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bookViews>
    <workbookView xWindow="65416" yWindow="65416" windowWidth="38640" windowHeight="21240" activeTab="0"/>
  </bookViews>
  <sheets>
    <sheet name="Rekapitulace stavby" sheetId="1" r:id="rId1"/>
    <sheet name="OST" sheetId="2" r:id="rId2"/>
    <sheet name="SO 01.1" sheetId="3" r:id="rId3"/>
    <sheet name="SO 01.2" sheetId="4" r:id="rId4"/>
    <sheet name="SO 01.3" sheetId="5" r:id="rId5"/>
    <sheet name="SO 01.4" sheetId="6" r:id="rId6"/>
    <sheet name="SO 01.5" sheetId="7" r:id="rId7"/>
    <sheet name="SO 01.6" sheetId="8" r:id="rId8"/>
    <sheet name="SO 02.1" sheetId="9" r:id="rId9"/>
    <sheet name="SO 02.2" sheetId="10" r:id="rId10"/>
    <sheet name="SO 02.3" sheetId="11" r:id="rId11"/>
    <sheet name="SO 02.4" sheetId="12" r:id="rId12"/>
    <sheet name="SO 03.1" sheetId="13" r:id="rId13"/>
    <sheet name="SO 03.2" sheetId="14" r:id="rId14"/>
    <sheet name="SO 03.3" sheetId="15" r:id="rId15"/>
    <sheet name="SO 03.4" sheetId="16" r:id="rId16"/>
    <sheet name="SO 03.5" sheetId="17" r:id="rId17"/>
    <sheet name="SO 03.6" sheetId="18" r:id="rId18"/>
    <sheet name="SO 04.1" sheetId="19" r:id="rId19"/>
    <sheet name="SO 04.2" sheetId="20" r:id="rId20"/>
    <sheet name="SO 04.3" sheetId="21" r:id="rId21"/>
    <sheet name="SO 04.4" sheetId="22" r:id="rId22"/>
    <sheet name="SO 05" sheetId="23" r:id="rId23"/>
    <sheet name="Seznam figur" sheetId="24" r:id="rId24"/>
    <sheet name="Pokyny pro vyplnění" sheetId="25" r:id="rId25"/>
  </sheets>
  <definedNames>
    <definedName name="_xlnm._FilterDatabase" localSheetId="1" hidden="1">'OST'!$C$84:$K$133</definedName>
    <definedName name="_xlnm._FilterDatabase" localSheetId="2" hidden="1">'SO 01.1'!$C$90:$K$114</definedName>
    <definedName name="_xlnm._FilterDatabase" localSheetId="3" hidden="1">'SO 01.2'!$C$90:$K$171</definedName>
    <definedName name="_xlnm._FilterDatabase" localSheetId="4" hidden="1">'SO 01.3'!$C$91:$K$144</definedName>
    <definedName name="_xlnm._FilterDatabase" localSheetId="5" hidden="1">'SO 01.4'!$C$92:$K$150</definedName>
    <definedName name="_xlnm._FilterDatabase" localSheetId="6" hidden="1">'SO 01.5'!$C$92:$K$176</definedName>
    <definedName name="_xlnm._FilterDatabase" localSheetId="7" hidden="1">'SO 01.6'!$C$92:$K$160</definedName>
    <definedName name="_xlnm._FilterDatabase" localSheetId="8" hidden="1">'SO 02.1'!$C$92:$K$154</definedName>
    <definedName name="_xlnm._FilterDatabase" localSheetId="9" hidden="1">'SO 02.2'!$C$97:$K$257</definedName>
    <definedName name="_xlnm._FilterDatabase" localSheetId="10" hidden="1">'SO 02.3'!$C$92:$K$252</definedName>
    <definedName name="_xlnm._FilterDatabase" localSheetId="11" hidden="1">'SO 02.4'!$C$97:$K$268</definedName>
    <definedName name="_xlnm._FilterDatabase" localSheetId="12" hidden="1">'SO 03.1'!$C$90:$K$168</definedName>
    <definedName name="_xlnm._FilterDatabase" localSheetId="13" hidden="1">'SO 03.2'!$C$96:$K$314</definedName>
    <definedName name="_xlnm._FilterDatabase" localSheetId="14" hidden="1">'SO 03.3'!$C$89:$K$171</definedName>
    <definedName name="_xlnm._FilterDatabase" localSheetId="15" hidden="1">'SO 03.4'!$C$93:$K$249</definedName>
    <definedName name="_xlnm._FilterDatabase" localSheetId="16" hidden="1">'SO 03.5'!$C$89:$K$186</definedName>
    <definedName name="_xlnm._FilterDatabase" localSheetId="17" hidden="1">'SO 03.6'!$C$89:$K$166</definedName>
    <definedName name="_xlnm._FilterDatabase" localSheetId="18" hidden="1">'SO 04.1'!$C$91:$K$140</definedName>
    <definedName name="_xlnm._FilterDatabase" localSheetId="19" hidden="1">'SO 04.2'!$C$92:$K$222</definedName>
    <definedName name="_xlnm._FilterDatabase" localSheetId="20" hidden="1">'SO 04.3'!$C$93:$K$275</definedName>
    <definedName name="_xlnm._FilterDatabase" localSheetId="21" hidden="1">'SO 04.4'!$C$92:$K$232</definedName>
    <definedName name="_xlnm._FilterDatabase" localSheetId="22" hidden="1">'SO 05'!$C$81:$K$154</definedName>
    <definedName name="_xlnm.Print_Area" localSheetId="1">'OST'!$C$4:$J$39,'OST'!$C$45:$J$66,'OST'!$C$72:$K$133</definedName>
    <definedName name="_xlnm.Print_Area" localSheetId="2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stavby'!$C$42:$AQ$81</definedName>
    <definedName name="_xlnm.Print_Area" localSheetId="23">'Seznam figur'!$C$4:$G$100</definedName>
    <definedName name="_xlnm.Print_Area" localSheetId="2">'SO 01.1'!$C$4:$J$41,'SO 01.1'!$C$47:$J$70,'SO 01.1'!$C$76:$K$114</definedName>
    <definedName name="_xlnm.Print_Area" localSheetId="3">'SO 01.2'!$C$4:$J$41,'SO 01.2'!$C$47:$J$70,'SO 01.2'!$C$76:$K$171</definedName>
    <definedName name="_xlnm.Print_Area" localSheetId="4">'SO 01.3'!$C$4:$J$41,'SO 01.3'!$C$47:$J$71,'SO 01.3'!$C$77:$K$144</definedName>
    <definedName name="_xlnm.Print_Area" localSheetId="5">'SO 01.4'!$C$4:$J$41,'SO 01.4'!$C$47:$J$72,'SO 01.4'!$C$78:$K$150</definedName>
    <definedName name="_xlnm.Print_Area" localSheetId="6">'SO 01.5'!$C$4:$J$41,'SO 01.5'!$C$47:$J$72,'SO 01.5'!$C$78:$K$176</definedName>
    <definedName name="_xlnm.Print_Area" localSheetId="7">'SO 01.6'!$C$4:$J$41,'SO 01.6'!$C$47:$J$72,'SO 01.6'!$C$78:$K$160</definedName>
    <definedName name="_xlnm.Print_Area" localSheetId="8">'SO 02.1'!$C$4:$J$41,'SO 02.1'!$C$47:$J$72,'SO 02.1'!$C$78:$K$154</definedName>
    <definedName name="_xlnm.Print_Area" localSheetId="9">'SO 02.2'!$C$4:$J$41,'SO 02.2'!$C$47:$J$77,'SO 02.2'!$C$83:$K$257</definedName>
    <definedName name="_xlnm.Print_Area" localSheetId="10">'SO 02.3'!$C$4:$J$41,'SO 02.3'!$C$47:$J$72,'SO 02.3'!$C$78:$K$252</definedName>
    <definedName name="_xlnm.Print_Area" localSheetId="11">'SO 02.4'!$C$4:$J$41,'SO 02.4'!$C$47:$J$77,'SO 02.4'!$C$83:$K$268</definedName>
    <definedName name="_xlnm.Print_Area" localSheetId="12">'SO 03.1'!$C$4:$J$41,'SO 03.1'!$C$47:$J$70,'SO 03.1'!$C$76:$K$168</definedName>
    <definedName name="_xlnm.Print_Area" localSheetId="13">'SO 03.2'!$C$4:$J$41,'SO 03.2'!$C$47:$J$76,'SO 03.2'!$C$82:$K$314</definedName>
    <definedName name="_xlnm.Print_Area" localSheetId="14">'SO 03.3'!$C$4:$J$41,'SO 03.3'!$C$47:$J$69,'SO 03.3'!$C$75:$K$171</definedName>
    <definedName name="_xlnm.Print_Area" localSheetId="15">'SO 03.4'!$C$4:$J$41,'SO 03.4'!$C$47:$J$73,'SO 03.4'!$C$79:$K$249</definedName>
    <definedName name="_xlnm.Print_Area" localSheetId="16">'SO 03.5'!$C$4:$J$41,'SO 03.5'!$C$47:$J$69,'SO 03.5'!$C$75:$K$186</definedName>
    <definedName name="_xlnm.Print_Area" localSheetId="17">'SO 03.6'!$C$4:$J$41,'SO 03.6'!$C$47:$J$69,'SO 03.6'!$C$75:$K$166</definedName>
    <definedName name="_xlnm.Print_Area" localSheetId="18">'SO 04.1'!$C$4:$J$41,'SO 04.1'!$C$47:$J$71,'SO 04.1'!$C$77:$K$140</definedName>
    <definedName name="_xlnm.Print_Area" localSheetId="19">'SO 04.2'!$C$4:$J$41,'SO 04.2'!$C$47:$J$72,'SO 04.2'!$C$78:$K$222</definedName>
    <definedName name="_xlnm.Print_Area" localSheetId="20">'SO 04.3'!$C$4:$J$41,'SO 04.3'!$C$47:$J$73,'SO 04.3'!$C$79:$K$275</definedName>
    <definedName name="_xlnm.Print_Area" localSheetId="21">'SO 04.4'!$C$4:$J$41,'SO 04.4'!$C$47:$J$72,'SO 04.4'!$C$78:$K$232</definedName>
    <definedName name="_xlnm.Print_Area" localSheetId="22">'SO 05'!$C$4:$J$39,'SO 05'!$C$45:$J$63,'SO 05'!$C$69:$K$154</definedName>
    <definedName name="_xlnm.Print_Titles" localSheetId="0">'Rekapitulace stavby'!$52:$52</definedName>
    <definedName name="_xlnm.Print_Titles" localSheetId="1">'OST'!$84:$84</definedName>
    <definedName name="_xlnm.Print_Titles" localSheetId="2">'SO 01.1'!$90:$90</definedName>
    <definedName name="_xlnm.Print_Titles" localSheetId="3">'SO 01.2'!$90:$90</definedName>
    <definedName name="_xlnm.Print_Titles" localSheetId="4">'SO 01.3'!$91:$91</definedName>
    <definedName name="_xlnm.Print_Titles" localSheetId="5">'SO 01.4'!$92:$92</definedName>
    <definedName name="_xlnm.Print_Titles" localSheetId="6">'SO 01.5'!$92:$92</definedName>
    <definedName name="_xlnm.Print_Titles" localSheetId="7">'SO 01.6'!$92:$92</definedName>
    <definedName name="_xlnm.Print_Titles" localSheetId="8">'SO 02.1'!$92:$92</definedName>
    <definedName name="_xlnm.Print_Titles" localSheetId="9">'SO 02.2'!$97:$97</definedName>
    <definedName name="_xlnm.Print_Titles" localSheetId="10">'SO 02.3'!$92:$92</definedName>
    <definedName name="_xlnm.Print_Titles" localSheetId="11">'SO 02.4'!$97:$97</definedName>
    <definedName name="_xlnm.Print_Titles" localSheetId="12">'SO 03.1'!$90:$90</definedName>
    <definedName name="_xlnm.Print_Titles" localSheetId="13">'SO 03.2'!$96:$96</definedName>
    <definedName name="_xlnm.Print_Titles" localSheetId="14">'SO 03.3'!$89:$89</definedName>
    <definedName name="_xlnm.Print_Titles" localSheetId="15">'SO 03.4'!$93:$93</definedName>
    <definedName name="_xlnm.Print_Titles" localSheetId="16">'SO 03.5'!$89:$89</definedName>
    <definedName name="_xlnm.Print_Titles" localSheetId="17">'SO 03.6'!$89:$89</definedName>
    <definedName name="_xlnm.Print_Titles" localSheetId="18">'SO 04.1'!$91:$91</definedName>
    <definedName name="_xlnm.Print_Titles" localSheetId="19">'SO 04.2'!$92:$92</definedName>
    <definedName name="_xlnm.Print_Titles" localSheetId="20">'SO 04.3'!$93:$93</definedName>
    <definedName name="_xlnm.Print_Titles" localSheetId="21">'SO 04.4'!$92:$92</definedName>
    <definedName name="_xlnm.Print_Titles" localSheetId="22">'SO 05'!$81:$81</definedName>
    <definedName name="_xlnm.Print_Titles" localSheetId="23">'Seznam figur'!$9:$9</definedName>
  </definedNames>
  <calcPr calcId="191029"/>
  <extLst/>
</workbook>
</file>

<file path=xl/sharedStrings.xml><?xml version="1.0" encoding="utf-8"?>
<sst xmlns="http://schemas.openxmlformats.org/spreadsheetml/2006/main" count="24726" uniqueCount="2342">
  <si>
    <t>Export Komplet</t>
  </si>
  <si>
    <t>VZ</t>
  </si>
  <si>
    <t>2.0</t>
  </si>
  <si>
    <t>ZAMOK</t>
  </si>
  <si>
    <t>False</t>
  </si>
  <si>
    <t>{3c61d816-d4cc-4bfa-9f4f-2847c4b64afa}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</si>
  <si>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</si>
  <si>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</si>
  <si>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</si>
  <si>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</si>
  <si>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</si>
  <si>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</si>
  <si>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</si>
  <si>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</si>
  <si>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0211152A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</si>
  <si>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</si>
  <si>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</si>
  <si>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Bělá - Domašov, ř. km 25,500 - 27,800 - odstranění PŠ 2021</t>
  </si>
  <si>
    <t>KSO:</t>
  </si>
  <si>
    <t>833 21</t>
  </si>
  <si>
    <t>CC-CZ:</t>
  </si>
  <si>
    <t>2420</t>
  </si>
  <si>
    <t>Místo:</t>
  </si>
  <si>
    <t>Olomoucký kraj</t>
  </si>
  <si>
    <t>Datum:</t>
  </si>
  <si>
    <t>9. 5. 2022</t>
  </si>
  <si>
    <t>CZ-CPA:</t>
  </si>
  <si>
    <t>42.91</t>
  </si>
  <si>
    <t>Zadavatel:</t>
  </si>
  <si>
    <t>IČ:</t>
  </si>
  <si>
    <t>70890021</t>
  </si>
  <si>
    <t>Povodí Odry, státní podnik</t>
  </si>
  <si>
    <t>DIČ:</t>
  </si>
  <si>
    <t/>
  </si>
  <si>
    <t>Uchazeč:</t>
  </si>
  <si>
    <t>Vyplň údaj</t>
  </si>
  <si>
    <t>Projektant:</t>
  </si>
  <si>
    <t>46347526</t>
  </si>
  <si>
    <t>AQUATIS, a.s.</t>
  </si>
  <si>
    <t>True</t>
  </si>
  <si>
    <t>Zpracovatel:</t>
  </si>
  <si>
    <t xml:space="preserve">Ing. Michal Jendruščák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</si>
  <si>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</si>
  <si>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</si>
  <si>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</si>
  <si>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</si>
  <si>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</si>
  <si>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</si>
  <si>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</si>
  <si>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</si>
  <si>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</si>
  <si>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</si>
  <si>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</si>
  <si>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</si>
  <si>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</si>
  <si>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</si>
  <si>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</si>
  <si>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</si>
  <si>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</si>
  <si>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</si>
  <si>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</si>
  <si>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</si>
  <si>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</si>
  <si>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</si>
  <si>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</si>
  <si>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</si>
  <si>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</si>
  <si>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</si>
  <si>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</si>
  <si>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</si>
  <si>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</si>
  <si>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</si>
  <si>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</si>
  <si>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</si>
  <si>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</si>
  <si>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</si>
  <si>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</si>
  <si>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</si>
  <si>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</si>
  <si>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</si>
  <si>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</si>
  <si>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</si>
  <si>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</si>
  <si>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OST</t>
  </si>
  <si>
    <t>Ostatní náklady</t>
  </si>
  <si>
    <t>1</t>
  </si>
  <si>
    <t>{a43618ff-ad4c-4ba4-b870-381a61c26222}</t>
  </si>
  <si>
    <t>2</t>
  </si>
  <si>
    <t>SO 01</t>
  </si>
  <si>
    <t>Úprava koryta - km 25,500-26,124, DHM č. 5560</t>
  </si>
  <si>
    <t>STA</t>
  </si>
  <si>
    <t>{12a2fb1e-09bf-45cf-97b6-06a590e2b307}</t>
  </si>
  <si>
    <t>SO 01.1</t>
  </si>
  <si>
    <t>Úprava nivelety koryta - km 25,500 - 26,124</t>
  </si>
  <si>
    <t>Soupis</t>
  </si>
  <si>
    <t>{b4e8e064-24a6-4365-bdbb-3aadbf6a86a4}</t>
  </si>
  <si>
    <t>SO 01.2</t>
  </si>
  <si>
    <t>Opevnění koryta - km 25,590 - 25,638</t>
  </si>
  <si>
    <t>{ee636625-eeb0-4b68-a469-43bf56c6857b}</t>
  </si>
  <si>
    <t>SO 01.3</t>
  </si>
  <si>
    <t>Opevnění koryta - km 25,638 - 25,945</t>
  </si>
  <si>
    <t>{6819c707-511a-4600-90fc-bfa05c8b2e75}</t>
  </si>
  <si>
    <t>SO 01.4</t>
  </si>
  <si>
    <t>Opevnění koryta - km 25,962 - 25,993</t>
  </si>
  <si>
    <t>{570fa5f0-7e09-48e0-9853-87b2c4ec6585}</t>
  </si>
  <si>
    <t>SO 01.5</t>
  </si>
  <si>
    <t>Opevnění koryta - km 25,993 - 26,043</t>
  </si>
  <si>
    <t>{afd6adb1-118d-46c2-b31f-be640a0e095b}</t>
  </si>
  <si>
    <t>SO 01.6</t>
  </si>
  <si>
    <t>Opevnění koryta - km 26,043 - 26,124</t>
  </si>
  <si>
    <t>{b35562ab-df8f-4847-8f91-baae7aae9177}</t>
  </si>
  <si>
    <t>SO 02</t>
  </si>
  <si>
    <t>Úprava koryta - km 26,124 – 26,551, DHM č. 5469</t>
  </si>
  <si>
    <t>{4ba04f30-904f-4523-ad4a-bd86864838b8}</t>
  </si>
  <si>
    <t>SO 02.1</t>
  </si>
  <si>
    <t>Úprava nivelety koryta - km 26,124 – 26,551</t>
  </si>
  <si>
    <t>{3fc405a8-0d22-43b4-b782-86d39be0381e}</t>
  </si>
  <si>
    <t>SO 02.2</t>
  </si>
  <si>
    <t>Opevnění koryta - km 26,124 - 26,189</t>
  </si>
  <si>
    <t>{6c667dd4-5913-4972-a6ed-ce914e52e334}</t>
  </si>
  <si>
    <t>SO 02.3</t>
  </si>
  <si>
    <t>Opevnění koryta - km 26,242 - 26,400</t>
  </si>
  <si>
    <t>{810534de-48d4-4781-931a-fac428995225}</t>
  </si>
  <si>
    <t>SO 02.4</t>
  </si>
  <si>
    <t>Opevnění koryta - km 26,462 - 26,503</t>
  </si>
  <si>
    <t>{0f20a64b-3cc1-4a45-a014-4d5b748f3c5a}</t>
  </si>
  <si>
    <t>SO 03</t>
  </si>
  <si>
    <t>Úprava koryta - km 26,551 – 27,401, DHM č. 6066</t>
  </si>
  <si>
    <t>{9c456d7e-5357-4317-ad9f-f45769e5d92a}</t>
  </si>
  <si>
    <t>SO 03.1</t>
  </si>
  <si>
    <t>Úprava nivelety koryta - km 26,551 – 27,401</t>
  </si>
  <si>
    <t>{f8655ef0-85a9-4c81-ae07-227ac78f0912}</t>
  </si>
  <si>
    <t>SO 03.2</t>
  </si>
  <si>
    <t>Opevnění koryta - km 26,551 - 26,714</t>
  </si>
  <si>
    <t>{de0b1ac2-327d-4287-a130-e6be6fe2e46c}</t>
  </si>
  <si>
    <t>SO 03.3</t>
  </si>
  <si>
    <t>Opevnění koryta - km 26,931 - 26,990</t>
  </si>
  <si>
    <t>{c4ec0e86-e00c-4451-b177-586122d1bcac}</t>
  </si>
  <si>
    <t>SO 03.4</t>
  </si>
  <si>
    <t>Opevnění koryta - km 27,074 - 27,146</t>
  </si>
  <si>
    <t>{81e1eae0-2b22-4e3d-8792-5cd70223df93}</t>
  </si>
  <si>
    <t>SO 03.5</t>
  </si>
  <si>
    <t>Opevnění koryta - km 27,240 - 27,341</t>
  </si>
  <si>
    <t>{afd9bf01-8188-429b-89fa-f2e5be8988d4}</t>
  </si>
  <si>
    <t>SO 03.6</t>
  </si>
  <si>
    <t>Opevnění koryta - km 27,341 - 27,401</t>
  </si>
  <si>
    <t>{1394b6cc-d04e-45f4-a6c9-e92d773720c2}</t>
  </si>
  <si>
    <t>SO 04</t>
  </si>
  <si>
    <t>Úprava koryta - km 27,401 – 27,822, TPE 00039</t>
  </si>
  <si>
    <t>{3a9c1e12-1423-49c4-b5fc-6cbed85dc956}</t>
  </si>
  <si>
    <t>SO 04.1</t>
  </si>
  <si>
    <t>Úprava nivelety koryta - km 27,401 – 27,822</t>
  </si>
  <si>
    <t>{da908333-aacd-47b4-9a6f-7824f00d0a25}</t>
  </si>
  <si>
    <t>SO 04.2</t>
  </si>
  <si>
    <t>Opevnění koryta - km 27,514 - 27,541</t>
  </si>
  <si>
    <t>{d19799b7-870d-4d35-a473-ce0e5915b67e}</t>
  </si>
  <si>
    <t>SO 04.3</t>
  </si>
  <si>
    <t>Opevnění koryta - km 27,541 - 27,666</t>
  </si>
  <si>
    <t>{2efb7278-8676-4be5-8dba-163016731aaf}</t>
  </si>
  <si>
    <t>SO 04.4</t>
  </si>
  <si>
    <t>Opevnění koryta - km 27,666 - 27,737</t>
  </si>
  <si>
    <t>{a28064cc-e1e0-4ff5-97b1-c21c047cba67}</t>
  </si>
  <si>
    <t>SO 05</t>
  </si>
  <si>
    <t>Vegetační doprovod</t>
  </si>
  <si>
    <t>{77b19d20-8513-4870-94dd-30087a112997}</t>
  </si>
  <si>
    <t>KRYCÍ LIST SOUPISU PRACÍ</t>
  </si>
  <si>
    <t>Objekt:</t>
  </si>
  <si>
    <t>OST -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</si>
  <si>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</si>
  <si>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</si>
  <si>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</si>
  <si>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</si>
  <si>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</si>
  <si>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</si>
  <si>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</si>
  <si>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VRN4 - Inženýrská činnost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</si>
  <si>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</si>
  <si>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</si>
  <si>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</si>
  <si>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</si>
  <si>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</si>
  <si>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</si>
  <si>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</si>
  <si>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</si>
  <si>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</si>
  <si>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</si>
  <si>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</si>
  <si>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</si>
  <si>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</si>
  <si>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</si>
  <si>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</si>
  <si>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</si>
  <si>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</si>
  <si>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</si>
  <si>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</si>
  <si>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</si>
  <si>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</si>
  <si>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</si>
  <si>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4 R002</t>
  </si>
  <si>
    <t>Vypracování a schválení havarijního plánu</t>
  </si>
  <si>
    <t>kplt</t>
  </si>
  <si>
    <t>4</t>
  </si>
  <si>
    <t>245354814</t>
  </si>
  <si>
    <t>K0015</t>
  </si>
  <si>
    <t>Inženýrská činnost v průběhu výstavby a v předrealizační fázi</t>
  </si>
  <si>
    <t>203875085</t>
  </si>
  <si>
    <t>P</t>
  </si>
  <si>
    <t>Poznámka k položce:
včetně povolení k zásahům do komunikací, včetně úhrady poplatků (dočasné sjezdy);  zvláštního užívání komunikací a jejich údržby</t>
  </si>
  <si>
    <t>3</t>
  </si>
  <si>
    <t>K004</t>
  </si>
  <si>
    <t>Geodetické vytýčení stavby před zahájením prací</t>
  </si>
  <si>
    <t>433105375</t>
  </si>
  <si>
    <t>K007</t>
  </si>
  <si>
    <t>Geodetické zaměření vybudovaného díla</t>
  </si>
  <si>
    <t>957619843</t>
  </si>
  <si>
    <t xml:space="preserve">Poznámka k položce:
Geodetické zaměření vybudovaného díla zpracované číselně a graficky (v digitální formě) odpovědným geodetem zhotovitele (ve čtyřech vyhotoveních v tištěné i digitální verzi - 4xCD se zdrojovými daty)     </t>
  </si>
  <si>
    <t>K009</t>
  </si>
  <si>
    <t>Dílenská a výrobní dokumentace, realizační dokumentace stavby</t>
  </si>
  <si>
    <t>-709829239</t>
  </si>
  <si>
    <t>6</t>
  </si>
  <si>
    <t>K010</t>
  </si>
  <si>
    <t>Zajištění vytyčení IS včetně projednání s provozovateli</t>
  </si>
  <si>
    <t>1391572164</t>
  </si>
  <si>
    <t>7</t>
  </si>
  <si>
    <t>K011</t>
  </si>
  <si>
    <t>Dokumentace skutečného provedení (DSPS)</t>
  </si>
  <si>
    <t>-1728135438</t>
  </si>
  <si>
    <t xml:space="preserve">Poznámka k položce:
Rozumí se zákresy veškerých změn oproti schválené projektové dokumentaci a to ve všech přílohách této projektové dokumentace (označit červeným razítkem "Skutečné provedení" s datem  a podpisy zhotovitele a technického dozoru objednatele) (v 5-ti vyhotoveních v tištěné i digitální verzi - 5xCD nebo DVD ve formátu *.pdf a 5xCD nebo DVD se zdrojovými daty)  - </t>
  </si>
  <si>
    <t>8</t>
  </si>
  <si>
    <t>K012</t>
  </si>
  <si>
    <t>Pasportizace technického stavu objektů a komunikací</t>
  </si>
  <si>
    <t>1355862772</t>
  </si>
  <si>
    <t xml:space="preserve">Poznámka k položce:
Před zahájením stavby zpracuje zhotovitel pasportizaci technického stavu objektů, komunikací, konstrukcí a zařízení, které budou nebo by mohly být během stavby dotčeny nebo poškozeny stavebními pracemi, v rozsahu dle požadavků investora, jako podklad při řešení případných sporů o vzniku škod (včetně fotodokumentace stavu dotčených pozemků dočasného záboru před i po ukončení prací)
</t>
  </si>
  <si>
    <t>VRN2</t>
  </si>
  <si>
    <t>Příprava staveniště</t>
  </si>
  <si>
    <t>9</t>
  </si>
  <si>
    <t>K013</t>
  </si>
  <si>
    <t>Ochrana stávajících konstrukcí</t>
  </si>
  <si>
    <t>154063762</t>
  </si>
  <si>
    <t>10</t>
  </si>
  <si>
    <t>K014</t>
  </si>
  <si>
    <t>Ochrana inženýrských sítí dle plazných vyjádření a DPS</t>
  </si>
  <si>
    <t>-1455611411</t>
  </si>
  <si>
    <t>11</t>
  </si>
  <si>
    <t>K017</t>
  </si>
  <si>
    <t>Ochrana dřevin, které mají být ponechány</t>
  </si>
  <si>
    <t>1337680678</t>
  </si>
  <si>
    <t>12</t>
  </si>
  <si>
    <t>K018</t>
  </si>
  <si>
    <t>Transfer a slovení ryb</t>
  </si>
  <si>
    <t>396644283</t>
  </si>
  <si>
    <t>13</t>
  </si>
  <si>
    <t>K019</t>
  </si>
  <si>
    <t>Biologický dohled stavby</t>
  </si>
  <si>
    <t>-1027844917</t>
  </si>
  <si>
    <t>VRN4</t>
  </si>
  <si>
    <t>Inženýrská činnost</t>
  </si>
  <si>
    <t>14</t>
  </si>
  <si>
    <t>K030</t>
  </si>
  <si>
    <t>Plnění stanovisek stavebního povolení</t>
  </si>
  <si>
    <t>415547227</t>
  </si>
  <si>
    <t>K036</t>
  </si>
  <si>
    <t>Fotodokumentaci postupu prací během provádění díla</t>
  </si>
  <si>
    <t>843382726</t>
  </si>
  <si>
    <t xml:space="preserve">Poznámka k položce:
Fotodokumentaci postupu prací během provádění díla s popisem pracovních postupů, lokalizací a uvedením data a hodiny pořízení. Fotodokumentace bude průběžně ukládána na zřízený server (FTP server - viz položka 59) ve formátu *.JPG s min.rozlišení 5MPx.
</t>
  </si>
  <si>
    <t>16</t>
  </si>
  <si>
    <t>K037</t>
  </si>
  <si>
    <t>Jednání s vlastníky pozemků dotčených stavbou</t>
  </si>
  <si>
    <t>-1710404246</t>
  </si>
  <si>
    <t>Poznámka k položce:
Oznámení vlastníkům dotčených pozemků o zahájení prací, dodržování dohodnutých podmínek projednaných objednatelem, zpětné předání po dokončení.</t>
  </si>
  <si>
    <t>17</t>
  </si>
  <si>
    <t>K042</t>
  </si>
  <si>
    <t xml:space="preserve">Geotechnik stavby </t>
  </si>
  <si>
    <t>117275799</t>
  </si>
  <si>
    <t>18</t>
  </si>
  <si>
    <t>K043</t>
  </si>
  <si>
    <t xml:space="preserve">Zkoušky betonových konstrukcí </t>
  </si>
  <si>
    <t>270390364</t>
  </si>
  <si>
    <t xml:space="preserve">Poznámka k položce:
</t>
  </si>
  <si>
    <t>19</t>
  </si>
  <si>
    <t>K027</t>
  </si>
  <si>
    <t>Programy kontrolních zkoušek stavebních dodávek</t>
  </si>
  <si>
    <t>944725072</t>
  </si>
  <si>
    <t>20</t>
  </si>
  <si>
    <t>K028</t>
  </si>
  <si>
    <t>Zpracování technologických předpisů</t>
  </si>
  <si>
    <t>-1815573294</t>
  </si>
  <si>
    <t>VRN3</t>
  </si>
  <si>
    <t>Zařízení staveniště</t>
  </si>
  <si>
    <t>K020</t>
  </si>
  <si>
    <t>Pronájem dalších ploch nad rámec dokumentace pro provedení stavby</t>
  </si>
  <si>
    <t>-330565649</t>
  </si>
  <si>
    <t>Poznámka k položce:
včetně zajištění potvrzených protokolů</t>
  </si>
  <si>
    <t>23</t>
  </si>
  <si>
    <t>K022</t>
  </si>
  <si>
    <t>CS ÚRS 2023 01</t>
  </si>
  <si>
    <t>-865214829</t>
  </si>
  <si>
    <t>Online PSC</t>
  </si>
  <si>
    <t>https://podminky.urs.cz/item/CS_URS_2023_01/K022</t>
  </si>
  <si>
    <t>Poznámka k položce:
Součástí položky je jak zařízení staveniště nevyžadující povolení, tak i vyžadující povolení. Jedná se o kompletní zařízení staveniště po celou dobu trvání stavby.
Staveništní buňky v rozsahu dle potřeb zhotovitele - na ploše ZS I. Nezbytné sociální vybavení, skladovací plochy nakoupeného materiálu, případné ubytování, kanceláře, sociální zařízení a sklady v mobilních buňkách vč. Zajištění veškerých dočasných záborů, zařízení staveniště a ploch mezideponií pro realizaci stavby. atd.</t>
  </si>
  <si>
    <t>25</t>
  </si>
  <si>
    <t>K026</t>
  </si>
  <si>
    <t>Opatření, která zamezí znečištění veřejných a účelových komunikací</t>
  </si>
  <si>
    <t>-1635769121</t>
  </si>
  <si>
    <t>Poznámka k položce:
Čištění povrchu příjezdových komunikací ke stavbě včetně zřízení čistících míst,
vč.zajištění bezpečné sjízdnosti komunikací v obvodu staveniště</t>
  </si>
  <si>
    <t>27</t>
  </si>
  <si>
    <t>KO031X</t>
  </si>
  <si>
    <t xml:space="preserve">Oplocení po dobu výstavby - montáž i demontáž, elktrocentrála apod. </t>
  </si>
  <si>
    <t>-1629696702</t>
  </si>
  <si>
    <t>28</t>
  </si>
  <si>
    <t>R001011</t>
  </si>
  <si>
    <t>Oprava komunikací blízko sjezdů</t>
  </si>
  <si>
    <t>-494274070</t>
  </si>
  <si>
    <t>Poznámka k položce:
- odfrézování a likvidace svrchní vrstvy komunikace
- postřik
- nový živičný povrch</t>
  </si>
  <si>
    <t>29</t>
  </si>
  <si>
    <t>R010</t>
  </si>
  <si>
    <t>Dočasný sjezd š. 8 m, zřízení a odstranění</t>
  </si>
  <si>
    <t>m2</t>
  </si>
  <si>
    <t>1302357176</t>
  </si>
  <si>
    <t>Poznámka k položce:
fr. 8-16 tl. 100 mm, 4-8 50 mm, betonový panel silniční tl. 150 mm</t>
  </si>
  <si>
    <t>VV</t>
  </si>
  <si>
    <t>540</t>
  </si>
  <si>
    <t>VRN7</t>
  </si>
  <si>
    <t>Provozní vlivy</t>
  </si>
  <si>
    <t>30</t>
  </si>
  <si>
    <t>K054</t>
  </si>
  <si>
    <t>Dopravní značení dle požadavku správce komunikace a DI včetně vyřízení potřebných správních úkonů pro jejich realizaci</t>
  </si>
  <si>
    <t>-1190355351</t>
  </si>
  <si>
    <t>Poznámka k položce:
vč. uhrazení správního poplatku</t>
  </si>
  <si>
    <t>SO 01 - Úprava koryta - km 25,500-26,124, DHM č. 5560</t>
  </si>
  <si>
    <t>Soupis:</t>
  </si>
  <si>
    <t>SO 01.1 - Úprava nivelety koryta - km 25,500 - 26,124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</si>
  <si>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</si>
  <si>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</si>
  <si>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</si>
  <si>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</si>
  <si>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</si>
  <si>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</si>
  <si>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>HSV</t>
  </si>
  <si>
    <t>Práce a dodávky HSV</t>
  </si>
  <si>
    <t>Zakládání</t>
  </si>
  <si>
    <t>Svislé a kompletní konstrukce</t>
  </si>
  <si>
    <t>321222311</t>
  </si>
  <si>
    <t>Zdění obkladního zdiva vodních staveb přehrad, jezů a plavebních komor, spodní stavby vodních elektráren, odběrných věží a výpustných zařízení, opěrných zdí, šachet, šachtic a ostatních konstrukcí kvádrového s vyspárováním na maltu cementovou kvádrů objemu do 0,2 m3</t>
  </si>
  <si>
    <t>m3</t>
  </si>
  <si>
    <t>-1359824907</t>
  </si>
  <si>
    <t>https://podminky.urs.cz/item/CS_URS_2023_01/321222311</t>
  </si>
  <si>
    <t>2,8 "VV pol. 5.1"</t>
  </si>
  <si>
    <t>M</t>
  </si>
  <si>
    <t>58380650</t>
  </si>
  <si>
    <t>kámen lomový neupravený žula, třída I netříděný</t>
  </si>
  <si>
    <t>t</t>
  </si>
  <si>
    <t>-1859505925</t>
  </si>
  <si>
    <t xml:space="preserve">2,8*2 </t>
  </si>
  <si>
    <t>Vodorovné konstrukce</t>
  </si>
  <si>
    <t>462512370R</t>
  </si>
  <si>
    <t>Zához z lomového kamene s proštěrkováním z terénu hmotnost přes 200 do 500 kg</t>
  </si>
  <si>
    <t>1115594381</t>
  </si>
  <si>
    <t>23,8 "VV pol. 5.2"</t>
  </si>
  <si>
    <t>467510111</t>
  </si>
  <si>
    <t>Balvanitý skluz z lomového kamene hmotnosti kamene jednotlivě přes 300 do 3000 kg s proštěrkováním tl. vrstvy 700 až 1200 mm</t>
  </si>
  <si>
    <t>-213523935</t>
  </si>
  <si>
    <t>https://podminky.urs.cz/item/CS_URS_2023_01/467510111</t>
  </si>
  <si>
    <t>393,4 "VV pol. 5.3"</t>
  </si>
  <si>
    <t>Ostatní konstrukce a práce, bourání</t>
  </si>
  <si>
    <t>985331215</t>
  </si>
  <si>
    <t>Dodatečné vlepování betonářské výztuže včetně vyvrtání a vyčištění otvoru chemickou maltou průměr výztuže 16 mm</t>
  </si>
  <si>
    <t>m</t>
  </si>
  <si>
    <t>-937243969</t>
  </si>
  <si>
    <t>https://podminky.urs.cz/item/CS_URS_2023_01/985331215</t>
  </si>
  <si>
    <t>0,2*46 "VV pol. 2.2"</t>
  </si>
  <si>
    <t>13021015</t>
  </si>
  <si>
    <t>tyč ocelová kruhová žebírková DIN 488 jakost B500B (10 505) výztuž do betonu D 16mm</t>
  </si>
  <si>
    <t>71715987</t>
  </si>
  <si>
    <t>1,63*46*0,5/1000</t>
  </si>
  <si>
    <t>998</t>
  </si>
  <si>
    <t>Přesun hmot</t>
  </si>
  <si>
    <t>998332011</t>
  </si>
  <si>
    <t>Přesun hmot pro úpravy vodních toků a kanály, hráze rybníků apod. dopravní vzdálenost do 500 m</t>
  </si>
  <si>
    <t>932398528</t>
  </si>
  <si>
    <t>https://podminky.urs.cz/item/CS_URS_2023_01/998332011</t>
  </si>
  <si>
    <t>nalozeni_1_3</t>
  </si>
  <si>
    <t>SO 01.2 - Opevnění koryta - km 25,590 - 25,638</t>
  </si>
  <si>
    <t xml:space="preserve">    1 - Zemní práce</t>
  </si>
  <si>
    <t xml:space="preserve">    997 - Přesun sutě</t>
  </si>
  <si>
    <t>Zemní práce</t>
  </si>
  <si>
    <t>114203104</t>
  </si>
  <si>
    <t>Rozebrání dlažeb nebo záhozů s naložením na dopravní prostředek záhozů, rovnanin a soustřeďovacích staveb provedených na sucho</t>
  </si>
  <si>
    <t>859613814</t>
  </si>
  <si>
    <t>https://podminky.urs.cz/item/CS_URS_2023_01/114203104</t>
  </si>
  <si>
    <t>127 "VV pol. 1.1"</t>
  </si>
  <si>
    <t>127751111</t>
  </si>
  <si>
    <t>Vykopávky pod vodou strojně na hloubku do 5 m pod projektem stanovenou hladinou vody v horninách třídy těžitelnosti I a II skupiny 1 až 4, průměrné tloušťky projektované vrstvy přes 0,50 m do 1 000 m3</t>
  </si>
  <si>
    <t>-950274548</t>
  </si>
  <si>
    <t>https://podminky.urs.cz/item/CS_URS_2023_01/127751111</t>
  </si>
  <si>
    <t>152 "VV pol. 3.1"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</si>
  <si>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</si>
  <si>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</si>
  <si>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-1397110561</t>
  </si>
  <si>
    <t>https://podminky.urs.cz/item/CS_URS_2023_01/162351103</t>
  </si>
  <si>
    <t>Mezisoučet</t>
  </si>
  <si>
    <t>9 "VV pol. 3.2"</t>
  </si>
  <si>
    <t>Součet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</si>
  <si>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</si>
  <si>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</si>
  <si>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-325697805</t>
  </si>
  <si>
    <t>https://podminky.urs.cz/item/CS_URS_2023_01/162751117</t>
  </si>
  <si>
    <t>(17+104)*0,15 "VV pol. 3.3 a 3.4"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</si>
  <si>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</si>
  <si>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</si>
  <si>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2131667611</t>
  </si>
  <si>
    <t>https://podminky.urs.cz/item/CS_URS_2023_01/162751119</t>
  </si>
  <si>
    <t>18,15*15 "dovoz z 25 km"</t>
  </si>
  <si>
    <t>162R001</t>
  </si>
  <si>
    <t>Zemina pro finální úpravu terénu - natěžení a naložení na dp</t>
  </si>
  <si>
    <t>101241463</t>
  </si>
  <si>
    <t>18,15 "VV pol. 3.3 a 3.4"</t>
  </si>
  <si>
    <t>167151111</t>
  </si>
  <si>
    <t>Nakládání, skládání a překládání neulehlého výkopku nebo sypaniny strojně nakládání, množství přes 100 m3, z hornin třídy těžitelnosti I, skupiny 1 až 3</t>
  </si>
  <si>
    <t>-2141080895</t>
  </si>
  <si>
    <t>https://podminky.urs.cz/item/CS_URS_2023_01/167151111</t>
  </si>
  <si>
    <t>171151131</t>
  </si>
  <si>
    <t>Uložení sypanin do násypů strojně s rozprostřením sypaniny ve vrstvách a s hrubým urovnáním zhutněných z hornin nesoudržných a soudržných střídavě ukládaných</t>
  </si>
  <si>
    <t>-782918793</t>
  </si>
  <si>
    <t>https://podminky.urs.cz/item/CS_URS_2023_01/171151131</t>
  </si>
  <si>
    <t>181351003</t>
  </si>
  <si>
    <t>Rozprostření a urovnání ornice v rovině nebo ve svahu sklonu do 1:5 strojně při souvislé ploše do 100 m2, tl. vrstvy do 200 mm</t>
  </si>
  <si>
    <t>-665645873</t>
  </si>
  <si>
    <t>https://podminky.urs.cz/item/CS_URS_2023_01/181351003</t>
  </si>
  <si>
    <t>104 "VV pol. 3.4"</t>
  </si>
  <si>
    <t>181411121</t>
  </si>
  <si>
    <t>Založení trávníku na půdě předem připravené plochy do 1000 m2 výsevem včetně utažení lučního v rovině nebo na svahu do 1:5</t>
  </si>
  <si>
    <t>-1783617758</t>
  </si>
  <si>
    <t>https://podminky.urs.cz/item/CS_URS_2023_01/181411121</t>
  </si>
  <si>
    <t>00572470</t>
  </si>
  <si>
    <t>osivo směs travní univerzál</t>
  </si>
  <si>
    <t>kg</t>
  </si>
  <si>
    <t>-549226993</t>
  </si>
  <si>
    <t>121*0,02 'Přepočtené koeficientem množství</t>
  </si>
  <si>
    <t>181411122</t>
  </si>
  <si>
    <t>Založení trávníku na půdě předem připravené plochy do 1000 m2 výsevem včetně utažení lučního na svahu přes 1:5 do 1:2</t>
  </si>
  <si>
    <t>263235684</t>
  </si>
  <si>
    <t>https://podminky.urs.cz/item/CS_URS_2023_01/181411122</t>
  </si>
  <si>
    <t>181951112</t>
  </si>
  <si>
    <t>Úprava pláně vyrovnáním výškových rozdílů strojně v hornině třídy těžitelnosti I, skupiny 1 až 3 se zhutněním</t>
  </si>
  <si>
    <t>352932199</t>
  </si>
  <si>
    <t>https://podminky.urs.cz/item/CS_URS_2023_01/181951112</t>
  </si>
  <si>
    <t>104 "VV pol. 3.7"</t>
  </si>
  <si>
    <t>182251101</t>
  </si>
  <si>
    <t>Svahování trvalých svahů do projektovaných profilů strojně s potřebným přemístěním výkopku při svahování násypů v jakékoliv hornině</t>
  </si>
  <si>
    <t>853861884</t>
  </si>
  <si>
    <t>https://podminky.urs.cz/item/CS_URS_2023_01/182251101</t>
  </si>
  <si>
    <t>219 "VV pol. 3.6"</t>
  </si>
  <si>
    <t>182351023</t>
  </si>
  <si>
    <t>Rozprostření a urovnání ornice ve svahu sklonu přes 1:5 strojně při souvislé ploše do 100 m2, tl. vrstvy do 200 mm</t>
  </si>
  <si>
    <t>-1200837014</t>
  </si>
  <si>
    <t>https://podminky.urs.cz/item/CS_URS_2023_01/182351023</t>
  </si>
  <si>
    <t>17 "VV pol. 3.3"</t>
  </si>
  <si>
    <t>185804312</t>
  </si>
  <si>
    <t>Zalití rostlin vodou plochy záhonů jednotlivě přes 20 m2</t>
  </si>
  <si>
    <t>494644925</t>
  </si>
  <si>
    <t>https://podminky.urs.cz/item/CS_URS_2023_01/185804312</t>
  </si>
  <si>
    <t>R115101 001</t>
  </si>
  <si>
    <t xml:space="preserve">Čerpání vody na dopravní výšku do 10 m </t>
  </si>
  <si>
    <t>-278452491</t>
  </si>
  <si>
    <t>Poznámka k položce:
položka obsahuje:
- čerpání vody
- pohotovostní soustavu
- převedení vody potrubím 
- vč. omezení průsaků (např. injektáž)
- položka bude soutěžena dle §92 odst. 2 dle zákona č.134/2016 Sb. na výkon nebo funkci</t>
  </si>
  <si>
    <t>1 "VV pol. 8.1"</t>
  </si>
  <si>
    <t>R115101 002</t>
  </si>
  <si>
    <t>Převedení vody v průběhu stavebních prací</t>
  </si>
  <si>
    <t>237843101</t>
  </si>
  <si>
    <t>Poznámka k položce:
použito dočasné potrubí KG DN 500 na třech úsecích po 50-ti metrech přesypané ochrannou hrázkou z těsnícího materiálu (ne z výkopu) sypanou napříč korytem, výška hrázky cca 0.5 m, šířka v koruně 1.0 m, sklony svahů 1:1.5, šířka v patě 2.5m, předpokládaný objem 1mb hrázky je cca 0,65m3, 
- položka bude soutěžena dle §92 odst. 2 dle zákona č.134/2016 Sb. na výkon nebo funkci</t>
  </si>
  <si>
    <t>1 "VV pol. 3.5"</t>
  </si>
  <si>
    <t>461310312</t>
  </si>
  <si>
    <t>Patka z betonu prostého do rýhy nebo do bednění s provedením dilatačních spár v osové vzdálenosti 2 m a jejich zalitím živičnou zálivkou z betonu pro prostředí s mrazovými cykly tř. C 25/30</t>
  </si>
  <si>
    <t>-587050861</t>
  </si>
  <si>
    <t>https://podminky.urs.cz/item/CS_URS_2023_01/461310312</t>
  </si>
  <si>
    <t>51 "VV pol. 4.1"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</si>
  <si>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</si>
  <si>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</si>
  <si>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939678553</t>
  </si>
  <si>
    <t>https://podminky.urs.cz/item/CS_URS_2023_01/321351010</t>
  </si>
  <si>
    <t>49 "VV pol. 4.2"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</si>
  <si>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</si>
  <si>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</si>
  <si>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-1780435427</t>
  </si>
  <si>
    <t>https://podminky.urs.cz/item/CS_URS_2023_01/321352010</t>
  </si>
  <si>
    <t>22</t>
  </si>
  <si>
    <t>451317113</t>
  </si>
  <si>
    <t>Podklad pod dlažbu z betonu prostého pro prostředí s mrazovými cykly tř. C 25/30 tl. přes 150 do 200 mm</t>
  </si>
  <si>
    <t>2001953946</t>
  </si>
  <si>
    <t>https://podminky.urs.cz/item/CS_URS_2023_01/451317113</t>
  </si>
  <si>
    <t>97 "VV pol. 5.4"</t>
  </si>
  <si>
    <t>154921655</t>
  </si>
  <si>
    <t>23 "VV pol. 5.3"</t>
  </si>
  <si>
    <t>24</t>
  </si>
  <si>
    <t>465513327R</t>
  </si>
  <si>
    <t>Dlažba z lomového kamene na cementovou maltu s vyspárováním tl 300 mm pro hráze</t>
  </si>
  <si>
    <t>-1288259272</t>
  </si>
  <si>
    <t>997</t>
  </si>
  <si>
    <t>Přesun sutě</t>
  </si>
  <si>
    <t>997321511</t>
  </si>
  <si>
    <t>Vodorovná doprava suti a vybouraných hmot bez naložení, s vyložením a hrubým urovnáním po suchu, na vzdálenost do 1 km</t>
  </si>
  <si>
    <t>592894940</t>
  </si>
  <si>
    <t>https://podminky.urs.cz/item/CS_URS_2023_01/997321511</t>
  </si>
  <si>
    <t>26</t>
  </si>
  <si>
    <t>997321519</t>
  </si>
  <si>
    <t>Vodorovná doprava suti a vybouraných hmot bez naložení, s vyložením a hrubým urovnáním po suchu, na vzdálenost Příplatek k cenám za každý další i započatý 1 km přes 1 km</t>
  </si>
  <si>
    <t>-1036956560</t>
  </si>
  <si>
    <t>https://podminky.urs.cz/item/CS_URS_2023_01/997321519</t>
  </si>
  <si>
    <t>-1394306318</t>
  </si>
  <si>
    <t>SO 01.3 - Opevnění koryta - km 25,638 - 25,945</t>
  </si>
  <si>
    <t xml:space="preserve">    6 - Úpravy povrchů, podlahy a osazování výplní</t>
  </si>
  <si>
    <t>45906565</t>
  </si>
  <si>
    <t>1 "VV pol. 3.1"</t>
  </si>
  <si>
    <t>R115101 0022</t>
  </si>
  <si>
    <t>-1544090052</t>
  </si>
  <si>
    <t>Poznámka k položce:
Převedení vody v průběhu stavebních prací
použití pytlů plněných zeminou do hm max 25 kg, skládaných na sebe. cca 20 m3
- položka bude soutěžena dle §92 odst. 2 dle zákona č.134/2016 Sb. na výkon nebo funkci</t>
  </si>
  <si>
    <t>1 "VV pol. 3.2"</t>
  </si>
  <si>
    <t>-1190846377</t>
  </si>
  <si>
    <t>330 "VV pol. 5.1"</t>
  </si>
  <si>
    <t>463212111</t>
  </si>
  <si>
    <t>Rovnanina z lomového kamene upraveného, tříděného jakékoliv tloušťky rovnaniny s vyklínováním spár a dutin úlomky kamene</t>
  </si>
  <si>
    <t>2027587930</t>
  </si>
  <si>
    <t>https://podminky.urs.cz/item/CS_URS_2023_01/463212111</t>
  </si>
  <si>
    <t>22 "VV pol. 5.2"</t>
  </si>
  <si>
    <t>465513327</t>
  </si>
  <si>
    <t>Dlažba z lomového kamene lomařsky upraveného na cementovou maltu, s vyspárováním cementovou maltou, tl. kamene 300 mm</t>
  </si>
  <si>
    <t>-328695869</t>
  </si>
  <si>
    <t>https://podminky.urs.cz/item/CS_URS_2023_01/465513327</t>
  </si>
  <si>
    <t>Úpravy povrchů, podlahy a osazování výplní</t>
  </si>
  <si>
    <t>628635512</t>
  </si>
  <si>
    <t>Vyplnění spár dosavadních konstrukcí zdiva cementovou maltou s vyčištěním spár hloubky do 70 mm, zdiva z lomového kamene s vyspárováním</t>
  </si>
  <si>
    <t>-424985160</t>
  </si>
  <si>
    <t>https://podminky.urs.cz/item/CS_URS_2023_01/628635512</t>
  </si>
  <si>
    <t>550 "VV pol. 6.3"</t>
  </si>
  <si>
    <t>938901101</t>
  </si>
  <si>
    <t>Dokončovací práce na dosavadních konstrukcích očištění dlažby od travního a divokého porostu, s vytrháním kořenů ze spár, s naložením odstraněného porostu na dopravní prostředek nebo s odklizením na hromady do vzdálenosti 50 m z lomového kamene nebo betonových desek</t>
  </si>
  <si>
    <t>2011010222</t>
  </si>
  <si>
    <t>https://podminky.urs.cz/item/CS_URS_2023_01/938901101</t>
  </si>
  <si>
    <t>879 "VV pol. 6.1"</t>
  </si>
  <si>
    <t>938903111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</si>
  <si>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</si>
  <si>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-1640723599</t>
  </si>
  <si>
    <t>https://podminky.urs.cz/item/CS_URS_2023_01/938903111</t>
  </si>
  <si>
    <t>550 "VV pol. 6.2"</t>
  </si>
  <si>
    <t>985131111</t>
  </si>
  <si>
    <t>Očištění ploch stěn, rubu kleneb a podlah tlakovou vodou</t>
  </si>
  <si>
    <t>-1617307950</t>
  </si>
  <si>
    <t>https://podminky.urs.cz/item/CS_URS_2023_01/985131111</t>
  </si>
  <si>
    <t>19 "VV pol. 6.4"</t>
  </si>
  <si>
    <t>985311113</t>
  </si>
  <si>
    <t>Reprofilace betonu sanačními maltami na cementové bázi ručně stěn, tloušťky přes 20 do 30 mm</t>
  </si>
  <si>
    <t>33899083</t>
  </si>
  <si>
    <t>https://podminky.urs.cz/item/CS_URS_2023_01/985311113</t>
  </si>
  <si>
    <t>37 "VV pol. 6.5"</t>
  </si>
  <si>
    <t>985312112</t>
  </si>
  <si>
    <t>Stěrka k vyrovnání ploch reprofilovaného betonu stěn, tloušťky přes 2 do 3 mm</t>
  </si>
  <si>
    <t>1996109313</t>
  </si>
  <si>
    <t>https://podminky.urs.cz/item/CS_URS_2023_01/985312112</t>
  </si>
  <si>
    <t>985323211</t>
  </si>
  <si>
    <t>Spojovací můstek reprofilovaného betonu na epoxidové bázi, tloušťky 1 mm</t>
  </si>
  <si>
    <t>-1318783089</t>
  </si>
  <si>
    <t>https://podminky.urs.cz/item/CS_URS_2023_01/985323211</t>
  </si>
  <si>
    <t>985324211</t>
  </si>
  <si>
    <t>Ochranný nátěr betonu akrylátový dvojnásobný s impregnací S2 (OS-B)</t>
  </si>
  <si>
    <t>-350867212</t>
  </si>
  <si>
    <t>https://podminky.urs.cz/item/CS_URS_2023_01/985324211</t>
  </si>
  <si>
    <t>997013861</t>
  </si>
  <si>
    <t>Poplatek za uložení stavebního odpadu na recyklační skládce (skládkovné) z prostého betonu zatříděného do Katalogu odpadů pod kódem 17 01 01</t>
  </si>
  <si>
    <t>213004687</t>
  </si>
  <si>
    <t>https://podminky.urs.cz/item/CS_URS_2023_01/997013861</t>
  </si>
  <si>
    <t>-327880655</t>
  </si>
  <si>
    <t>-416452719</t>
  </si>
  <si>
    <t>24*9,90</t>
  </si>
  <si>
    <t>-1721429673</t>
  </si>
  <si>
    <t>SO 01.4 - Opevnění koryta - km 25,962 - 25,993</t>
  </si>
  <si>
    <t>1849492737</t>
  </si>
  <si>
    <t>22 "VV pol. 3.2"</t>
  </si>
  <si>
    <t>1770430708</t>
  </si>
  <si>
    <t>-785334205</t>
  </si>
  <si>
    <t>1212545905</t>
  </si>
  <si>
    <t>321212345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</si>
  <si>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včetně dodání kamene z kamene lomařsky upraveného s vyspárováním cementovou maltou, zdiva obkladního</t>
  </si>
  <si>
    <t>889998497</t>
  </si>
  <si>
    <t>https://podminky.urs.cz/item/CS_URS_2023_01/321212345</t>
  </si>
  <si>
    <t>14*0,3 "VV pol. 5.1"</t>
  </si>
  <si>
    <t>-369366978</t>
  </si>
  <si>
    <t>4 "VV pol. 4.1"</t>
  </si>
  <si>
    <t>361104034</t>
  </si>
  <si>
    <t>10 "VV pol. 4.2"</t>
  </si>
  <si>
    <t>-794601534</t>
  </si>
  <si>
    <t>463212111R</t>
  </si>
  <si>
    <t>Rovnanina z místního lomového kamene upraveného s vyklínováním spár úlomky kamene</t>
  </si>
  <si>
    <t>-412884588</t>
  </si>
  <si>
    <t>11 "VV pol. 5.2"</t>
  </si>
  <si>
    <t>-278565761</t>
  </si>
  <si>
    <t>21 "VV pol. 6.2"</t>
  </si>
  <si>
    <t>1163019681</t>
  </si>
  <si>
    <t>41 "VV pol. 6.1"</t>
  </si>
  <si>
    <t>-1591305817</t>
  </si>
  <si>
    <t>413537603</t>
  </si>
  <si>
    <t>0,2*42 "VV pol. 4.3"</t>
  </si>
  <si>
    <t>1134686391</t>
  </si>
  <si>
    <t>1,63*0,6*42/1000</t>
  </si>
  <si>
    <t>-1567887907</t>
  </si>
  <si>
    <t>1800096936</t>
  </si>
  <si>
    <t>-1727457378</t>
  </si>
  <si>
    <t>24*0,386</t>
  </si>
  <si>
    <t>-162097038</t>
  </si>
  <si>
    <t>SO 01.5 - Opevnění koryta - km 25,993 - 26,043</t>
  </si>
  <si>
    <t>111209111</t>
  </si>
  <si>
    <t>Spálení proutí, klestu z prořezávek a odstraněných křovin pro jakoukoliv dřevinu</t>
  </si>
  <si>
    <t>-1468677442</t>
  </si>
  <si>
    <t>https://podminky.urs.cz/item/CS_URS_2023_01/111209111</t>
  </si>
  <si>
    <t>111251101</t>
  </si>
  <si>
    <t>Odstranění křovin a stromů s odstraněním kořenů strojně průměru kmene do 100 mm v rovině nebo ve svahu sklonu terénu do 1:5, při celkové ploše do 100 m2</t>
  </si>
  <si>
    <t>1731013322</t>
  </si>
  <si>
    <t>https://podminky.urs.cz/item/CS_URS_2023_01/111251101</t>
  </si>
  <si>
    <t>10 "VV pol. 7.1.3"</t>
  </si>
  <si>
    <t>112101101</t>
  </si>
  <si>
    <t>Odstranění stromů s odřezáním kmene a s odvětvením listnatých, průměru kmene přes 100 do 300 mm</t>
  </si>
  <si>
    <t>kus</t>
  </si>
  <si>
    <t>-150055628</t>
  </si>
  <si>
    <t>https://podminky.urs.cz/item/CS_URS_2023_01/112101101</t>
  </si>
  <si>
    <t>8 "VV pol. 7.1.1"</t>
  </si>
  <si>
    <t>112111111</t>
  </si>
  <si>
    <t>Spálení větví stromů všech druhů stromů o průměru kmene přes 0,10 m na hromadách</t>
  </si>
  <si>
    <t>1149222186</t>
  </si>
  <si>
    <t>https://podminky.urs.cz/item/CS_URS_2023_01/112111111</t>
  </si>
  <si>
    <t>112251101</t>
  </si>
  <si>
    <t>Odstranění pařezů strojně s jejich vykopáním nebo vytrháním průměru přes 100 do 300 mm</t>
  </si>
  <si>
    <t>-854706937</t>
  </si>
  <si>
    <t>https://podminky.urs.cz/item/CS_URS_2023_01/112251101</t>
  </si>
  <si>
    <t>1928167341</t>
  </si>
  <si>
    <t>11 "VV pol. 3.2"</t>
  </si>
  <si>
    <t>-365441346</t>
  </si>
  <si>
    <t>R 001</t>
  </si>
  <si>
    <t>-1403201549</t>
  </si>
  <si>
    <t>Poznámka k položce:
- položka bude soutěžena dle §92 odst. 2 dle zákona č.134/2016 Sb. na výkon nebo funkci</t>
  </si>
  <si>
    <t>-223313763</t>
  </si>
  <si>
    <t>-605973692</t>
  </si>
  <si>
    <t>862555262</t>
  </si>
  <si>
    <t>16*0,3 "VV pol. 5.1"</t>
  </si>
  <si>
    <t>-71330117</t>
  </si>
  <si>
    <t>3 "VV pol. 4.1"</t>
  </si>
  <si>
    <t>480846134</t>
  </si>
  <si>
    <t>9 "VV pol. 4.2"</t>
  </si>
  <si>
    <t>-1790205529</t>
  </si>
  <si>
    <t>328059054</t>
  </si>
  <si>
    <t>-1484841576</t>
  </si>
  <si>
    <t>24 "VV pol. 6.3"</t>
  </si>
  <si>
    <t>911871948</t>
  </si>
  <si>
    <t>48 "VV pol. 6.1"</t>
  </si>
  <si>
    <t>192823618</t>
  </si>
  <si>
    <t>24 "VV pol. 6.2"</t>
  </si>
  <si>
    <t>897619362</t>
  </si>
  <si>
    <t>33 "VV pol. 6.4"</t>
  </si>
  <si>
    <t>-364585861</t>
  </si>
  <si>
    <t>43 "VV pol. 6.5"</t>
  </si>
  <si>
    <t>2132004096</t>
  </si>
  <si>
    <t>-626883723</t>
  </si>
  <si>
    <t>1538109566</t>
  </si>
  <si>
    <t>1724318390</t>
  </si>
  <si>
    <t>0,2*21 "VV pol. 4.3"</t>
  </si>
  <si>
    <t>-1350256104</t>
  </si>
  <si>
    <t>1,63*0,6*21/1000</t>
  </si>
  <si>
    <t>-2060058272</t>
  </si>
  <si>
    <t>1809956484</t>
  </si>
  <si>
    <t>1145212652</t>
  </si>
  <si>
    <t>24*1,754</t>
  </si>
  <si>
    <t>1083250784</t>
  </si>
  <si>
    <t>SO 01.6 - Opevnění koryta - km 26,043 - 26,124</t>
  </si>
  <si>
    <t>-1837040855</t>
  </si>
  <si>
    <t>3 "VV pol. 7.1.1"</t>
  </si>
  <si>
    <t>1772867716</t>
  </si>
  <si>
    <t>-505792001</t>
  </si>
  <si>
    <t>-2127658275</t>
  </si>
  <si>
    <t>28 "VV pol. 3.2"</t>
  </si>
  <si>
    <t>153812121</t>
  </si>
  <si>
    <t>Trn z betonářské oceli včetně zainjektování při průměru oceli od 20 do 26 mm, délky přes 0,4 do 3,0 m</t>
  </si>
  <si>
    <t>-993373706</t>
  </si>
  <si>
    <t>https://podminky.urs.cz/item/CS_URS_2023_01/153812121</t>
  </si>
  <si>
    <t>17 "VV pol. 4.4"</t>
  </si>
  <si>
    <t>726241572</t>
  </si>
  <si>
    <t>-1635403862</t>
  </si>
  <si>
    <t>223111114</t>
  </si>
  <si>
    <t>Rychlostní diamantové vrtání průměru do 56 mm, jádrové do úklonu 45° v hl 0 až 25 m v hornině tř. III a IV</t>
  </si>
  <si>
    <t>-852251700</t>
  </si>
  <si>
    <t>https://podminky.urs.cz/item/CS_URS_2023_01/223111114</t>
  </si>
  <si>
    <t>1610441278</t>
  </si>
  <si>
    <t>32*0,3 "VV pol. 5.1"</t>
  </si>
  <si>
    <t>-1009418077</t>
  </si>
  <si>
    <t>12 "VV pol. 4.1"</t>
  </si>
  <si>
    <t>1188822465</t>
  </si>
  <si>
    <t>29 "VV pol. 4.2"</t>
  </si>
  <si>
    <t>-1853115235</t>
  </si>
  <si>
    <t>-314765222</t>
  </si>
  <si>
    <t>4 "VV pol. 5.2"</t>
  </si>
  <si>
    <t>308959996</t>
  </si>
  <si>
    <t>-93514524</t>
  </si>
  <si>
    <t>79 "VV pol. 6.1"</t>
  </si>
  <si>
    <t>1839651266</t>
  </si>
  <si>
    <t>47 "VV pol. 6.2"</t>
  </si>
  <si>
    <t>-596640056</t>
  </si>
  <si>
    <t>0,2*84 "VV pol. 4.3"</t>
  </si>
  <si>
    <t>-777349113</t>
  </si>
  <si>
    <t>1,63*0,6*84/1000</t>
  </si>
  <si>
    <t>-134095042</t>
  </si>
  <si>
    <t>1526467957</t>
  </si>
  <si>
    <t>961542720</t>
  </si>
  <si>
    <t>24*0,863</t>
  </si>
  <si>
    <t>820427094</t>
  </si>
  <si>
    <t>SO 02 - Úprava koryta - km 26,124 – 26,551, DHM č. 5469</t>
  </si>
  <si>
    <t>SO 02.1 - Úprava nivelety koryta - km 26,124 – 26,551</t>
  </si>
  <si>
    <t>114203202</t>
  </si>
  <si>
    <t>Očištění lomového kamene nebo betonových tvárnic získaných při rozebrání dlažeb, záhozů, rovnanin a soustřeďovacích staveb od malty</t>
  </si>
  <si>
    <t>-1434879575</t>
  </si>
  <si>
    <t>https://podminky.urs.cz/item/CS_URS_2023_01/114203202</t>
  </si>
  <si>
    <t>44 "VV pol. 1.1"</t>
  </si>
  <si>
    <t>127451111</t>
  </si>
  <si>
    <t>Vykopávky pod vodou strojně na hloubku do 5 m pod projektem stanovenou hladinou vody v hornině třídy těžitelnosti II skupiny 5, průměrné tloušťky projektované vrstvy přes 0,50 m do 1 000 m3</t>
  </si>
  <si>
    <t>-174291146</t>
  </si>
  <si>
    <t>https://podminky.urs.cz/item/CS_URS_2023_01/127451111</t>
  </si>
  <si>
    <t>264 "VV pol. 3.3"</t>
  </si>
  <si>
    <t>368 "VV pol. 3.2"</t>
  </si>
  <si>
    <t>162451126</t>
  </si>
  <si>
    <t>Vodorovné přemístění výkopku nebo sypaniny po suchu na obvyklém dopravním prostředku, bez naložení výkopku, avšak se složením bez rozhrnutí z horniny třídy těžitelnosti II skupiny 4 a 5 na vzdálenost přes 1 500 do 2 000 m</t>
  </si>
  <si>
    <t>-1857992346</t>
  </si>
  <si>
    <t>https://podminky.urs.cz/item/CS_URS_2023_01/162451126</t>
  </si>
  <si>
    <t>632 "VV pol. 3.2 a 3.3"</t>
  </si>
  <si>
    <t>960191241</t>
  </si>
  <si>
    <t>Bourání konstrukcí vodních staveb z hladiny, s naložením vybouraných hmot a suti na dopravní prostředek nebo s odklizením na hromady do vzdálenosti 20 m z kamenných kvádrů</t>
  </si>
  <si>
    <t>-2037045053</t>
  </si>
  <si>
    <t>https://podminky.urs.cz/item/CS_URS_2023_01/960191241</t>
  </si>
  <si>
    <t>273313711</t>
  </si>
  <si>
    <t>Základy z betonu prostého desky z betonu kamenem neprokládaného tř. C 20/25</t>
  </si>
  <si>
    <t>-526248279</t>
  </si>
  <si>
    <t>https://podminky.urs.cz/item/CS_URS_2023_01/273313711</t>
  </si>
  <si>
    <t>16 "VV pol. 4.3"</t>
  </si>
  <si>
    <t>1323080260</t>
  </si>
  <si>
    <t>2 "VV pol. 5.1"</t>
  </si>
  <si>
    <t>-877984587</t>
  </si>
  <si>
    <t>2*2,1 "VV pol. 5.1"</t>
  </si>
  <si>
    <t>321311116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</si>
  <si>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</si>
  <si>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1940341713</t>
  </si>
  <si>
    <t>https://podminky.urs.cz/item/CS_URS_2023_01/321311116</t>
  </si>
  <si>
    <t>21 "VV pol. 4.1"</t>
  </si>
  <si>
    <t>2092581963</t>
  </si>
  <si>
    <t>32 "VV pol. 4.2"</t>
  </si>
  <si>
    <t>305040381</t>
  </si>
  <si>
    <t>462451114R</t>
  </si>
  <si>
    <t>Prolití kamenného záhozu betonem C20/25</t>
  </si>
  <si>
    <t>-757535466</t>
  </si>
  <si>
    <t>31*0,25 "VV pol. 5.6"</t>
  </si>
  <si>
    <t>-1027878553</t>
  </si>
  <si>
    <t>95 "VV pol. 5.2"</t>
  </si>
  <si>
    <t>31 "VV pol. 5.6"</t>
  </si>
  <si>
    <t>464541112</t>
  </si>
  <si>
    <t>Pohoz dna nebo svahů jakékoliv tloušťky ze štěrkodrtí, z terénu, frakce do 125 mm</t>
  </si>
  <si>
    <t>539391648</t>
  </si>
  <si>
    <t>https://podminky.urs.cz/item/CS_URS_2023_01/464541112</t>
  </si>
  <si>
    <t>27 "VV pol. 5.5"</t>
  </si>
  <si>
    <t>46454R001</t>
  </si>
  <si>
    <t>Dnový substrát, materiál z výkopů</t>
  </si>
  <si>
    <t>305990192</t>
  </si>
  <si>
    <t>81 "VV pol. 3.1"</t>
  </si>
  <si>
    <t>-707388370</t>
  </si>
  <si>
    <t>78+168 "VV pol. 5.3 a 5.4"</t>
  </si>
  <si>
    <t>-1829893691</t>
  </si>
  <si>
    <t>0,2*78 "VV pol. 2.2"</t>
  </si>
  <si>
    <t>66429060</t>
  </si>
  <si>
    <t>1,63*78*0,5/1000</t>
  </si>
  <si>
    <t>989146628</t>
  </si>
  <si>
    <t>2137892051</t>
  </si>
  <si>
    <t>386</t>
  </si>
  <si>
    <t>SO 02.2 - Opevnění koryta - km 26,124 - 26,189</t>
  </si>
  <si>
    <t xml:space="preserve">    8 - Trubní vedení</t>
  </si>
  <si>
    <t>PSV - Práce a dodávky PSV</t>
  </si>
  <si>
    <t xml:space="preserve">    721 - Zdravotechnika - vnitřní kanalizace</t>
  </si>
  <si>
    <t xml:space="preserve">    767 - Konstrukce zámečnické</t>
  </si>
  <si>
    <t>575485102</t>
  </si>
  <si>
    <t>128 "VV pol.1.1"</t>
  </si>
  <si>
    <t>1974549058</t>
  </si>
  <si>
    <t>594 "VV pol. 3.1"</t>
  </si>
  <si>
    <t>-1147264708</t>
  </si>
  <si>
    <t>386 "VV pol. 3.2"</t>
  </si>
  <si>
    <t>-1137627719</t>
  </si>
  <si>
    <t>20*0,15 "VV pol. 3.3"</t>
  </si>
  <si>
    <t>163*0,15 "VV pol. 3.4"</t>
  </si>
  <si>
    <t>-358435343</t>
  </si>
  <si>
    <t>27,45*15 "dovoz z 25 km"</t>
  </si>
  <si>
    <t>1568243828</t>
  </si>
  <si>
    <t>27,45 "VV pol. 3.3 a 3.4"</t>
  </si>
  <si>
    <t>-1965828111</t>
  </si>
  <si>
    <t>2128303060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</si>
  <si>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</si>
  <si>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</si>
  <si>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-376784974</t>
  </si>
  <si>
    <t>https://podminky.urs.cz/item/CS_URS_2023_01/175151101</t>
  </si>
  <si>
    <t>10 "VV pol. 3.9"</t>
  </si>
  <si>
    <t>9 "VV pol. 5.3"</t>
  </si>
  <si>
    <t>58343810</t>
  </si>
  <si>
    <t>kamenivo drcené hrubé frakce 4/8</t>
  </si>
  <si>
    <t>-1348487708</t>
  </si>
  <si>
    <t>19*2 'Přepočtené koeficientem množství</t>
  </si>
  <si>
    <t>-1971826048</t>
  </si>
  <si>
    <t>163 "VV pol. 3.4"</t>
  </si>
  <si>
    <t>190108842</t>
  </si>
  <si>
    <t>152140150</t>
  </si>
  <si>
    <t>183*0,02 'Přepočtené koeficientem množství</t>
  </si>
  <si>
    <t>-1891399318</t>
  </si>
  <si>
    <t>2078470344</t>
  </si>
  <si>
    <t>163 "VV pol. 3.7"</t>
  </si>
  <si>
    <t>-665243551</t>
  </si>
  <si>
    <t>20 "VV pol. 3.6"</t>
  </si>
  <si>
    <t>-1795448123</t>
  </si>
  <si>
    <t>20 "VV pol. 3.3"</t>
  </si>
  <si>
    <t>1869177435</t>
  </si>
  <si>
    <t>1475885124</t>
  </si>
  <si>
    <t>-525695462</t>
  </si>
  <si>
    <t>212755214</t>
  </si>
  <si>
    <t>Trativody bez lože z drenážních trubek plastových flexibilních D 100 mm</t>
  </si>
  <si>
    <t>-1560944290</t>
  </si>
  <si>
    <t>https://podminky.urs.cz/item/CS_URS_2023_01/212755214</t>
  </si>
  <si>
    <t>55,9 "4/P"</t>
  </si>
  <si>
    <t>273313611</t>
  </si>
  <si>
    <t>Základy z betonu prostého desky z betonu kamenem neprokládaného tř. C 16/20</t>
  </si>
  <si>
    <t>-1917528808</t>
  </si>
  <si>
    <t>https://podminky.urs.cz/item/CS_URS_2023_01/273313611</t>
  </si>
  <si>
    <t>8 "VV pol. 4.1"</t>
  </si>
  <si>
    <t>231507568</t>
  </si>
  <si>
    <t>8*0,3 "VV pol. 5.2"</t>
  </si>
  <si>
    <t>321321116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</si>
  <si>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</si>
  <si>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2082355708</t>
  </si>
  <si>
    <t>https://podminky.urs.cz/item/CS_URS_2023_01/321321116</t>
  </si>
  <si>
    <t>119 "VV pol. 4.2"</t>
  </si>
  <si>
    <t>321350R001</t>
  </si>
  <si>
    <t>Trojúhelníková lišta pro zkosení hran betonových konstrukcí</t>
  </si>
  <si>
    <t>-468299725</t>
  </si>
  <si>
    <t>Poznámka k položce:
VV pol. 4.3.2</t>
  </si>
  <si>
    <t>1478853229</t>
  </si>
  <si>
    <t>179 "VV pol. 4.3.1"</t>
  </si>
  <si>
    <t>-1618868380</t>
  </si>
  <si>
    <t>321366111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</si>
  <si>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</si>
  <si>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-35472245</t>
  </si>
  <si>
    <t>https://podminky.urs.cz/item/CS_URS_2023_01/321366111</t>
  </si>
  <si>
    <t>2,969 "VV pol. 4.8.2"</t>
  </si>
  <si>
    <t>321366112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</si>
  <si>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</si>
  <si>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242543649</t>
  </si>
  <si>
    <t>https://podminky.urs.cz/item/CS_URS_2023_01/321366112</t>
  </si>
  <si>
    <t>4,751 "VV pol. 4.8.3"</t>
  </si>
  <si>
    <t>321368211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</si>
  <si>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</si>
  <si>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-236027159</t>
  </si>
  <si>
    <t>https://podminky.urs.cz/item/CS_URS_2023_01/321368211</t>
  </si>
  <si>
    <t>4,157 "VV pol. 4.8.1"</t>
  </si>
  <si>
    <t>4,44*11/1000 "VV pol. 4.7"</t>
  </si>
  <si>
    <t>31</t>
  </si>
  <si>
    <t>321R001</t>
  </si>
  <si>
    <t>Matrice z polyuretanu imitace kamenného zdiva 11/P</t>
  </si>
  <si>
    <t>653722409</t>
  </si>
  <si>
    <t>8*2*3 "min m2 s opakováním"</t>
  </si>
  <si>
    <t>32</t>
  </si>
  <si>
    <t>R321351010</t>
  </si>
  <si>
    <t>Bednění konstrukcí vodních staveb - negativní, zřízení</t>
  </si>
  <si>
    <t>-816095466</t>
  </si>
  <si>
    <t>151 "VV pol. 4.3.2"</t>
  </si>
  <si>
    <t>33</t>
  </si>
  <si>
    <t>R321351011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</si>
  <si>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negativního bednění</t>
  </si>
  <si>
    <t>803318912</t>
  </si>
  <si>
    <t>34</t>
  </si>
  <si>
    <t>-1209456330</t>
  </si>
  <si>
    <t>18 "VV pol. 5.1"</t>
  </si>
  <si>
    <t>35</t>
  </si>
  <si>
    <t>-1497945502</t>
  </si>
  <si>
    <t>9 "VV pol. 6.3"</t>
  </si>
  <si>
    <t>Trubní vedení</t>
  </si>
  <si>
    <t>36</t>
  </si>
  <si>
    <t>871315211</t>
  </si>
  <si>
    <t>Kanalizační potrubí z tvrdého PVC v otevřeném výkopu ve sklonu do 20 %, hladkého plnostěnného jednovrstvého, tuhost třídy SN 4 DN 160</t>
  </si>
  <si>
    <t>1811941471</t>
  </si>
  <si>
    <t>https://podminky.urs.cz/item/CS_URS_2023_01/871315211</t>
  </si>
  <si>
    <t>1,5 "5/P"</t>
  </si>
  <si>
    <t>37</t>
  </si>
  <si>
    <t>899911101</t>
  </si>
  <si>
    <t>Kluzná objímka výšky 25 mm vnějšího průměru potrubí do 183 mm</t>
  </si>
  <si>
    <t>CS ÚRS 2021 02</t>
  </si>
  <si>
    <t>-1006331555</t>
  </si>
  <si>
    <t>https://podminky.urs.cz/item/CS_URS_2021_02/899911101</t>
  </si>
  <si>
    <t>3 "9/P"</t>
  </si>
  <si>
    <t>38</t>
  </si>
  <si>
    <t>899913151</t>
  </si>
  <si>
    <t>Koncové uzavírací manžety chrániček DN potrubí x DN chráničky DN 150 x 200</t>
  </si>
  <si>
    <t>2093096308</t>
  </si>
  <si>
    <t>https://podminky.urs.cz/item/CS_URS_2023_01/899913151</t>
  </si>
  <si>
    <t>2 "10/P"</t>
  </si>
  <si>
    <t>39</t>
  </si>
  <si>
    <t>931 001</t>
  </si>
  <si>
    <t>Těsnící spárový profil kombinovaný výšky 150 mm</t>
  </si>
  <si>
    <t>-1978392970</t>
  </si>
  <si>
    <t>46 "2/P"</t>
  </si>
  <si>
    <t>40</t>
  </si>
  <si>
    <t>931992121</t>
  </si>
  <si>
    <t>Výplň dilatačních spár z polystyrenu extrudovaného, tloušťky 20 mm</t>
  </si>
  <si>
    <t>-1438330604</t>
  </si>
  <si>
    <t>https://podminky.urs.cz/item/CS_URS_2023_01/931992121</t>
  </si>
  <si>
    <t>19 "VV pol. 4.5"</t>
  </si>
  <si>
    <t>41</t>
  </si>
  <si>
    <t>-1978324240</t>
  </si>
  <si>
    <t>5 "VV pol. 6.1"</t>
  </si>
  <si>
    <t>42</t>
  </si>
  <si>
    <t>706220678</t>
  </si>
  <si>
    <t>9 "VV pol. 6.2"</t>
  </si>
  <si>
    <t>46</t>
  </si>
  <si>
    <t>953333318</t>
  </si>
  <si>
    <t>PVC těsnící pás do betonových konstrukcí do dilatačních spar vnitřní, pokládaný doprostřed konstrukce mezi výztuž šířky 190 mm</t>
  </si>
  <si>
    <t>-1755346238</t>
  </si>
  <si>
    <t>https://podminky.urs.cz/item/CS_URS_2023_01/953333318</t>
  </si>
  <si>
    <t>13,5 "1/P"</t>
  </si>
  <si>
    <t>47</t>
  </si>
  <si>
    <t>985331212</t>
  </si>
  <si>
    <t>Dodatečné vlepování betonářské výztuže včetně vyvrtání a vyčištění otvoru chemickou maltou průměr výztuže 10 mm</t>
  </si>
  <si>
    <t>236492825</t>
  </si>
  <si>
    <t>https://podminky.urs.cz/item/CS_URS_2023_01/985331212</t>
  </si>
  <si>
    <t>65*0,2 "VV pol. 4.6"</t>
  </si>
  <si>
    <t>48</t>
  </si>
  <si>
    <t>13021012</t>
  </si>
  <si>
    <t>tyč ocelová kruhová žebírková DIN 488 jakost B500B (10 505) výztuž do betonu D 10mm</t>
  </si>
  <si>
    <t>-1123282250</t>
  </si>
  <si>
    <t>65*0,5</t>
  </si>
  <si>
    <t>32,5*0,00064 'Přepočtené koeficientem množství</t>
  </si>
  <si>
    <t>49</t>
  </si>
  <si>
    <t>9R002</t>
  </si>
  <si>
    <t>Vnitřní spárový pás z měkčenného PVC, nový a starý beton</t>
  </si>
  <si>
    <t>-1139624749</t>
  </si>
  <si>
    <t>Poznámka k položce:
3/P</t>
  </si>
  <si>
    <t>5,4 "3/P"</t>
  </si>
  <si>
    <t>50</t>
  </si>
  <si>
    <t>R9 003</t>
  </si>
  <si>
    <t>Těsnící provazec s kombinací trvale pružného tmelu do dilatační spáry</t>
  </si>
  <si>
    <t>259225646</t>
  </si>
  <si>
    <t>51</t>
  </si>
  <si>
    <t>-1977952361</t>
  </si>
  <si>
    <t>52</t>
  </si>
  <si>
    <t>-646790528</t>
  </si>
  <si>
    <t>PSV</t>
  </si>
  <si>
    <t>Práce a dodávky PSV</t>
  </si>
  <si>
    <t>721</t>
  </si>
  <si>
    <t>Zdravotechnika - vnitřní kanalizace</t>
  </si>
  <si>
    <t>53</t>
  </si>
  <si>
    <t>721263103</t>
  </si>
  <si>
    <t>Zpětné klapky z polypropylenu (PP) s automatickým uzávěrem DN 160</t>
  </si>
  <si>
    <t>1323251038</t>
  </si>
  <si>
    <t>https://podminky.urs.cz/item/CS_URS_2023_01/721263103</t>
  </si>
  <si>
    <t>1 "8/P"</t>
  </si>
  <si>
    <t>767</t>
  </si>
  <si>
    <t>Konstrukce zámečnické</t>
  </si>
  <si>
    <t>54</t>
  </si>
  <si>
    <t>767 001</t>
  </si>
  <si>
    <t>Ocelová chránička DN 200</t>
  </si>
  <si>
    <t>-1071176465</t>
  </si>
  <si>
    <t>Poznámka k položce:
1/Z</t>
  </si>
  <si>
    <t>741,05</t>
  </si>
  <si>
    <t>SO 02.3 - Opevnění koryta - km 26,242 - 26,400</t>
  </si>
  <si>
    <t>-672121159</t>
  </si>
  <si>
    <t>2100885986</t>
  </si>
  <si>
    <t>20 "VV pol. 7.1.3"</t>
  </si>
  <si>
    <t>991069046</t>
  </si>
  <si>
    <t>7 "VV pol. 7.1.1"</t>
  </si>
  <si>
    <t>112101102</t>
  </si>
  <si>
    <t>Odstranění stromů s odřezáním kmene a s odvětvením listnatých, průměru kmene přes 300 do 500 mm</t>
  </si>
  <si>
    <t>-209703875</t>
  </si>
  <si>
    <t>https://podminky.urs.cz/item/CS_URS_2023_01/112101102</t>
  </si>
  <si>
    <t>2 "VV pol. 7.1.2"</t>
  </si>
  <si>
    <t>-645042064</t>
  </si>
  <si>
    <t>802329838</t>
  </si>
  <si>
    <t>112251102</t>
  </si>
  <si>
    <t>Odstranění pařezů strojně s jejich vykopáním nebo vytrháním průměru přes 300 do 500 mm</t>
  </si>
  <si>
    <t>-103100706</t>
  </si>
  <si>
    <t>https://podminky.urs.cz/item/CS_URS_2023_01/112251102</t>
  </si>
  <si>
    <t>114203102</t>
  </si>
  <si>
    <t>Rozebrání dlažeb nebo záhozů s naložením na dopravní prostředek dlažeb z lomového kamene nebo betonových tvárnic na sucho se zalitými spárami cementovou maltou</t>
  </si>
  <si>
    <t>-2136325965</t>
  </si>
  <si>
    <t>https://podminky.urs.cz/item/CS_URS_2023_01/114203102</t>
  </si>
  <si>
    <t>176*0,3 "VV pol. 1.2"</t>
  </si>
  <si>
    <t>2096412736</t>
  </si>
  <si>
    <t>159 "VV pol. 1.1"</t>
  </si>
  <si>
    <t>121151123</t>
  </si>
  <si>
    <t>Sejmutí ornice strojně při souvislé ploše přes 500 m2, tl. vrstvy do 200 mm</t>
  </si>
  <si>
    <t>1677646070</t>
  </si>
  <si>
    <t>https://podminky.urs.cz/item/CS_URS_2023_01/121151123</t>
  </si>
  <si>
    <t>551/0,2 "VV pol. 3.1"</t>
  </si>
  <si>
    <t>1208842147</t>
  </si>
  <si>
    <t>378 "VV pol. 3.2"</t>
  </si>
  <si>
    <t>334 "VV pol. 3.3"</t>
  </si>
  <si>
    <t>-1841610534</t>
  </si>
  <si>
    <t>551 "VV pol. 3.1"</t>
  </si>
  <si>
    <t>596 "VV pol. 3.4"</t>
  </si>
  <si>
    <t>(520+447)*0,15 "VV pol. 3.5 a 3.6"</t>
  </si>
  <si>
    <t>-1991272390</t>
  </si>
  <si>
    <t>-790089923</t>
  </si>
  <si>
    <t>334 "VVpol. 3.3"</t>
  </si>
  <si>
    <t>288289136</t>
  </si>
  <si>
    <t>1 "VV pol. 5.4"</t>
  </si>
  <si>
    <t>-1657591882</t>
  </si>
  <si>
    <t>1*2 'Přepočtené koeficientem množství</t>
  </si>
  <si>
    <t>1669580270</t>
  </si>
  <si>
    <t>447 "VV pol. 3.6"</t>
  </si>
  <si>
    <t>342094277</t>
  </si>
  <si>
    <t>1951143395</t>
  </si>
  <si>
    <t>967</t>
  </si>
  <si>
    <t>967*0,02 'Přepočtené koeficientem množství</t>
  </si>
  <si>
    <t>941607297</t>
  </si>
  <si>
    <t>1234497977</t>
  </si>
  <si>
    <t>447 "VV pol. 3.8"</t>
  </si>
  <si>
    <t>-1344783172</t>
  </si>
  <si>
    <t>1314 "VV pol. 3.7"</t>
  </si>
  <si>
    <t>-451686341</t>
  </si>
  <si>
    <t>520 "VV pol. 3.5"</t>
  </si>
  <si>
    <t>-967060618</t>
  </si>
  <si>
    <t>Odstranění pařezů vč. likvidace dle platné legislativy vč. zásypů jam</t>
  </si>
  <si>
    <t>1415240556</t>
  </si>
  <si>
    <t>-1618568561</t>
  </si>
  <si>
    <t>-793881536</t>
  </si>
  <si>
    <t>1 "VV pol. 3.9"</t>
  </si>
  <si>
    <t>749758301</t>
  </si>
  <si>
    <t>5,3 "4/P"</t>
  </si>
  <si>
    <t>-1160400210</t>
  </si>
  <si>
    <t>2 "VV pol. 4.3"</t>
  </si>
  <si>
    <t>-540492036</t>
  </si>
  <si>
    <t>15*0,1 "VV pol. 5.3"</t>
  </si>
  <si>
    <t>1529020303</t>
  </si>
  <si>
    <t>1,5*2,1 "VV pol. 5.3"</t>
  </si>
  <si>
    <t>321311115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</si>
  <si>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</si>
  <si>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29874721</t>
  </si>
  <si>
    <t>https://podminky.urs.cz/item/CS_URS_2023_01/321311115</t>
  </si>
  <si>
    <t>296 "VV pol. 4.1"</t>
  </si>
  <si>
    <t>321311115R</t>
  </si>
  <si>
    <t>Výplňový beton tř. C 20/25</t>
  </si>
  <si>
    <t>1791149888</t>
  </si>
  <si>
    <t>5 "VV pol. 4.7"</t>
  </si>
  <si>
    <t>888647442</t>
  </si>
  <si>
    <t>19 "VV pol. 4.4"</t>
  </si>
  <si>
    <t>690485457</t>
  </si>
  <si>
    <t>349 "VV pol. 4.2.1"</t>
  </si>
  <si>
    <t>-967412033</t>
  </si>
  <si>
    <t>-2004215639</t>
  </si>
  <si>
    <t>0,112 "VV pol. 4.6.2"</t>
  </si>
  <si>
    <t>1603982934</t>
  </si>
  <si>
    <t>0,178 "VV pol. 4.6.3"</t>
  </si>
  <si>
    <t>-1816684333</t>
  </si>
  <si>
    <t>0,156 "VV pol. 4.6.1"</t>
  </si>
  <si>
    <t>117402667</t>
  </si>
  <si>
    <t>19 "VV pol. 4.2.2"</t>
  </si>
  <si>
    <t>-321858217</t>
  </si>
  <si>
    <t>-2046908588</t>
  </si>
  <si>
    <t>591 "VV pol. 5.2"</t>
  </si>
  <si>
    <t>43</t>
  </si>
  <si>
    <t>-137453245</t>
  </si>
  <si>
    <t>97 "VV pol. 5.1"</t>
  </si>
  <si>
    <t>44</t>
  </si>
  <si>
    <t>-1214986573</t>
  </si>
  <si>
    <t>45</t>
  </si>
  <si>
    <t>-542727227</t>
  </si>
  <si>
    <t>4,5 "2/P"</t>
  </si>
  <si>
    <t>1459532072</t>
  </si>
  <si>
    <t>5"VV pol. 4.5"</t>
  </si>
  <si>
    <t>960211251</t>
  </si>
  <si>
    <t>Bourání konstrukcí vodních staveb z hladiny, s naložením vybouraných hmot a suti na dopravní prostředek nebo s odklizením na hromady do vzdálenosti 20 m zděných z kamene nebo z cihel</t>
  </si>
  <si>
    <t>1818471402</t>
  </si>
  <si>
    <t>https://podminky.urs.cz/item/CS_URS_2023_01/960211251</t>
  </si>
  <si>
    <t>159 "VV pol. 1.3"</t>
  </si>
  <si>
    <t>960321271</t>
  </si>
  <si>
    <t>Bourání konstrukcí vodních staveb z hladiny, s naložením vybouraných hmot a suti na dopravní prostředek nebo s odklizením na hromady do vzdálenosti 20 m ze železobetonu</t>
  </si>
  <si>
    <t>641559141</t>
  </si>
  <si>
    <t>https://podminky.urs.cz/item/CS_URS_2023_01/960321271</t>
  </si>
  <si>
    <t>82 "VV pol. 1.4"</t>
  </si>
  <si>
    <t>1804975645</t>
  </si>
  <si>
    <t>2,8"3/P"</t>
  </si>
  <si>
    <t>997013862</t>
  </si>
  <si>
    <t>Poplatek za uložení stavebního odpadu na recyklační skládce (skládkovné) z armovaného betonu zatříděného do Katalogu odpadů pod kódem 17 01 01</t>
  </si>
  <si>
    <t>364957032</t>
  </si>
  <si>
    <t>https://podminky.urs.cz/item/CS_URS_2023_01/997013862</t>
  </si>
  <si>
    <t>1705134904</t>
  </si>
  <si>
    <t>987734142</t>
  </si>
  <si>
    <t>233,7*24 "Skládka"</t>
  </si>
  <si>
    <t>-871548867</t>
  </si>
  <si>
    <t>SO 02.4 - Opevnění koryta - km 26,462 - 26,503</t>
  </si>
  <si>
    <t xml:space="preserve">    5 - Komunikace pozemní</t>
  </si>
  <si>
    <t>1285394313</t>
  </si>
  <si>
    <t>30*0,3 "VV pol. 1.2"</t>
  </si>
  <si>
    <t>1523768002</t>
  </si>
  <si>
    <t>73 "VV pol. 1.1"</t>
  </si>
  <si>
    <t>1676741111</t>
  </si>
  <si>
    <t>115/0,2 "VV pol. 3.1"</t>
  </si>
  <si>
    <t>327833814</t>
  </si>
  <si>
    <t>212 "VV pol. 3.2"</t>
  </si>
  <si>
    <t>214 "VV pol. 3.3"</t>
  </si>
  <si>
    <t>-1792503461</t>
  </si>
  <si>
    <t>115 "VV pol. 3.1"</t>
  </si>
  <si>
    <t>167 "VV pol. 3.4"</t>
  </si>
  <si>
    <t>160*0,15 "VV pol. 3.5"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</si>
  <si>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</si>
  <si>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</si>
  <si>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-1976386398</t>
  </si>
  <si>
    <t>https://podminky.urs.cz/item/CS_URS_2023_01/162351104</t>
  </si>
  <si>
    <t>285215495</t>
  </si>
  <si>
    <t>-493083669</t>
  </si>
  <si>
    <t>-556262955</t>
  </si>
  <si>
    <t>9*2 'Přepočtené koeficientem množství</t>
  </si>
  <si>
    <t>-1568743037</t>
  </si>
  <si>
    <t>160 "VV pol. 3.5"</t>
  </si>
  <si>
    <t>1821227510</t>
  </si>
  <si>
    <t>-1056171164</t>
  </si>
  <si>
    <t>160*0,02 'Přepočtené koeficientem množství</t>
  </si>
  <si>
    <t>-50171179</t>
  </si>
  <si>
    <t>160 "VV pol. 3.7"</t>
  </si>
  <si>
    <t>-1011367569</t>
  </si>
  <si>
    <t>18 "VV pol. 3.6"</t>
  </si>
  <si>
    <t>-933883187</t>
  </si>
  <si>
    <t>678276134</t>
  </si>
  <si>
    <t>-318886709</t>
  </si>
  <si>
    <t>1 "VV pol. 3.8"</t>
  </si>
  <si>
    <t>-2221147</t>
  </si>
  <si>
    <t>54 "4/P"</t>
  </si>
  <si>
    <t>-1082446021</t>
  </si>
  <si>
    <t>6 "VV pol. 4.5"</t>
  </si>
  <si>
    <t>1473241757</t>
  </si>
  <si>
    <t>2010289763</t>
  </si>
  <si>
    <t>94 "VV pol. 4.2"</t>
  </si>
  <si>
    <t>-1920364383</t>
  </si>
  <si>
    <t>90 "VV pol. 4.3"</t>
  </si>
  <si>
    <t>672612713</t>
  </si>
  <si>
    <t>173 "VV pol. 4.3.1"</t>
  </si>
  <si>
    <t>-507049268</t>
  </si>
  <si>
    <t>248202645</t>
  </si>
  <si>
    <t>2,340 "VV pol. 4.7.2"</t>
  </si>
  <si>
    <t>13057259</t>
  </si>
  <si>
    <t>3,743 "VV pol. 4.7.3"</t>
  </si>
  <si>
    <t>319639505</t>
  </si>
  <si>
    <t>3,275 "VV pol. 4.7.1"</t>
  </si>
  <si>
    <t>-310322008</t>
  </si>
  <si>
    <t>1,71*7,9+(8*1,71)*4</t>
  </si>
  <si>
    <t>-1996519566</t>
  </si>
  <si>
    <t>111 "VV pol. 4.3.2"</t>
  </si>
  <si>
    <t>931326193</t>
  </si>
  <si>
    <t>-804560009</t>
  </si>
  <si>
    <t>20 "VV pol. 5.2"</t>
  </si>
  <si>
    <t>-103922057</t>
  </si>
  <si>
    <t>5 "VV pol. 5.1"</t>
  </si>
  <si>
    <t>-118375429</t>
  </si>
  <si>
    <t>Komunikace pozemní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</si>
  <si>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</si>
  <si>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</si>
  <si>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571139738</t>
  </si>
  <si>
    <t>https://podminky.urs.cz/item/CS_URS_2023_01/591111111</t>
  </si>
  <si>
    <t>2,24 "vtok šachty, 1/B"</t>
  </si>
  <si>
    <t>58381007</t>
  </si>
  <si>
    <t>kostka štípaná dlažební žula drobná 8/10</t>
  </si>
  <si>
    <t>-916588772</t>
  </si>
  <si>
    <t>2,24*1,01 'Přepočtené koeficientem množství</t>
  </si>
  <si>
    <t>-1499634241</t>
  </si>
  <si>
    <t>871375211</t>
  </si>
  <si>
    <t>Kanalizační potrubí z tvrdého PVC v otevřeném výkopu ve sklonu do 20 %, hladkého plnostěnného jednovrstvého, tuhost třídy SN 4 DN 315</t>
  </si>
  <si>
    <t>1752560957</t>
  </si>
  <si>
    <t>https://podminky.urs.cz/item/CS_URS_2023_01/871375211</t>
  </si>
  <si>
    <t>Poznámka k položce:
6/P</t>
  </si>
  <si>
    <t>891372421</t>
  </si>
  <si>
    <t>Montáž kanalizačních armatur na potrubí koncových klapek PE-HD na kolmou stěnu DN 300</t>
  </si>
  <si>
    <t>-792278234</t>
  </si>
  <si>
    <t>https://podminky.urs.cz/item/CS_URS_2023_01/891372421</t>
  </si>
  <si>
    <t>1 "7/P"</t>
  </si>
  <si>
    <t>42283006</t>
  </si>
  <si>
    <t>klapka koncová na kolmou betonovou stěnu PE-HD DN 300</t>
  </si>
  <si>
    <t>678710109</t>
  </si>
  <si>
    <t>899501221</t>
  </si>
  <si>
    <t>Stupadla do šachet a drobných objektů ocelová s PE povlakem vidlicová pro přímé zabudování do hmoždinek</t>
  </si>
  <si>
    <t>-639798576</t>
  </si>
  <si>
    <t>https://podminky.urs.cz/item/CS_URS_2023_01/899501221</t>
  </si>
  <si>
    <t>4 "4/Z"</t>
  </si>
  <si>
    <t>440658323</t>
  </si>
  <si>
    <t>622199784</t>
  </si>
  <si>
    <t>-1398134808</t>
  </si>
  <si>
    <t>-333076679</t>
  </si>
  <si>
    <t>12 "VV pol. 4.6"</t>
  </si>
  <si>
    <t>2098175828</t>
  </si>
  <si>
    <t>10,8"1/P"</t>
  </si>
  <si>
    <t>1973311258</t>
  </si>
  <si>
    <t>8 "VV pol. 1.3"</t>
  </si>
  <si>
    <t>-580821029</t>
  </si>
  <si>
    <t>2,7 "3/P"</t>
  </si>
  <si>
    <t>-2108966820</t>
  </si>
  <si>
    <t>12 "VV pol. 4.4"</t>
  </si>
  <si>
    <t>557751450</t>
  </si>
  <si>
    <t>21,2</t>
  </si>
  <si>
    <t>1894161162</t>
  </si>
  <si>
    <t>21,2*24 "Skládka"</t>
  </si>
  <si>
    <t>1891846640</t>
  </si>
  <si>
    <t>1583297773</t>
  </si>
  <si>
    <t>1851768125</t>
  </si>
  <si>
    <t>767 002</t>
  </si>
  <si>
    <t>Ocelová chránička DN 400</t>
  </si>
  <si>
    <t>-189750037</t>
  </si>
  <si>
    <t>Poznámka k položce:
2/Z</t>
  </si>
  <si>
    <t>55</t>
  </si>
  <si>
    <t>767 003</t>
  </si>
  <si>
    <t>Ocelová mříž s rámem 3/Z</t>
  </si>
  <si>
    <t>-153107659</t>
  </si>
  <si>
    <t>56</t>
  </si>
  <si>
    <t>767 004</t>
  </si>
  <si>
    <t>Vtoková mříž DN 300</t>
  </si>
  <si>
    <t>281257250</t>
  </si>
  <si>
    <t>Poznámka k položce:
5/Z</t>
  </si>
  <si>
    <t>SO 03 - Úprava koryta - km 26,551 – 27,401, DHM č. 6066</t>
  </si>
  <si>
    <t>SO 03.1 - Úprava nivelety koryta - km 26,551 – 27,401</t>
  </si>
  <si>
    <t>-1999306667</t>
  </si>
  <si>
    <t>10,05 "VV pol. 1.1"</t>
  </si>
  <si>
    <t>1147651757</t>
  </si>
  <si>
    <t>242,11 "VV pol. 3.1"</t>
  </si>
  <si>
    <t>896 "VV pol. 3.6"</t>
  </si>
  <si>
    <t>151711111</t>
  </si>
  <si>
    <t>Osazení ocelových zápor pro pažení hloubených vykopávek do předem provedených vrtů se zabetonováním spodního konce, s případným obsypem zápory pískem délky od 0 do 8 m</t>
  </si>
  <si>
    <t>386510668</t>
  </si>
  <si>
    <t>https://podminky.urs.cz/item/CS_URS_2023_01/151711111</t>
  </si>
  <si>
    <t>13*1,5 "VV pol. 2.1"</t>
  </si>
  <si>
    <t>14011064</t>
  </si>
  <si>
    <t>trubka ocelová bezešvá hladká jakost 11 353 89x8,0mm</t>
  </si>
  <si>
    <t>-346956562</t>
  </si>
  <si>
    <t>162351124</t>
  </si>
  <si>
    <t>Vodorovné přemístění výkopku nebo sypaniny po suchu na obvyklém dopravním prostředku, bez naložení výkopku, avšak se složením bez rozhrnutí z horniny třídy těžitelnosti II skupiny 4 a 5 na vzdálenost přes 500 do 1 000 m</t>
  </si>
  <si>
    <t>1978625165</t>
  </si>
  <si>
    <t>https://podminky.urs.cz/item/CS_URS_2023_01/162351124</t>
  </si>
  <si>
    <t>10,15 "VV pol. 3.3"</t>
  </si>
  <si>
    <t>-1712121532</t>
  </si>
  <si>
    <t>8,921 "VV pol. 3.4"</t>
  </si>
  <si>
    <t>1284429639</t>
  </si>
  <si>
    <t>8,921*15 "dovoz z 25 km"</t>
  </si>
  <si>
    <t>487767891</t>
  </si>
  <si>
    <t>59,47*0,15 "VV pol. 3.4"</t>
  </si>
  <si>
    <t>167151101</t>
  </si>
  <si>
    <t>Nakládání, skládání a překládání neulehlého výkopku nebo sypaniny strojně nakládání, množství do 100 m3, z horniny třídy těžitelnosti I, skupiny 1 až 3</t>
  </si>
  <si>
    <t>472282142</t>
  </si>
  <si>
    <t>https://podminky.urs.cz/item/CS_URS_2023_01/167151101</t>
  </si>
  <si>
    <t>174151101</t>
  </si>
  <si>
    <t>Zásyp sypaninou z jakékoliv horniny strojně s uložením výkopku ve vrstvách se zhutněním jam, šachet, rýh nebo kolem objektů v těchto vykopávkách</t>
  </si>
  <si>
    <t>-270606605</t>
  </si>
  <si>
    <t>https://podminky.urs.cz/item/CS_URS_2023_01/174151101</t>
  </si>
  <si>
    <t>1140874514</t>
  </si>
  <si>
    <t>-757293335</t>
  </si>
  <si>
    <t>59,47 "VV pol. 3.4"</t>
  </si>
  <si>
    <t>-177204711</t>
  </si>
  <si>
    <t>835535362</t>
  </si>
  <si>
    <t>59,47*0,02 'Přepočtené koeficientem množství</t>
  </si>
  <si>
    <t>225311114</t>
  </si>
  <si>
    <t>Maloprofilové vrty jádrové průměru přes 93 do 156 mm do úklonu 45° v hl 0 až 25 m v hornině tř. III a IV</t>
  </si>
  <si>
    <t>-1943850293</t>
  </si>
  <si>
    <t>https://podminky.urs.cz/item/CS_URS_2023_01/225311114</t>
  </si>
  <si>
    <t>6,5 "VV pol. 2.2"</t>
  </si>
  <si>
    <t>2R 001</t>
  </si>
  <si>
    <t>Betonová výplň ocelových pilot C16/20</t>
  </si>
  <si>
    <t>-1962778483</t>
  </si>
  <si>
    <t>0,08 "VV pol. 4.1"</t>
  </si>
  <si>
    <t>457971111</t>
  </si>
  <si>
    <t>Zřízení vrstvy z geotextilie s přesahem bez připevnění k podkladu, s potřebným dočasným zatěžováním včetně zakotvení okraje o sklonu do 10°, šířky geotextilie do 3 m</t>
  </si>
  <si>
    <t>-902302961</t>
  </si>
  <si>
    <t>https://podminky.urs.cz/item/CS_URS_2023_01/457971111</t>
  </si>
  <si>
    <t>178,89 "VV pol. 2.5"</t>
  </si>
  <si>
    <t>69311175</t>
  </si>
  <si>
    <t>geotextilie PP s ÚV stabilizací 500g/m2</t>
  </si>
  <si>
    <t>-523926228</t>
  </si>
  <si>
    <t>178,89*1,1 'Přepočtené koeficientem množství</t>
  </si>
  <si>
    <t>-1949423070</t>
  </si>
  <si>
    <t>10,05 "VV pol. 3.2"</t>
  </si>
  <si>
    <t>68,43 "VV pol. 5.1"</t>
  </si>
  <si>
    <t>58,5 "VV pol. 5.2"</t>
  </si>
  <si>
    <t>1164624873</t>
  </si>
  <si>
    <t>72 "VV pol. 3.5"</t>
  </si>
  <si>
    <t>467951120</t>
  </si>
  <si>
    <t>Práh dřevěný z výřezů pro stavební účely zajištění na vzdušné straně pilotami Ø od 150 do 190 mm, délky od 1,5 do 1,8 m, zaraženými v osové vzdálenosti od 1 do 3 m jednoduchý z kulatiny Ø od 200 do 290 mm</t>
  </si>
  <si>
    <t>-1936120563</t>
  </si>
  <si>
    <t>https://podminky.urs.cz/item/CS_URS_2023_01/467951120</t>
  </si>
  <si>
    <t>27,9 "VV pol. 2.4"</t>
  </si>
  <si>
    <t>467951220</t>
  </si>
  <si>
    <t>Práh dřevěný z výřezů pro stavební účely zajištění na vzdušné straně pilotami Ø od 150 do 190 mm, délky od 1,5 do 1,8 m, zaraženými v osové vzdálenosti od 1 do 3 m dvojitý z kulatiny Ø od 200 do 290 mm</t>
  </si>
  <si>
    <t>-1481773606</t>
  </si>
  <si>
    <t>https://podminky.urs.cz/item/CS_URS_2023_01/467951220</t>
  </si>
  <si>
    <t>87,8 "VV pol. 2.3"</t>
  </si>
  <si>
    <t>-1940241972</t>
  </si>
  <si>
    <t>-967124711</t>
  </si>
  <si>
    <t>3195,9</t>
  </si>
  <si>
    <t>SO 03.2 - Opevnění koryta - km 26,551 - 26,714</t>
  </si>
  <si>
    <t>844295845</t>
  </si>
  <si>
    <t>15 "VV pol. 7.1.3"</t>
  </si>
  <si>
    <t>970012405</t>
  </si>
  <si>
    <t>-1445588437</t>
  </si>
  <si>
    <t>5 "VV pol. 7.1.1"</t>
  </si>
  <si>
    <t>672910025</t>
  </si>
  <si>
    <t>8 "VV pol. 7.1.2"</t>
  </si>
  <si>
    <t>1683596043</t>
  </si>
  <si>
    <t>994469045</t>
  </si>
  <si>
    <t>852458956</t>
  </si>
  <si>
    <t>117675343</t>
  </si>
  <si>
    <t>15 "VV pol. 1.4"</t>
  </si>
  <si>
    <t>-1348093297</t>
  </si>
  <si>
    <t>300 "VV pol. 1.1"</t>
  </si>
  <si>
    <t>179 "VV pol. 1.2"</t>
  </si>
  <si>
    <t>-566768680</t>
  </si>
  <si>
    <t>Poznámka k položce:
VV pol. 1.2"</t>
  </si>
  <si>
    <t>211335662</t>
  </si>
  <si>
    <t>327/0,2 "VV pol. 3.1"</t>
  </si>
  <si>
    <t>680871357</t>
  </si>
  <si>
    <t>1072 "VV pol. 3.2"</t>
  </si>
  <si>
    <t>1152 "VV pol. 3.3"</t>
  </si>
  <si>
    <t>1432149459</t>
  </si>
  <si>
    <t>1689 "VV pol. 3.4"</t>
  </si>
  <si>
    <t>(137+909)*0,15 "VV pol. 3.5 a 3.6"</t>
  </si>
  <si>
    <t>1350 "VV pol. 3.13"</t>
  </si>
  <si>
    <t>-1064157624</t>
  </si>
  <si>
    <t>-542350753</t>
  </si>
  <si>
    <t>423013815</t>
  </si>
  <si>
    <t>-1254598161</t>
  </si>
  <si>
    <t>37 "VV pol. 3.12"</t>
  </si>
  <si>
    <t>1884834394</t>
  </si>
  <si>
    <t>37*2 'Přepočtené koeficientem množství</t>
  </si>
  <si>
    <t>1661032034</t>
  </si>
  <si>
    <t>909 "VV pol. 3.6"</t>
  </si>
  <si>
    <t>802150287</t>
  </si>
  <si>
    <t>-1681570274</t>
  </si>
  <si>
    <t>1046*0,02 'Přepočtené koeficientem množství</t>
  </si>
  <si>
    <t>851278464</t>
  </si>
  <si>
    <t>137 "VV pol. 3.5"</t>
  </si>
  <si>
    <t>43148148</t>
  </si>
  <si>
    <t>895 "VV pol. 3.10"</t>
  </si>
  <si>
    <t>-1141144433</t>
  </si>
  <si>
    <t>367 "VV pol. 3.9"</t>
  </si>
  <si>
    <t>-1594007553</t>
  </si>
  <si>
    <t>137 "VV pol. 3.5""</t>
  </si>
  <si>
    <t>676466097</t>
  </si>
  <si>
    <t>815018292</t>
  </si>
  <si>
    <t>977673832</t>
  </si>
  <si>
    <t>1668984743</t>
  </si>
  <si>
    <t>Poznámka k položce:
Převedení vody v průběhu stavebních prací
použito dočasné potrubí KG DN 500 na třech úsecích po 50-ti metrech přesypané ochrannou hrázkou z těsnícího materiálu (ne z výkopu) sypanou napříč korytem, výška hrázky cca 0.5 m, šířka v koruně 1.0 m, sklony svahů 1:1.5.
- položka bude soutěžena dle §92 odst. 2 dle zákona č.134/2016 Sb. na výkon nebo funkci</t>
  </si>
  <si>
    <t>1 "VV pol. 3.7"</t>
  </si>
  <si>
    <t>-1981717723</t>
  </si>
  <si>
    <t>82,3+119,3  "4/P"</t>
  </si>
  <si>
    <t>665075294</t>
  </si>
  <si>
    <t>15 "VV pol. 2.1"</t>
  </si>
  <si>
    <t>-1833212449</t>
  </si>
  <si>
    <t>28 "VV pol. 4.1"</t>
  </si>
  <si>
    <t>281602111</t>
  </si>
  <si>
    <t>Injektování povrchové s dvojitým obturátorem mikropilot nebo kotev tlakem do 0,60 MPa</t>
  </si>
  <si>
    <t>hod</t>
  </si>
  <si>
    <t>64092913</t>
  </si>
  <si>
    <t>https://podminky.urs.cz/item/CS_URS_2023_01/281602111</t>
  </si>
  <si>
    <t>7,5 "2 m/hod"</t>
  </si>
  <si>
    <t>58128333</t>
  </si>
  <si>
    <t>bentonit neaktivovaný sušený mletý VL</t>
  </si>
  <si>
    <t>-918646675</t>
  </si>
  <si>
    <t>58522110</t>
  </si>
  <si>
    <t>cement portlandský směsný CEM II 42,5MPa</t>
  </si>
  <si>
    <t>-798638447</t>
  </si>
  <si>
    <t>283111112</t>
  </si>
  <si>
    <t>Zřízení ocelových, trubkových mikropilot tlakové i tahové svislé nebo odklon od svislice do 60° část hladká, průměru přes 80 do 105 mm</t>
  </si>
  <si>
    <t>-1932543360</t>
  </si>
  <si>
    <t>https://podminky.urs.cz/item/CS_URS_2023_01/283111112</t>
  </si>
  <si>
    <t>-1113770306</t>
  </si>
  <si>
    <t>13,6363636363636*1,1 'Přepočtené koeficientem množství</t>
  </si>
  <si>
    <t>283131112</t>
  </si>
  <si>
    <t>Zřízení hlav trubkových mikropilot namáhaných tlakem i tahem, průměru přes 80 do 105 mm</t>
  </si>
  <si>
    <t>-1088770012</t>
  </si>
  <si>
    <t>https://podminky.urs.cz/item/CS_URS_2023_01/283131112</t>
  </si>
  <si>
    <t>1094174850</t>
  </si>
  <si>
    <t>65 "VV pol. 4.2"</t>
  </si>
  <si>
    <t>2 "VV pol. 4.6"</t>
  </si>
  <si>
    <t>-974761196</t>
  </si>
  <si>
    <t>443 "VV pol. 4.4"</t>
  </si>
  <si>
    <t>-388616115</t>
  </si>
  <si>
    <t>Poznámka k položce:
VV pol. 4.3</t>
  </si>
  <si>
    <t>380 "VV pol. 4.3"</t>
  </si>
  <si>
    <t>166112130</t>
  </si>
  <si>
    <t>955 "VV pol. 4.3.1"</t>
  </si>
  <si>
    <t>-619157148</t>
  </si>
  <si>
    <t>-2044219924</t>
  </si>
  <si>
    <t>11,072 "VV pol. 4.8.2"</t>
  </si>
  <si>
    <t>-1380487381</t>
  </si>
  <si>
    <t>17,715 "VV pol. 4.8.3"</t>
  </si>
  <si>
    <t>-39064410</t>
  </si>
  <si>
    <t>15.500 "VV pol. 4.8.1"</t>
  </si>
  <si>
    <t>937099398</t>
  </si>
  <si>
    <t>6*8*2 "min m2 s opakováním"</t>
  </si>
  <si>
    <t>1750966433</t>
  </si>
  <si>
    <t>731 "VV pol. 4.3.2"</t>
  </si>
  <si>
    <t>1222457867</t>
  </si>
  <si>
    <t>1743509773</t>
  </si>
  <si>
    <t>166 "VV pol. 5.2"</t>
  </si>
  <si>
    <t>-1561951427</t>
  </si>
  <si>
    <t>1/4*14 "VV pol. 5.1"</t>
  </si>
  <si>
    <t>462512270R</t>
  </si>
  <si>
    <t>Zához z místního lomového kamene s proštěrkováním z terénu hmotnost do 200 kg</t>
  </si>
  <si>
    <t>-686666373</t>
  </si>
  <si>
    <t>53 "VV pol. 5.1"</t>
  </si>
  <si>
    <t>1743763126</t>
  </si>
  <si>
    <t>14 "VV pol. 5.3"</t>
  </si>
  <si>
    <t>1691076447</t>
  </si>
  <si>
    <t>20 "VV pol. 5.4"</t>
  </si>
  <si>
    <t>464531112</t>
  </si>
  <si>
    <t>Pohoz dna nebo svahů jakékoliv tloušťky z hrubého drceného kameniva, z terénu, frakce 63 - 125 mm</t>
  </si>
  <si>
    <t>773318075</t>
  </si>
  <si>
    <t>https://podminky.urs.cz/item/CS_URS_2023_01/464531112</t>
  </si>
  <si>
    <t>2 "VV pol. 3.11"</t>
  </si>
  <si>
    <t>-1373779178</t>
  </si>
  <si>
    <t>57</t>
  </si>
  <si>
    <t>124812827</t>
  </si>
  <si>
    <t>1,1 "5/P"</t>
  </si>
  <si>
    <t>58</t>
  </si>
  <si>
    <t>430624637</t>
  </si>
  <si>
    <t>4 "9/P"</t>
  </si>
  <si>
    <t>59</t>
  </si>
  <si>
    <t>1160840780</t>
  </si>
  <si>
    <t>4 "10/P"</t>
  </si>
  <si>
    <t>60</t>
  </si>
  <si>
    <t>1504882159</t>
  </si>
  <si>
    <t>95,5+117,5 "2/P"</t>
  </si>
  <si>
    <t>61</t>
  </si>
  <si>
    <t>1186976095</t>
  </si>
  <si>
    <t>58 "VV pol. 4.7"</t>
  </si>
  <si>
    <t>62</t>
  </si>
  <si>
    <t>941311111</t>
  </si>
  <si>
    <t>Montáž lešení řadového modulového lehkého pracovního s podlahami s provozním zatížením tř. 3 do 200 kg/m2 šířky tř. SW06 od 0,6 do 0,9 m, výšky do 10 m</t>
  </si>
  <si>
    <t>1875182854</t>
  </si>
  <si>
    <t>https://podminky.urs.cz/item/CS_URS_2023_01/941311111</t>
  </si>
  <si>
    <t>355"VV pol. 4.9"</t>
  </si>
  <si>
    <t>63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</si>
  <si>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</si>
  <si>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</si>
  <si>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2007741304</t>
  </si>
  <si>
    <t>https://podminky.urs.cz/item/CS_URS_2023_01/941311211</t>
  </si>
  <si>
    <t>355*60</t>
  </si>
  <si>
    <t>64</t>
  </si>
  <si>
    <t>941311811</t>
  </si>
  <si>
    <t>Demontáž lešení řadového modulového lehkého pracovního s podlahami s provozním zatížením tř. 3 do 200 kg/m2 šířky SW06 od 0,6 do 0,9 m, výšky do 10 m</t>
  </si>
  <si>
    <t>-621620700</t>
  </si>
  <si>
    <t>https://podminky.urs.cz/item/CS_URS_2023_01/941311811</t>
  </si>
  <si>
    <t>65</t>
  </si>
  <si>
    <t>-2027218981</t>
  </si>
  <si>
    <t>21,6+39,5 "1/P"</t>
  </si>
  <si>
    <t>66</t>
  </si>
  <si>
    <t>984415459</t>
  </si>
  <si>
    <t>7 "VV pol. 1.3"</t>
  </si>
  <si>
    <t>67</t>
  </si>
  <si>
    <t>-1075187256</t>
  </si>
  <si>
    <t>52 "VV pol. 4.5"</t>
  </si>
  <si>
    <t>68</t>
  </si>
  <si>
    <t>-481204092</t>
  </si>
  <si>
    <t>69</t>
  </si>
  <si>
    <t>260455311</t>
  </si>
  <si>
    <t>70</t>
  </si>
  <si>
    <t>241838882</t>
  </si>
  <si>
    <t>19,95*24 "Skládka"</t>
  </si>
  <si>
    <t>71</t>
  </si>
  <si>
    <t>-1433353013</t>
  </si>
  <si>
    <t>72</t>
  </si>
  <si>
    <t>1295654210</t>
  </si>
  <si>
    <t>2 "8/P"</t>
  </si>
  <si>
    <t>73</t>
  </si>
  <si>
    <t>1531198661</t>
  </si>
  <si>
    <t>125,25</t>
  </si>
  <si>
    <t>SO 03.3 - Opevnění koryta - km 26,931 - 26,990</t>
  </si>
  <si>
    <t>1043268132</t>
  </si>
  <si>
    <t>-1000682475</t>
  </si>
  <si>
    <t>1009550064</t>
  </si>
  <si>
    <t>-1221325923</t>
  </si>
  <si>
    <t>142 "VV pol. 1.1"</t>
  </si>
  <si>
    <t>-896953019</t>
  </si>
  <si>
    <t>275 "VV pol. 3.1""</t>
  </si>
  <si>
    <t>-1788433468</t>
  </si>
  <si>
    <t>275 "VV pol. 3.1"</t>
  </si>
  <si>
    <t>105 "VV pol. 3.2"</t>
  </si>
  <si>
    <t>(41+94)*0,15 "VV pol. 3.3 a 3.4"</t>
  </si>
  <si>
    <t>1156154342</t>
  </si>
  <si>
    <t>1390531592</t>
  </si>
  <si>
    <t>105 "VV pol 3.2"</t>
  </si>
  <si>
    <t>1750750236</t>
  </si>
  <si>
    <t>94 "VV pol. 3.4"</t>
  </si>
  <si>
    <t>1636842793</t>
  </si>
  <si>
    <t>1561730525</t>
  </si>
  <si>
    <t>135*0,02 'Přepočtené koeficientem množství</t>
  </si>
  <si>
    <t>-1558994077</t>
  </si>
  <si>
    <t>41 "VV pol. 3.3"</t>
  </si>
  <si>
    <t>-320369554</t>
  </si>
  <si>
    <t>94 "VV pol. 3.7"</t>
  </si>
  <si>
    <t>-867753297</t>
  </si>
  <si>
    <t>221 "VV pol. 3.6"</t>
  </si>
  <si>
    <t>-1817282561</t>
  </si>
  <si>
    <t>328207737</t>
  </si>
  <si>
    <t>1127714775</t>
  </si>
  <si>
    <t>-276407889</t>
  </si>
  <si>
    <t>495819031</t>
  </si>
  <si>
    <t>960075502</t>
  </si>
  <si>
    <t>1/4*47 "VV pol. 5.1"</t>
  </si>
  <si>
    <t>437678418</t>
  </si>
  <si>
    <t>47 "VV pol. 5.1"</t>
  </si>
  <si>
    <t>1103807648</t>
  </si>
  <si>
    <t>63 "VV pol. 5.2"</t>
  </si>
  <si>
    <t>-2059567996</t>
  </si>
  <si>
    <t>9 "VV pol. 3.8"</t>
  </si>
  <si>
    <t>-619038792</t>
  </si>
  <si>
    <t>1771895884</t>
  </si>
  <si>
    <t>890402135</t>
  </si>
  <si>
    <t>nalozeni</t>
  </si>
  <si>
    <t>106,45</t>
  </si>
  <si>
    <t>SO 03.4 - Opevnění koryta - km 27,074 - 27,146</t>
  </si>
  <si>
    <t>1955610847</t>
  </si>
  <si>
    <t>34 "VV pol. 1.1"</t>
  </si>
  <si>
    <t>121151103</t>
  </si>
  <si>
    <t>Sejmutí ornice strojně při souvislé ploše do 100 m2, tl. vrstvy do 200 mm</t>
  </si>
  <si>
    <t>349518813</t>
  </si>
  <si>
    <t>https://podminky.urs.cz/item/CS_URS_2023_01/121151103</t>
  </si>
  <si>
    <t>34/0,20 "VV pol. 3.1"</t>
  </si>
  <si>
    <t>-715566657</t>
  </si>
  <si>
    <t>185 "VV pol. 3.2"</t>
  </si>
  <si>
    <t>90 "VV pol. 3.3"</t>
  </si>
  <si>
    <t>-347161729</t>
  </si>
  <si>
    <t>34 "VV pol. 3.1"</t>
  </si>
  <si>
    <t>0,15*63 "VV pol. 3.5"</t>
  </si>
  <si>
    <t>97 "VV pol. 3.4"</t>
  </si>
  <si>
    <t>1159745681</t>
  </si>
  <si>
    <t>-132188550</t>
  </si>
  <si>
    <t>-740258719</t>
  </si>
  <si>
    <t>977458655</t>
  </si>
  <si>
    <t>3 "VV pol. 3.9"</t>
  </si>
  <si>
    <t>-566202249</t>
  </si>
  <si>
    <t>3*2 'Přepočtené koeficientem množství</t>
  </si>
  <si>
    <t>625403416</t>
  </si>
  <si>
    <t>63"VV pol. 3.5"</t>
  </si>
  <si>
    <t>1207107891</t>
  </si>
  <si>
    <t>63*0,02 'Přepočtené koeficientem množství</t>
  </si>
  <si>
    <t>-1388425120</t>
  </si>
  <si>
    <t>80 "VV pol. 3.8"</t>
  </si>
  <si>
    <t>2044658908</t>
  </si>
  <si>
    <t>63 "VV pol. 3.5"</t>
  </si>
  <si>
    <t>-1114658908</t>
  </si>
  <si>
    <t>823591515</t>
  </si>
  <si>
    <t>-2014130015</t>
  </si>
  <si>
    <t>-1980813148</t>
  </si>
  <si>
    <t>18 "4/P"</t>
  </si>
  <si>
    <t>1352311069</t>
  </si>
  <si>
    <t>-840052883</t>
  </si>
  <si>
    <t>17*0,3 "VV pol. 5.4"</t>
  </si>
  <si>
    <t>321222111</t>
  </si>
  <si>
    <t>Zdění obkladního zdiva vodních staveb přehrad, jezů a plavebních komor, spodní stavby vodních elektráren, odběrných věží a výpustných zařízení, opěrných zdí, šachet, šachtic a ostatních konstrukcí řádkového hrubého i čistého na maltu cementovou tl. od 250 do 450 mm</t>
  </si>
  <si>
    <t>-1583102713</t>
  </si>
  <si>
    <t>https://podminky.urs.cz/item/CS_URS_2023_01/321222111</t>
  </si>
  <si>
    <t>33*0,3 "VV pol. 5.5"</t>
  </si>
  <si>
    <t>58381077</t>
  </si>
  <si>
    <t>kopák hrubý 30x30x25-60cm</t>
  </si>
  <si>
    <t>-546011047</t>
  </si>
  <si>
    <t>1130809208</t>
  </si>
  <si>
    <t>6 "VV pol. 4.4"</t>
  </si>
  <si>
    <t>1102910874</t>
  </si>
  <si>
    <t>42 "VV pol. 4.2¨"</t>
  </si>
  <si>
    <t>1493081582</t>
  </si>
  <si>
    <t>-1586951014</t>
  </si>
  <si>
    <t>77 "VV pol. 4.3.1"</t>
  </si>
  <si>
    <t>-1238071877</t>
  </si>
  <si>
    <t>-987556762</t>
  </si>
  <si>
    <t>1,053 "VV pol. 4.7.2"</t>
  </si>
  <si>
    <t>-2021084710</t>
  </si>
  <si>
    <t>1,686 "VV pol. 4.7.3"</t>
  </si>
  <si>
    <t>238026801</t>
  </si>
  <si>
    <t>1,475 "VV pol. 4.7.1"</t>
  </si>
  <si>
    <t>809402884</t>
  </si>
  <si>
    <t>55 "VV pol. 4.3.2"</t>
  </si>
  <si>
    <t>-1346285527</t>
  </si>
  <si>
    <t>-2132248285</t>
  </si>
  <si>
    <t>1/4*7 "VV pol. 5.1"</t>
  </si>
  <si>
    <t>962103499</t>
  </si>
  <si>
    <t>27 "VV pol. 5.3"</t>
  </si>
  <si>
    <t>-1296257887</t>
  </si>
  <si>
    <t>7 "VV pol. 5.1"</t>
  </si>
  <si>
    <t>-607252298</t>
  </si>
  <si>
    <t>10 "VV pol. 5.2"</t>
  </si>
  <si>
    <t>-60165393</t>
  </si>
  <si>
    <t>45 "VV pol. 6.3"</t>
  </si>
  <si>
    <t>-1068200675</t>
  </si>
  <si>
    <t>8 "2/P"</t>
  </si>
  <si>
    <t>1425023478</t>
  </si>
  <si>
    <t>3 "VV pol. 4.6"</t>
  </si>
  <si>
    <t>826015980</t>
  </si>
  <si>
    <t>56 "VV pol. 6.1"</t>
  </si>
  <si>
    <t>916482433</t>
  </si>
  <si>
    <t>45 "VV pol. 6.2"</t>
  </si>
  <si>
    <t>-1783731831</t>
  </si>
  <si>
    <t>27 "VV pol. 4.8"</t>
  </si>
  <si>
    <t>-2066722659</t>
  </si>
  <si>
    <t>27*30</t>
  </si>
  <si>
    <t>-1063169440</t>
  </si>
  <si>
    <t>-616783975</t>
  </si>
  <si>
    <t>2,8 "1/P"</t>
  </si>
  <si>
    <t>-1580876348</t>
  </si>
  <si>
    <t>0,3*15 "VV pol. 1.2"</t>
  </si>
  <si>
    <t>1363596457</t>
  </si>
  <si>
    <t>0,6*50 "VV pol. 4.5"</t>
  </si>
  <si>
    <t>-347143674</t>
  </si>
  <si>
    <t>1,63*1*50/1000 "VV pol. 4.5"</t>
  </si>
  <si>
    <t>-1685686756</t>
  </si>
  <si>
    <t>1955544262</t>
  </si>
  <si>
    <t>903293810</t>
  </si>
  <si>
    <t>1759519969</t>
  </si>
  <si>
    <t>24*74,645 "celkem 25 km"</t>
  </si>
  <si>
    <t>-504969745</t>
  </si>
  <si>
    <t>219,3</t>
  </si>
  <si>
    <t>SO 03.5 - Opevnění koryta - km 27,240 - 27,341</t>
  </si>
  <si>
    <t>-39696883</t>
  </si>
  <si>
    <t>2 "VV pol. 7.1.1"</t>
  </si>
  <si>
    <t>-1336594707</t>
  </si>
  <si>
    <t>-1881472000</t>
  </si>
  <si>
    <t>1505690643</t>
  </si>
  <si>
    <t>193 "VV pol. 1.1"</t>
  </si>
  <si>
    <t>121151113</t>
  </si>
  <si>
    <t>Sejmutí ornice strojně při souvislé ploše přes 100 do 500 m2, tl. vrstvy do 200 mm</t>
  </si>
  <si>
    <t>1858944278</t>
  </si>
  <si>
    <t>https://podminky.urs.cz/item/CS_URS_2023_01/121151113</t>
  </si>
  <si>
    <t>32/0,2 "VV pol. 3.1"</t>
  </si>
  <si>
    <t>942713431</t>
  </si>
  <si>
    <t>743 "VV pol. 3.2"</t>
  </si>
  <si>
    <t>167388345</t>
  </si>
  <si>
    <t>32 "VV pol. 3.1"</t>
  </si>
  <si>
    <t>174 "VV pol. 3.3"</t>
  </si>
  <si>
    <t>(149+153)*0,15 "VV pol. 3.4 a 3.5"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</si>
  <si>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</si>
  <si>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</si>
  <si>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490292011</t>
  </si>
  <si>
    <t>https://podminky.urs.cz/item/CS_URS_2023_01/162451106</t>
  </si>
  <si>
    <t>1350 "VV pol. 3.10"</t>
  </si>
  <si>
    <t>1477283815</t>
  </si>
  <si>
    <t>(149+153)*0,15-32 "dovoz chybějící zeminy"</t>
  </si>
  <si>
    <t>378747933</t>
  </si>
  <si>
    <t>13,3*15 "dovoz z 25 km"</t>
  </si>
  <si>
    <t>-530457237</t>
  </si>
  <si>
    <t>13,3</t>
  </si>
  <si>
    <t>2107675569</t>
  </si>
  <si>
    <t>-1177994541</t>
  </si>
  <si>
    <t>-1129049148</t>
  </si>
  <si>
    <t>153 "VV pol. 3.5"</t>
  </si>
  <si>
    <t>-842080055</t>
  </si>
  <si>
    <t>1942849767</t>
  </si>
  <si>
    <t>302*0,02 'Přepočtené koeficientem množství</t>
  </si>
  <si>
    <t>-359689563</t>
  </si>
  <si>
    <t>898359419</t>
  </si>
  <si>
    <t>153 "VV pol. 3.8"</t>
  </si>
  <si>
    <t>-523790478</t>
  </si>
  <si>
    <t>480 "VV pol. 3.7"</t>
  </si>
  <si>
    <t>1408014494</t>
  </si>
  <si>
    <t>149 "VV pol. 3.4"</t>
  </si>
  <si>
    <t>-1716044872</t>
  </si>
  <si>
    <t>-733217720</t>
  </si>
  <si>
    <t>1976336776</t>
  </si>
  <si>
    <t>1118251275</t>
  </si>
  <si>
    <t>1 "VV pol. 3.6"</t>
  </si>
  <si>
    <t>1845076841</t>
  </si>
  <si>
    <t>1/4*81"VV pol. 5.1"</t>
  </si>
  <si>
    <t>337960751</t>
  </si>
  <si>
    <t>37 "VV pol. 5.3"</t>
  </si>
  <si>
    <t>-665208333</t>
  </si>
  <si>
    <t>81 "VV pol. 5.1"</t>
  </si>
  <si>
    <t>1892101375</t>
  </si>
  <si>
    <t>117 "VV pol. 5.2"</t>
  </si>
  <si>
    <t>-253542798</t>
  </si>
  <si>
    <t>15 "VV pol. 3.9"</t>
  </si>
  <si>
    <t>1467096291</t>
  </si>
  <si>
    <t>-1951474789</t>
  </si>
  <si>
    <t>19,9</t>
  </si>
  <si>
    <t>SO 03.6 - Opevnění koryta - km 27,341 - 27,401</t>
  </si>
  <si>
    <t>1973237649</t>
  </si>
  <si>
    <t>38 "VV pol. 1.1"</t>
  </si>
  <si>
    <t>-988227867</t>
  </si>
  <si>
    <t>22 "VV pol. 3.1"</t>
  </si>
  <si>
    <t>548083024</t>
  </si>
  <si>
    <t>16 "VV pol. 3.2"</t>
  </si>
  <si>
    <t>(10+16)*0,15 "VV pol. 3.3 a 3.4"</t>
  </si>
  <si>
    <t>-1369353570</t>
  </si>
  <si>
    <t>10*0,15</t>
  </si>
  <si>
    <t>16*0,15</t>
  </si>
  <si>
    <t>-440033530</t>
  </si>
  <si>
    <t>3,9*15 "dovoz z 25 km"</t>
  </si>
  <si>
    <t>-1639842118</t>
  </si>
  <si>
    <t>3,9</t>
  </si>
  <si>
    <t>-1389566972</t>
  </si>
  <si>
    <t>1921232377</t>
  </si>
  <si>
    <t>341684988</t>
  </si>
  <si>
    <t>16 "VV pol. 3.4"</t>
  </si>
  <si>
    <t>-1780599309</t>
  </si>
  <si>
    <t>178906949</t>
  </si>
  <si>
    <t>26*0,02 'Přepočtené koeficientem množství</t>
  </si>
  <si>
    <t>-1108874755</t>
  </si>
  <si>
    <t>-2293739</t>
  </si>
  <si>
    <t>16 "VV pol. 3.7"</t>
  </si>
  <si>
    <t>23570111</t>
  </si>
  <si>
    <t>41 "VV pol. 3.6"</t>
  </si>
  <si>
    <t>-2099077117</t>
  </si>
  <si>
    <t>10 "VV pol. 3.3"</t>
  </si>
  <si>
    <t>-1591961932</t>
  </si>
  <si>
    <t>-952426891</t>
  </si>
  <si>
    <t>-1889364292</t>
  </si>
  <si>
    <t>640985857</t>
  </si>
  <si>
    <t>1/4*8 "VV pol. 5.1"</t>
  </si>
  <si>
    <t>1896020290</t>
  </si>
  <si>
    <t>18 "VV pol. 5.3"</t>
  </si>
  <si>
    <t>-656653649</t>
  </si>
  <si>
    <t>8 "VV pol. 5.1"</t>
  </si>
  <si>
    <t>-1484103981</t>
  </si>
  <si>
    <t>15"VV pol. 5.2"</t>
  </si>
  <si>
    <t>-1200003766</t>
  </si>
  <si>
    <t>-1136989959</t>
  </si>
  <si>
    <t>523292619</t>
  </si>
  <si>
    <t>SO 04 - Úprava koryta - km 27,401 – 27,822, TPE 00039</t>
  </si>
  <si>
    <t>SO 04.1 - Úprava nivelety koryta - km 27,401 – 27,822</t>
  </si>
  <si>
    <t>2114203576</t>
  </si>
  <si>
    <t>437 "VV pol. 3.3"</t>
  </si>
  <si>
    <t>90,13 "VV pol. 3.1"</t>
  </si>
  <si>
    <t>-280663797</t>
  </si>
  <si>
    <t>7*1,5"VV pol. 2.1"</t>
  </si>
  <si>
    <t>-2051503697</t>
  </si>
  <si>
    <t>10,5 "VV pol. 2.1"</t>
  </si>
  <si>
    <t>1094366221</t>
  </si>
  <si>
    <t>-1126407767</t>
  </si>
  <si>
    <t>3,5 "VV pol. 2.2"</t>
  </si>
  <si>
    <t>962148834</t>
  </si>
  <si>
    <t>0,04 "VV pol. 4.1"</t>
  </si>
  <si>
    <t>67832266</t>
  </si>
  <si>
    <t>63 "VV pol. 2.4"</t>
  </si>
  <si>
    <t>-1561303406</t>
  </si>
  <si>
    <t>63*1,1 'Přepočtené koeficientem množství</t>
  </si>
  <si>
    <t>1872489168</t>
  </si>
  <si>
    <t>40,68 "VV pol. 5.1"</t>
  </si>
  <si>
    <t>13,34 "VV pol. 5.2"</t>
  </si>
  <si>
    <t>-2116920443</t>
  </si>
  <si>
    <t>87 "VV pol. 3.2"</t>
  </si>
  <si>
    <t>-15370050</t>
  </si>
  <si>
    <t>41,5 "VV pol. 2.3"</t>
  </si>
  <si>
    <t>704400628</t>
  </si>
  <si>
    <t>0,11 "VV pol. 1.1"</t>
  </si>
  <si>
    <t>1351500643</t>
  </si>
  <si>
    <t>235,45</t>
  </si>
  <si>
    <t>SO 04.2 - Opevnění koryta - km 27,514 - 27,541</t>
  </si>
  <si>
    <t>1492460350</t>
  </si>
  <si>
    <t>58 "VV pol. 1.1"</t>
  </si>
  <si>
    <t>1793154001</t>
  </si>
  <si>
    <t>38/0,2 "VV pol. 3.1"</t>
  </si>
  <si>
    <t>-1052189732</t>
  </si>
  <si>
    <t>215 "VV pol. 3.2"</t>
  </si>
  <si>
    <t>-342523469</t>
  </si>
  <si>
    <t>38 "VV pol. 3.1"</t>
  </si>
  <si>
    <t>(45+58)*0,15 "VV pol. 3.4 a 3.5"</t>
  </si>
  <si>
    <t>220 "VV pol. 3.3"</t>
  </si>
  <si>
    <t>1919332542</t>
  </si>
  <si>
    <t>1909756222</t>
  </si>
  <si>
    <t>783160707</t>
  </si>
  <si>
    <t>5 "VV pol. 3.10"</t>
  </si>
  <si>
    <t>-373163867</t>
  </si>
  <si>
    <t xml:space="preserve">5 </t>
  </si>
  <si>
    <t>5*2 'Přepočtené koeficientem množství</t>
  </si>
  <si>
    <t>529921321</t>
  </si>
  <si>
    <t>58 "VV pol. 3.5"</t>
  </si>
  <si>
    <t>-1319998567</t>
  </si>
  <si>
    <t>-2006491245</t>
  </si>
  <si>
    <t>103*0,02 'Přepočtené koeficientem množství</t>
  </si>
  <si>
    <t>1623831343</t>
  </si>
  <si>
    <t>-1977788070</t>
  </si>
  <si>
    <t>Poznámka k položce:
VV pol. 3.8</t>
  </si>
  <si>
    <t>2020603863</t>
  </si>
  <si>
    <t>45 "VV pol. 3.7"</t>
  </si>
  <si>
    <t>-1193483368</t>
  </si>
  <si>
    <t>45 "VV pol. 3.4"</t>
  </si>
  <si>
    <t>-1737041010</t>
  </si>
  <si>
    <t>873151033</t>
  </si>
  <si>
    <t>-1863666106</t>
  </si>
  <si>
    <t>1215848544</t>
  </si>
  <si>
    <t>28,5 "4/P"</t>
  </si>
  <si>
    <t>-180279167</t>
  </si>
  <si>
    <t>1645611644</t>
  </si>
  <si>
    <t>41*0,3 "VV pol. 5.4"</t>
  </si>
  <si>
    <t>-63576999</t>
  </si>
  <si>
    <t>12,3</t>
  </si>
  <si>
    <t>12,3*2 'Přepočtené koeficientem množství</t>
  </si>
  <si>
    <t>282852851</t>
  </si>
  <si>
    <t>54 "VV pol. 4.2"</t>
  </si>
  <si>
    <t>617711212</t>
  </si>
  <si>
    <t>50"VV pol. 4.3"</t>
  </si>
  <si>
    <t>-817126014</t>
  </si>
  <si>
    <t>76 "VV pol. 4.3.1"</t>
  </si>
  <si>
    <t>569941469</t>
  </si>
  <si>
    <t>485353731</t>
  </si>
  <si>
    <t>1,347 "VV pol. 4.5.2"</t>
  </si>
  <si>
    <t>-1045030373</t>
  </si>
  <si>
    <t>2,155 "VV pol. 4.5.3"</t>
  </si>
  <si>
    <t>-1576233080</t>
  </si>
  <si>
    <t>1,886 "VV pol. 4.5.1"</t>
  </si>
  <si>
    <t>1389913309</t>
  </si>
  <si>
    <t>47 "VV pol. 4.3.2"</t>
  </si>
  <si>
    <t>-1984713337</t>
  </si>
  <si>
    <t>1951561418</t>
  </si>
  <si>
    <t>1/4*6 "VV pol. 5.1"</t>
  </si>
  <si>
    <t>829304513</t>
  </si>
  <si>
    <t>8 "VV pol. 5.3"</t>
  </si>
  <si>
    <t>-872739641</t>
  </si>
  <si>
    <t>6 "VV pol. 5.1"</t>
  </si>
  <si>
    <t>2005602835</t>
  </si>
  <si>
    <t>24 "VV pol. 5.2"</t>
  </si>
  <si>
    <t>1771857083</t>
  </si>
  <si>
    <t>2 "VV pol. 3.9"</t>
  </si>
  <si>
    <t>2134650970</t>
  </si>
  <si>
    <t>24,7 "2/P"</t>
  </si>
  <si>
    <t>920647882</t>
  </si>
  <si>
    <t>4 "VV pol. 4.4"</t>
  </si>
  <si>
    <t>-1575591736</t>
  </si>
  <si>
    <t>4,23 "1/P"</t>
  </si>
  <si>
    <t>462535420</t>
  </si>
  <si>
    <t>2,25 "3/P"</t>
  </si>
  <si>
    <t>1197392718</t>
  </si>
  <si>
    <t>2"VV pol. 4.4"</t>
  </si>
  <si>
    <t>2044320274</t>
  </si>
  <si>
    <t>2124863978</t>
  </si>
  <si>
    <t>394,95</t>
  </si>
  <si>
    <t>SO 04.3 - Opevnění koryta - km 27,541 - 27,666</t>
  </si>
  <si>
    <t>-1345119364</t>
  </si>
  <si>
    <t>37163958</t>
  </si>
  <si>
    <t>-1575281778</t>
  </si>
  <si>
    <t>2 "VV pol. 7.1.1."</t>
  </si>
  <si>
    <t>114203103</t>
  </si>
  <si>
    <t>Rozebrání dlažeb nebo záhozů s naložením na dopravní prostředek dlažeb z lomového kamene nebo betonových tvárnic do cementové malty se spárami zalitými cementovou maltou</t>
  </si>
  <si>
    <t>123337448</t>
  </si>
  <si>
    <t>https://podminky.urs.cz/item/CS_URS_2023_01/114203103</t>
  </si>
  <si>
    <t>3 "VV pol. 1.2"</t>
  </si>
  <si>
    <t>-87441456</t>
  </si>
  <si>
    <t>215 "VV pol. 1.1"</t>
  </si>
  <si>
    <t>-1891720163</t>
  </si>
  <si>
    <t>145 "VV pol. 3.1"</t>
  </si>
  <si>
    <t>685898379</t>
  </si>
  <si>
    <t>855 "VV pol. 3.2"</t>
  </si>
  <si>
    <t>-130264705</t>
  </si>
  <si>
    <t>145*0,2 "VV pol. 3.1"</t>
  </si>
  <si>
    <t>333 "VV pol. 3.3"</t>
  </si>
  <si>
    <t>(139+274)*0,15 "VV pol. 3.4 a 3.5"</t>
  </si>
  <si>
    <t>-1846543080</t>
  </si>
  <si>
    <t>-674119823</t>
  </si>
  <si>
    <t>(139+274)*0,15-(145*0,2)</t>
  </si>
  <si>
    <t>-1155376203</t>
  </si>
  <si>
    <t>32,95*15 "dovoz z 25 km"</t>
  </si>
  <si>
    <t>819201115</t>
  </si>
  <si>
    <t xml:space="preserve">32,95 </t>
  </si>
  <si>
    <t>-555083503</t>
  </si>
  <si>
    <t>-1715712607</t>
  </si>
  <si>
    <t>691134894</t>
  </si>
  <si>
    <t>274 "VV pol. 3.5"</t>
  </si>
  <si>
    <t>1582664801</t>
  </si>
  <si>
    <t>-1089660985</t>
  </si>
  <si>
    <t>139+274</t>
  </si>
  <si>
    <t>413*0,02 'Přepočtené koeficientem množství</t>
  </si>
  <si>
    <t>-66258700</t>
  </si>
  <si>
    <t>496624286</t>
  </si>
  <si>
    <t>274 "VV pol. 3.8"</t>
  </si>
  <si>
    <t>898776204</t>
  </si>
  <si>
    <t>700 "VV pol. 3.7"</t>
  </si>
  <si>
    <t>-238473215</t>
  </si>
  <si>
    <t>139 "VV pol. 3.4"</t>
  </si>
  <si>
    <t>1819139564</t>
  </si>
  <si>
    <t>518925890</t>
  </si>
  <si>
    <t>461225132</t>
  </si>
  <si>
    <t>519735585</t>
  </si>
  <si>
    <t>306585668</t>
  </si>
  <si>
    <t>10 "VV pol. 2.1"</t>
  </si>
  <si>
    <t>-1124721990</t>
  </si>
  <si>
    <t>0,5 "VV pol. 4.1"</t>
  </si>
  <si>
    <t>1392863640</t>
  </si>
  <si>
    <t>5 "2 m/hod"</t>
  </si>
  <si>
    <t>949848027</t>
  </si>
  <si>
    <t>-677576204</t>
  </si>
  <si>
    <t>1528179724</t>
  </si>
  <si>
    <t>1988360908</t>
  </si>
  <si>
    <t>9,09090909090909*1,1 'Přepočtené koeficientem množství</t>
  </si>
  <si>
    <t>1434572207</t>
  </si>
  <si>
    <t>-257735013</t>
  </si>
  <si>
    <t>27*0,3 "VV pol. 5.4"</t>
  </si>
  <si>
    <t>823524037</t>
  </si>
  <si>
    <t>-1515148162</t>
  </si>
  <si>
    <t>7 "VV pol. 4.2"</t>
  </si>
  <si>
    <t>1408006935</t>
  </si>
  <si>
    <t>27 "VV pol. 4.3.1"</t>
  </si>
  <si>
    <t>-942071979</t>
  </si>
  <si>
    <t>-1681243263</t>
  </si>
  <si>
    <t>0,179 "VV pol. 4.6.2"</t>
  </si>
  <si>
    <t>1287097796</t>
  </si>
  <si>
    <t>0,287 "VV pol. 4.6.3"</t>
  </si>
  <si>
    <t>-1975826909</t>
  </si>
  <si>
    <t>0,251 "VVpol. 4.6.1"</t>
  </si>
  <si>
    <t>69526662</t>
  </si>
  <si>
    <t>3*1,8</t>
  </si>
  <si>
    <t>-1997492057</t>
  </si>
  <si>
    <t>13 "VV pol. 4.3.2"</t>
  </si>
  <si>
    <t>-1939198943</t>
  </si>
  <si>
    <t>2108802908</t>
  </si>
  <si>
    <t>1/4*135"VV pol. 5.1"</t>
  </si>
  <si>
    <t>-2002014421</t>
  </si>
  <si>
    <t>32 "VV pol. 5.3"</t>
  </si>
  <si>
    <t>-521308089</t>
  </si>
  <si>
    <t>135 "VV pol. 5.1"</t>
  </si>
  <si>
    <t>1592008080</t>
  </si>
  <si>
    <t>266 "VV pol. 5.2"</t>
  </si>
  <si>
    <t>958257974</t>
  </si>
  <si>
    <t>23 "VV pol. 3.9"</t>
  </si>
  <si>
    <t>2273683</t>
  </si>
  <si>
    <t>36 "VV pol. 6.3"</t>
  </si>
  <si>
    <t>-1311496784</t>
  </si>
  <si>
    <t>9,6"2/P"</t>
  </si>
  <si>
    <t>-92350364</t>
  </si>
  <si>
    <t>36 "VV pol. 6.2"</t>
  </si>
  <si>
    <t>92891013</t>
  </si>
  <si>
    <t>5"VV pol. 4.7"</t>
  </si>
  <si>
    <t>-598709142</t>
  </si>
  <si>
    <t>5*30</t>
  </si>
  <si>
    <t>1573471502</t>
  </si>
  <si>
    <t>1827132955</t>
  </si>
  <si>
    <t>44 "VV pol. 6.1"</t>
  </si>
  <si>
    <t>-483348484</t>
  </si>
  <si>
    <t>0,6*40 "VV pol. 4.5"</t>
  </si>
  <si>
    <t>1426765511</t>
  </si>
  <si>
    <t xml:space="preserve">1,63*1*40/1000 </t>
  </si>
  <si>
    <t>997013873</t>
  </si>
  <si>
    <t>Poplatek za uložení stavebního odpadu na recyklační skládce (skládkovné) zeminy a kamení zatříděného do Katalogu odpadů pod kódem 17 05 04</t>
  </si>
  <si>
    <t>1124737414</t>
  </si>
  <si>
    <t>https://podminky.urs.cz/item/CS_URS_2023_01/997013873</t>
  </si>
  <si>
    <t>2,624</t>
  </si>
  <si>
    <t>-1602927946</t>
  </si>
  <si>
    <t>-305770619</t>
  </si>
  <si>
    <t>2,624*24 "Skládka"</t>
  </si>
  <si>
    <t>1468372162</t>
  </si>
  <si>
    <t>SO 04.4 - Opevnění koryta - km 27,666 - 27,737</t>
  </si>
  <si>
    <t>-1497999066</t>
  </si>
  <si>
    <t>15*0,3 "VV pol. 1.2"</t>
  </si>
  <si>
    <t>746195800</t>
  </si>
  <si>
    <t>134 "VV pol. 1.1"</t>
  </si>
  <si>
    <t>101886935</t>
  </si>
  <si>
    <t>41/0,20 "VV pol. 3.1"</t>
  </si>
  <si>
    <t>-1262712096</t>
  </si>
  <si>
    <t>275 "VV pol. 3.2"</t>
  </si>
  <si>
    <t>182 "VV pol. 3.11"</t>
  </si>
  <si>
    <t>1460538955</t>
  </si>
  <si>
    <t>200 "VV pol. 3.3"</t>
  </si>
  <si>
    <t>(17+204)*0,15 "VV pol. 3.4 a 3.5"</t>
  </si>
  <si>
    <t>-323317710</t>
  </si>
  <si>
    <t>1879943396</t>
  </si>
  <si>
    <t>-381828356</t>
  </si>
  <si>
    <t>2 "VV pol. 3.10"</t>
  </si>
  <si>
    <t>917121036</t>
  </si>
  <si>
    <t>2*2 'Přepočtené koeficientem množství</t>
  </si>
  <si>
    <t>-863412521</t>
  </si>
  <si>
    <t>204 "VV pol. 3.5"</t>
  </si>
  <si>
    <t>1684635526</t>
  </si>
  <si>
    <t>376285684</t>
  </si>
  <si>
    <t>221*0,02 'Přepočtené koeficientem množství</t>
  </si>
  <si>
    <t>947144566</t>
  </si>
  <si>
    <t>-63900400</t>
  </si>
  <si>
    <t>1281715200</t>
  </si>
  <si>
    <t>202 "VV pol. 3.7"</t>
  </si>
  <si>
    <t>1872875574</t>
  </si>
  <si>
    <t>17 "VV pol. 3.4"</t>
  </si>
  <si>
    <t>17877951</t>
  </si>
  <si>
    <t>-1209961489</t>
  </si>
  <si>
    <t>-1529970996</t>
  </si>
  <si>
    <t>668138811</t>
  </si>
  <si>
    <t>11,5 "VV pol. 4/P"</t>
  </si>
  <si>
    <t>77732437</t>
  </si>
  <si>
    <t>30 "VV pol. 2.1"</t>
  </si>
  <si>
    <t>371393475</t>
  </si>
  <si>
    <t>1 "VV pol. 4.1"</t>
  </si>
  <si>
    <t>-34090834</t>
  </si>
  <si>
    <t>15 "2 m/hod"</t>
  </si>
  <si>
    <t>2041319112</t>
  </si>
  <si>
    <t>-497953308</t>
  </si>
  <si>
    <t>30198915</t>
  </si>
  <si>
    <t>-1318363773</t>
  </si>
  <si>
    <t>27,2727272727273*1,1 'Přepočtené koeficientem množství</t>
  </si>
  <si>
    <t>1422603084</t>
  </si>
  <si>
    <t>-1881077260</t>
  </si>
  <si>
    <t>26 "VV pol. 4.2"</t>
  </si>
  <si>
    <t>-412563090</t>
  </si>
  <si>
    <t>53 "VV pol. 4.3.1"</t>
  </si>
  <si>
    <t>528159825</t>
  </si>
  <si>
    <t>704567955</t>
  </si>
  <si>
    <t>0,654 "VV pol. 4.4.2"</t>
  </si>
  <si>
    <t>-1345587426</t>
  </si>
  <si>
    <t>1,046 "VV pol. 4.4.3"</t>
  </si>
  <si>
    <t>-1892405769</t>
  </si>
  <si>
    <t>0,915 "VV pol. 4.4.1"</t>
  </si>
  <si>
    <t>-595734346</t>
  </si>
  <si>
    <t>616560481</t>
  </si>
  <si>
    <t>14"VV pol. 4.3.2"</t>
  </si>
  <si>
    <t>504172689</t>
  </si>
  <si>
    <t>191454179</t>
  </si>
  <si>
    <t>1/4*71"VV pol. 5.1"</t>
  </si>
  <si>
    <t>-1157369615</t>
  </si>
  <si>
    <t>28 "VV pol. 5.3"</t>
  </si>
  <si>
    <t>-522728829</t>
  </si>
  <si>
    <t>71 "VV pol. 5.1"</t>
  </si>
  <si>
    <t>1968295724</t>
  </si>
  <si>
    <t>68 "VV pol. 5.2"</t>
  </si>
  <si>
    <t>-25194995</t>
  </si>
  <si>
    <t>1512018110</t>
  </si>
  <si>
    <t>26,3 "2/P"</t>
  </si>
  <si>
    <t>-664123813</t>
  </si>
  <si>
    <t>1869526600</t>
  </si>
  <si>
    <t>23*30</t>
  </si>
  <si>
    <t>1263284479</t>
  </si>
  <si>
    <t>1644523058</t>
  </si>
  <si>
    <t>1 "VV pol. 1.3"</t>
  </si>
  <si>
    <t>586044956</t>
  </si>
  <si>
    <t>-814619543</t>
  </si>
  <si>
    <t>SO 05 - Vegetační doprovod</t>
  </si>
  <si>
    <t>183101215</t>
  </si>
  <si>
    <t>Hloubení jamek pro vysazování rostlin v zemině skupiny 1 až 4 s výměnou půdy z 50% v rovině nebo na svahu do 1:5, objemu přes 0,125 do 0,40 m3</t>
  </si>
  <si>
    <t>1619415238</t>
  </si>
  <si>
    <t>https://podminky.urs.cz/item/CS_URS_2023_01/183101215</t>
  </si>
  <si>
    <t>21 "celkem 21 ks stromů, VV pol. 3.1"</t>
  </si>
  <si>
    <t>183111214</t>
  </si>
  <si>
    <t>Hloubení jamek pro vysazování rostlin v zemině skupiny 1 až 4 s výměnou půdy z 50% v rovině nebo na svahu do 1:5, objemu přes 0,01 do 0,02 m3</t>
  </si>
  <si>
    <t>-737063929</t>
  </si>
  <si>
    <t>https://podminky.urs.cz/item/CS_URS_2023_01/183111214</t>
  </si>
  <si>
    <t>9 "9 kusů keřů, VV pol. 3.2"</t>
  </si>
  <si>
    <t>10311100</t>
  </si>
  <si>
    <t>rašelina zahradnická VL</t>
  </si>
  <si>
    <t>1547303492</t>
  </si>
  <si>
    <t>21*0,6*0,6*0,6*0,5</t>
  </si>
  <si>
    <t>9*0,2*0,2*0,2*0,5</t>
  </si>
  <si>
    <t>2,304*0,2 'Přepočtené koeficientem množství</t>
  </si>
  <si>
    <t>184102115</t>
  </si>
  <si>
    <t>Výsadba dřeviny s balem do předem vyhloubené jamky se zalitím v rovině nebo na svahu do 1:5, při průměru balu přes 500 do 600 mm</t>
  </si>
  <si>
    <t>-1089715001</t>
  </si>
  <si>
    <t>https://podminky.urs.cz/item/CS_URS_2023_01/184102115</t>
  </si>
  <si>
    <t>21 "kusů stromů, VV pol. 7.1"</t>
  </si>
  <si>
    <t>R 001.1</t>
  </si>
  <si>
    <t>Javor klen (Acer pseudoplatanus)</t>
  </si>
  <si>
    <t>2130322754</t>
  </si>
  <si>
    <t>R 002</t>
  </si>
  <si>
    <t>Jasan ztepilý (Fraxinus excelsior)</t>
  </si>
  <si>
    <t>914486288</t>
  </si>
  <si>
    <t>R 003</t>
  </si>
  <si>
    <t>Habr obecný (Carpinus betulus)</t>
  </si>
  <si>
    <t>206906462</t>
  </si>
  <si>
    <t>R 004</t>
  </si>
  <si>
    <t>Vrba bílá (Salix alba)</t>
  </si>
  <si>
    <t>1159823</t>
  </si>
  <si>
    <t>R 005</t>
  </si>
  <si>
    <t>Olše lepkavá (Alnus glutinosa)</t>
  </si>
  <si>
    <t>1403423661</t>
  </si>
  <si>
    <t>R 006</t>
  </si>
  <si>
    <t>Topol osika (Populus tremula)</t>
  </si>
  <si>
    <t>963542907</t>
  </si>
  <si>
    <t>R 007</t>
  </si>
  <si>
    <t>Bříza bělokorá (Betula pendula)</t>
  </si>
  <si>
    <t>2061303123</t>
  </si>
  <si>
    <t>184102211</t>
  </si>
  <si>
    <t>Výsadba keře bez balu do předem vyhloubené jamky se zalitím v rovině nebo na svahu do 1:5 výšky do 1 m v terénu</t>
  </si>
  <si>
    <t>1869489200</t>
  </si>
  <si>
    <t>https://podminky.urs.cz/item/CS_URS_2023_01/184102211</t>
  </si>
  <si>
    <t>Poznámka k položce:
VV pol. 7.2</t>
  </si>
  <si>
    <t>R 008</t>
  </si>
  <si>
    <t>vrba trojmužná (Salix triandra)</t>
  </si>
  <si>
    <t>-1858805822</t>
  </si>
  <si>
    <t>R 009</t>
  </si>
  <si>
    <t>zimolez černý (Lonicera nigra)</t>
  </si>
  <si>
    <t>-2098657797</t>
  </si>
  <si>
    <t>R 0001</t>
  </si>
  <si>
    <t>Zvýšení vodní živné kapacity půdy</t>
  </si>
  <si>
    <t>-166076686</t>
  </si>
  <si>
    <t>21 "stromů, VV pol. 7.3"</t>
  </si>
  <si>
    <t>R 0001.1</t>
  </si>
  <si>
    <t>směs hydroabsorbentů polymerů a hnojiv</t>
  </si>
  <si>
    <t>-738302816</t>
  </si>
  <si>
    <t>21*0,325</t>
  </si>
  <si>
    <t>184215132</t>
  </si>
  <si>
    <t>Ukotvení dřeviny kůly v rovině nebo na svahu do 1:5 třemi kůly, délky přes 1 do 2 m</t>
  </si>
  <si>
    <t>-594190029</t>
  </si>
  <si>
    <t>https://podminky.urs.cz/item/CS_URS_2023_01/184215132</t>
  </si>
  <si>
    <t>21 "VV pol. 7.4"</t>
  </si>
  <si>
    <t>60591253</t>
  </si>
  <si>
    <t>kůl vyvazovací dřevěný impregnovaný D 8cm dl 2m</t>
  </si>
  <si>
    <t>1149686817</t>
  </si>
  <si>
    <t>21*3 "21 stromů"</t>
  </si>
  <si>
    <t>184215311</t>
  </si>
  <si>
    <t>Ukotvení dřeviny nadzemním kotvením za kmen pomocí textilních popruhů a ocelových lanek do volné zeminy skupiny 1 až 4, obvodu kmene do 250 mm</t>
  </si>
  <si>
    <t>-1867308979</t>
  </si>
  <si>
    <t>https://podminky.urs.cz/item/CS_URS_2023_01/184215311</t>
  </si>
  <si>
    <t>Poznámka k položce:
VV pol. 7.5</t>
  </si>
  <si>
    <t>184813121</t>
  </si>
  <si>
    <t>Ochrana dřevin před okusem zvěří ručně v rovině nebo ve svahu do 1:5, pletivem, výšky do 2 m</t>
  </si>
  <si>
    <t>-655563964</t>
  </si>
  <si>
    <t>https://podminky.urs.cz/item/CS_URS_2023_01/184813121</t>
  </si>
  <si>
    <t>Poznámka k položce:
VV pol. 7.6</t>
  </si>
  <si>
    <t>21 "strom"</t>
  </si>
  <si>
    <t>9 "keře"</t>
  </si>
  <si>
    <t>184851412</t>
  </si>
  <si>
    <t>Zpětný řez keřů po výsadbě netrnitých, výšky přes 0,5 m do 1 m</t>
  </si>
  <si>
    <t>-1246337032</t>
  </si>
  <si>
    <t>https://podminky.urs.cz/item/CS_URS_2023_01/184851412</t>
  </si>
  <si>
    <t>9*3 "po dobu tří let, VV pol. 7.7"</t>
  </si>
  <si>
    <t>184851522</t>
  </si>
  <si>
    <t>Řez stromů tvarovací hlavový s opakovaným intervalem řezu přes 2 do 5 let výšky nasazení hlavy přes 2 do 6 m</t>
  </si>
  <si>
    <t>261409575</t>
  </si>
  <si>
    <t>https://podminky.urs.cz/item/CS_URS_2023_01/184851522</t>
  </si>
  <si>
    <t>Poznámka k položce:
VV pol. 7.8</t>
  </si>
  <si>
    <t>184911431</t>
  </si>
  <si>
    <t>Mulčování vysazených rostlin mulčovací kůrou, tl. přes 100 do 150 mm v rovině nebo na svahu do 1:5</t>
  </si>
  <si>
    <t>-613330686</t>
  </si>
  <si>
    <t>https://podminky.urs.cz/item/CS_URS_2023_01/184911431</t>
  </si>
  <si>
    <t>Poznámka k položce:
VV pol. 7.9</t>
  </si>
  <si>
    <t>21 "stromy"</t>
  </si>
  <si>
    <t>0,5*9 "9 ks keřů"</t>
  </si>
  <si>
    <t>10391100</t>
  </si>
  <si>
    <t>kůra mulčovací VL</t>
  </si>
  <si>
    <t>1084078652</t>
  </si>
  <si>
    <t>0,15*21*1</t>
  </si>
  <si>
    <t>0,15*0,5*9</t>
  </si>
  <si>
    <t>3,825*0,153 'Přepočtené koeficientem množství</t>
  </si>
  <si>
    <t>-812548849</t>
  </si>
  <si>
    <t>Poznámka k položce:
VV pol. 7.10</t>
  </si>
  <si>
    <t>0,02*21*12*4</t>
  </si>
  <si>
    <t>0,01*9*12*4</t>
  </si>
  <si>
    <t>998231311</t>
  </si>
  <si>
    <t>Přesun hmot pro sadovnické a krajinářské úpravy - strojně dopravní vzdálenost do 5000 m</t>
  </si>
  <si>
    <t>1946966324</t>
  </si>
  <si>
    <t>https://podminky.urs.cz/item/CS_URS_2023_01/998231311</t>
  </si>
  <si>
    <t>SEZNAM FIGUR</t>
  </si>
  <si>
    <t>Výměra</t>
  </si>
  <si>
    <t xml:space="preserve"> SO 01/ SO 01.1</t>
  </si>
  <si>
    <t>naloženi</t>
  </si>
  <si>
    <t xml:space="preserve"> SO 01/ SO 01.2</t>
  </si>
  <si>
    <t>Použití figury:</t>
  </si>
  <si>
    <t>Vodorovné přemístění přes 50 do 500 m výkopku/sypaniny z horniny třídy těžitelnosti I skupiny 1 až 3</t>
  </si>
  <si>
    <t>Nakládání výkopku z hornin třídy těžitelnosti I skupiny 1 až 3 přes 100 m3</t>
  </si>
  <si>
    <t xml:space="preserve"> SO 02/ SO 02.2</t>
  </si>
  <si>
    <t xml:space="preserve"> SO 02/ SO 02.3</t>
  </si>
  <si>
    <t xml:space="preserve"> SO 02/ SO 02.4</t>
  </si>
  <si>
    <t xml:space="preserve"> SO 03/ SO 03.2</t>
  </si>
  <si>
    <t xml:space="preserve"> SO 03/ SO 03.3</t>
  </si>
  <si>
    <t xml:space="preserve"> SO 03/ SO 03.4</t>
  </si>
  <si>
    <t xml:space="preserve"> SO 03/ SO 03.5</t>
  </si>
  <si>
    <t xml:space="preserve"> SO 03/ SO 03.6</t>
  </si>
  <si>
    <t>Nakládání výkopku z hornin třídy těžitelnosti I skupiny 1 až 3 do 100 m3</t>
  </si>
  <si>
    <t xml:space="preserve"> SO 04/ SO 04.2</t>
  </si>
  <si>
    <t xml:space="preserve"> SO 04/ SO 04.3</t>
  </si>
  <si>
    <t xml:space="preserve"> SO 04/ SO 04.4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</si>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</sst>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8" fillId="0" borderId="29" xfId="0" applyFont="1" applyBorder="1"/>
    <xf numFmtId="0" fontId="43" fillId="0" borderId="26" xfId="0" applyFont="1" applyBorder="1" applyAlignment="1">
      <alignment vertical="top"/>
    </xf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30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4203104" TargetMode="External" /><Relationship Id="rId2" Type="http://schemas.openxmlformats.org/officeDocument/2006/relationships/hyperlink" Target="https://podminky.urs.cz/item/CS_URS_2023_01/127751111" TargetMode="External" /><Relationship Id="rId3" Type="http://schemas.openxmlformats.org/officeDocument/2006/relationships/hyperlink" Target="https://podminky.urs.cz/item/CS_URS_2023_01/162351103" TargetMode="External" /><Relationship Id="rId4" Type="http://schemas.openxmlformats.org/officeDocument/2006/relationships/hyperlink" Target="https://podminky.urs.cz/item/CS_URS_2023_01/162751117" TargetMode="External" /><Relationship Id="rId5" Type="http://schemas.openxmlformats.org/officeDocument/2006/relationships/hyperlink" Target="https://podminky.urs.cz/item/CS_URS_2023_01/162751119" TargetMode="External" /><Relationship Id="rId6" Type="http://schemas.openxmlformats.org/officeDocument/2006/relationships/hyperlink" Target="https://podminky.urs.cz/item/CS_URS_2023_01/167151111" TargetMode="External" /><Relationship Id="rId7" Type="http://schemas.openxmlformats.org/officeDocument/2006/relationships/hyperlink" Target="https://podminky.urs.cz/item/CS_URS_2023_01/171151131" TargetMode="External" /><Relationship Id="rId8" Type="http://schemas.openxmlformats.org/officeDocument/2006/relationships/hyperlink" Target="https://podminky.urs.cz/item/CS_URS_2023_01/175151101" TargetMode="External" /><Relationship Id="rId9" Type="http://schemas.openxmlformats.org/officeDocument/2006/relationships/hyperlink" Target="https://podminky.urs.cz/item/CS_URS_2023_01/181351003" TargetMode="External" /><Relationship Id="rId10" Type="http://schemas.openxmlformats.org/officeDocument/2006/relationships/hyperlink" Target="https://podminky.urs.cz/item/CS_URS_2023_01/181411121" TargetMode="External" /><Relationship Id="rId11" Type="http://schemas.openxmlformats.org/officeDocument/2006/relationships/hyperlink" Target="https://podminky.urs.cz/item/CS_URS_2023_01/181411122" TargetMode="External" /><Relationship Id="rId12" Type="http://schemas.openxmlformats.org/officeDocument/2006/relationships/hyperlink" Target="https://podminky.urs.cz/item/CS_URS_2023_01/181951112" TargetMode="External" /><Relationship Id="rId13" Type="http://schemas.openxmlformats.org/officeDocument/2006/relationships/hyperlink" Target="https://podminky.urs.cz/item/CS_URS_2023_01/182251101" TargetMode="External" /><Relationship Id="rId14" Type="http://schemas.openxmlformats.org/officeDocument/2006/relationships/hyperlink" Target="https://podminky.urs.cz/item/CS_URS_2023_01/182351023" TargetMode="External" /><Relationship Id="rId15" Type="http://schemas.openxmlformats.org/officeDocument/2006/relationships/hyperlink" Target="https://podminky.urs.cz/item/CS_URS_2023_01/185804312" TargetMode="External" /><Relationship Id="rId16" Type="http://schemas.openxmlformats.org/officeDocument/2006/relationships/hyperlink" Target="https://podminky.urs.cz/item/CS_URS_2023_01/212755214" TargetMode="External" /><Relationship Id="rId17" Type="http://schemas.openxmlformats.org/officeDocument/2006/relationships/hyperlink" Target="https://podminky.urs.cz/item/CS_URS_2023_01/273313611" TargetMode="External" /><Relationship Id="rId18" Type="http://schemas.openxmlformats.org/officeDocument/2006/relationships/hyperlink" Target="https://podminky.urs.cz/item/CS_URS_2023_01/321212345" TargetMode="External" /><Relationship Id="rId19" Type="http://schemas.openxmlformats.org/officeDocument/2006/relationships/hyperlink" Target="https://podminky.urs.cz/item/CS_URS_2023_01/321321116" TargetMode="External" /><Relationship Id="rId20" Type="http://schemas.openxmlformats.org/officeDocument/2006/relationships/hyperlink" Target="https://podminky.urs.cz/item/CS_URS_2023_01/321351010" TargetMode="External" /><Relationship Id="rId21" Type="http://schemas.openxmlformats.org/officeDocument/2006/relationships/hyperlink" Target="https://podminky.urs.cz/item/CS_URS_2023_01/321352010" TargetMode="External" /><Relationship Id="rId22" Type="http://schemas.openxmlformats.org/officeDocument/2006/relationships/hyperlink" Target="https://podminky.urs.cz/item/CS_URS_2023_01/321366111" TargetMode="External" /><Relationship Id="rId23" Type="http://schemas.openxmlformats.org/officeDocument/2006/relationships/hyperlink" Target="https://podminky.urs.cz/item/CS_URS_2023_01/321366112" TargetMode="External" /><Relationship Id="rId24" Type="http://schemas.openxmlformats.org/officeDocument/2006/relationships/hyperlink" Target="https://podminky.urs.cz/item/CS_URS_2023_01/321368211" TargetMode="External" /><Relationship Id="rId25" Type="http://schemas.openxmlformats.org/officeDocument/2006/relationships/hyperlink" Target="https://podminky.urs.cz/item/CS_URS_2023_01/628635512" TargetMode="External" /><Relationship Id="rId26" Type="http://schemas.openxmlformats.org/officeDocument/2006/relationships/hyperlink" Target="https://podminky.urs.cz/item/CS_URS_2023_01/871315211" TargetMode="External" /><Relationship Id="rId27" Type="http://schemas.openxmlformats.org/officeDocument/2006/relationships/hyperlink" Target="https://podminky.urs.cz/item/CS_URS_2021_02/899911101" TargetMode="External" /><Relationship Id="rId28" Type="http://schemas.openxmlformats.org/officeDocument/2006/relationships/hyperlink" Target="https://podminky.urs.cz/item/CS_URS_2023_01/899913151" TargetMode="External" /><Relationship Id="rId29" Type="http://schemas.openxmlformats.org/officeDocument/2006/relationships/hyperlink" Target="https://podminky.urs.cz/item/CS_URS_2023_01/931992121" TargetMode="External" /><Relationship Id="rId30" Type="http://schemas.openxmlformats.org/officeDocument/2006/relationships/hyperlink" Target="https://podminky.urs.cz/item/CS_URS_2023_01/938901101" TargetMode="External" /><Relationship Id="rId31" Type="http://schemas.openxmlformats.org/officeDocument/2006/relationships/hyperlink" Target="https://podminky.urs.cz/item/CS_URS_2023_01/938903111" TargetMode="External" /><Relationship Id="rId32" Type="http://schemas.openxmlformats.org/officeDocument/2006/relationships/hyperlink" Target="https://podminky.urs.cz/item/CS_URS_2023_01/953333318" TargetMode="External" /><Relationship Id="rId33" Type="http://schemas.openxmlformats.org/officeDocument/2006/relationships/hyperlink" Target="https://podminky.urs.cz/item/CS_URS_2023_01/985331212" TargetMode="External" /><Relationship Id="rId34" Type="http://schemas.openxmlformats.org/officeDocument/2006/relationships/hyperlink" Target="https://podminky.urs.cz/item/CS_URS_2023_01/997321511" TargetMode="External" /><Relationship Id="rId35" Type="http://schemas.openxmlformats.org/officeDocument/2006/relationships/hyperlink" Target="https://podminky.urs.cz/item/CS_URS_2023_01/998332011" TargetMode="External" /><Relationship Id="rId36" Type="http://schemas.openxmlformats.org/officeDocument/2006/relationships/hyperlink" Target="https://podminky.urs.cz/item/CS_URS_2023_01/721263103" TargetMode="External" /><Relationship Id="rId37" Type="http://schemas.openxmlformats.org/officeDocument/2006/relationships/drawing" Target="../drawings/drawing10.xml" /><Relationship Id="rId3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09111" TargetMode="External" /><Relationship Id="rId2" Type="http://schemas.openxmlformats.org/officeDocument/2006/relationships/hyperlink" Target="https://podminky.urs.cz/item/CS_URS_2023_01/111251101" TargetMode="External" /><Relationship Id="rId3" Type="http://schemas.openxmlformats.org/officeDocument/2006/relationships/hyperlink" Target="https://podminky.urs.cz/item/CS_URS_2023_01/112101101" TargetMode="External" /><Relationship Id="rId4" Type="http://schemas.openxmlformats.org/officeDocument/2006/relationships/hyperlink" Target="https://podminky.urs.cz/item/CS_URS_2023_01/112101102" TargetMode="External" /><Relationship Id="rId5" Type="http://schemas.openxmlformats.org/officeDocument/2006/relationships/hyperlink" Target="https://podminky.urs.cz/item/CS_URS_2023_01/112111111" TargetMode="External" /><Relationship Id="rId6" Type="http://schemas.openxmlformats.org/officeDocument/2006/relationships/hyperlink" Target="https://podminky.urs.cz/item/CS_URS_2023_01/112251101" TargetMode="External" /><Relationship Id="rId7" Type="http://schemas.openxmlformats.org/officeDocument/2006/relationships/hyperlink" Target="https://podminky.urs.cz/item/CS_URS_2023_01/112251102" TargetMode="External" /><Relationship Id="rId8" Type="http://schemas.openxmlformats.org/officeDocument/2006/relationships/hyperlink" Target="https://podminky.urs.cz/item/CS_URS_2023_01/114203102" TargetMode="External" /><Relationship Id="rId9" Type="http://schemas.openxmlformats.org/officeDocument/2006/relationships/hyperlink" Target="https://podminky.urs.cz/item/CS_URS_2023_01/114203104" TargetMode="External" /><Relationship Id="rId10" Type="http://schemas.openxmlformats.org/officeDocument/2006/relationships/hyperlink" Target="https://podminky.urs.cz/item/CS_URS_2023_01/121151123" TargetMode="External" /><Relationship Id="rId11" Type="http://schemas.openxmlformats.org/officeDocument/2006/relationships/hyperlink" Target="https://podminky.urs.cz/item/CS_URS_2023_01/127751111" TargetMode="External" /><Relationship Id="rId12" Type="http://schemas.openxmlformats.org/officeDocument/2006/relationships/hyperlink" Target="https://podminky.urs.cz/item/CS_URS_2023_01/162351103" TargetMode="External" /><Relationship Id="rId13" Type="http://schemas.openxmlformats.org/officeDocument/2006/relationships/hyperlink" Target="https://podminky.urs.cz/item/CS_URS_2023_01/167151111" TargetMode="External" /><Relationship Id="rId14" Type="http://schemas.openxmlformats.org/officeDocument/2006/relationships/hyperlink" Target="https://podminky.urs.cz/item/CS_URS_2023_01/171151131" TargetMode="External" /><Relationship Id="rId15" Type="http://schemas.openxmlformats.org/officeDocument/2006/relationships/hyperlink" Target="https://podminky.urs.cz/item/CS_URS_2023_01/175151101" TargetMode="External" /><Relationship Id="rId16" Type="http://schemas.openxmlformats.org/officeDocument/2006/relationships/hyperlink" Target="https://podminky.urs.cz/item/CS_URS_2023_01/181351003" TargetMode="External" /><Relationship Id="rId17" Type="http://schemas.openxmlformats.org/officeDocument/2006/relationships/hyperlink" Target="https://podminky.urs.cz/item/CS_URS_2023_01/181411121" TargetMode="External" /><Relationship Id="rId18" Type="http://schemas.openxmlformats.org/officeDocument/2006/relationships/hyperlink" Target="https://podminky.urs.cz/item/CS_URS_2023_01/181411122" TargetMode="External" /><Relationship Id="rId19" Type="http://schemas.openxmlformats.org/officeDocument/2006/relationships/hyperlink" Target="https://podminky.urs.cz/item/CS_URS_2023_01/181951112" TargetMode="External" /><Relationship Id="rId20" Type="http://schemas.openxmlformats.org/officeDocument/2006/relationships/hyperlink" Target="https://podminky.urs.cz/item/CS_URS_2023_01/182251101" TargetMode="External" /><Relationship Id="rId21" Type="http://schemas.openxmlformats.org/officeDocument/2006/relationships/hyperlink" Target="https://podminky.urs.cz/item/CS_URS_2023_01/182351023" TargetMode="External" /><Relationship Id="rId22" Type="http://schemas.openxmlformats.org/officeDocument/2006/relationships/hyperlink" Target="https://podminky.urs.cz/item/CS_URS_2023_01/185804312" TargetMode="External" /><Relationship Id="rId23" Type="http://schemas.openxmlformats.org/officeDocument/2006/relationships/hyperlink" Target="https://podminky.urs.cz/item/CS_URS_2023_01/212755214" TargetMode="External" /><Relationship Id="rId24" Type="http://schemas.openxmlformats.org/officeDocument/2006/relationships/hyperlink" Target="https://podminky.urs.cz/item/CS_URS_2023_01/273313611" TargetMode="External" /><Relationship Id="rId25" Type="http://schemas.openxmlformats.org/officeDocument/2006/relationships/hyperlink" Target="https://podminky.urs.cz/item/CS_URS_2023_01/321222311" TargetMode="External" /><Relationship Id="rId26" Type="http://schemas.openxmlformats.org/officeDocument/2006/relationships/hyperlink" Target="https://podminky.urs.cz/item/CS_URS_2023_01/321311115" TargetMode="External" /><Relationship Id="rId27" Type="http://schemas.openxmlformats.org/officeDocument/2006/relationships/hyperlink" Target="https://podminky.urs.cz/item/CS_URS_2023_01/321321116" TargetMode="External" /><Relationship Id="rId28" Type="http://schemas.openxmlformats.org/officeDocument/2006/relationships/hyperlink" Target="https://podminky.urs.cz/item/CS_URS_2023_01/321351010" TargetMode="External" /><Relationship Id="rId29" Type="http://schemas.openxmlformats.org/officeDocument/2006/relationships/hyperlink" Target="https://podminky.urs.cz/item/CS_URS_2023_01/321352010" TargetMode="External" /><Relationship Id="rId30" Type="http://schemas.openxmlformats.org/officeDocument/2006/relationships/hyperlink" Target="https://podminky.urs.cz/item/CS_URS_2023_01/321366111" TargetMode="External" /><Relationship Id="rId31" Type="http://schemas.openxmlformats.org/officeDocument/2006/relationships/hyperlink" Target="https://podminky.urs.cz/item/CS_URS_2023_01/321366112" TargetMode="External" /><Relationship Id="rId32" Type="http://schemas.openxmlformats.org/officeDocument/2006/relationships/hyperlink" Target="https://podminky.urs.cz/item/CS_URS_2023_01/321368211" TargetMode="External" /><Relationship Id="rId33" Type="http://schemas.openxmlformats.org/officeDocument/2006/relationships/hyperlink" Target="https://podminky.urs.cz/item/CS_URS_2023_01/451317113" TargetMode="External" /><Relationship Id="rId34" Type="http://schemas.openxmlformats.org/officeDocument/2006/relationships/hyperlink" Target="https://podminky.urs.cz/item/CS_URS_2023_01/931992121" TargetMode="External" /><Relationship Id="rId35" Type="http://schemas.openxmlformats.org/officeDocument/2006/relationships/hyperlink" Target="https://podminky.urs.cz/item/CS_URS_2023_01/960211251" TargetMode="External" /><Relationship Id="rId36" Type="http://schemas.openxmlformats.org/officeDocument/2006/relationships/hyperlink" Target="https://podminky.urs.cz/item/CS_URS_2023_01/960321271" TargetMode="External" /><Relationship Id="rId37" Type="http://schemas.openxmlformats.org/officeDocument/2006/relationships/hyperlink" Target="https://podminky.urs.cz/item/CS_URS_2023_01/997013862" TargetMode="External" /><Relationship Id="rId38" Type="http://schemas.openxmlformats.org/officeDocument/2006/relationships/hyperlink" Target="https://podminky.urs.cz/item/CS_URS_2023_01/997321511" TargetMode="External" /><Relationship Id="rId39" Type="http://schemas.openxmlformats.org/officeDocument/2006/relationships/hyperlink" Target="https://podminky.urs.cz/item/CS_URS_2023_01/997321519" TargetMode="External" /><Relationship Id="rId40" Type="http://schemas.openxmlformats.org/officeDocument/2006/relationships/hyperlink" Target="https://podminky.urs.cz/item/CS_URS_2023_01/998332011" TargetMode="External" /><Relationship Id="rId41" Type="http://schemas.openxmlformats.org/officeDocument/2006/relationships/drawing" Target="../drawings/drawing11.xml" /><Relationship Id="rId4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4203102" TargetMode="External" /><Relationship Id="rId2" Type="http://schemas.openxmlformats.org/officeDocument/2006/relationships/hyperlink" Target="https://podminky.urs.cz/item/CS_URS_2023_01/114203104" TargetMode="External" /><Relationship Id="rId3" Type="http://schemas.openxmlformats.org/officeDocument/2006/relationships/hyperlink" Target="https://podminky.urs.cz/item/CS_URS_2023_01/121151123" TargetMode="External" /><Relationship Id="rId4" Type="http://schemas.openxmlformats.org/officeDocument/2006/relationships/hyperlink" Target="https://podminky.urs.cz/item/CS_URS_2023_01/127751111" TargetMode="External" /><Relationship Id="rId5" Type="http://schemas.openxmlformats.org/officeDocument/2006/relationships/hyperlink" Target="https://podminky.urs.cz/item/CS_URS_2023_01/162351103" TargetMode="External" /><Relationship Id="rId6" Type="http://schemas.openxmlformats.org/officeDocument/2006/relationships/hyperlink" Target="https://podminky.urs.cz/item/CS_URS_2023_01/162351104" TargetMode="External" /><Relationship Id="rId7" Type="http://schemas.openxmlformats.org/officeDocument/2006/relationships/hyperlink" Target="https://podminky.urs.cz/item/CS_URS_2023_01/171151131" TargetMode="External" /><Relationship Id="rId8" Type="http://schemas.openxmlformats.org/officeDocument/2006/relationships/hyperlink" Target="https://podminky.urs.cz/item/CS_URS_2023_01/175151101" TargetMode="External" /><Relationship Id="rId9" Type="http://schemas.openxmlformats.org/officeDocument/2006/relationships/hyperlink" Target="https://podminky.urs.cz/item/CS_URS_2023_01/181351003" TargetMode="External" /><Relationship Id="rId10" Type="http://schemas.openxmlformats.org/officeDocument/2006/relationships/hyperlink" Target="https://podminky.urs.cz/item/CS_URS_2023_01/181411121" TargetMode="External" /><Relationship Id="rId11" Type="http://schemas.openxmlformats.org/officeDocument/2006/relationships/hyperlink" Target="https://podminky.urs.cz/item/CS_URS_2023_01/181951112" TargetMode="External" /><Relationship Id="rId12" Type="http://schemas.openxmlformats.org/officeDocument/2006/relationships/hyperlink" Target="https://podminky.urs.cz/item/CS_URS_2023_01/182251101" TargetMode="External" /><Relationship Id="rId13" Type="http://schemas.openxmlformats.org/officeDocument/2006/relationships/hyperlink" Target="https://podminky.urs.cz/item/CS_URS_2023_01/185804312" TargetMode="External" /><Relationship Id="rId14" Type="http://schemas.openxmlformats.org/officeDocument/2006/relationships/hyperlink" Target="https://podminky.urs.cz/item/CS_URS_2023_01/212755214" TargetMode="External" /><Relationship Id="rId15" Type="http://schemas.openxmlformats.org/officeDocument/2006/relationships/hyperlink" Target="https://podminky.urs.cz/item/CS_URS_2023_01/273313611" TargetMode="External" /><Relationship Id="rId16" Type="http://schemas.openxmlformats.org/officeDocument/2006/relationships/hyperlink" Target="https://podminky.urs.cz/item/CS_URS_2023_01/461310312" TargetMode="External" /><Relationship Id="rId17" Type="http://schemas.openxmlformats.org/officeDocument/2006/relationships/hyperlink" Target="https://podminky.urs.cz/item/CS_URS_2023_01/321321116" TargetMode="External" /><Relationship Id="rId18" Type="http://schemas.openxmlformats.org/officeDocument/2006/relationships/hyperlink" Target="https://podminky.urs.cz/item/CS_URS_2023_01/321351010" TargetMode="External" /><Relationship Id="rId19" Type="http://schemas.openxmlformats.org/officeDocument/2006/relationships/hyperlink" Target="https://podminky.urs.cz/item/CS_URS_2023_01/321352010" TargetMode="External" /><Relationship Id="rId20" Type="http://schemas.openxmlformats.org/officeDocument/2006/relationships/hyperlink" Target="https://podminky.urs.cz/item/CS_URS_2023_01/321366111" TargetMode="External" /><Relationship Id="rId21" Type="http://schemas.openxmlformats.org/officeDocument/2006/relationships/hyperlink" Target="https://podminky.urs.cz/item/CS_URS_2023_01/321366112" TargetMode="External" /><Relationship Id="rId22" Type="http://schemas.openxmlformats.org/officeDocument/2006/relationships/hyperlink" Target="https://podminky.urs.cz/item/CS_URS_2023_01/321368211" TargetMode="External" /><Relationship Id="rId23" Type="http://schemas.openxmlformats.org/officeDocument/2006/relationships/hyperlink" Target="https://podminky.urs.cz/item/CS_URS_2023_01/451317113" TargetMode="External" /><Relationship Id="rId24" Type="http://schemas.openxmlformats.org/officeDocument/2006/relationships/hyperlink" Target="https://podminky.urs.cz/item/CS_URS_2023_01/591111111" TargetMode="External" /><Relationship Id="rId25" Type="http://schemas.openxmlformats.org/officeDocument/2006/relationships/hyperlink" Target="https://podminky.urs.cz/item/CS_URS_2023_01/871315211" TargetMode="External" /><Relationship Id="rId26" Type="http://schemas.openxmlformats.org/officeDocument/2006/relationships/hyperlink" Target="https://podminky.urs.cz/item/CS_URS_2023_01/871375211" TargetMode="External" /><Relationship Id="rId27" Type="http://schemas.openxmlformats.org/officeDocument/2006/relationships/hyperlink" Target="https://podminky.urs.cz/item/CS_URS_2023_01/891372421" TargetMode="External" /><Relationship Id="rId28" Type="http://schemas.openxmlformats.org/officeDocument/2006/relationships/hyperlink" Target="https://podminky.urs.cz/item/CS_URS_2023_01/899501221" TargetMode="External" /><Relationship Id="rId29" Type="http://schemas.openxmlformats.org/officeDocument/2006/relationships/hyperlink" Target="https://podminky.urs.cz/item/CS_URS_2021_02/899911101" TargetMode="External" /><Relationship Id="rId30" Type="http://schemas.openxmlformats.org/officeDocument/2006/relationships/hyperlink" Target="https://podminky.urs.cz/item/CS_URS_2023_01/899913151" TargetMode="External" /><Relationship Id="rId31" Type="http://schemas.openxmlformats.org/officeDocument/2006/relationships/hyperlink" Target="https://podminky.urs.cz/item/CS_URS_2023_01/931992121" TargetMode="External" /><Relationship Id="rId32" Type="http://schemas.openxmlformats.org/officeDocument/2006/relationships/hyperlink" Target="https://podminky.urs.cz/item/CS_URS_2023_01/953333318" TargetMode="External" /><Relationship Id="rId33" Type="http://schemas.openxmlformats.org/officeDocument/2006/relationships/hyperlink" Target="https://podminky.urs.cz/item/CS_URS_2023_01/960211251" TargetMode="External" /><Relationship Id="rId34" Type="http://schemas.openxmlformats.org/officeDocument/2006/relationships/hyperlink" Target="https://podminky.urs.cz/item/CS_URS_2023_01/997321511" TargetMode="External" /><Relationship Id="rId35" Type="http://schemas.openxmlformats.org/officeDocument/2006/relationships/hyperlink" Target="https://podminky.urs.cz/item/CS_URS_2023_01/997321519" TargetMode="External" /><Relationship Id="rId36" Type="http://schemas.openxmlformats.org/officeDocument/2006/relationships/hyperlink" Target="https://podminky.urs.cz/item/CS_URS_2023_01/998332011" TargetMode="External" /><Relationship Id="rId37" Type="http://schemas.openxmlformats.org/officeDocument/2006/relationships/hyperlink" Target="https://podminky.urs.cz/item/CS_URS_2023_01/721263103" TargetMode="External" /><Relationship Id="rId38" Type="http://schemas.openxmlformats.org/officeDocument/2006/relationships/drawing" Target="../drawings/drawing12.xml" /><Relationship Id="rId39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4203104" TargetMode="External" /><Relationship Id="rId2" Type="http://schemas.openxmlformats.org/officeDocument/2006/relationships/hyperlink" Target="https://podminky.urs.cz/item/CS_URS_2023_01/127451111" TargetMode="External" /><Relationship Id="rId3" Type="http://schemas.openxmlformats.org/officeDocument/2006/relationships/hyperlink" Target="https://podminky.urs.cz/item/CS_URS_2023_01/151711111" TargetMode="External" /><Relationship Id="rId4" Type="http://schemas.openxmlformats.org/officeDocument/2006/relationships/hyperlink" Target="https://podminky.urs.cz/item/CS_URS_2023_01/162351124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62751119" TargetMode="External" /><Relationship Id="rId7" Type="http://schemas.openxmlformats.org/officeDocument/2006/relationships/hyperlink" Target="https://podminky.urs.cz/item/CS_URS_2023_01/167151101" TargetMode="External" /><Relationship Id="rId8" Type="http://schemas.openxmlformats.org/officeDocument/2006/relationships/hyperlink" Target="https://podminky.urs.cz/item/CS_URS_2023_01/174151101" TargetMode="External" /><Relationship Id="rId9" Type="http://schemas.openxmlformats.org/officeDocument/2006/relationships/hyperlink" Target="https://podminky.urs.cz/item/CS_URS_2023_01/181411122" TargetMode="External" /><Relationship Id="rId10" Type="http://schemas.openxmlformats.org/officeDocument/2006/relationships/hyperlink" Target="https://podminky.urs.cz/item/CS_URS_2023_01/182351023" TargetMode="External" /><Relationship Id="rId11" Type="http://schemas.openxmlformats.org/officeDocument/2006/relationships/hyperlink" Target="https://podminky.urs.cz/item/CS_URS_2023_01/185804312" TargetMode="External" /><Relationship Id="rId12" Type="http://schemas.openxmlformats.org/officeDocument/2006/relationships/hyperlink" Target="https://podminky.urs.cz/item/CS_URS_2023_01/225311114" TargetMode="External" /><Relationship Id="rId13" Type="http://schemas.openxmlformats.org/officeDocument/2006/relationships/hyperlink" Target="https://podminky.urs.cz/item/CS_URS_2023_01/457971111" TargetMode="External" /><Relationship Id="rId14" Type="http://schemas.openxmlformats.org/officeDocument/2006/relationships/hyperlink" Target="https://podminky.urs.cz/item/CS_URS_2023_01/467951120" TargetMode="External" /><Relationship Id="rId15" Type="http://schemas.openxmlformats.org/officeDocument/2006/relationships/hyperlink" Target="https://podminky.urs.cz/item/CS_URS_2023_01/467951220" TargetMode="External" /><Relationship Id="rId16" Type="http://schemas.openxmlformats.org/officeDocument/2006/relationships/hyperlink" Target="https://podminky.urs.cz/item/CS_URS_2023_01/997321511" TargetMode="External" /><Relationship Id="rId17" Type="http://schemas.openxmlformats.org/officeDocument/2006/relationships/hyperlink" Target="https://podminky.urs.cz/item/CS_URS_2023_01/998332011" TargetMode="External" /><Relationship Id="rId18" Type="http://schemas.openxmlformats.org/officeDocument/2006/relationships/drawing" Target="../drawings/drawing13.xml" /><Relationship Id="rId19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09111" TargetMode="External" /><Relationship Id="rId2" Type="http://schemas.openxmlformats.org/officeDocument/2006/relationships/hyperlink" Target="https://podminky.urs.cz/item/CS_URS_2023_01/111251101" TargetMode="External" /><Relationship Id="rId3" Type="http://schemas.openxmlformats.org/officeDocument/2006/relationships/hyperlink" Target="https://podminky.urs.cz/item/CS_URS_2023_01/112101101" TargetMode="External" /><Relationship Id="rId4" Type="http://schemas.openxmlformats.org/officeDocument/2006/relationships/hyperlink" Target="https://podminky.urs.cz/item/CS_URS_2023_01/112101102" TargetMode="External" /><Relationship Id="rId5" Type="http://schemas.openxmlformats.org/officeDocument/2006/relationships/hyperlink" Target="https://podminky.urs.cz/item/CS_URS_2023_01/112111111" TargetMode="External" /><Relationship Id="rId6" Type="http://schemas.openxmlformats.org/officeDocument/2006/relationships/hyperlink" Target="https://podminky.urs.cz/item/CS_URS_2023_01/112251101" TargetMode="External" /><Relationship Id="rId7" Type="http://schemas.openxmlformats.org/officeDocument/2006/relationships/hyperlink" Target="https://podminky.urs.cz/item/CS_URS_2023_01/112251102" TargetMode="External" /><Relationship Id="rId8" Type="http://schemas.openxmlformats.org/officeDocument/2006/relationships/hyperlink" Target="https://podminky.urs.cz/item/CS_URS_2023_01/114203102" TargetMode="External" /><Relationship Id="rId9" Type="http://schemas.openxmlformats.org/officeDocument/2006/relationships/hyperlink" Target="https://podminky.urs.cz/item/CS_URS_2023_01/114203104" TargetMode="External" /><Relationship Id="rId10" Type="http://schemas.openxmlformats.org/officeDocument/2006/relationships/hyperlink" Target="https://podminky.urs.cz/item/CS_URS_2023_01/114203202" TargetMode="External" /><Relationship Id="rId11" Type="http://schemas.openxmlformats.org/officeDocument/2006/relationships/hyperlink" Target="https://podminky.urs.cz/item/CS_URS_2023_01/121151123" TargetMode="External" /><Relationship Id="rId12" Type="http://schemas.openxmlformats.org/officeDocument/2006/relationships/hyperlink" Target="https://podminky.urs.cz/item/CS_URS_2023_01/127751111" TargetMode="External" /><Relationship Id="rId13" Type="http://schemas.openxmlformats.org/officeDocument/2006/relationships/hyperlink" Target="https://podminky.urs.cz/item/CS_URS_2023_01/162351103" TargetMode="External" /><Relationship Id="rId14" Type="http://schemas.openxmlformats.org/officeDocument/2006/relationships/hyperlink" Target="https://podminky.urs.cz/item/CS_URS_2023_01/162351104" TargetMode="External" /><Relationship Id="rId15" Type="http://schemas.openxmlformats.org/officeDocument/2006/relationships/hyperlink" Target="https://podminky.urs.cz/item/CS_URS_2023_01/167151111" TargetMode="External" /><Relationship Id="rId16" Type="http://schemas.openxmlformats.org/officeDocument/2006/relationships/hyperlink" Target="https://podminky.urs.cz/item/CS_URS_2023_01/171151131" TargetMode="External" /><Relationship Id="rId17" Type="http://schemas.openxmlformats.org/officeDocument/2006/relationships/hyperlink" Target="https://podminky.urs.cz/item/CS_URS_2023_01/175151101" TargetMode="External" /><Relationship Id="rId18" Type="http://schemas.openxmlformats.org/officeDocument/2006/relationships/hyperlink" Target="https://podminky.urs.cz/item/CS_URS_2023_01/181351003" TargetMode="External" /><Relationship Id="rId19" Type="http://schemas.openxmlformats.org/officeDocument/2006/relationships/hyperlink" Target="https://podminky.urs.cz/item/CS_URS_2023_01/181411121" TargetMode="External" /><Relationship Id="rId20" Type="http://schemas.openxmlformats.org/officeDocument/2006/relationships/hyperlink" Target="https://podminky.urs.cz/item/CS_URS_2023_01/181411122" TargetMode="External" /><Relationship Id="rId21" Type="http://schemas.openxmlformats.org/officeDocument/2006/relationships/hyperlink" Target="https://podminky.urs.cz/item/CS_URS_2023_01/181951112" TargetMode="External" /><Relationship Id="rId22" Type="http://schemas.openxmlformats.org/officeDocument/2006/relationships/hyperlink" Target="https://podminky.urs.cz/item/CS_URS_2023_01/182251101" TargetMode="External" /><Relationship Id="rId23" Type="http://schemas.openxmlformats.org/officeDocument/2006/relationships/hyperlink" Target="https://podminky.urs.cz/item/CS_URS_2023_01/182351023" TargetMode="External" /><Relationship Id="rId24" Type="http://schemas.openxmlformats.org/officeDocument/2006/relationships/hyperlink" Target="https://podminky.urs.cz/item/CS_URS_2023_01/185804312" TargetMode="External" /><Relationship Id="rId25" Type="http://schemas.openxmlformats.org/officeDocument/2006/relationships/hyperlink" Target="https://podminky.urs.cz/item/CS_URS_2023_01/212755214" TargetMode="External" /><Relationship Id="rId26" Type="http://schemas.openxmlformats.org/officeDocument/2006/relationships/hyperlink" Target="https://podminky.urs.cz/item/CS_URS_2023_01/225311114" TargetMode="External" /><Relationship Id="rId27" Type="http://schemas.openxmlformats.org/officeDocument/2006/relationships/hyperlink" Target="https://podminky.urs.cz/item/CS_URS_2023_01/273313611" TargetMode="External" /><Relationship Id="rId28" Type="http://schemas.openxmlformats.org/officeDocument/2006/relationships/hyperlink" Target="https://podminky.urs.cz/item/CS_URS_2023_01/281602111" TargetMode="External" /><Relationship Id="rId29" Type="http://schemas.openxmlformats.org/officeDocument/2006/relationships/hyperlink" Target="https://podminky.urs.cz/item/CS_URS_2023_01/283111112" TargetMode="External" /><Relationship Id="rId30" Type="http://schemas.openxmlformats.org/officeDocument/2006/relationships/hyperlink" Target="https://podminky.urs.cz/item/CS_URS_2023_01/283131112" TargetMode="External" /><Relationship Id="rId31" Type="http://schemas.openxmlformats.org/officeDocument/2006/relationships/hyperlink" Target="https://podminky.urs.cz/item/CS_URS_2023_01/461310312" TargetMode="External" /><Relationship Id="rId32" Type="http://schemas.openxmlformats.org/officeDocument/2006/relationships/hyperlink" Target="https://podminky.urs.cz/item/CS_URS_2023_01/321321116" TargetMode="External" /><Relationship Id="rId33" Type="http://schemas.openxmlformats.org/officeDocument/2006/relationships/hyperlink" Target="https://podminky.urs.cz/item/CS_URS_2023_01/321351010" TargetMode="External" /><Relationship Id="rId34" Type="http://schemas.openxmlformats.org/officeDocument/2006/relationships/hyperlink" Target="https://podminky.urs.cz/item/CS_URS_2023_01/321352010" TargetMode="External" /><Relationship Id="rId35" Type="http://schemas.openxmlformats.org/officeDocument/2006/relationships/hyperlink" Target="https://podminky.urs.cz/item/CS_URS_2023_01/321366111" TargetMode="External" /><Relationship Id="rId36" Type="http://schemas.openxmlformats.org/officeDocument/2006/relationships/hyperlink" Target="https://podminky.urs.cz/item/CS_URS_2023_01/321366112" TargetMode="External" /><Relationship Id="rId37" Type="http://schemas.openxmlformats.org/officeDocument/2006/relationships/hyperlink" Target="https://podminky.urs.cz/item/CS_URS_2023_01/321368211" TargetMode="External" /><Relationship Id="rId38" Type="http://schemas.openxmlformats.org/officeDocument/2006/relationships/hyperlink" Target="https://podminky.urs.cz/item/CS_URS_2023_01/451317113" TargetMode="External" /><Relationship Id="rId39" Type="http://schemas.openxmlformats.org/officeDocument/2006/relationships/hyperlink" Target="https://podminky.urs.cz/item/CS_URS_2023_01/464531112" TargetMode="External" /><Relationship Id="rId40" Type="http://schemas.openxmlformats.org/officeDocument/2006/relationships/hyperlink" Target="https://podminky.urs.cz/item/CS_URS_2023_01/871315211" TargetMode="External" /><Relationship Id="rId41" Type="http://schemas.openxmlformats.org/officeDocument/2006/relationships/hyperlink" Target="https://podminky.urs.cz/item/CS_URS_2021_02/899911101" TargetMode="External" /><Relationship Id="rId42" Type="http://schemas.openxmlformats.org/officeDocument/2006/relationships/hyperlink" Target="https://podminky.urs.cz/item/CS_URS_2023_01/899913151" TargetMode="External" /><Relationship Id="rId43" Type="http://schemas.openxmlformats.org/officeDocument/2006/relationships/hyperlink" Target="https://podminky.urs.cz/item/CS_URS_2023_01/931992121" TargetMode="External" /><Relationship Id="rId44" Type="http://schemas.openxmlformats.org/officeDocument/2006/relationships/hyperlink" Target="https://podminky.urs.cz/item/CS_URS_2023_01/941311111" TargetMode="External" /><Relationship Id="rId45" Type="http://schemas.openxmlformats.org/officeDocument/2006/relationships/hyperlink" Target="https://podminky.urs.cz/item/CS_URS_2023_01/941311211" TargetMode="External" /><Relationship Id="rId46" Type="http://schemas.openxmlformats.org/officeDocument/2006/relationships/hyperlink" Target="https://podminky.urs.cz/item/CS_URS_2023_01/941311811" TargetMode="External" /><Relationship Id="rId47" Type="http://schemas.openxmlformats.org/officeDocument/2006/relationships/hyperlink" Target="https://podminky.urs.cz/item/CS_URS_2023_01/953333318" TargetMode="External" /><Relationship Id="rId48" Type="http://schemas.openxmlformats.org/officeDocument/2006/relationships/hyperlink" Target="https://podminky.urs.cz/item/CS_URS_2023_01/960321271" TargetMode="External" /><Relationship Id="rId49" Type="http://schemas.openxmlformats.org/officeDocument/2006/relationships/hyperlink" Target="https://podminky.urs.cz/item/CS_URS_2023_01/997013862" TargetMode="External" /><Relationship Id="rId50" Type="http://schemas.openxmlformats.org/officeDocument/2006/relationships/hyperlink" Target="https://podminky.urs.cz/item/CS_URS_2023_01/997321511" TargetMode="External" /><Relationship Id="rId51" Type="http://schemas.openxmlformats.org/officeDocument/2006/relationships/hyperlink" Target="https://podminky.urs.cz/item/CS_URS_2023_01/997321519" TargetMode="External" /><Relationship Id="rId52" Type="http://schemas.openxmlformats.org/officeDocument/2006/relationships/hyperlink" Target="https://podminky.urs.cz/item/CS_URS_2023_01/998332011" TargetMode="External" /><Relationship Id="rId53" Type="http://schemas.openxmlformats.org/officeDocument/2006/relationships/hyperlink" Target="https://podminky.urs.cz/item/CS_URS_2023_01/721263103" TargetMode="External" /><Relationship Id="rId54" Type="http://schemas.openxmlformats.org/officeDocument/2006/relationships/drawing" Target="../drawings/drawing14.xml" /><Relationship Id="rId5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02" TargetMode="External" /><Relationship Id="rId2" Type="http://schemas.openxmlformats.org/officeDocument/2006/relationships/hyperlink" Target="https://podminky.urs.cz/item/CS_URS_2023_01/112111111" TargetMode="External" /><Relationship Id="rId3" Type="http://schemas.openxmlformats.org/officeDocument/2006/relationships/hyperlink" Target="https://podminky.urs.cz/item/CS_URS_2023_01/112251102" TargetMode="External" /><Relationship Id="rId4" Type="http://schemas.openxmlformats.org/officeDocument/2006/relationships/hyperlink" Target="https://podminky.urs.cz/item/CS_URS_2023_01/114203104" TargetMode="External" /><Relationship Id="rId5" Type="http://schemas.openxmlformats.org/officeDocument/2006/relationships/hyperlink" Target="https://podminky.urs.cz/item/CS_URS_2023_01/127751111" TargetMode="External" /><Relationship Id="rId6" Type="http://schemas.openxmlformats.org/officeDocument/2006/relationships/hyperlink" Target="https://podminky.urs.cz/item/CS_URS_2023_01/162351103" TargetMode="External" /><Relationship Id="rId7" Type="http://schemas.openxmlformats.org/officeDocument/2006/relationships/hyperlink" Target="https://podminky.urs.cz/item/CS_URS_2023_01/167151111" TargetMode="External" /><Relationship Id="rId8" Type="http://schemas.openxmlformats.org/officeDocument/2006/relationships/hyperlink" Target="https://podminky.urs.cz/item/CS_URS_2023_01/171151131" TargetMode="External" /><Relationship Id="rId9" Type="http://schemas.openxmlformats.org/officeDocument/2006/relationships/hyperlink" Target="https://podminky.urs.cz/item/CS_URS_2023_01/181351003" TargetMode="External" /><Relationship Id="rId10" Type="http://schemas.openxmlformats.org/officeDocument/2006/relationships/hyperlink" Target="https://podminky.urs.cz/item/CS_URS_2023_01/181411121" TargetMode="External" /><Relationship Id="rId11" Type="http://schemas.openxmlformats.org/officeDocument/2006/relationships/hyperlink" Target="https://podminky.urs.cz/item/CS_URS_2023_01/181411122" TargetMode="External" /><Relationship Id="rId12" Type="http://schemas.openxmlformats.org/officeDocument/2006/relationships/hyperlink" Target="https://podminky.urs.cz/item/CS_URS_2023_01/181951112" TargetMode="External" /><Relationship Id="rId13" Type="http://schemas.openxmlformats.org/officeDocument/2006/relationships/hyperlink" Target="https://podminky.urs.cz/item/CS_URS_2023_01/182251101" TargetMode="External" /><Relationship Id="rId14" Type="http://schemas.openxmlformats.org/officeDocument/2006/relationships/hyperlink" Target="https://podminky.urs.cz/item/CS_URS_2023_01/182351023" TargetMode="External" /><Relationship Id="rId15" Type="http://schemas.openxmlformats.org/officeDocument/2006/relationships/hyperlink" Target="https://podminky.urs.cz/item/CS_URS_2023_01/185804312" TargetMode="External" /><Relationship Id="rId16" Type="http://schemas.openxmlformats.org/officeDocument/2006/relationships/hyperlink" Target="https://podminky.urs.cz/item/CS_URS_2023_01/464531112" TargetMode="External" /><Relationship Id="rId17" Type="http://schemas.openxmlformats.org/officeDocument/2006/relationships/hyperlink" Target="https://podminky.urs.cz/item/CS_URS_2023_01/997321511" TargetMode="External" /><Relationship Id="rId18" Type="http://schemas.openxmlformats.org/officeDocument/2006/relationships/hyperlink" Target="https://podminky.urs.cz/item/CS_URS_2023_01/997321519" TargetMode="External" /><Relationship Id="rId19" Type="http://schemas.openxmlformats.org/officeDocument/2006/relationships/hyperlink" Target="https://podminky.urs.cz/item/CS_URS_2023_01/998332011" TargetMode="External" /><Relationship Id="rId20" Type="http://schemas.openxmlformats.org/officeDocument/2006/relationships/drawing" Target="../drawings/drawing15.xml" /><Relationship Id="rId2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4203104" TargetMode="External" /><Relationship Id="rId2" Type="http://schemas.openxmlformats.org/officeDocument/2006/relationships/hyperlink" Target="https://podminky.urs.cz/item/CS_URS_2023_01/121151103" TargetMode="External" /><Relationship Id="rId3" Type="http://schemas.openxmlformats.org/officeDocument/2006/relationships/hyperlink" Target="https://podminky.urs.cz/item/CS_URS_2023_01/127751111" TargetMode="External" /><Relationship Id="rId4" Type="http://schemas.openxmlformats.org/officeDocument/2006/relationships/hyperlink" Target="https://podminky.urs.cz/item/CS_URS_2023_01/162351103" TargetMode="External" /><Relationship Id="rId5" Type="http://schemas.openxmlformats.org/officeDocument/2006/relationships/hyperlink" Target="https://podminky.urs.cz/item/CS_URS_2023_01/162351104" TargetMode="External" /><Relationship Id="rId6" Type="http://schemas.openxmlformats.org/officeDocument/2006/relationships/hyperlink" Target="https://podminky.urs.cz/item/CS_URS_2023_01/167151111" TargetMode="External" /><Relationship Id="rId7" Type="http://schemas.openxmlformats.org/officeDocument/2006/relationships/hyperlink" Target="https://podminky.urs.cz/item/CS_URS_2023_01/171151131" TargetMode="External" /><Relationship Id="rId8" Type="http://schemas.openxmlformats.org/officeDocument/2006/relationships/hyperlink" Target="https://podminky.urs.cz/item/CS_URS_2023_01/175151101" TargetMode="External" /><Relationship Id="rId9" Type="http://schemas.openxmlformats.org/officeDocument/2006/relationships/hyperlink" Target="https://podminky.urs.cz/item/CS_URS_2023_01/181411122" TargetMode="External" /><Relationship Id="rId10" Type="http://schemas.openxmlformats.org/officeDocument/2006/relationships/hyperlink" Target="https://podminky.urs.cz/item/CS_URS_2023_01/182251101" TargetMode="External" /><Relationship Id="rId11" Type="http://schemas.openxmlformats.org/officeDocument/2006/relationships/hyperlink" Target="https://podminky.urs.cz/item/CS_URS_2023_01/182351023" TargetMode="External" /><Relationship Id="rId12" Type="http://schemas.openxmlformats.org/officeDocument/2006/relationships/hyperlink" Target="https://podminky.urs.cz/item/CS_URS_2023_01/185804312" TargetMode="External" /><Relationship Id="rId13" Type="http://schemas.openxmlformats.org/officeDocument/2006/relationships/hyperlink" Target="https://podminky.urs.cz/item/CS_URS_2023_01/212755214" TargetMode="External" /><Relationship Id="rId14" Type="http://schemas.openxmlformats.org/officeDocument/2006/relationships/hyperlink" Target="https://podminky.urs.cz/item/CS_URS_2023_01/273313611" TargetMode="External" /><Relationship Id="rId15" Type="http://schemas.openxmlformats.org/officeDocument/2006/relationships/hyperlink" Target="https://podminky.urs.cz/item/CS_URS_2023_01/321212345" TargetMode="External" /><Relationship Id="rId16" Type="http://schemas.openxmlformats.org/officeDocument/2006/relationships/hyperlink" Target="https://podminky.urs.cz/item/CS_URS_2023_01/321222111" TargetMode="External" /><Relationship Id="rId17" Type="http://schemas.openxmlformats.org/officeDocument/2006/relationships/hyperlink" Target="https://podminky.urs.cz/item/CS_URS_2023_01/461310312" TargetMode="External" /><Relationship Id="rId18" Type="http://schemas.openxmlformats.org/officeDocument/2006/relationships/hyperlink" Target="https://podminky.urs.cz/item/CS_URS_2023_01/321321116" TargetMode="External" /><Relationship Id="rId19" Type="http://schemas.openxmlformats.org/officeDocument/2006/relationships/hyperlink" Target="https://podminky.urs.cz/item/CS_URS_2023_01/321351010" TargetMode="External" /><Relationship Id="rId20" Type="http://schemas.openxmlformats.org/officeDocument/2006/relationships/hyperlink" Target="https://podminky.urs.cz/item/CS_URS_2023_01/321352010" TargetMode="External" /><Relationship Id="rId21" Type="http://schemas.openxmlformats.org/officeDocument/2006/relationships/hyperlink" Target="https://podminky.urs.cz/item/CS_URS_2023_01/321366111" TargetMode="External" /><Relationship Id="rId22" Type="http://schemas.openxmlformats.org/officeDocument/2006/relationships/hyperlink" Target="https://podminky.urs.cz/item/CS_URS_2023_01/321366112" TargetMode="External" /><Relationship Id="rId23" Type="http://schemas.openxmlformats.org/officeDocument/2006/relationships/hyperlink" Target="https://podminky.urs.cz/item/CS_URS_2023_01/321368211" TargetMode="External" /><Relationship Id="rId24" Type="http://schemas.openxmlformats.org/officeDocument/2006/relationships/hyperlink" Target="https://podminky.urs.cz/item/CS_URS_2023_01/628635512" TargetMode="External" /><Relationship Id="rId25" Type="http://schemas.openxmlformats.org/officeDocument/2006/relationships/hyperlink" Target="https://podminky.urs.cz/item/CS_URS_2023_01/931992121" TargetMode="External" /><Relationship Id="rId26" Type="http://schemas.openxmlformats.org/officeDocument/2006/relationships/hyperlink" Target="https://podminky.urs.cz/item/CS_URS_2023_01/938901101" TargetMode="External" /><Relationship Id="rId27" Type="http://schemas.openxmlformats.org/officeDocument/2006/relationships/hyperlink" Target="https://podminky.urs.cz/item/CS_URS_2023_01/938903111" TargetMode="External" /><Relationship Id="rId28" Type="http://schemas.openxmlformats.org/officeDocument/2006/relationships/hyperlink" Target="https://podminky.urs.cz/item/CS_URS_2023_01/941311111" TargetMode="External" /><Relationship Id="rId29" Type="http://schemas.openxmlformats.org/officeDocument/2006/relationships/hyperlink" Target="https://podminky.urs.cz/item/CS_URS_2023_01/941311211" TargetMode="External" /><Relationship Id="rId30" Type="http://schemas.openxmlformats.org/officeDocument/2006/relationships/hyperlink" Target="https://podminky.urs.cz/item/CS_URS_2023_01/941311811" TargetMode="External" /><Relationship Id="rId31" Type="http://schemas.openxmlformats.org/officeDocument/2006/relationships/hyperlink" Target="https://podminky.urs.cz/item/CS_URS_2023_01/953333318" TargetMode="External" /><Relationship Id="rId32" Type="http://schemas.openxmlformats.org/officeDocument/2006/relationships/hyperlink" Target="https://podminky.urs.cz/item/CS_URS_2023_01/960211251" TargetMode="External" /><Relationship Id="rId33" Type="http://schemas.openxmlformats.org/officeDocument/2006/relationships/hyperlink" Target="https://podminky.urs.cz/item/CS_URS_2023_01/985331215" TargetMode="External" /><Relationship Id="rId34" Type="http://schemas.openxmlformats.org/officeDocument/2006/relationships/hyperlink" Target="https://podminky.urs.cz/item/CS_URS_2023_01/997013861" TargetMode="External" /><Relationship Id="rId35" Type="http://schemas.openxmlformats.org/officeDocument/2006/relationships/hyperlink" Target="https://podminky.urs.cz/item/CS_URS_2023_01/997321511" TargetMode="External" /><Relationship Id="rId36" Type="http://schemas.openxmlformats.org/officeDocument/2006/relationships/hyperlink" Target="https://podminky.urs.cz/item/CS_URS_2023_01/997321519" TargetMode="External" /><Relationship Id="rId37" Type="http://schemas.openxmlformats.org/officeDocument/2006/relationships/hyperlink" Target="https://podminky.urs.cz/item/CS_URS_2023_01/998332011" TargetMode="External" /><Relationship Id="rId38" Type="http://schemas.openxmlformats.org/officeDocument/2006/relationships/drawing" Target="../drawings/drawing16.xml" /><Relationship Id="rId39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01" TargetMode="External" /><Relationship Id="rId2" Type="http://schemas.openxmlformats.org/officeDocument/2006/relationships/hyperlink" Target="https://podminky.urs.cz/item/CS_URS_2023_01/112111111" TargetMode="External" /><Relationship Id="rId3" Type="http://schemas.openxmlformats.org/officeDocument/2006/relationships/hyperlink" Target="https://podminky.urs.cz/item/CS_URS_2023_01/112251101" TargetMode="External" /><Relationship Id="rId4" Type="http://schemas.openxmlformats.org/officeDocument/2006/relationships/hyperlink" Target="https://podminky.urs.cz/item/CS_URS_2023_01/114203104" TargetMode="External" /><Relationship Id="rId5" Type="http://schemas.openxmlformats.org/officeDocument/2006/relationships/hyperlink" Target="https://podminky.urs.cz/item/CS_URS_2023_01/121151113" TargetMode="External" /><Relationship Id="rId6" Type="http://schemas.openxmlformats.org/officeDocument/2006/relationships/hyperlink" Target="https://podminky.urs.cz/item/CS_URS_2023_01/127751111" TargetMode="External" /><Relationship Id="rId7" Type="http://schemas.openxmlformats.org/officeDocument/2006/relationships/hyperlink" Target="https://podminky.urs.cz/item/CS_URS_2023_01/162351103" TargetMode="External" /><Relationship Id="rId8" Type="http://schemas.openxmlformats.org/officeDocument/2006/relationships/hyperlink" Target="https://podminky.urs.cz/item/CS_URS_2023_01/162451106" TargetMode="External" /><Relationship Id="rId9" Type="http://schemas.openxmlformats.org/officeDocument/2006/relationships/hyperlink" Target="https://podminky.urs.cz/item/CS_URS_2023_01/162751117" TargetMode="External" /><Relationship Id="rId10" Type="http://schemas.openxmlformats.org/officeDocument/2006/relationships/hyperlink" Target="https://podminky.urs.cz/item/CS_URS_2023_01/162751119" TargetMode="External" /><Relationship Id="rId11" Type="http://schemas.openxmlformats.org/officeDocument/2006/relationships/hyperlink" Target="https://podminky.urs.cz/item/CS_URS_2023_01/167151111" TargetMode="External" /><Relationship Id="rId12" Type="http://schemas.openxmlformats.org/officeDocument/2006/relationships/hyperlink" Target="https://podminky.urs.cz/item/CS_URS_2023_01/171151131" TargetMode="External" /><Relationship Id="rId13" Type="http://schemas.openxmlformats.org/officeDocument/2006/relationships/hyperlink" Target="https://podminky.urs.cz/item/CS_URS_2023_01/181351003" TargetMode="External" /><Relationship Id="rId14" Type="http://schemas.openxmlformats.org/officeDocument/2006/relationships/hyperlink" Target="https://podminky.urs.cz/item/CS_URS_2023_01/181411121" TargetMode="External" /><Relationship Id="rId15" Type="http://schemas.openxmlformats.org/officeDocument/2006/relationships/hyperlink" Target="https://podminky.urs.cz/item/CS_URS_2023_01/181411122" TargetMode="External" /><Relationship Id="rId16" Type="http://schemas.openxmlformats.org/officeDocument/2006/relationships/hyperlink" Target="https://podminky.urs.cz/item/CS_URS_2023_01/181951112" TargetMode="External" /><Relationship Id="rId17" Type="http://schemas.openxmlformats.org/officeDocument/2006/relationships/hyperlink" Target="https://podminky.urs.cz/item/CS_URS_2023_01/182251101" TargetMode="External" /><Relationship Id="rId18" Type="http://schemas.openxmlformats.org/officeDocument/2006/relationships/hyperlink" Target="https://podminky.urs.cz/item/CS_URS_2023_01/182351023" TargetMode="External" /><Relationship Id="rId19" Type="http://schemas.openxmlformats.org/officeDocument/2006/relationships/hyperlink" Target="https://podminky.urs.cz/item/CS_URS_2023_01/185804312" TargetMode="External" /><Relationship Id="rId20" Type="http://schemas.openxmlformats.org/officeDocument/2006/relationships/hyperlink" Target="https://podminky.urs.cz/item/CS_URS_2023_01/464531112" TargetMode="External" /><Relationship Id="rId21" Type="http://schemas.openxmlformats.org/officeDocument/2006/relationships/hyperlink" Target="https://podminky.urs.cz/item/CS_URS_2023_01/997321511" TargetMode="External" /><Relationship Id="rId22" Type="http://schemas.openxmlformats.org/officeDocument/2006/relationships/hyperlink" Target="https://podminky.urs.cz/item/CS_URS_2023_01/998332011" TargetMode="External" /><Relationship Id="rId23" Type="http://schemas.openxmlformats.org/officeDocument/2006/relationships/drawing" Target="../drawings/drawing17.xml" /><Relationship Id="rId2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4203104" TargetMode="External" /><Relationship Id="rId2" Type="http://schemas.openxmlformats.org/officeDocument/2006/relationships/hyperlink" Target="https://podminky.urs.cz/item/CS_URS_2023_01/127751111" TargetMode="External" /><Relationship Id="rId3" Type="http://schemas.openxmlformats.org/officeDocument/2006/relationships/hyperlink" Target="https://podminky.urs.cz/item/CS_URS_2023_01/162351103" TargetMode="External" /><Relationship Id="rId4" Type="http://schemas.openxmlformats.org/officeDocument/2006/relationships/hyperlink" Target="https://podminky.urs.cz/item/CS_URS_2023_01/162751117" TargetMode="External" /><Relationship Id="rId5" Type="http://schemas.openxmlformats.org/officeDocument/2006/relationships/hyperlink" Target="https://podminky.urs.cz/item/CS_URS_2023_01/162751119" TargetMode="External" /><Relationship Id="rId6" Type="http://schemas.openxmlformats.org/officeDocument/2006/relationships/hyperlink" Target="https://podminky.urs.cz/item/CS_URS_2023_01/167151101" TargetMode="External" /><Relationship Id="rId7" Type="http://schemas.openxmlformats.org/officeDocument/2006/relationships/hyperlink" Target="https://podminky.urs.cz/item/CS_URS_2023_01/171151131" TargetMode="External" /><Relationship Id="rId8" Type="http://schemas.openxmlformats.org/officeDocument/2006/relationships/hyperlink" Target="https://podminky.urs.cz/item/CS_URS_2023_01/181351003" TargetMode="External" /><Relationship Id="rId9" Type="http://schemas.openxmlformats.org/officeDocument/2006/relationships/hyperlink" Target="https://podminky.urs.cz/item/CS_URS_2023_01/181411121" TargetMode="External" /><Relationship Id="rId10" Type="http://schemas.openxmlformats.org/officeDocument/2006/relationships/hyperlink" Target="https://podminky.urs.cz/item/CS_URS_2023_01/181411122" TargetMode="External" /><Relationship Id="rId11" Type="http://schemas.openxmlformats.org/officeDocument/2006/relationships/hyperlink" Target="https://podminky.urs.cz/item/CS_URS_2023_01/181951112" TargetMode="External" /><Relationship Id="rId12" Type="http://schemas.openxmlformats.org/officeDocument/2006/relationships/hyperlink" Target="https://podminky.urs.cz/item/CS_URS_2023_01/182251101" TargetMode="External" /><Relationship Id="rId13" Type="http://schemas.openxmlformats.org/officeDocument/2006/relationships/hyperlink" Target="https://podminky.urs.cz/item/CS_URS_2023_01/182351023" TargetMode="External" /><Relationship Id="rId14" Type="http://schemas.openxmlformats.org/officeDocument/2006/relationships/hyperlink" Target="https://podminky.urs.cz/item/CS_URS_2023_01/185804312" TargetMode="External" /><Relationship Id="rId15" Type="http://schemas.openxmlformats.org/officeDocument/2006/relationships/hyperlink" Target="https://podminky.urs.cz/item/CS_URS_2023_01/464531112" TargetMode="External" /><Relationship Id="rId16" Type="http://schemas.openxmlformats.org/officeDocument/2006/relationships/hyperlink" Target="https://podminky.urs.cz/item/CS_URS_2023_01/997321511" TargetMode="External" /><Relationship Id="rId17" Type="http://schemas.openxmlformats.org/officeDocument/2006/relationships/hyperlink" Target="https://podminky.urs.cz/item/CS_URS_2023_01/998332011" TargetMode="External" /><Relationship Id="rId18" Type="http://schemas.openxmlformats.org/officeDocument/2006/relationships/drawing" Target="../drawings/drawing18.xml" /><Relationship Id="rId19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7451111" TargetMode="External" /><Relationship Id="rId2" Type="http://schemas.openxmlformats.org/officeDocument/2006/relationships/hyperlink" Target="https://podminky.urs.cz/item/CS_URS_2023_01/151711111" TargetMode="External" /><Relationship Id="rId3" Type="http://schemas.openxmlformats.org/officeDocument/2006/relationships/hyperlink" Target="https://podminky.urs.cz/item/CS_URS_2023_01/162451126" TargetMode="External" /><Relationship Id="rId4" Type="http://schemas.openxmlformats.org/officeDocument/2006/relationships/hyperlink" Target="https://podminky.urs.cz/item/CS_URS_2023_01/225311114" TargetMode="External" /><Relationship Id="rId5" Type="http://schemas.openxmlformats.org/officeDocument/2006/relationships/hyperlink" Target="https://podminky.urs.cz/item/CS_URS_2023_01/321311115" TargetMode="External" /><Relationship Id="rId6" Type="http://schemas.openxmlformats.org/officeDocument/2006/relationships/hyperlink" Target="https://podminky.urs.cz/item/CS_URS_2023_01/457971111" TargetMode="External" /><Relationship Id="rId7" Type="http://schemas.openxmlformats.org/officeDocument/2006/relationships/hyperlink" Target="https://podminky.urs.cz/item/CS_URS_2023_01/467951220" TargetMode="External" /><Relationship Id="rId8" Type="http://schemas.openxmlformats.org/officeDocument/2006/relationships/hyperlink" Target="https://podminky.urs.cz/item/CS_URS_2023_01/960321271" TargetMode="External" /><Relationship Id="rId9" Type="http://schemas.openxmlformats.org/officeDocument/2006/relationships/hyperlink" Target="https://podminky.urs.cz/item/CS_URS_2023_01/998332011" TargetMode="External" /><Relationship Id="rId10" Type="http://schemas.openxmlformats.org/officeDocument/2006/relationships/drawing" Target="../drawings/drawing19.xml" /><Relationship Id="rId1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K022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4203104" TargetMode="External" /><Relationship Id="rId2" Type="http://schemas.openxmlformats.org/officeDocument/2006/relationships/hyperlink" Target="https://podminky.urs.cz/item/CS_URS_2023_01/121151123" TargetMode="External" /><Relationship Id="rId3" Type="http://schemas.openxmlformats.org/officeDocument/2006/relationships/hyperlink" Target="https://podminky.urs.cz/item/CS_URS_2023_01/127751111" TargetMode="External" /><Relationship Id="rId4" Type="http://schemas.openxmlformats.org/officeDocument/2006/relationships/hyperlink" Target="https://podminky.urs.cz/item/CS_URS_2023_01/162351103" TargetMode="External" /><Relationship Id="rId5" Type="http://schemas.openxmlformats.org/officeDocument/2006/relationships/hyperlink" Target="https://podminky.urs.cz/item/CS_URS_2023_01/167151111" TargetMode="External" /><Relationship Id="rId6" Type="http://schemas.openxmlformats.org/officeDocument/2006/relationships/hyperlink" Target="https://podminky.urs.cz/item/CS_URS_2023_01/171151131" TargetMode="External" /><Relationship Id="rId7" Type="http://schemas.openxmlformats.org/officeDocument/2006/relationships/hyperlink" Target="https://podminky.urs.cz/item/CS_URS_2023_01/175151101" TargetMode="External" /><Relationship Id="rId8" Type="http://schemas.openxmlformats.org/officeDocument/2006/relationships/hyperlink" Target="https://podminky.urs.cz/item/CS_URS_2023_01/181351003" TargetMode="External" /><Relationship Id="rId9" Type="http://schemas.openxmlformats.org/officeDocument/2006/relationships/hyperlink" Target="https://podminky.urs.cz/item/CS_URS_2023_01/181411121" TargetMode="External" /><Relationship Id="rId10" Type="http://schemas.openxmlformats.org/officeDocument/2006/relationships/hyperlink" Target="https://podminky.urs.cz/item/CS_URS_2023_01/181411122" TargetMode="External" /><Relationship Id="rId11" Type="http://schemas.openxmlformats.org/officeDocument/2006/relationships/hyperlink" Target="https://podminky.urs.cz/item/CS_URS_2023_01/181951112" TargetMode="External" /><Relationship Id="rId12" Type="http://schemas.openxmlformats.org/officeDocument/2006/relationships/hyperlink" Target="https://podminky.urs.cz/item/CS_URS_2023_01/182251101" TargetMode="External" /><Relationship Id="rId13" Type="http://schemas.openxmlformats.org/officeDocument/2006/relationships/hyperlink" Target="https://podminky.urs.cz/item/CS_URS_2023_01/182351023" TargetMode="External" /><Relationship Id="rId14" Type="http://schemas.openxmlformats.org/officeDocument/2006/relationships/hyperlink" Target="https://podminky.urs.cz/item/CS_URS_2023_01/185804312" TargetMode="External" /><Relationship Id="rId15" Type="http://schemas.openxmlformats.org/officeDocument/2006/relationships/hyperlink" Target="https://podminky.urs.cz/item/CS_URS_2023_01/212755214" TargetMode="External" /><Relationship Id="rId16" Type="http://schemas.openxmlformats.org/officeDocument/2006/relationships/hyperlink" Target="https://podminky.urs.cz/item/CS_URS_2023_01/273313611" TargetMode="External" /><Relationship Id="rId17" Type="http://schemas.openxmlformats.org/officeDocument/2006/relationships/hyperlink" Target="https://podminky.urs.cz/item/CS_URS_2023_01/321222111" TargetMode="External" /><Relationship Id="rId18" Type="http://schemas.openxmlformats.org/officeDocument/2006/relationships/hyperlink" Target="https://podminky.urs.cz/item/CS_URS_2023_01/321321116" TargetMode="External" /><Relationship Id="rId19" Type="http://schemas.openxmlformats.org/officeDocument/2006/relationships/hyperlink" Target="https://podminky.urs.cz/item/CS_URS_2023_01/321351010" TargetMode="External" /><Relationship Id="rId20" Type="http://schemas.openxmlformats.org/officeDocument/2006/relationships/hyperlink" Target="https://podminky.urs.cz/item/CS_URS_2023_01/321352010" TargetMode="External" /><Relationship Id="rId21" Type="http://schemas.openxmlformats.org/officeDocument/2006/relationships/hyperlink" Target="https://podminky.urs.cz/item/CS_URS_2023_01/321366111" TargetMode="External" /><Relationship Id="rId22" Type="http://schemas.openxmlformats.org/officeDocument/2006/relationships/hyperlink" Target="https://podminky.urs.cz/item/CS_URS_2023_01/321366112" TargetMode="External" /><Relationship Id="rId23" Type="http://schemas.openxmlformats.org/officeDocument/2006/relationships/hyperlink" Target="https://podminky.urs.cz/item/CS_URS_2023_01/321368211" TargetMode="External" /><Relationship Id="rId24" Type="http://schemas.openxmlformats.org/officeDocument/2006/relationships/hyperlink" Target="https://podminky.urs.cz/item/CS_URS_2023_01/464531112" TargetMode="External" /><Relationship Id="rId25" Type="http://schemas.openxmlformats.org/officeDocument/2006/relationships/hyperlink" Target="https://podminky.urs.cz/item/CS_URS_2023_01/931992121" TargetMode="External" /><Relationship Id="rId26" Type="http://schemas.openxmlformats.org/officeDocument/2006/relationships/hyperlink" Target="https://podminky.urs.cz/item/CS_URS_2023_01/953333318" TargetMode="External" /><Relationship Id="rId27" Type="http://schemas.openxmlformats.org/officeDocument/2006/relationships/hyperlink" Target="https://podminky.urs.cz/item/CS_URS_2023_01/997321511" TargetMode="External" /><Relationship Id="rId28" Type="http://schemas.openxmlformats.org/officeDocument/2006/relationships/hyperlink" Target="https://podminky.urs.cz/item/CS_URS_2023_01/998332011" TargetMode="External" /><Relationship Id="rId29" Type="http://schemas.openxmlformats.org/officeDocument/2006/relationships/drawing" Target="../drawings/drawing20.xml" /><Relationship Id="rId30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01" TargetMode="External" /><Relationship Id="rId2" Type="http://schemas.openxmlformats.org/officeDocument/2006/relationships/hyperlink" Target="https://podminky.urs.cz/item/CS_URS_2023_01/112111111" TargetMode="External" /><Relationship Id="rId3" Type="http://schemas.openxmlformats.org/officeDocument/2006/relationships/hyperlink" Target="https://podminky.urs.cz/item/CS_URS_2023_01/112251101" TargetMode="External" /><Relationship Id="rId4" Type="http://schemas.openxmlformats.org/officeDocument/2006/relationships/hyperlink" Target="https://podminky.urs.cz/item/CS_URS_2023_01/114203103" TargetMode="External" /><Relationship Id="rId5" Type="http://schemas.openxmlformats.org/officeDocument/2006/relationships/hyperlink" Target="https://podminky.urs.cz/item/CS_URS_2023_01/114203104" TargetMode="External" /><Relationship Id="rId6" Type="http://schemas.openxmlformats.org/officeDocument/2006/relationships/hyperlink" Target="https://podminky.urs.cz/item/CS_URS_2023_01/121151113" TargetMode="External" /><Relationship Id="rId7" Type="http://schemas.openxmlformats.org/officeDocument/2006/relationships/hyperlink" Target="https://podminky.urs.cz/item/CS_URS_2023_01/127751111" TargetMode="External" /><Relationship Id="rId8" Type="http://schemas.openxmlformats.org/officeDocument/2006/relationships/hyperlink" Target="https://podminky.urs.cz/item/CS_URS_2023_01/162351103" TargetMode="External" /><Relationship Id="rId9" Type="http://schemas.openxmlformats.org/officeDocument/2006/relationships/hyperlink" Target="https://podminky.urs.cz/item/CS_URS_2023_01/162451106" TargetMode="External" /><Relationship Id="rId10" Type="http://schemas.openxmlformats.org/officeDocument/2006/relationships/hyperlink" Target="https://podminky.urs.cz/item/CS_URS_2023_01/162751117" TargetMode="External" /><Relationship Id="rId11" Type="http://schemas.openxmlformats.org/officeDocument/2006/relationships/hyperlink" Target="https://podminky.urs.cz/item/CS_URS_2023_01/162751119" TargetMode="External" /><Relationship Id="rId12" Type="http://schemas.openxmlformats.org/officeDocument/2006/relationships/hyperlink" Target="https://podminky.urs.cz/item/CS_URS_2023_01/167151111" TargetMode="External" /><Relationship Id="rId13" Type="http://schemas.openxmlformats.org/officeDocument/2006/relationships/hyperlink" Target="https://podminky.urs.cz/item/CS_URS_2023_01/171151131" TargetMode="External" /><Relationship Id="rId14" Type="http://schemas.openxmlformats.org/officeDocument/2006/relationships/hyperlink" Target="https://podminky.urs.cz/item/CS_URS_2023_01/181351003" TargetMode="External" /><Relationship Id="rId15" Type="http://schemas.openxmlformats.org/officeDocument/2006/relationships/hyperlink" Target="https://podminky.urs.cz/item/CS_URS_2023_01/181411121" TargetMode="External" /><Relationship Id="rId16" Type="http://schemas.openxmlformats.org/officeDocument/2006/relationships/hyperlink" Target="https://podminky.urs.cz/item/CS_URS_2023_01/181411122" TargetMode="External" /><Relationship Id="rId17" Type="http://schemas.openxmlformats.org/officeDocument/2006/relationships/hyperlink" Target="https://podminky.urs.cz/item/CS_URS_2023_01/181951112" TargetMode="External" /><Relationship Id="rId18" Type="http://schemas.openxmlformats.org/officeDocument/2006/relationships/hyperlink" Target="https://podminky.urs.cz/item/CS_URS_2023_01/182251101" TargetMode="External" /><Relationship Id="rId19" Type="http://schemas.openxmlformats.org/officeDocument/2006/relationships/hyperlink" Target="https://podminky.urs.cz/item/CS_URS_2023_01/182351023" TargetMode="External" /><Relationship Id="rId20" Type="http://schemas.openxmlformats.org/officeDocument/2006/relationships/hyperlink" Target="https://podminky.urs.cz/item/CS_URS_2023_01/185804312" TargetMode="External" /><Relationship Id="rId21" Type="http://schemas.openxmlformats.org/officeDocument/2006/relationships/hyperlink" Target="https://podminky.urs.cz/item/CS_URS_2023_01/225311114" TargetMode="External" /><Relationship Id="rId22" Type="http://schemas.openxmlformats.org/officeDocument/2006/relationships/hyperlink" Target="https://podminky.urs.cz/item/CS_URS_2023_01/273313611" TargetMode="External" /><Relationship Id="rId23" Type="http://schemas.openxmlformats.org/officeDocument/2006/relationships/hyperlink" Target="https://podminky.urs.cz/item/CS_URS_2023_01/281602111" TargetMode="External" /><Relationship Id="rId24" Type="http://schemas.openxmlformats.org/officeDocument/2006/relationships/hyperlink" Target="https://podminky.urs.cz/item/CS_URS_2023_01/283111112" TargetMode="External" /><Relationship Id="rId25" Type="http://schemas.openxmlformats.org/officeDocument/2006/relationships/hyperlink" Target="https://podminky.urs.cz/item/CS_URS_2023_01/283131112" TargetMode="External" /><Relationship Id="rId26" Type="http://schemas.openxmlformats.org/officeDocument/2006/relationships/hyperlink" Target="https://podminky.urs.cz/item/CS_URS_2023_01/321212345" TargetMode="External" /><Relationship Id="rId27" Type="http://schemas.openxmlformats.org/officeDocument/2006/relationships/hyperlink" Target="https://podminky.urs.cz/item/CS_URS_2023_01/461310312" TargetMode="External" /><Relationship Id="rId28" Type="http://schemas.openxmlformats.org/officeDocument/2006/relationships/hyperlink" Target="https://podminky.urs.cz/item/CS_URS_2023_01/321321116" TargetMode="External" /><Relationship Id="rId29" Type="http://schemas.openxmlformats.org/officeDocument/2006/relationships/hyperlink" Target="https://podminky.urs.cz/item/CS_URS_2023_01/321351010" TargetMode="External" /><Relationship Id="rId30" Type="http://schemas.openxmlformats.org/officeDocument/2006/relationships/hyperlink" Target="https://podminky.urs.cz/item/CS_URS_2023_01/321352010" TargetMode="External" /><Relationship Id="rId31" Type="http://schemas.openxmlformats.org/officeDocument/2006/relationships/hyperlink" Target="https://podminky.urs.cz/item/CS_URS_2023_01/321366111" TargetMode="External" /><Relationship Id="rId32" Type="http://schemas.openxmlformats.org/officeDocument/2006/relationships/hyperlink" Target="https://podminky.urs.cz/item/CS_URS_2023_01/321366112" TargetMode="External" /><Relationship Id="rId33" Type="http://schemas.openxmlformats.org/officeDocument/2006/relationships/hyperlink" Target="https://podminky.urs.cz/item/CS_URS_2023_01/321368211" TargetMode="External" /><Relationship Id="rId34" Type="http://schemas.openxmlformats.org/officeDocument/2006/relationships/hyperlink" Target="https://podminky.urs.cz/item/CS_URS_2023_01/464531112" TargetMode="External" /><Relationship Id="rId35" Type="http://schemas.openxmlformats.org/officeDocument/2006/relationships/hyperlink" Target="https://podminky.urs.cz/item/CS_URS_2023_01/628635512" TargetMode="External" /><Relationship Id="rId36" Type="http://schemas.openxmlformats.org/officeDocument/2006/relationships/hyperlink" Target="https://podminky.urs.cz/item/CS_URS_2023_01/938903111" TargetMode="External" /><Relationship Id="rId37" Type="http://schemas.openxmlformats.org/officeDocument/2006/relationships/hyperlink" Target="https://podminky.urs.cz/item/CS_URS_2023_01/941311111" TargetMode="External" /><Relationship Id="rId38" Type="http://schemas.openxmlformats.org/officeDocument/2006/relationships/hyperlink" Target="https://podminky.urs.cz/item/CS_URS_2023_01/941311211" TargetMode="External" /><Relationship Id="rId39" Type="http://schemas.openxmlformats.org/officeDocument/2006/relationships/hyperlink" Target="https://podminky.urs.cz/item/CS_URS_2023_01/941311811" TargetMode="External" /><Relationship Id="rId40" Type="http://schemas.openxmlformats.org/officeDocument/2006/relationships/hyperlink" Target="https://podminky.urs.cz/item/CS_URS_2023_01/985131111" TargetMode="External" /><Relationship Id="rId41" Type="http://schemas.openxmlformats.org/officeDocument/2006/relationships/hyperlink" Target="https://podminky.urs.cz/item/CS_URS_2023_01/985331215" TargetMode="External" /><Relationship Id="rId42" Type="http://schemas.openxmlformats.org/officeDocument/2006/relationships/hyperlink" Target="https://podminky.urs.cz/item/CS_URS_2023_01/997013873" TargetMode="External" /><Relationship Id="rId43" Type="http://schemas.openxmlformats.org/officeDocument/2006/relationships/hyperlink" Target="https://podminky.urs.cz/item/CS_URS_2023_01/997321511" TargetMode="External" /><Relationship Id="rId44" Type="http://schemas.openxmlformats.org/officeDocument/2006/relationships/hyperlink" Target="https://podminky.urs.cz/item/CS_URS_2023_01/997321519" TargetMode="External" /><Relationship Id="rId45" Type="http://schemas.openxmlformats.org/officeDocument/2006/relationships/hyperlink" Target="https://podminky.urs.cz/item/CS_URS_2023_01/998332011" TargetMode="External" /><Relationship Id="rId46" Type="http://schemas.openxmlformats.org/officeDocument/2006/relationships/drawing" Target="../drawings/drawing21.xml" /><Relationship Id="rId47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4203102" TargetMode="External" /><Relationship Id="rId2" Type="http://schemas.openxmlformats.org/officeDocument/2006/relationships/hyperlink" Target="https://podminky.urs.cz/item/CS_URS_2023_01/114203104" TargetMode="External" /><Relationship Id="rId3" Type="http://schemas.openxmlformats.org/officeDocument/2006/relationships/hyperlink" Target="https://podminky.urs.cz/item/CS_URS_2023_01/121151123" TargetMode="External" /><Relationship Id="rId4" Type="http://schemas.openxmlformats.org/officeDocument/2006/relationships/hyperlink" Target="https://podminky.urs.cz/item/CS_URS_2023_01/127751111" TargetMode="External" /><Relationship Id="rId5" Type="http://schemas.openxmlformats.org/officeDocument/2006/relationships/hyperlink" Target="https://podminky.urs.cz/item/CS_URS_2023_01/162351103" TargetMode="External" /><Relationship Id="rId6" Type="http://schemas.openxmlformats.org/officeDocument/2006/relationships/hyperlink" Target="https://podminky.urs.cz/item/CS_URS_2023_01/162351104" TargetMode="External" /><Relationship Id="rId7" Type="http://schemas.openxmlformats.org/officeDocument/2006/relationships/hyperlink" Target="https://podminky.urs.cz/item/CS_URS_2023_01/171151131" TargetMode="External" /><Relationship Id="rId8" Type="http://schemas.openxmlformats.org/officeDocument/2006/relationships/hyperlink" Target="https://podminky.urs.cz/item/CS_URS_2023_01/175151101" TargetMode="External" /><Relationship Id="rId9" Type="http://schemas.openxmlformats.org/officeDocument/2006/relationships/hyperlink" Target="https://podminky.urs.cz/item/CS_URS_2023_01/181351003" TargetMode="External" /><Relationship Id="rId10" Type="http://schemas.openxmlformats.org/officeDocument/2006/relationships/hyperlink" Target="https://podminky.urs.cz/item/CS_URS_2023_01/181411121" TargetMode="External" /><Relationship Id="rId11" Type="http://schemas.openxmlformats.org/officeDocument/2006/relationships/hyperlink" Target="https://podminky.urs.cz/item/CS_URS_2023_01/181411122" TargetMode="External" /><Relationship Id="rId12" Type="http://schemas.openxmlformats.org/officeDocument/2006/relationships/hyperlink" Target="https://podminky.urs.cz/item/CS_URS_2023_01/181951112" TargetMode="External" /><Relationship Id="rId13" Type="http://schemas.openxmlformats.org/officeDocument/2006/relationships/hyperlink" Target="https://podminky.urs.cz/item/CS_URS_2023_01/182251101" TargetMode="External" /><Relationship Id="rId14" Type="http://schemas.openxmlformats.org/officeDocument/2006/relationships/hyperlink" Target="https://podminky.urs.cz/item/CS_URS_2023_01/182351023" TargetMode="External" /><Relationship Id="rId15" Type="http://schemas.openxmlformats.org/officeDocument/2006/relationships/hyperlink" Target="https://podminky.urs.cz/item/CS_URS_2023_01/185804312" TargetMode="External" /><Relationship Id="rId16" Type="http://schemas.openxmlformats.org/officeDocument/2006/relationships/hyperlink" Target="https://podminky.urs.cz/item/CS_URS_2023_01/212755214" TargetMode="External" /><Relationship Id="rId17" Type="http://schemas.openxmlformats.org/officeDocument/2006/relationships/hyperlink" Target="https://podminky.urs.cz/item/CS_URS_2023_01/225311114" TargetMode="External" /><Relationship Id="rId18" Type="http://schemas.openxmlformats.org/officeDocument/2006/relationships/hyperlink" Target="https://podminky.urs.cz/item/CS_URS_2023_01/273313611" TargetMode="External" /><Relationship Id="rId19" Type="http://schemas.openxmlformats.org/officeDocument/2006/relationships/hyperlink" Target="https://podminky.urs.cz/item/CS_URS_2023_01/281602111" TargetMode="External" /><Relationship Id="rId20" Type="http://schemas.openxmlformats.org/officeDocument/2006/relationships/hyperlink" Target="https://podminky.urs.cz/item/CS_URS_2023_01/283111112" TargetMode="External" /><Relationship Id="rId21" Type="http://schemas.openxmlformats.org/officeDocument/2006/relationships/hyperlink" Target="https://podminky.urs.cz/item/CS_URS_2023_01/283131112" TargetMode="External" /><Relationship Id="rId22" Type="http://schemas.openxmlformats.org/officeDocument/2006/relationships/hyperlink" Target="https://podminky.urs.cz/item/CS_URS_2023_01/321321116" TargetMode="External" /><Relationship Id="rId23" Type="http://schemas.openxmlformats.org/officeDocument/2006/relationships/hyperlink" Target="https://podminky.urs.cz/item/CS_URS_2023_01/321351010" TargetMode="External" /><Relationship Id="rId24" Type="http://schemas.openxmlformats.org/officeDocument/2006/relationships/hyperlink" Target="https://podminky.urs.cz/item/CS_URS_2023_01/321352010" TargetMode="External" /><Relationship Id="rId25" Type="http://schemas.openxmlformats.org/officeDocument/2006/relationships/hyperlink" Target="https://podminky.urs.cz/item/CS_URS_2023_01/321366111" TargetMode="External" /><Relationship Id="rId26" Type="http://schemas.openxmlformats.org/officeDocument/2006/relationships/hyperlink" Target="https://podminky.urs.cz/item/CS_URS_2023_01/321366112" TargetMode="External" /><Relationship Id="rId27" Type="http://schemas.openxmlformats.org/officeDocument/2006/relationships/hyperlink" Target="https://podminky.urs.cz/item/CS_URS_2023_01/321368211" TargetMode="External" /><Relationship Id="rId28" Type="http://schemas.openxmlformats.org/officeDocument/2006/relationships/hyperlink" Target="https://podminky.urs.cz/item/CS_URS_2023_01/464531112" TargetMode="External" /><Relationship Id="rId29" Type="http://schemas.openxmlformats.org/officeDocument/2006/relationships/hyperlink" Target="https://podminky.urs.cz/item/CS_URS_2023_01/941311111" TargetMode="External" /><Relationship Id="rId30" Type="http://schemas.openxmlformats.org/officeDocument/2006/relationships/hyperlink" Target="https://podminky.urs.cz/item/CS_URS_2023_01/941311211" TargetMode="External" /><Relationship Id="rId31" Type="http://schemas.openxmlformats.org/officeDocument/2006/relationships/hyperlink" Target="https://podminky.urs.cz/item/CS_URS_2023_01/941311811" TargetMode="External" /><Relationship Id="rId32" Type="http://schemas.openxmlformats.org/officeDocument/2006/relationships/hyperlink" Target="https://podminky.urs.cz/item/CS_URS_2023_01/960211251" TargetMode="External" /><Relationship Id="rId33" Type="http://schemas.openxmlformats.org/officeDocument/2006/relationships/hyperlink" Target="https://podminky.urs.cz/item/CS_URS_2023_01/997321511" TargetMode="External" /><Relationship Id="rId34" Type="http://schemas.openxmlformats.org/officeDocument/2006/relationships/hyperlink" Target="https://podminky.urs.cz/item/CS_URS_2023_01/998332011" TargetMode="External" /><Relationship Id="rId35" Type="http://schemas.openxmlformats.org/officeDocument/2006/relationships/drawing" Target="../drawings/drawing22.xml" /><Relationship Id="rId36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3101215" TargetMode="External" /><Relationship Id="rId2" Type="http://schemas.openxmlformats.org/officeDocument/2006/relationships/hyperlink" Target="https://podminky.urs.cz/item/CS_URS_2023_01/183111214" TargetMode="External" /><Relationship Id="rId3" Type="http://schemas.openxmlformats.org/officeDocument/2006/relationships/hyperlink" Target="https://podminky.urs.cz/item/CS_URS_2023_01/184102115" TargetMode="External" /><Relationship Id="rId4" Type="http://schemas.openxmlformats.org/officeDocument/2006/relationships/hyperlink" Target="https://podminky.urs.cz/item/CS_URS_2023_01/184102211" TargetMode="External" /><Relationship Id="rId5" Type="http://schemas.openxmlformats.org/officeDocument/2006/relationships/hyperlink" Target="https://podminky.urs.cz/item/CS_URS_2023_01/184215132" TargetMode="External" /><Relationship Id="rId6" Type="http://schemas.openxmlformats.org/officeDocument/2006/relationships/hyperlink" Target="https://podminky.urs.cz/item/CS_URS_2023_01/184215311" TargetMode="External" /><Relationship Id="rId7" Type="http://schemas.openxmlformats.org/officeDocument/2006/relationships/hyperlink" Target="https://podminky.urs.cz/item/CS_URS_2023_01/184813121" TargetMode="External" /><Relationship Id="rId8" Type="http://schemas.openxmlformats.org/officeDocument/2006/relationships/hyperlink" Target="https://podminky.urs.cz/item/CS_URS_2023_01/184851412" TargetMode="External" /><Relationship Id="rId9" Type="http://schemas.openxmlformats.org/officeDocument/2006/relationships/hyperlink" Target="https://podminky.urs.cz/item/CS_URS_2023_01/184851522" TargetMode="External" /><Relationship Id="rId10" Type="http://schemas.openxmlformats.org/officeDocument/2006/relationships/hyperlink" Target="https://podminky.urs.cz/item/CS_URS_2023_01/184911431" TargetMode="External" /><Relationship Id="rId11" Type="http://schemas.openxmlformats.org/officeDocument/2006/relationships/hyperlink" Target="https://podminky.urs.cz/item/CS_URS_2023_01/185804312" TargetMode="External" /><Relationship Id="rId12" Type="http://schemas.openxmlformats.org/officeDocument/2006/relationships/hyperlink" Target="https://podminky.urs.cz/item/CS_URS_2023_01/998231311" TargetMode="External" /><Relationship Id="rId13" Type="http://schemas.openxmlformats.org/officeDocument/2006/relationships/drawing" Target="../drawings/drawing23.xml" /><Relationship Id="rId1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21222311" TargetMode="External" /><Relationship Id="rId2" Type="http://schemas.openxmlformats.org/officeDocument/2006/relationships/hyperlink" Target="https://podminky.urs.cz/item/CS_URS_2023_01/467510111" TargetMode="External" /><Relationship Id="rId3" Type="http://schemas.openxmlformats.org/officeDocument/2006/relationships/hyperlink" Target="https://podminky.urs.cz/item/CS_URS_2023_01/985331215" TargetMode="External" /><Relationship Id="rId4" Type="http://schemas.openxmlformats.org/officeDocument/2006/relationships/hyperlink" Target="https://podminky.urs.cz/item/CS_URS_2023_01/998332011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4203104" TargetMode="External" /><Relationship Id="rId2" Type="http://schemas.openxmlformats.org/officeDocument/2006/relationships/hyperlink" Target="https://podminky.urs.cz/item/CS_URS_2023_01/127751111" TargetMode="External" /><Relationship Id="rId3" Type="http://schemas.openxmlformats.org/officeDocument/2006/relationships/hyperlink" Target="https://podminky.urs.cz/item/CS_URS_2023_01/162351103" TargetMode="External" /><Relationship Id="rId4" Type="http://schemas.openxmlformats.org/officeDocument/2006/relationships/hyperlink" Target="https://podminky.urs.cz/item/CS_URS_2023_01/162751117" TargetMode="External" /><Relationship Id="rId5" Type="http://schemas.openxmlformats.org/officeDocument/2006/relationships/hyperlink" Target="https://podminky.urs.cz/item/CS_URS_2023_01/162751119" TargetMode="External" /><Relationship Id="rId6" Type="http://schemas.openxmlformats.org/officeDocument/2006/relationships/hyperlink" Target="https://podminky.urs.cz/item/CS_URS_2023_01/167151111" TargetMode="External" /><Relationship Id="rId7" Type="http://schemas.openxmlformats.org/officeDocument/2006/relationships/hyperlink" Target="https://podminky.urs.cz/item/CS_URS_2023_01/171151131" TargetMode="External" /><Relationship Id="rId8" Type="http://schemas.openxmlformats.org/officeDocument/2006/relationships/hyperlink" Target="https://podminky.urs.cz/item/CS_URS_2023_01/181351003" TargetMode="External" /><Relationship Id="rId9" Type="http://schemas.openxmlformats.org/officeDocument/2006/relationships/hyperlink" Target="https://podminky.urs.cz/item/CS_URS_2023_01/181411121" TargetMode="External" /><Relationship Id="rId10" Type="http://schemas.openxmlformats.org/officeDocument/2006/relationships/hyperlink" Target="https://podminky.urs.cz/item/CS_URS_2023_01/181411122" TargetMode="External" /><Relationship Id="rId11" Type="http://schemas.openxmlformats.org/officeDocument/2006/relationships/hyperlink" Target="https://podminky.urs.cz/item/CS_URS_2023_01/181951112" TargetMode="External" /><Relationship Id="rId12" Type="http://schemas.openxmlformats.org/officeDocument/2006/relationships/hyperlink" Target="https://podminky.urs.cz/item/CS_URS_2023_01/182251101" TargetMode="External" /><Relationship Id="rId13" Type="http://schemas.openxmlformats.org/officeDocument/2006/relationships/hyperlink" Target="https://podminky.urs.cz/item/CS_URS_2023_01/182351023" TargetMode="External" /><Relationship Id="rId14" Type="http://schemas.openxmlformats.org/officeDocument/2006/relationships/hyperlink" Target="https://podminky.urs.cz/item/CS_URS_2023_01/185804312" TargetMode="External" /><Relationship Id="rId15" Type="http://schemas.openxmlformats.org/officeDocument/2006/relationships/hyperlink" Target="https://podminky.urs.cz/item/CS_URS_2023_01/461310312" TargetMode="External" /><Relationship Id="rId16" Type="http://schemas.openxmlformats.org/officeDocument/2006/relationships/hyperlink" Target="https://podminky.urs.cz/item/CS_URS_2023_01/321351010" TargetMode="External" /><Relationship Id="rId17" Type="http://schemas.openxmlformats.org/officeDocument/2006/relationships/hyperlink" Target="https://podminky.urs.cz/item/CS_URS_2023_01/321352010" TargetMode="External" /><Relationship Id="rId18" Type="http://schemas.openxmlformats.org/officeDocument/2006/relationships/hyperlink" Target="https://podminky.urs.cz/item/CS_URS_2023_01/451317113" TargetMode="External" /><Relationship Id="rId19" Type="http://schemas.openxmlformats.org/officeDocument/2006/relationships/hyperlink" Target="https://podminky.urs.cz/item/CS_URS_2023_01/997321511" TargetMode="External" /><Relationship Id="rId20" Type="http://schemas.openxmlformats.org/officeDocument/2006/relationships/hyperlink" Target="https://podminky.urs.cz/item/CS_URS_2023_01/997321519" TargetMode="External" /><Relationship Id="rId21" Type="http://schemas.openxmlformats.org/officeDocument/2006/relationships/hyperlink" Target="https://podminky.urs.cz/item/CS_URS_2023_01/998332011" TargetMode="External" /><Relationship Id="rId22" Type="http://schemas.openxmlformats.org/officeDocument/2006/relationships/drawing" Target="../drawings/drawing4.xm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451317113" TargetMode="External" /><Relationship Id="rId2" Type="http://schemas.openxmlformats.org/officeDocument/2006/relationships/hyperlink" Target="https://podminky.urs.cz/item/CS_URS_2023_01/463212111" TargetMode="External" /><Relationship Id="rId3" Type="http://schemas.openxmlformats.org/officeDocument/2006/relationships/hyperlink" Target="https://podminky.urs.cz/item/CS_URS_2023_01/465513327" TargetMode="External" /><Relationship Id="rId4" Type="http://schemas.openxmlformats.org/officeDocument/2006/relationships/hyperlink" Target="https://podminky.urs.cz/item/CS_URS_2023_01/628635512" TargetMode="External" /><Relationship Id="rId5" Type="http://schemas.openxmlformats.org/officeDocument/2006/relationships/hyperlink" Target="https://podminky.urs.cz/item/CS_URS_2023_01/938901101" TargetMode="External" /><Relationship Id="rId6" Type="http://schemas.openxmlformats.org/officeDocument/2006/relationships/hyperlink" Target="https://podminky.urs.cz/item/CS_URS_2023_01/938903111" TargetMode="External" /><Relationship Id="rId7" Type="http://schemas.openxmlformats.org/officeDocument/2006/relationships/hyperlink" Target="https://podminky.urs.cz/item/CS_URS_2023_01/985131111" TargetMode="External" /><Relationship Id="rId8" Type="http://schemas.openxmlformats.org/officeDocument/2006/relationships/hyperlink" Target="https://podminky.urs.cz/item/CS_URS_2023_01/985311113" TargetMode="External" /><Relationship Id="rId9" Type="http://schemas.openxmlformats.org/officeDocument/2006/relationships/hyperlink" Target="https://podminky.urs.cz/item/CS_URS_2023_01/985312112" TargetMode="External" /><Relationship Id="rId10" Type="http://schemas.openxmlformats.org/officeDocument/2006/relationships/hyperlink" Target="https://podminky.urs.cz/item/CS_URS_2023_01/985323211" TargetMode="External" /><Relationship Id="rId11" Type="http://schemas.openxmlformats.org/officeDocument/2006/relationships/hyperlink" Target="https://podminky.urs.cz/item/CS_URS_2023_01/985324211" TargetMode="External" /><Relationship Id="rId12" Type="http://schemas.openxmlformats.org/officeDocument/2006/relationships/hyperlink" Target="https://podminky.urs.cz/item/CS_URS_2023_01/997013861" TargetMode="External" /><Relationship Id="rId13" Type="http://schemas.openxmlformats.org/officeDocument/2006/relationships/hyperlink" Target="https://podminky.urs.cz/item/CS_URS_2023_01/997321511" TargetMode="External" /><Relationship Id="rId14" Type="http://schemas.openxmlformats.org/officeDocument/2006/relationships/hyperlink" Target="https://podminky.urs.cz/item/CS_URS_2023_01/997321519" TargetMode="External" /><Relationship Id="rId15" Type="http://schemas.openxmlformats.org/officeDocument/2006/relationships/hyperlink" Target="https://podminky.urs.cz/item/CS_URS_2023_01/998332011" TargetMode="External" /><Relationship Id="rId16" Type="http://schemas.openxmlformats.org/officeDocument/2006/relationships/drawing" Target="../drawings/drawing5.xml" /><Relationship Id="rId1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7751111" TargetMode="External" /><Relationship Id="rId2" Type="http://schemas.openxmlformats.org/officeDocument/2006/relationships/hyperlink" Target="https://podminky.urs.cz/item/CS_URS_2023_01/162351103" TargetMode="External" /><Relationship Id="rId3" Type="http://schemas.openxmlformats.org/officeDocument/2006/relationships/hyperlink" Target="https://podminky.urs.cz/item/CS_URS_2023_01/321212345" TargetMode="External" /><Relationship Id="rId4" Type="http://schemas.openxmlformats.org/officeDocument/2006/relationships/hyperlink" Target="https://podminky.urs.cz/item/CS_URS_2023_01/461310312" TargetMode="External" /><Relationship Id="rId5" Type="http://schemas.openxmlformats.org/officeDocument/2006/relationships/hyperlink" Target="https://podminky.urs.cz/item/CS_URS_2023_01/321351010" TargetMode="External" /><Relationship Id="rId6" Type="http://schemas.openxmlformats.org/officeDocument/2006/relationships/hyperlink" Target="https://podminky.urs.cz/item/CS_URS_2023_01/321352010" TargetMode="External" /><Relationship Id="rId7" Type="http://schemas.openxmlformats.org/officeDocument/2006/relationships/hyperlink" Target="https://podminky.urs.cz/item/CS_URS_2023_01/628635512" TargetMode="External" /><Relationship Id="rId8" Type="http://schemas.openxmlformats.org/officeDocument/2006/relationships/hyperlink" Target="https://podminky.urs.cz/item/CS_URS_2023_01/938901101" TargetMode="External" /><Relationship Id="rId9" Type="http://schemas.openxmlformats.org/officeDocument/2006/relationships/hyperlink" Target="https://podminky.urs.cz/item/CS_URS_2023_01/938903111" TargetMode="External" /><Relationship Id="rId10" Type="http://schemas.openxmlformats.org/officeDocument/2006/relationships/hyperlink" Target="https://podminky.urs.cz/item/CS_URS_2023_01/985331215" TargetMode="External" /><Relationship Id="rId11" Type="http://schemas.openxmlformats.org/officeDocument/2006/relationships/hyperlink" Target="https://podminky.urs.cz/item/CS_URS_2023_01/997013861" TargetMode="External" /><Relationship Id="rId12" Type="http://schemas.openxmlformats.org/officeDocument/2006/relationships/hyperlink" Target="https://podminky.urs.cz/item/CS_URS_2023_01/997321511" TargetMode="External" /><Relationship Id="rId13" Type="http://schemas.openxmlformats.org/officeDocument/2006/relationships/hyperlink" Target="https://podminky.urs.cz/item/CS_URS_2023_01/997321519" TargetMode="External" /><Relationship Id="rId14" Type="http://schemas.openxmlformats.org/officeDocument/2006/relationships/hyperlink" Target="https://podminky.urs.cz/item/CS_URS_2023_01/998332011" TargetMode="External" /><Relationship Id="rId15" Type="http://schemas.openxmlformats.org/officeDocument/2006/relationships/drawing" Target="../drawings/drawing6.xml" /><Relationship Id="rId1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09111" TargetMode="External" /><Relationship Id="rId2" Type="http://schemas.openxmlformats.org/officeDocument/2006/relationships/hyperlink" Target="https://podminky.urs.cz/item/CS_URS_2023_01/111251101" TargetMode="External" /><Relationship Id="rId3" Type="http://schemas.openxmlformats.org/officeDocument/2006/relationships/hyperlink" Target="https://podminky.urs.cz/item/CS_URS_2023_01/112101101" TargetMode="External" /><Relationship Id="rId4" Type="http://schemas.openxmlformats.org/officeDocument/2006/relationships/hyperlink" Target="https://podminky.urs.cz/item/CS_URS_2023_01/112111111" TargetMode="External" /><Relationship Id="rId5" Type="http://schemas.openxmlformats.org/officeDocument/2006/relationships/hyperlink" Target="https://podminky.urs.cz/item/CS_URS_2023_01/112251101" TargetMode="External" /><Relationship Id="rId6" Type="http://schemas.openxmlformats.org/officeDocument/2006/relationships/hyperlink" Target="https://podminky.urs.cz/item/CS_URS_2023_01/127751111" TargetMode="External" /><Relationship Id="rId7" Type="http://schemas.openxmlformats.org/officeDocument/2006/relationships/hyperlink" Target="https://podminky.urs.cz/item/CS_URS_2023_01/162351103" TargetMode="External" /><Relationship Id="rId8" Type="http://schemas.openxmlformats.org/officeDocument/2006/relationships/hyperlink" Target="https://podminky.urs.cz/item/CS_URS_2023_01/321212345" TargetMode="External" /><Relationship Id="rId9" Type="http://schemas.openxmlformats.org/officeDocument/2006/relationships/hyperlink" Target="https://podminky.urs.cz/item/CS_URS_2023_01/461310312" TargetMode="External" /><Relationship Id="rId10" Type="http://schemas.openxmlformats.org/officeDocument/2006/relationships/hyperlink" Target="https://podminky.urs.cz/item/CS_URS_2023_01/321351010" TargetMode="External" /><Relationship Id="rId11" Type="http://schemas.openxmlformats.org/officeDocument/2006/relationships/hyperlink" Target="https://podminky.urs.cz/item/CS_URS_2023_01/321352010" TargetMode="External" /><Relationship Id="rId12" Type="http://schemas.openxmlformats.org/officeDocument/2006/relationships/hyperlink" Target="https://podminky.urs.cz/item/CS_URS_2023_01/628635512" TargetMode="External" /><Relationship Id="rId13" Type="http://schemas.openxmlformats.org/officeDocument/2006/relationships/hyperlink" Target="https://podminky.urs.cz/item/CS_URS_2023_01/938901101" TargetMode="External" /><Relationship Id="rId14" Type="http://schemas.openxmlformats.org/officeDocument/2006/relationships/hyperlink" Target="https://podminky.urs.cz/item/CS_URS_2023_01/938903111" TargetMode="External" /><Relationship Id="rId15" Type="http://schemas.openxmlformats.org/officeDocument/2006/relationships/hyperlink" Target="https://podminky.urs.cz/item/CS_URS_2023_01/985131111" TargetMode="External" /><Relationship Id="rId16" Type="http://schemas.openxmlformats.org/officeDocument/2006/relationships/hyperlink" Target="https://podminky.urs.cz/item/CS_URS_2023_01/985311113" TargetMode="External" /><Relationship Id="rId17" Type="http://schemas.openxmlformats.org/officeDocument/2006/relationships/hyperlink" Target="https://podminky.urs.cz/item/CS_URS_2023_01/985312112" TargetMode="External" /><Relationship Id="rId18" Type="http://schemas.openxmlformats.org/officeDocument/2006/relationships/hyperlink" Target="https://podminky.urs.cz/item/CS_URS_2023_01/985323211" TargetMode="External" /><Relationship Id="rId19" Type="http://schemas.openxmlformats.org/officeDocument/2006/relationships/hyperlink" Target="https://podminky.urs.cz/item/CS_URS_2023_01/985324211" TargetMode="External" /><Relationship Id="rId20" Type="http://schemas.openxmlformats.org/officeDocument/2006/relationships/hyperlink" Target="https://podminky.urs.cz/item/CS_URS_2023_01/985331215" TargetMode="External" /><Relationship Id="rId21" Type="http://schemas.openxmlformats.org/officeDocument/2006/relationships/hyperlink" Target="https://podminky.urs.cz/item/CS_URS_2023_01/997013861" TargetMode="External" /><Relationship Id="rId22" Type="http://schemas.openxmlformats.org/officeDocument/2006/relationships/hyperlink" Target="https://podminky.urs.cz/item/CS_URS_2023_01/997321511" TargetMode="External" /><Relationship Id="rId23" Type="http://schemas.openxmlformats.org/officeDocument/2006/relationships/hyperlink" Target="https://podminky.urs.cz/item/CS_URS_2023_01/997321519" TargetMode="External" /><Relationship Id="rId24" Type="http://schemas.openxmlformats.org/officeDocument/2006/relationships/hyperlink" Target="https://podminky.urs.cz/item/CS_URS_2023_01/998332011" TargetMode="External" /><Relationship Id="rId25" Type="http://schemas.openxmlformats.org/officeDocument/2006/relationships/drawing" Target="../drawings/drawing7.xml" /><Relationship Id="rId2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01" TargetMode="External" /><Relationship Id="rId2" Type="http://schemas.openxmlformats.org/officeDocument/2006/relationships/hyperlink" Target="https://podminky.urs.cz/item/CS_URS_2023_01/112111111" TargetMode="External" /><Relationship Id="rId3" Type="http://schemas.openxmlformats.org/officeDocument/2006/relationships/hyperlink" Target="https://podminky.urs.cz/item/CS_URS_2023_01/112251101" TargetMode="External" /><Relationship Id="rId4" Type="http://schemas.openxmlformats.org/officeDocument/2006/relationships/hyperlink" Target="https://podminky.urs.cz/item/CS_URS_2023_01/127751111" TargetMode="External" /><Relationship Id="rId5" Type="http://schemas.openxmlformats.org/officeDocument/2006/relationships/hyperlink" Target="https://podminky.urs.cz/item/CS_URS_2023_01/153812121" TargetMode="External" /><Relationship Id="rId6" Type="http://schemas.openxmlformats.org/officeDocument/2006/relationships/hyperlink" Target="https://podminky.urs.cz/item/CS_URS_2023_01/223111114" TargetMode="External" /><Relationship Id="rId7" Type="http://schemas.openxmlformats.org/officeDocument/2006/relationships/hyperlink" Target="https://podminky.urs.cz/item/CS_URS_2023_01/321212345" TargetMode="External" /><Relationship Id="rId8" Type="http://schemas.openxmlformats.org/officeDocument/2006/relationships/hyperlink" Target="https://podminky.urs.cz/item/CS_URS_2023_01/461310312" TargetMode="External" /><Relationship Id="rId9" Type="http://schemas.openxmlformats.org/officeDocument/2006/relationships/hyperlink" Target="https://podminky.urs.cz/item/CS_URS_2023_01/321351010" TargetMode="External" /><Relationship Id="rId10" Type="http://schemas.openxmlformats.org/officeDocument/2006/relationships/hyperlink" Target="https://podminky.urs.cz/item/CS_URS_2023_01/321352010" TargetMode="External" /><Relationship Id="rId11" Type="http://schemas.openxmlformats.org/officeDocument/2006/relationships/hyperlink" Target="https://podminky.urs.cz/item/CS_URS_2023_01/628635512" TargetMode="External" /><Relationship Id="rId12" Type="http://schemas.openxmlformats.org/officeDocument/2006/relationships/hyperlink" Target="https://podminky.urs.cz/item/CS_URS_2023_01/938901101" TargetMode="External" /><Relationship Id="rId13" Type="http://schemas.openxmlformats.org/officeDocument/2006/relationships/hyperlink" Target="https://podminky.urs.cz/item/CS_URS_2023_01/938903111" TargetMode="External" /><Relationship Id="rId14" Type="http://schemas.openxmlformats.org/officeDocument/2006/relationships/hyperlink" Target="https://podminky.urs.cz/item/CS_URS_2023_01/985331215" TargetMode="External" /><Relationship Id="rId15" Type="http://schemas.openxmlformats.org/officeDocument/2006/relationships/hyperlink" Target="https://podminky.urs.cz/item/CS_URS_2023_01/997013861" TargetMode="External" /><Relationship Id="rId16" Type="http://schemas.openxmlformats.org/officeDocument/2006/relationships/hyperlink" Target="https://podminky.urs.cz/item/CS_URS_2023_01/997321511" TargetMode="External" /><Relationship Id="rId17" Type="http://schemas.openxmlformats.org/officeDocument/2006/relationships/hyperlink" Target="https://podminky.urs.cz/item/CS_URS_2023_01/997321519" TargetMode="External" /><Relationship Id="rId18" Type="http://schemas.openxmlformats.org/officeDocument/2006/relationships/hyperlink" Target="https://podminky.urs.cz/item/CS_URS_2023_01/998332011" TargetMode="External" /><Relationship Id="rId19" Type="http://schemas.openxmlformats.org/officeDocument/2006/relationships/drawing" Target="../drawings/drawing8.xml" /><Relationship Id="rId20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4203202" TargetMode="External" /><Relationship Id="rId2" Type="http://schemas.openxmlformats.org/officeDocument/2006/relationships/hyperlink" Target="https://podminky.urs.cz/item/CS_URS_2023_01/127451111" TargetMode="External" /><Relationship Id="rId3" Type="http://schemas.openxmlformats.org/officeDocument/2006/relationships/hyperlink" Target="https://podminky.urs.cz/item/CS_URS_2023_01/162451126" TargetMode="External" /><Relationship Id="rId4" Type="http://schemas.openxmlformats.org/officeDocument/2006/relationships/hyperlink" Target="https://podminky.urs.cz/item/CS_URS_2023_01/960191241" TargetMode="External" /><Relationship Id="rId5" Type="http://schemas.openxmlformats.org/officeDocument/2006/relationships/hyperlink" Target="https://podminky.urs.cz/item/CS_URS_2023_01/273313711" TargetMode="External" /><Relationship Id="rId6" Type="http://schemas.openxmlformats.org/officeDocument/2006/relationships/hyperlink" Target="https://podminky.urs.cz/item/CS_URS_2023_01/321222311" TargetMode="External" /><Relationship Id="rId7" Type="http://schemas.openxmlformats.org/officeDocument/2006/relationships/hyperlink" Target="https://podminky.urs.cz/item/CS_URS_2023_01/321311116" TargetMode="External" /><Relationship Id="rId8" Type="http://schemas.openxmlformats.org/officeDocument/2006/relationships/hyperlink" Target="https://podminky.urs.cz/item/CS_URS_2023_01/321351010" TargetMode="External" /><Relationship Id="rId9" Type="http://schemas.openxmlformats.org/officeDocument/2006/relationships/hyperlink" Target="https://podminky.urs.cz/item/CS_URS_2023_01/321352010" TargetMode="External" /><Relationship Id="rId10" Type="http://schemas.openxmlformats.org/officeDocument/2006/relationships/hyperlink" Target="https://podminky.urs.cz/item/CS_URS_2023_01/464541112" TargetMode="External" /><Relationship Id="rId11" Type="http://schemas.openxmlformats.org/officeDocument/2006/relationships/hyperlink" Target="https://podminky.urs.cz/item/CS_URS_2023_01/467510111" TargetMode="External" /><Relationship Id="rId12" Type="http://schemas.openxmlformats.org/officeDocument/2006/relationships/hyperlink" Target="https://podminky.urs.cz/item/CS_URS_2023_01/985331215" TargetMode="External" /><Relationship Id="rId13" Type="http://schemas.openxmlformats.org/officeDocument/2006/relationships/hyperlink" Target="https://podminky.urs.cz/item/CS_URS_2023_01/997321511" TargetMode="External" /><Relationship Id="rId14" Type="http://schemas.openxmlformats.org/officeDocument/2006/relationships/hyperlink" Target="https://podminky.urs.cz/item/CS_URS_2023_01/998332011" TargetMode="Externa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82"/>
  <sheetViews>
    <sheetView showGridLines="0" tabSelected="1" workbookViewId="0" topLeftCell="A54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98" t="s">
        <v>14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R5" s="20"/>
      <c r="BE5" s="295" t="s">
        <v>15</v>
      </c>
      <c r="BS5" s="17" t="s">
        <v>6</v>
      </c>
    </row>
    <row r="6" spans="2:71" ht="36.95" customHeight="1">
      <c r="B6" s="20"/>
      <c r="D6" s="26" t="s">
        <v>16</v>
      </c>
      <c r="K6" s="300" t="s">
        <v>17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R6" s="20"/>
      <c r="BE6" s="296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21</v>
      </c>
      <c r="AR7" s="20"/>
      <c r="BE7" s="296"/>
      <c r="BS7" s="17" t="s">
        <v>6</v>
      </c>
    </row>
    <row r="8" spans="2:71" ht="12" customHeight="1">
      <c r="B8" s="20"/>
      <c r="D8" s="27" t="s">
        <v>22</v>
      </c>
      <c r="K8" s="25" t="s">
        <v>23</v>
      </c>
      <c r="AK8" s="27" t="s">
        <v>24</v>
      </c>
      <c r="AN8" s="28" t="s">
        <v>25</v>
      </c>
      <c r="AR8" s="20"/>
      <c r="BE8" s="296"/>
      <c r="BS8" s="17" t="s">
        <v>6</v>
      </c>
    </row>
    <row r="9" spans="2:71" ht="29.25" customHeight="1">
      <c r="B9" s="20"/>
      <c r="AK9" s="24" t="s">
        <v>26</v>
      </c>
      <c r="AN9" s="29" t="s">
        <v>27</v>
      </c>
      <c r="AR9" s="20"/>
      <c r="BE9" s="296"/>
      <c r="BS9" s="17" t="s">
        <v>6</v>
      </c>
    </row>
    <row r="10" spans="2:71" ht="12" customHeight="1">
      <c r="B10" s="20"/>
      <c r="D10" s="27" t="s">
        <v>28</v>
      </c>
      <c r="AK10" s="27" t="s">
        <v>29</v>
      </c>
      <c r="AN10" s="25" t="s">
        <v>30</v>
      </c>
      <c r="AR10" s="20"/>
      <c r="BE10" s="296"/>
      <c r="BS10" s="17" t="s">
        <v>6</v>
      </c>
    </row>
    <row r="11" spans="2:71" ht="18.4" customHeight="1">
      <c r="B11" s="20"/>
      <c r="E11" s="25" t="s">
        <v>31</v>
      </c>
      <c r="AK11" s="27" t="s">
        <v>32</v>
      </c>
      <c r="AN11" s="25" t="s">
        <v>33</v>
      </c>
      <c r="AR11" s="20"/>
      <c r="BE11" s="296"/>
      <c r="BS11" s="17" t="s">
        <v>6</v>
      </c>
    </row>
    <row r="12" spans="2:71" ht="6.95" customHeight="1">
      <c r="B12" s="20"/>
      <c r="AR12" s="20"/>
      <c r="BE12" s="296"/>
      <c r="BS12" s="17" t="s">
        <v>6</v>
      </c>
    </row>
    <row r="13" spans="2:71" ht="12" customHeight="1">
      <c r="B13" s="20"/>
      <c r="D13" s="27" t="s">
        <v>34</v>
      </c>
      <c r="AK13" s="27" t="s">
        <v>29</v>
      </c>
      <c r="AN13" s="30" t="s">
        <v>35</v>
      </c>
      <c r="AR13" s="20"/>
      <c r="BE13" s="296"/>
      <c r="BS13" s="17" t="s">
        <v>6</v>
      </c>
    </row>
    <row r="14" spans="2:71" ht="12.75">
      <c r="B14" s="20"/>
      <c r="E14" s="301" t="s">
        <v>35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27" t="s">
        <v>32</v>
      </c>
      <c r="AN14" s="30" t="s">
        <v>35</v>
      </c>
      <c r="AR14" s="20"/>
      <c r="BE14" s="296"/>
      <c r="BS14" s="17" t="s">
        <v>6</v>
      </c>
    </row>
    <row r="15" spans="2:71" ht="6.95" customHeight="1">
      <c r="B15" s="20"/>
      <c r="AR15" s="20"/>
      <c r="BE15" s="296"/>
      <c r="BS15" s="17" t="s">
        <v>4</v>
      </c>
    </row>
    <row r="16" spans="2:71" ht="12" customHeight="1">
      <c r="B16" s="20"/>
      <c r="D16" s="27" t="s">
        <v>36</v>
      </c>
      <c r="AK16" s="27" t="s">
        <v>29</v>
      </c>
      <c r="AN16" s="25" t="s">
        <v>37</v>
      </c>
      <c r="AR16" s="20"/>
      <c r="BE16" s="296"/>
      <c r="BS16" s="17" t="s">
        <v>4</v>
      </c>
    </row>
    <row r="17" spans="2:71" ht="18.4" customHeight="1">
      <c r="B17" s="20"/>
      <c r="E17" s="25" t="s">
        <v>38</v>
      </c>
      <c r="AK17" s="27" t="s">
        <v>32</v>
      </c>
      <c r="AN17" s="25" t="s">
        <v>33</v>
      </c>
      <c r="AR17" s="20"/>
      <c r="BE17" s="296"/>
      <c r="BS17" s="17" t="s">
        <v>39</v>
      </c>
    </row>
    <row r="18" spans="2:71" ht="6.95" customHeight="1">
      <c r="B18" s="20"/>
      <c r="AR18" s="20"/>
      <c r="BE18" s="296"/>
      <c r="BS18" s="17" t="s">
        <v>6</v>
      </c>
    </row>
    <row r="19" spans="2:71" ht="12" customHeight="1">
      <c r="B19" s="20"/>
      <c r="D19" s="27" t="s">
        <v>40</v>
      </c>
      <c r="AK19" s="27" t="s">
        <v>29</v>
      </c>
      <c r="AN19" s="25" t="s">
        <v>33</v>
      </c>
      <c r="AR19" s="20"/>
      <c r="BE19" s="296"/>
      <c r="BS19" s="17" t="s">
        <v>6</v>
      </c>
    </row>
    <row r="20" spans="2:71" ht="18.4" customHeight="1">
      <c r="B20" s="20"/>
      <c r="E20" s="25" t="s">
        <v>41</v>
      </c>
      <c r="AK20" s="27" t="s">
        <v>32</v>
      </c>
      <c r="AN20" s="25" t="s">
        <v>33</v>
      </c>
      <c r="AR20" s="20"/>
      <c r="BE20" s="296"/>
      <c r="BS20" s="17" t="s">
        <v>4</v>
      </c>
    </row>
    <row r="21" spans="2:57" ht="6.95" customHeight="1">
      <c r="B21" s="20"/>
      <c r="AR21" s="20"/>
      <c r="BE21" s="296"/>
    </row>
    <row r="22" spans="2:57" ht="12" customHeight="1">
      <c r="B22" s="20"/>
      <c r="D22" s="27" t="s">
        <v>42</v>
      </c>
      <c r="AR22" s="20"/>
      <c r="BE22" s="296"/>
    </row>
    <row r="23" spans="2:57" ht="47.25" customHeight="1">
      <c r="B23" s="20"/>
      <c r="E23" s="303" t="s">
        <v>43</v>
      </c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R23" s="20"/>
      <c r="BE23" s="296"/>
    </row>
    <row r="24" spans="2:57" ht="6.95" customHeight="1">
      <c r="B24" s="20"/>
      <c r="AR24" s="20"/>
      <c r="BE24" s="296"/>
    </row>
    <row r="25" spans="2:57" ht="6.95" customHeight="1">
      <c r="B25" s="2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0"/>
      <c r="BE25" s="296"/>
    </row>
    <row r="26" spans="2:57" s="1" customFormat="1" ht="25.9" customHeight="1">
      <c r="B26" s="33"/>
      <c r="D26" s="34" t="s">
        <v>44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04">
        <f>ROUND(AG54,2)</f>
        <v>0</v>
      </c>
      <c r="AL26" s="305"/>
      <c r="AM26" s="305"/>
      <c r="AN26" s="305"/>
      <c r="AO26" s="305"/>
      <c r="AR26" s="33"/>
      <c r="BE26" s="296"/>
    </row>
    <row r="27" spans="2:57" s="1" customFormat="1" ht="6.95" customHeight="1">
      <c r="B27" s="33"/>
      <c r="AR27" s="33"/>
      <c r="BE27" s="296"/>
    </row>
    <row r="28" spans="2:57" s="1" customFormat="1" ht="12.75">
      <c r="B28" s="33"/>
      <c r="L28" s="306" t="s">
        <v>45</v>
      </c>
      <c r="M28" s="306"/>
      <c r="N28" s="306"/>
      <c r="O28" s="306"/>
      <c r="P28" s="306"/>
      <c r="W28" s="306" t="s">
        <v>46</v>
      </c>
      <c r="X28" s="306"/>
      <c r="Y28" s="306"/>
      <c r="Z28" s="306"/>
      <c r="AA28" s="306"/>
      <c r="AB28" s="306"/>
      <c r="AC28" s="306"/>
      <c r="AD28" s="306"/>
      <c r="AE28" s="306"/>
      <c r="AK28" s="306" t="s">
        <v>47</v>
      </c>
      <c r="AL28" s="306"/>
      <c r="AM28" s="306"/>
      <c r="AN28" s="306"/>
      <c r="AO28" s="306"/>
      <c r="AR28" s="33"/>
      <c r="BE28" s="296"/>
    </row>
    <row r="29" spans="2:57" s="2" customFormat="1" ht="14.45" customHeight="1">
      <c r="B29" s="37"/>
      <c r="D29" s="27" t="s">
        <v>48</v>
      </c>
      <c r="F29" s="27" t="s">
        <v>49</v>
      </c>
      <c r="L29" s="309">
        <v>0.21</v>
      </c>
      <c r="M29" s="308"/>
      <c r="N29" s="308"/>
      <c r="O29" s="308"/>
      <c r="P29" s="308"/>
      <c r="W29" s="307">
        <f>ROUND(AZ54,2)</f>
        <v>0</v>
      </c>
      <c r="X29" s="308"/>
      <c r="Y29" s="308"/>
      <c r="Z29" s="308"/>
      <c r="AA29" s="308"/>
      <c r="AB29" s="308"/>
      <c r="AC29" s="308"/>
      <c r="AD29" s="308"/>
      <c r="AE29" s="308"/>
      <c r="AK29" s="307">
        <f>ROUND(AV54,2)</f>
        <v>0</v>
      </c>
      <c r="AL29" s="308"/>
      <c r="AM29" s="308"/>
      <c r="AN29" s="308"/>
      <c r="AO29" s="308"/>
      <c r="AR29" s="37"/>
      <c r="BE29" s="297"/>
    </row>
    <row r="30" spans="2:57" s="2" customFormat="1" ht="14.45" customHeight="1">
      <c r="B30" s="37"/>
      <c r="F30" s="27" t="s">
        <v>50</v>
      </c>
      <c r="L30" s="309">
        <v>0.15</v>
      </c>
      <c r="M30" s="308"/>
      <c r="N30" s="308"/>
      <c r="O30" s="308"/>
      <c r="P30" s="308"/>
      <c r="W30" s="307">
        <f>ROUND(BA54,2)</f>
        <v>0</v>
      </c>
      <c r="X30" s="308"/>
      <c r="Y30" s="308"/>
      <c r="Z30" s="308"/>
      <c r="AA30" s="308"/>
      <c r="AB30" s="308"/>
      <c r="AC30" s="308"/>
      <c r="AD30" s="308"/>
      <c r="AE30" s="308"/>
      <c r="AK30" s="307">
        <f>ROUND(AW54,2)</f>
        <v>0</v>
      </c>
      <c r="AL30" s="308"/>
      <c r="AM30" s="308"/>
      <c r="AN30" s="308"/>
      <c r="AO30" s="308"/>
      <c r="AR30" s="37"/>
      <c r="BE30" s="297"/>
    </row>
    <row r="31" spans="2:57" s="2" customFormat="1" ht="14.45" customHeight="1" hidden="1">
      <c r="B31" s="37"/>
      <c r="F31" s="27" t="s">
        <v>51</v>
      </c>
      <c r="L31" s="309">
        <v>0.21</v>
      </c>
      <c r="M31" s="308"/>
      <c r="N31" s="308"/>
      <c r="O31" s="308"/>
      <c r="P31" s="308"/>
      <c r="W31" s="307">
        <f>ROUND(BB54,2)</f>
        <v>0</v>
      </c>
      <c r="X31" s="308"/>
      <c r="Y31" s="308"/>
      <c r="Z31" s="308"/>
      <c r="AA31" s="308"/>
      <c r="AB31" s="308"/>
      <c r="AC31" s="308"/>
      <c r="AD31" s="308"/>
      <c r="AE31" s="308"/>
      <c r="AK31" s="307">
        <v>0</v>
      </c>
      <c r="AL31" s="308"/>
      <c r="AM31" s="308"/>
      <c r="AN31" s="308"/>
      <c r="AO31" s="308"/>
      <c r="AR31" s="37"/>
      <c r="BE31" s="297"/>
    </row>
    <row r="32" spans="2:57" s="2" customFormat="1" ht="14.45" customHeight="1" hidden="1">
      <c r="B32" s="37"/>
      <c r="F32" s="27" t="s">
        <v>52</v>
      </c>
      <c r="L32" s="309">
        <v>0.15</v>
      </c>
      <c r="M32" s="308"/>
      <c r="N32" s="308"/>
      <c r="O32" s="308"/>
      <c r="P32" s="308"/>
      <c r="W32" s="307">
        <f>ROUND(BC54,2)</f>
        <v>0</v>
      </c>
      <c r="X32" s="308"/>
      <c r="Y32" s="308"/>
      <c r="Z32" s="308"/>
      <c r="AA32" s="308"/>
      <c r="AB32" s="308"/>
      <c r="AC32" s="308"/>
      <c r="AD32" s="308"/>
      <c r="AE32" s="308"/>
      <c r="AK32" s="307">
        <v>0</v>
      </c>
      <c r="AL32" s="308"/>
      <c r="AM32" s="308"/>
      <c r="AN32" s="308"/>
      <c r="AO32" s="308"/>
      <c r="AR32" s="37"/>
      <c r="BE32" s="297"/>
    </row>
    <row r="33" spans="2:44" s="2" customFormat="1" ht="14.45" customHeight="1" hidden="1">
      <c r="B33" s="37"/>
      <c r="F33" s="27" t="s">
        <v>53</v>
      </c>
      <c r="L33" s="309">
        <v>0</v>
      </c>
      <c r="M33" s="308"/>
      <c r="N33" s="308"/>
      <c r="O33" s="308"/>
      <c r="P33" s="308"/>
      <c r="W33" s="307">
        <f>ROUND(BD54,2)</f>
        <v>0</v>
      </c>
      <c r="X33" s="308"/>
      <c r="Y33" s="308"/>
      <c r="Z33" s="308"/>
      <c r="AA33" s="308"/>
      <c r="AB33" s="308"/>
      <c r="AC33" s="308"/>
      <c r="AD33" s="308"/>
      <c r="AE33" s="308"/>
      <c r="AK33" s="307">
        <v>0</v>
      </c>
      <c r="AL33" s="308"/>
      <c r="AM33" s="308"/>
      <c r="AN33" s="308"/>
      <c r="AO33" s="308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54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55</v>
      </c>
      <c r="U35" s="40"/>
      <c r="V35" s="40"/>
      <c r="W35" s="40"/>
      <c r="X35" s="313" t="s">
        <v>56</v>
      </c>
      <c r="Y35" s="311"/>
      <c r="Z35" s="311"/>
      <c r="AA35" s="311"/>
      <c r="AB35" s="311"/>
      <c r="AC35" s="40"/>
      <c r="AD35" s="40"/>
      <c r="AE35" s="40"/>
      <c r="AF35" s="40"/>
      <c r="AG35" s="40"/>
      <c r="AH35" s="40"/>
      <c r="AI35" s="40"/>
      <c r="AJ35" s="40"/>
      <c r="AK35" s="310">
        <f>SUM(AK26:AK33)</f>
        <v>0</v>
      </c>
      <c r="AL35" s="311"/>
      <c r="AM35" s="311"/>
      <c r="AN35" s="311"/>
      <c r="AO35" s="312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1" t="s">
        <v>57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7" t="s">
        <v>13</v>
      </c>
      <c r="L44" s="3" t="str">
        <f>K5</f>
        <v>0211152A</v>
      </c>
      <c r="AR44" s="46"/>
    </row>
    <row r="45" spans="2:44" s="4" customFormat="1" ht="36.95" customHeight="1">
      <c r="B45" s="47"/>
      <c r="C45" s="48" t="s">
        <v>16</v>
      </c>
      <c r="L45" s="280" t="str">
        <f>K6</f>
        <v>Bělá - Domašov, ř. km 25,500 - 27,800 - odstranění PŠ 2021</v>
      </c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7" t="s">
        <v>22</v>
      </c>
      <c r="L47" s="49" t="str">
        <f>IF(K8="","",K8)</f>
        <v>Olomoucký kraj</v>
      </c>
      <c r="AI47" s="27" t="s">
        <v>24</v>
      </c>
      <c r="AM47" s="285" t="str">
        <f>IF(AN8="","",AN8)</f>
        <v>9. 5. 2022</v>
      </c>
      <c r="AN47" s="285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7" t="s">
        <v>28</v>
      </c>
      <c r="L49" s="3" t="str">
        <f>IF(E11="","",E11)</f>
        <v>Povodí Odry, státní podnik</v>
      </c>
      <c r="AI49" s="27" t="s">
        <v>36</v>
      </c>
      <c r="AM49" s="286" t="str">
        <f>IF(E17="","",E17)</f>
        <v>AQUATIS, a.s.</v>
      </c>
      <c r="AN49" s="287"/>
      <c r="AO49" s="287"/>
      <c r="AP49" s="287"/>
      <c r="AR49" s="33"/>
      <c r="AS49" s="288" t="s">
        <v>58</v>
      </c>
      <c r="AT49" s="289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7" t="s">
        <v>34</v>
      </c>
      <c r="L50" s="3" t="str">
        <f>IF(E14="Vyplň údaj","",E14)</f>
        <v/>
      </c>
      <c r="AI50" s="27" t="s">
        <v>40</v>
      </c>
      <c r="AM50" s="286" t="str">
        <f>IF(E20="","",E20)</f>
        <v xml:space="preserve">Ing. Michal Jendruščák </v>
      </c>
      <c r="AN50" s="287"/>
      <c r="AO50" s="287"/>
      <c r="AP50" s="287"/>
      <c r="AR50" s="33"/>
      <c r="AS50" s="290"/>
      <c r="AT50" s="291"/>
      <c r="BD50" s="54"/>
    </row>
    <row r="51" spans="2:56" s="1" customFormat="1" ht="10.9" customHeight="1">
      <c r="B51" s="33"/>
      <c r="AR51" s="33"/>
      <c r="AS51" s="290"/>
      <c r="AT51" s="291"/>
      <c r="BD51" s="54"/>
    </row>
    <row r="52" spans="2:56" s="1" customFormat="1" ht="29.25" customHeight="1">
      <c r="B52" s="33"/>
      <c r="C52" s="284" t="s">
        <v>59</v>
      </c>
      <c r="D52" s="283"/>
      <c r="E52" s="283"/>
      <c r="F52" s="283"/>
      <c r="G52" s="283"/>
      <c r="H52" s="55"/>
      <c r="I52" s="282" t="s">
        <v>60</v>
      </c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92" t="s">
        <v>61</v>
      </c>
      <c r="AH52" s="283"/>
      <c r="AI52" s="283"/>
      <c r="AJ52" s="283"/>
      <c r="AK52" s="283"/>
      <c r="AL52" s="283"/>
      <c r="AM52" s="283"/>
      <c r="AN52" s="282" t="s">
        <v>62</v>
      </c>
      <c r="AO52" s="283"/>
      <c r="AP52" s="283"/>
      <c r="AQ52" s="56" t="s">
        <v>63</v>
      </c>
      <c r="AR52" s="33"/>
      <c r="AS52" s="57" t="s">
        <v>64</v>
      </c>
      <c r="AT52" s="58" t="s">
        <v>65</v>
      </c>
      <c r="AU52" s="58" t="s">
        <v>66</v>
      </c>
      <c r="AV52" s="58" t="s">
        <v>67</v>
      </c>
      <c r="AW52" s="58" t="s">
        <v>68</v>
      </c>
      <c r="AX52" s="58" t="s">
        <v>69</v>
      </c>
      <c r="AY52" s="58" t="s">
        <v>70</v>
      </c>
      <c r="AZ52" s="58" t="s">
        <v>71</v>
      </c>
      <c r="BA52" s="58" t="s">
        <v>72</v>
      </c>
      <c r="BB52" s="58" t="s">
        <v>73</v>
      </c>
      <c r="BC52" s="58" t="s">
        <v>74</v>
      </c>
      <c r="BD52" s="59" t="s">
        <v>75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93">
        <f>ROUND(AG55+AG56+AG63+AG68+AG75+AG80,2)</f>
        <v>0</v>
      </c>
      <c r="AH54" s="293"/>
      <c r="AI54" s="293"/>
      <c r="AJ54" s="293"/>
      <c r="AK54" s="293"/>
      <c r="AL54" s="293"/>
      <c r="AM54" s="293"/>
      <c r="AN54" s="294">
        <f aca="true" t="shared" si="0" ref="AN54:AN80">SUM(AG54,AT54)</f>
        <v>0</v>
      </c>
      <c r="AO54" s="294"/>
      <c r="AP54" s="294"/>
      <c r="AQ54" s="65" t="s">
        <v>33</v>
      </c>
      <c r="AR54" s="61"/>
      <c r="AS54" s="66">
        <f>ROUND(AS55+AS56+AS63+AS68+AS75+AS80,2)</f>
        <v>0</v>
      </c>
      <c r="AT54" s="67">
        <f aca="true" t="shared" si="1" ref="AT54:AT80">ROUND(SUM(AV54:AW54),2)</f>
        <v>0</v>
      </c>
      <c r="AU54" s="68">
        <f>ROUND(AU55+AU56+AU63+AU68+AU75+AU80,5)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ROUND(AZ55+AZ56+AZ63+AZ68+AZ75+AZ80,2)</f>
        <v>0</v>
      </c>
      <c r="BA54" s="67">
        <f>ROUND(BA55+BA56+BA63+BA68+BA75+BA80,2)</f>
        <v>0</v>
      </c>
      <c r="BB54" s="67">
        <f>ROUND(BB55+BB56+BB63+BB68+BB75+BB80,2)</f>
        <v>0</v>
      </c>
      <c r="BC54" s="67">
        <f>ROUND(BC55+BC56+BC63+BC68+BC75+BC80,2)</f>
        <v>0</v>
      </c>
      <c r="BD54" s="69">
        <f>ROUND(BD55+BD56+BD63+BD68+BD75+BD80,2)</f>
        <v>0</v>
      </c>
      <c r="BS54" s="70" t="s">
        <v>77</v>
      </c>
      <c r="BT54" s="70" t="s">
        <v>78</v>
      </c>
      <c r="BU54" s="71" t="s">
        <v>79</v>
      </c>
      <c r="BV54" s="70" t="s">
        <v>80</v>
      </c>
      <c r="BW54" s="70" t="s">
        <v>5</v>
      </c>
      <c r="BX54" s="70" t="s">
        <v>81</v>
      </c>
      <c r="CL54" s="70" t="s">
        <v>19</v>
      </c>
    </row>
    <row r="55" spans="1:91" s="6" customFormat="1" ht="16.5" customHeight="1">
      <c r="A55" s="72" t="s">
        <v>82</v>
      </c>
      <c r="B55" s="73"/>
      <c r="C55" s="74"/>
      <c r="D55" s="274" t="s">
        <v>83</v>
      </c>
      <c r="E55" s="274"/>
      <c r="F55" s="274"/>
      <c r="G55" s="274"/>
      <c r="H55" s="274"/>
      <c r="I55" s="75"/>
      <c r="J55" s="274" t="s">
        <v>84</v>
      </c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9">
        <f>OST!J30</f>
        <v>0</v>
      </c>
      <c r="AH55" s="278"/>
      <c r="AI55" s="278"/>
      <c r="AJ55" s="278"/>
      <c r="AK55" s="278"/>
      <c r="AL55" s="278"/>
      <c r="AM55" s="278"/>
      <c r="AN55" s="279">
        <f t="shared" si="0"/>
        <v>0</v>
      </c>
      <c r="AO55" s="278"/>
      <c r="AP55" s="278"/>
      <c r="AQ55" s="76" t="s">
        <v>83</v>
      </c>
      <c r="AR55" s="73"/>
      <c r="AS55" s="77">
        <v>0</v>
      </c>
      <c r="AT55" s="78">
        <f t="shared" si="1"/>
        <v>0</v>
      </c>
      <c r="AU55" s="79">
        <f>OST!P85</f>
        <v>0</v>
      </c>
      <c r="AV55" s="78">
        <f>OST!J33</f>
        <v>0</v>
      </c>
      <c r="AW55" s="78">
        <f>OST!J34</f>
        <v>0</v>
      </c>
      <c r="AX55" s="78">
        <f>OST!J35</f>
        <v>0</v>
      </c>
      <c r="AY55" s="78">
        <f>OST!J36</f>
        <v>0</v>
      </c>
      <c r="AZ55" s="78">
        <f>OST!F33</f>
        <v>0</v>
      </c>
      <c r="BA55" s="78">
        <f>OST!F34</f>
        <v>0</v>
      </c>
      <c r="BB55" s="78">
        <f>OST!F35</f>
        <v>0</v>
      </c>
      <c r="BC55" s="78">
        <f>OST!F36</f>
        <v>0</v>
      </c>
      <c r="BD55" s="80">
        <f>OST!F37</f>
        <v>0</v>
      </c>
      <c r="BT55" s="81" t="s">
        <v>85</v>
      </c>
      <c r="BV55" s="81" t="s">
        <v>80</v>
      </c>
      <c r="BW55" s="81" t="s">
        <v>86</v>
      </c>
      <c r="BX55" s="81" t="s">
        <v>5</v>
      </c>
      <c r="CL55" s="81" t="s">
        <v>19</v>
      </c>
      <c r="CM55" s="81" t="s">
        <v>87</v>
      </c>
    </row>
    <row r="56" spans="2:91" s="6" customFormat="1" ht="24.75" customHeight="1">
      <c r="B56" s="73"/>
      <c r="C56" s="74"/>
      <c r="D56" s="274" t="s">
        <v>88</v>
      </c>
      <c r="E56" s="274"/>
      <c r="F56" s="274"/>
      <c r="G56" s="274"/>
      <c r="H56" s="274"/>
      <c r="I56" s="75"/>
      <c r="J56" s="274" t="s">
        <v>89</v>
      </c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7">
        <f>ROUND(SUM(AG57:AG62),2)</f>
        <v>0</v>
      </c>
      <c r="AH56" s="278"/>
      <c r="AI56" s="278"/>
      <c r="AJ56" s="278"/>
      <c r="AK56" s="278"/>
      <c r="AL56" s="278"/>
      <c r="AM56" s="278"/>
      <c r="AN56" s="279">
        <f t="shared" si="0"/>
        <v>0</v>
      </c>
      <c r="AO56" s="278"/>
      <c r="AP56" s="278"/>
      <c r="AQ56" s="76" t="s">
        <v>90</v>
      </c>
      <c r="AR56" s="73"/>
      <c r="AS56" s="77">
        <f>ROUND(SUM(AS57:AS62),2)</f>
        <v>0</v>
      </c>
      <c r="AT56" s="78">
        <f t="shared" si="1"/>
        <v>0</v>
      </c>
      <c r="AU56" s="79">
        <f>ROUND(SUM(AU57:AU62),5)</f>
        <v>0</v>
      </c>
      <c r="AV56" s="78">
        <f>ROUND(AZ56*L29,2)</f>
        <v>0</v>
      </c>
      <c r="AW56" s="78">
        <f>ROUND(BA56*L30,2)</f>
        <v>0</v>
      </c>
      <c r="AX56" s="78">
        <f>ROUND(BB56*L29,2)</f>
        <v>0</v>
      </c>
      <c r="AY56" s="78">
        <f>ROUND(BC56*L30,2)</f>
        <v>0</v>
      </c>
      <c r="AZ56" s="78">
        <f>ROUND(SUM(AZ57:AZ62),2)</f>
        <v>0</v>
      </c>
      <c r="BA56" s="78">
        <f>ROUND(SUM(BA57:BA62),2)</f>
        <v>0</v>
      </c>
      <c r="BB56" s="78">
        <f>ROUND(SUM(BB57:BB62),2)</f>
        <v>0</v>
      </c>
      <c r="BC56" s="78">
        <f>ROUND(SUM(BC57:BC62),2)</f>
        <v>0</v>
      </c>
      <c r="BD56" s="80">
        <f>ROUND(SUM(BD57:BD62),2)</f>
        <v>0</v>
      </c>
      <c r="BS56" s="81" t="s">
        <v>77</v>
      </c>
      <c r="BT56" s="81" t="s">
        <v>85</v>
      </c>
      <c r="BU56" s="81" t="s">
        <v>79</v>
      </c>
      <c r="BV56" s="81" t="s">
        <v>80</v>
      </c>
      <c r="BW56" s="81" t="s">
        <v>91</v>
      </c>
      <c r="BX56" s="81" t="s">
        <v>5</v>
      </c>
      <c r="CL56" s="81" t="s">
        <v>19</v>
      </c>
      <c r="CM56" s="81" t="s">
        <v>87</v>
      </c>
    </row>
    <row r="57" spans="1:90" s="3" customFormat="1" ht="23.25" customHeight="1">
      <c r="A57" s="72" t="s">
        <v>82</v>
      </c>
      <c r="B57" s="46"/>
      <c r="C57" s="9"/>
      <c r="D57" s="9"/>
      <c r="E57" s="273" t="s">
        <v>92</v>
      </c>
      <c r="F57" s="273"/>
      <c r="G57" s="273"/>
      <c r="H57" s="273"/>
      <c r="I57" s="273"/>
      <c r="J57" s="9"/>
      <c r="K57" s="273" t="s">
        <v>93</v>
      </c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5">
        <f>'SO 01.1'!J32</f>
        <v>0</v>
      </c>
      <c r="AH57" s="276"/>
      <c r="AI57" s="276"/>
      <c r="AJ57" s="276"/>
      <c r="AK57" s="276"/>
      <c r="AL57" s="276"/>
      <c r="AM57" s="276"/>
      <c r="AN57" s="275">
        <f t="shared" si="0"/>
        <v>0</v>
      </c>
      <c r="AO57" s="276"/>
      <c r="AP57" s="276"/>
      <c r="AQ57" s="82" t="s">
        <v>94</v>
      </c>
      <c r="AR57" s="46"/>
      <c r="AS57" s="83">
        <v>0</v>
      </c>
      <c r="AT57" s="84">
        <f t="shared" si="1"/>
        <v>0</v>
      </c>
      <c r="AU57" s="85">
        <f>'SO 01.1'!P91</f>
        <v>0</v>
      </c>
      <c r="AV57" s="84">
        <f>'SO 01.1'!J35</f>
        <v>0</v>
      </c>
      <c r="AW57" s="84">
        <f>'SO 01.1'!J36</f>
        <v>0</v>
      </c>
      <c r="AX57" s="84">
        <f>'SO 01.1'!J37</f>
        <v>0</v>
      </c>
      <c r="AY57" s="84">
        <f>'SO 01.1'!J38</f>
        <v>0</v>
      </c>
      <c r="AZ57" s="84">
        <f>'SO 01.1'!F35</f>
        <v>0</v>
      </c>
      <c r="BA57" s="84">
        <f>'SO 01.1'!F36</f>
        <v>0</v>
      </c>
      <c r="BB57" s="84">
        <f>'SO 01.1'!F37</f>
        <v>0</v>
      </c>
      <c r="BC57" s="84">
        <f>'SO 01.1'!F38</f>
        <v>0</v>
      </c>
      <c r="BD57" s="86">
        <f>'SO 01.1'!F39</f>
        <v>0</v>
      </c>
      <c r="BT57" s="25" t="s">
        <v>87</v>
      </c>
      <c r="BV57" s="25" t="s">
        <v>80</v>
      </c>
      <c r="BW57" s="25" t="s">
        <v>95</v>
      </c>
      <c r="BX57" s="25" t="s">
        <v>91</v>
      </c>
      <c r="CL57" s="25" t="s">
        <v>19</v>
      </c>
    </row>
    <row r="58" spans="1:90" s="3" customFormat="1" ht="16.5" customHeight="1">
      <c r="A58" s="72" t="s">
        <v>82</v>
      </c>
      <c r="B58" s="46"/>
      <c r="C58" s="9"/>
      <c r="D58" s="9"/>
      <c r="E58" s="273" t="s">
        <v>96</v>
      </c>
      <c r="F58" s="273"/>
      <c r="G58" s="273"/>
      <c r="H58" s="273"/>
      <c r="I58" s="273"/>
      <c r="J58" s="9"/>
      <c r="K58" s="273" t="s">
        <v>97</v>
      </c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5">
        <f>'SO 01.2'!J32</f>
        <v>0</v>
      </c>
      <c r="AH58" s="276"/>
      <c r="AI58" s="276"/>
      <c r="AJ58" s="276"/>
      <c r="AK58" s="276"/>
      <c r="AL58" s="276"/>
      <c r="AM58" s="276"/>
      <c r="AN58" s="275">
        <f t="shared" si="0"/>
        <v>0</v>
      </c>
      <c r="AO58" s="276"/>
      <c r="AP58" s="276"/>
      <c r="AQ58" s="82" t="s">
        <v>94</v>
      </c>
      <c r="AR58" s="46"/>
      <c r="AS58" s="83">
        <v>0</v>
      </c>
      <c r="AT58" s="84">
        <f t="shared" si="1"/>
        <v>0</v>
      </c>
      <c r="AU58" s="85">
        <f>'SO 01.2'!P91</f>
        <v>0</v>
      </c>
      <c r="AV58" s="84">
        <f>'SO 01.2'!J35</f>
        <v>0</v>
      </c>
      <c r="AW58" s="84">
        <f>'SO 01.2'!J36</f>
        <v>0</v>
      </c>
      <c r="AX58" s="84">
        <f>'SO 01.2'!J37</f>
        <v>0</v>
      </c>
      <c r="AY58" s="84">
        <f>'SO 01.2'!J38</f>
        <v>0</v>
      </c>
      <c r="AZ58" s="84">
        <f>'SO 01.2'!F35</f>
        <v>0</v>
      </c>
      <c r="BA58" s="84">
        <f>'SO 01.2'!F36</f>
        <v>0</v>
      </c>
      <c r="BB58" s="84">
        <f>'SO 01.2'!F37</f>
        <v>0</v>
      </c>
      <c r="BC58" s="84">
        <f>'SO 01.2'!F38</f>
        <v>0</v>
      </c>
      <c r="BD58" s="86">
        <f>'SO 01.2'!F39</f>
        <v>0</v>
      </c>
      <c r="BT58" s="25" t="s">
        <v>87</v>
      </c>
      <c r="BV58" s="25" t="s">
        <v>80</v>
      </c>
      <c r="BW58" s="25" t="s">
        <v>98</v>
      </c>
      <c r="BX58" s="25" t="s">
        <v>91</v>
      </c>
      <c r="CL58" s="25" t="s">
        <v>19</v>
      </c>
    </row>
    <row r="59" spans="1:90" s="3" customFormat="1" ht="16.5" customHeight="1">
      <c r="A59" s="72" t="s">
        <v>82</v>
      </c>
      <c r="B59" s="46"/>
      <c r="C59" s="9"/>
      <c r="D59" s="9"/>
      <c r="E59" s="273" t="s">
        <v>99</v>
      </c>
      <c r="F59" s="273"/>
      <c r="G59" s="273"/>
      <c r="H59" s="273"/>
      <c r="I59" s="273"/>
      <c r="J59" s="9"/>
      <c r="K59" s="273" t="s">
        <v>100</v>
      </c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5">
        <f>'SO 01.3'!J32</f>
        <v>0</v>
      </c>
      <c r="AH59" s="276"/>
      <c r="AI59" s="276"/>
      <c r="AJ59" s="276"/>
      <c r="AK59" s="276"/>
      <c r="AL59" s="276"/>
      <c r="AM59" s="276"/>
      <c r="AN59" s="275">
        <f t="shared" si="0"/>
        <v>0</v>
      </c>
      <c r="AO59" s="276"/>
      <c r="AP59" s="276"/>
      <c r="AQ59" s="82" t="s">
        <v>94</v>
      </c>
      <c r="AR59" s="46"/>
      <c r="AS59" s="83">
        <v>0</v>
      </c>
      <c r="AT59" s="84">
        <f t="shared" si="1"/>
        <v>0</v>
      </c>
      <c r="AU59" s="85">
        <f>'SO 01.3'!P92</f>
        <v>0</v>
      </c>
      <c r="AV59" s="84">
        <f>'SO 01.3'!J35</f>
        <v>0</v>
      </c>
      <c r="AW59" s="84">
        <f>'SO 01.3'!J36</f>
        <v>0</v>
      </c>
      <c r="AX59" s="84">
        <f>'SO 01.3'!J37</f>
        <v>0</v>
      </c>
      <c r="AY59" s="84">
        <f>'SO 01.3'!J38</f>
        <v>0</v>
      </c>
      <c r="AZ59" s="84">
        <f>'SO 01.3'!F35</f>
        <v>0</v>
      </c>
      <c r="BA59" s="84">
        <f>'SO 01.3'!F36</f>
        <v>0</v>
      </c>
      <c r="BB59" s="84">
        <f>'SO 01.3'!F37</f>
        <v>0</v>
      </c>
      <c r="BC59" s="84">
        <f>'SO 01.3'!F38</f>
        <v>0</v>
      </c>
      <c r="BD59" s="86">
        <f>'SO 01.3'!F39</f>
        <v>0</v>
      </c>
      <c r="BT59" s="25" t="s">
        <v>87</v>
      </c>
      <c r="BV59" s="25" t="s">
        <v>80</v>
      </c>
      <c r="BW59" s="25" t="s">
        <v>101</v>
      </c>
      <c r="BX59" s="25" t="s">
        <v>91</v>
      </c>
      <c r="CL59" s="25" t="s">
        <v>19</v>
      </c>
    </row>
    <row r="60" spans="1:90" s="3" customFormat="1" ht="16.5" customHeight="1">
      <c r="A60" s="72" t="s">
        <v>82</v>
      </c>
      <c r="B60" s="46"/>
      <c r="C60" s="9"/>
      <c r="D60" s="9"/>
      <c r="E60" s="273" t="s">
        <v>102</v>
      </c>
      <c r="F60" s="273"/>
      <c r="G60" s="273"/>
      <c r="H60" s="273"/>
      <c r="I60" s="273"/>
      <c r="J60" s="9"/>
      <c r="K60" s="273" t="s">
        <v>103</v>
      </c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5">
        <f>'SO 01.4'!J32</f>
        <v>0</v>
      </c>
      <c r="AH60" s="276"/>
      <c r="AI60" s="276"/>
      <c r="AJ60" s="276"/>
      <c r="AK60" s="276"/>
      <c r="AL60" s="276"/>
      <c r="AM60" s="276"/>
      <c r="AN60" s="275">
        <f t="shared" si="0"/>
        <v>0</v>
      </c>
      <c r="AO60" s="276"/>
      <c r="AP60" s="276"/>
      <c r="AQ60" s="82" t="s">
        <v>94</v>
      </c>
      <c r="AR60" s="46"/>
      <c r="AS60" s="83">
        <v>0</v>
      </c>
      <c r="AT60" s="84">
        <f t="shared" si="1"/>
        <v>0</v>
      </c>
      <c r="AU60" s="85">
        <f>'SO 01.4'!P93</f>
        <v>0</v>
      </c>
      <c r="AV60" s="84">
        <f>'SO 01.4'!J35</f>
        <v>0</v>
      </c>
      <c r="AW60" s="84">
        <f>'SO 01.4'!J36</f>
        <v>0</v>
      </c>
      <c r="AX60" s="84">
        <f>'SO 01.4'!J37</f>
        <v>0</v>
      </c>
      <c r="AY60" s="84">
        <f>'SO 01.4'!J38</f>
        <v>0</v>
      </c>
      <c r="AZ60" s="84">
        <f>'SO 01.4'!F35</f>
        <v>0</v>
      </c>
      <c r="BA60" s="84">
        <f>'SO 01.4'!F36</f>
        <v>0</v>
      </c>
      <c r="BB60" s="84">
        <f>'SO 01.4'!F37</f>
        <v>0</v>
      </c>
      <c r="BC60" s="84">
        <f>'SO 01.4'!F38</f>
        <v>0</v>
      </c>
      <c r="BD60" s="86">
        <f>'SO 01.4'!F39</f>
        <v>0</v>
      </c>
      <c r="BT60" s="25" t="s">
        <v>87</v>
      </c>
      <c r="BV60" s="25" t="s">
        <v>80</v>
      </c>
      <c r="BW60" s="25" t="s">
        <v>104</v>
      </c>
      <c r="BX60" s="25" t="s">
        <v>91</v>
      </c>
      <c r="CL60" s="25" t="s">
        <v>19</v>
      </c>
    </row>
    <row r="61" spans="1:90" s="3" customFormat="1" ht="16.5" customHeight="1">
      <c r="A61" s="72" t="s">
        <v>82</v>
      </c>
      <c r="B61" s="46"/>
      <c r="C61" s="9"/>
      <c r="D61" s="9"/>
      <c r="E61" s="273" t="s">
        <v>105</v>
      </c>
      <c r="F61" s="273"/>
      <c r="G61" s="273"/>
      <c r="H61" s="273"/>
      <c r="I61" s="273"/>
      <c r="J61" s="9"/>
      <c r="K61" s="273" t="s">
        <v>106</v>
      </c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5">
        <f>'SO 01.5'!J32</f>
        <v>0</v>
      </c>
      <c r="AH61" s="276"/>
      <c r="AI61" s="276"/>
      <c r="AJ61" s="276"/>
      <c r="AK61" s="276"/>
      <c r="AL61" s="276"/>
      <c r="AM61" s="276"/>
      <c r="AN61" s="275">
        <f t="shared" si="0"/>
        <v>0</v>
      </c>
      <c r="AO61" s="276"/>
      <c r="AP61" s="276"/>
      <c r="AQ61" s="82" t="s">
        <v>94</v>
      </c>
      <c r="AR61" s="46"/>
      <c r="AS61" s="83">
        <v>0</v>
      </c>
      <c r="AT61" s="84">
        <f t="shared" si="1"/>
        <v>0</v>
      </c>
      <c r="AU61" s="85">
        <f>'SO 01.5'!P93</f>
        <v>0</v>
      </c>
      <c r="AV61" s="84">
        <f>'SO 01.5'!J35</f>
        <v>0</v>
      </c>
      <c r="AW61" s="84">
        <f>'SO 01.5'!J36</f>
        <v>0</v>
      </c>
      <c r="AX61" s="84">
        <f>'SO 01.5'!J37</f>
        <v>0</v>
      </c>
      <c r="AY61" s="84">
        <f>'SO 01.5'!J38</f>
        <v>0</v>
      </c>
      <c r="AZ61" s="84">
        <f>'SO 01.5'!F35</f>
        <v>0</v>
      </c>
      <c r="BA61" s="84">
        <f>'SO 01.5'!F36</f>
        <v>0</v>
      </c>
      <c r="BB61" s="84">
        <f>'SO 01.5'!F37</f>
        <v>0</v>
      </c>
      <c r="BC61" s="84">
        <f>'SO 01.5'!F38</f>
        <v>0</v>
      </c>
      <c r="BD61" s="86">
        <f>'SO 01.5'!F39</f>
        <v>0</v>
      </c>
      <c r="BT61" s="25" t="s">
        <v>87</v>
      </c>
      <c r="BV61" s="25" t="s">
        <v>80</v>
      </c>
      <c r="BW61" s="25" t="s">
        <v>107</v>
      </c>
      <c r="BX61" s="25" t="s">
        <v>91</v>
      </c>
      <c r="CL61" s="25" t="s">
        <v>19</v>
      </c>
    </row>
    <row r="62" spans="1:90" s="3" customFormat="1" ht="16.5" customHeight="1">
      <c r="A62" s="72" t="s">
        <v>82</v>
      </c>
      <c r="B62" s="46"/>
      <c r="C62" s="9"/>
      <c r="D62" s="9"/>
      <c r="E62" s="273" t="s">
        <v>108</v>
      </c>
      <c r="F62" s="273"/>
      <c r="G62" s="273"/>
      <c r="H62" s="273"/>
      <c r="I62" s="273"/>
      <c r="J62" s="9"/>
      <c r="K62" s="273" t="s">
        <v>109</v>
      </c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5">
        <f>'SO 01.6'!J32</f>
        <v>0</v>
      </c>
      <c r="AH62" s="276"/>
      <c r="AI62" s="276"/>
      <c r="AJ62" s="276"/>
      <c r="AK62" s="276"/>
      <c r="AL62" s="276"/>
      <c r="AM62" s="276"/>
      <c r="AN62" s="275">
        <f t="shared" si="0"/>
        <v>0</v>
      </c>
      <c r="AO62" s="276"/>
      <c r="AP62" s="276"/>
      <c r="AQ62" s="82" t="s">
        <v>94</v>
      </c>
      <c r="AR62" s="46"/>
      <c r="AS62" s="83">
        <v>0</v>
      </c>
      <c r="AT62" s="84">
        <f t="shared" si="1"/>
        <v>0</v>
      </c>
      <c r="AU62" s="85">
        <f>'SO 01.6'!P93</f>
        <v>0</v>
      </c>
      <c r="AV62" s="84">
        <f>'SO 01.6'!J35</f>
        <v>0</v>
      </c>
      <c r="AW62" s="84">
        <f>'SO 01.6'!J36</f>
        <v>0</v>
      </c>
      <c r="AX62" s="84">
        <f>'SO 01.6'!J37</f>
        <v>0</v>
      </c>
      <c r="AY62" s="84">
        <f>'SO 01.6'!J38</f>
        <v>0</v>
      </c>
      <c r="AZ62" s="84">
        <f>'SO 01.6'!F35</f>
        <v>0</v>
      </c>
      <c r="BA62" s="84">
        <f>'SO 01.6'!F36</f>
        <v>0</v>
      </c>
      <c r="BB62" s="84">
        <f>'SO 01.6'!F37</f>
        <v>0</v>
      </c>
      <c r="BC62" s="84">
        <f>'SO 01.6'!F38</f>
        <v>0</v>
      </c>
      <c r="BD62" s="86">
        <f>'SO 01.6'!F39</f>
        <v>0</v>
      </c>
      <c r="BT62" s="25" t="s">
        <v>87</v>
      </c>
      <c r="BV62" s="25" t="s">
        <v>80</v>
      </c>
      <c r="BW62" s="25" t="s">
        <v>110</v>
      </c>
      <c r="BX62" s="25" t="s">
        <v>91</v>
      </c>
      <c r="CL62" s="25" t="s">
        <v>19</v>
      </c>
    </row>
    <row r="63" spans="2:91" s="6" customFormat="1" ht="24.75" customHeight="1">
      <c r="B63" s="73"/>
      <c r="C63" s="74"/>
      <c r="D63" s="274" t="s">
        <v>111</v>
      </c>
      <c r="E63" s="274"/>
      <c r="F63" s="274"/>
      <c r="G63" s="274"/>
      <c r="H63" s="274"/>
      <c r="I63" s="75"/>
      <c r="J63" s="274" t="s">
        <v>112</v>
      </c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7">
        <f>ROUND(SUM(AG64:AG67),2)</f>
        <v>0</v>
      </c>
      <c r="AH63" s="278"/>
      <c r="AI63" s="278"/>
      <c r="AJ63" s="278"/>
      <c r="AK63" s="278"/>
      <c r="AL63" s="278"/>
      <c r="AM63" s="278"/>
      <c r="AN63" s="279">
        <f t="shared" si="0"/>
        <v>0</v>
      </c>
      <c r="AO63" s="278"/>
      <c r="AP63" s="278"/>
      <c r="AQ63" s="76" t="s">
        <v>90</v>
      </c>
      <c r="AR63" s="73"/>
      <c r="AS63" s="77">
        <f>ROUND(SUM(AS64:AS67),2)</f>
        <v>0</v>
      </c>
      <c r="AT63" s="78">
        <f t="shared" si="1"/>
        <v>0</v>
      </c>
      <c r="AU63" s="79">
        <f>ROUND(SUM(AU64:AU67),5)</f>
        <v>0</v>
      </c>
      <c r="AV63" s="78">
        <f>ROUND(AZ63*L29,2)</f>
        <v>0</v>
      </c>
      <c r="AW63" s="78">
        <f>ROUND(BA63*L30,2)</f>
        <v>0</v>
      </c>
      <c r="AX63" s="78">
        <f>ROUND(BB63*L29,2)</f>
        <v>0</v>
      </c>
      <c r="AY63" s="78">
        <f>ROUND(BC63*L30,2)</f>
        <v>0</v>
      </c>
      <c r="AZ63" s="78">
        <f>ROUND(SUM(AZ64:AZ67),2)</f>
        <v>0</v>
      </c>
      <c r="BA63" s="78">
        <f>ROUND(SUM(BA64:BA67),2)</f>
        <v>0</v>
      </c>
      <c r="BB63" s="78">
        <f>ROUND(SUM(BB64:BB67),2)</f>
        <v>0</v>
      </c>
      <c r="BC63" s="78">
        <f>ROUND(SUM(BC64:BC67),2)</f>
        <v>0</v>
      </c>
      <c r="BD63" s="80">
        <f>ROUND(SUM(BD64:BD67),2)</f>
        <v>0</v>
      </c>
      <c r="BS63" s="81" t="s">
        <v>77</v>
      </c>
      <c r="BT63" s="81" t="s">
        <v>85</v>
      </c>
      <c r="BU63" s="81" t="s">
        <v>79</v>
      </c>
      <c r="BV63" s="81" t="s">
        <v>80</v>
      </c>
      <c r="BW63" s="81" t="s">
        <v>113</v>
      </c>
      <c r="BX63" s="81" t="s">
        <v>5</v>
      </c>
      <c r="CL63" s="81" t="s">
        <v>19</v>
      </c>
      <c r="CM63" s="81" t="s">
        <v>87</v>
      </c>
    </row>
    <row r="64" spans="1:90" s="3" customFormat="1" ht="23.25" customHeight="1">
      <c r="A64" s="72" t="s">
        <v>82</v>
      </c>
      <c r="B64" s="46"/>
      <c r="C64" s="9"/>
      <c r="D64" s="9"/>
      <c r="E64" s="273" t="s">
        <v>114</v>
      </c>
      <c r="F64" s="273"/>
      <c r="G64" s="273"/>
      <c r="H64" s="273"/>
      <c r="I64" s="273"/>
      <c r="J64" s="9"/>
      <c r="K64" s="273" t="s">
        <v>115</v>
      </c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5">
        <f>'SO 02.1'!J32</f>
        <v>0</v>
      </c>
      <c r="AH64" s="276"/>
      <c r="AI64" s="276"/>
      <c r="AJ64" s="276"/>
      <c r="AK64" s="276"/>
      <c r="AL64" s="276"/>
      <c r="AM64" s="276"/>
      <c r="AN64" s="275">
        <f t="shared" si="0"/>
        <v>0</v>
      </c>
      <c r="AO64" s="276"/>
      <c r="AP64" s="276"/>
      <c r="AQ64" s="82" t="s">
        <v>94</v>
      </c>
      <c r="AR64" s="46"/>
      <c r="AS64" s="83">
        <v>0</v>
      </c>
      <c r="AT64" s="84">
        <f t="shared" si="1"/>
        <v>0</v>
      </c>
      <c r="AU64" s="85">
        <f>'SO 02.1'!P93</f>
        <v>0</v>
      </c>
      <c r="AV64" s="84">
        <f>'SO 02.1'!J35</f>
        <v>0</v>
      </c>
      <c r="AW64" s="84">
        <f>'SO 02.1'!J36</f>
        <v>0</v>
      </c>
      <c r="AX64" s="84">
        <f>'SO 02.1'!J37</f>
        <v>0</v>
      </c>
      <c r="AY64" s="84">
        <f>'SO 02.1'!J38</f>
        <v>0</v>
      </c>
      <c r="AZ64" s="84">
        <f>'SO 02.1'!F35</f>
        <v>0</v>
      </c>
      <c r="BA64" s="84">
        <f>'SO 02.1'!F36</f>
        <v>0</v>
      </c>
      <c r="BB64" s="84">
        <f>'SO 02.1'!F37</f>
        <v>0</v>
      </c>
      <c r="BC64" s="84">
        <f>'SO 02.1'!F38</f>
        <v>0</v>
      </c>
      <c r="BD64" s="86">
        <f>'SO 02.1'!F39</f>
        <v>0</v>
      </c>
      <c r="BT64" s="25" t="s">
        <v>87</v>
      </c>
      <c r="BV64" s="25" t="s">
        <v>80</v>
      </c>
      <c r="BW64" s="25" t="s">
        <v>116</v>
      </c>
      <c r="BX64" s="25" t="s">
        <v>113</v>
      </c>
      <c r="CL64" s="25" t="s">
        <v>19</v>
      </c>
    </row>
    <row r="65" spans="1:90" s="3" customFormat="1" ht="16.5" customHeight="1">
      <c r="A65" s="72" t="s">
        <v>82</v>
      </c>
      <c r="B65" s="46"/>
      <c r="C65" s="9"/>
      <c r="D65" s="9"/>
      <c r="E65" s="273" t="s">
        <v>117</v>
      </c>
      <c r="F65" s="273"/>
      <c r="G65" s="273"/>
      <c r="H65" s="273"/>
      <c r="I65" s="273"/>
      <c r="J65" s="9"/>
      <c r="K65" s="273" t="s">
        <v>118</v>
      </c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5">
        <f>'SO 02.2'!J32</f>
        <v>0</v>
      </c>
      <c r="AH65" s="276"/>
      <c r="AI65" s="276"/>
      <c r="AJ65" s="276"/>
      <c r="AK65" s="276"/>
      <c r="AL65" s="276"/>
      <c r="AM65" s="276"/>
      <c r="AN65" s="275">
        <f t="shared" si="0"/>
        <v>0</v>
      </c>
      <c r="AO65" s="276"/>
      <c r="AP65" s="276"/>
      <c r="AQ65" s="82" t="s">
        <v>94</v>
      </c>
      <c r="AR65" s="46"/>
      <c r="AS65" s="83">
        <v>0</v>
      </c>
      <c r="AT65" s="84">
        <f t="shared" si="1"/>
        <v>0</v>
      </c>
      <c r="AU65" s="85">
        <f>'SO 02.2'!P98</f>
        <v>0</v>
      </c>
      <c r="AV65" s="84">
        <f>'SO 02.2'!J35</f>
        <v>0</v>
      </c>
      <c r="AW65" s="84">
        <f>'SO 02.2'!J36</f>
        <v>0</v>
      </c>
      <c r="AX65" s="84">
        <f>'SO 02.2'!J37</f>
        <v>0</v>
      </c>
      <c r="AY65" s="84">
        <f>'SO 02.2'!J38</f>
        <v>0</v>
      </c>
      <c r="AZ65" s="84">
        <f>'SO 02.2'!F35</f>
        <v>0</v>
      </c>
      <c r="BA65" s="84">
        <f>'SO 02.2'!F36</f>
        <v>0</v>
      </c>
      <c r="BB65" s="84">
        <f>'SO 02.2'!F37</f>
        <v>0</v>
      </c>
      <c r="BC65" s="84">
        <f>'SO 02.2'!F38</f>
        <v>0</v>
      </c>
      <c r="BD65" s="86">
        <f>'SO 02.2'!F39</f>
        <v>0</v>
      </c>
      <c r="BT65" s="25" t="s">
        <v>87</v>
      </c>
      <c r="BV65" s="25" t="s">
        <v>80</v>
      </c>
      <c r="BW65" s="25" t="s">
        <v>119</v>
      </c>
      <c r="BX65" s="25" t="s">
        <v>113</v>
      </c>
      <c r="CL65" s="25" t="s">
        <v>19</v>
      </c>
    </row>
    <row r="66" spans="1:90" s="3" customFormat="1" ht="16.5" customHeight="1">
      <c r="A66" s="72" t="s">
        <v>82</v>
      </c>
      <c r="B66" s="46"/>
      <c r="C66" s="9"/>
      <c r="D66" s="9"/>
      <c r="E66" s="273" t="s">
        <v>120</v>
      </c>
      <c r="F66" s="273"/>
      <c r="G66" s="273"/>
      <c r="H66" s="273"/>
      <c r="I66" s="273"/>
      <c r="J66" s="9"/>
      <c r="K66" s="273" t="s">
        <v>121</v>
      </c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5">
        <f>'SO 02.3'!J32</f>
        <v>0</v>
      </c>
      <c r="AH66" s="276"/>
      <c r="AI66" s="276"/>
      <c r="AJ66" s="276"/>
      <c r="AK66" s="276"/>
      <c r="AL66" s="276"/>
      <c r="AM66" s="276"/>
      <c r="AN66" s="275">
        <f t="shared" si="0"/>
        <v>0</v>
      </c>
      <c r="AO66" s="276"/>
      <c r="AP66" s="276"/>
      <c r="AQ66" s="82" t="s">
        <v>94</v>
      </c>
      <c r="AR66" s="46"/>
      <c r="AS66" s="83">
        <v>0</v>
      </c>
      <c r="AT66" s="84">
        <f t="shared" si="1"/>
        <v>0</v>
      </c>
      <c r="AU66" s="85">
        <f>'SO 02.3'!P93</f>
        <v>0</v>
      </c>
      <c r="AV66" s="84">
        <f>'SO 02.3'!J35</f>
        <v>0</v>
      </c>
      <c r="AW66" s="84">
        <f>'SO 02.3'!J36</f>
        <v>0</v>
      </c>
      <c r="AX66" s="84">
        <f>'SO 02.3'!J37</f>
        <v>0</v>
      </c>
      <c r="AY66" s="84">
        <f>'SO 02.3'!J38</f>
        <v>0</v>
      </c>
      <c r="AZ66" s="84">
        <f>'SO 02.3'!F35</f>
        <v>0</v>
      </c>
      <c r="BA66" s="84">
        <f>'SO 02.3'!F36</f>
        <v>0</v>
      </c>
      <c r="BB66" s="84">
        <f>'SO 02.3'!F37</f>
        <v>0</v>
      </c>
      <c r="BC66" s="84">
        <f>'SO 02.3'!F38</f>
        <v>0</v>
      </c>
      <c r="BD66" s="86">
        <f>'SO 02.3'!F39</f>
        <v>0</v>
      </c>
      <c r="BT66" s="25" t="s">
        <v>87</v>
      </c>
      <c r="BV66" s="25" t="s">
        <v>80</v>
      </c>
      <c r="BW66" s="25" t="s">
        <v>122</v>
      </c>
      <c r="BX66" s="25" t="s">
        <v>113</v>
      </c>
      <c r="CL66" s="25" t="s">
        <v>19</v>
      </c>
    </row>
    <row r="67" spans="1:90" s="3" customFormat="1" ht="16.5" customHeight="1">
      <c r="A67" s="72" t="s">
        <v>82</v>
      </c>
      <c r="B67" s="46"/>
      <c r="C67" s="9"/>
      <c r="D67" s="9"/>
      <c r="E67" s="273" t="s">
        <v>123</v>
      </c>
      <c r="F67" s="273"/>
      <c r="G67" s="273"/>
      <c r="H67" s="273"/>
      <c r="I67" s="273"/>
      <c r="J67" s="9"/>
      <c r="K67" s="273" t="s">
        <v>124</v>
      </c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5">
        <f>'SO 02.4'!J32</f>
        <v>0</v>
      </c>
      <c r="AH67" s="276"/>
      <c r="AI67" s="276"/>
      <c r="AJ67" s="276"/>
      <c r="AK67" s="276"/>
      <c r="AL67" s="276"/>
      <c r="AM67" s="276"/>
      <c r="AN67" s="275">
        <f t="shared" si="0"/>
        <v>0</v>
      </c>
      <c r="AO67" s="276"/>
      <c r="AP67" s="276"/>
      <c r="AQ67" s="82" t="s">
        <v>94</v>
      </c>
      <c r="AR67" s="46"/>
      <c r="AS67" s="83">
        <v>0</v>
      </c>
      <c r="AT67" s="84">
        <f t="shared" si="1"/>
        <v>0</v>
      </c>
      <c r="AU67" s="85">
        <f>'SO 02.4'!P98</f>
        <v>0</v>
      </c>
      <c r="AV67" s="84">
        <f>'SO 02.4'!J35</f>
        <v>0</v>
      </c>
      <c r="AW67" s="84">
        <f>'SO 02.4'!J36</f>
        <v>0</v>
      </c>
      <c r="AX67" s="84">
        <f>'SO 02.4'!J37</f>
        <v>0</v>
      </c>
      <c r="AY67" s="84">
        <f>'SO 02.4'!J38</f>
        <v>0</v>
      </c>
      <c r="AZ67" s="84">
        <f>'SO 02.4'!F35</f>
        <v>0</v>
      </c>
      <c r="BA67" s="84">
        <f>'SO 02.4'!F36</f>
        <v>0</v>
      </c>
      <c r="BB67" s="84">
        <f>'SO 02.4'!F37</f>
        <v>0</v>
      </c>
      <c r="BC67" s="84">
        <f>'SO 02.4'!F38</f>
        <v>0</v>
      </c>
      <c r="BD67" s="86">
        <f>'SO 02.4'!F39</f>
        <v>0</v>
      </c>
      <c r="BT67" s="25" t="s">
        <v>87</v>
      </c>
      <c r="BV67" s="25" t="s">
        <v>80</v>
      </c>
      <c r="BW67" s="25" t="s">
        <v>125</v>
      </c>
      <c r="BX67" s="25" t="s">
        <v>113</v>
      </c>
      <c r="CL67" s="25" t="s">
        <v>19</v>
      </c>
    </row>
    <row r="68" spans="2:91" s="6" customFormat="1" ht="24.75" customHeight="1">
      <c r="B68" s="73"/>
      <c r="C68" s="74"/>
      <c r="D68" s="274" t="s">
        <v>126</v>
      </c>
      <c r="E68" s="274"/>
      <c r="F68" s="274"/>
      <c r="G68" s="274"/>
      <c r="H68" s="274"/>
      <c r="I68" s="75"/>
      <c r="J68" s="274" t="s">
        <v>127</v>
      </c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7">
        <f>ROUND(SUM(AG69:AG74),2)</f>
        <v>0</v>
      </c>
      <c r="AH68" s="278"/>
      <c r="AI68" s="278"/>
      <c r="AJ68" s="278"/>
      <c r="AK68" s="278"/>
      <c r="AL68" s="278"/>
      <c r="AM68" s="278"/>
      <c r="AN68" s="279">
        <f t="shared" si="0"/>
        <v>0</v>
      </c>
      <c r="AO68" s="278"/>
      <c r="AP68" s="278"/>
      <c r="AQ68" s="76" t="s">
        <v>90</v>
      </c>
      <c r="AR68" s="73"/>
      <c r="AS68" s="77">
        <f>ROUND(SUM(AS69:AS74),2)</f>
        <v>0</v>
      </c>
      <c r="AT68" s="78">
        <f t="shared" si="1"/>
        <v>0</v>
      </c>
      <c r="AU68" s="79">
        <f>ROUND(SUM(AU69:AU74),5)</f>
        <v>0</v>
      </c>
      <c r="AV68" s="78">
        <f>ROUND(AZ68*L29,2)</f>
        <v>0</v>
      </c>
      <c r="AW68" s="78">
        <f>ROUND(BA68*L30,2)</f>
        <v>0</v>
      </c>
      <c r="AX68" s="78">
        <f>ROUND(BB68*L29,2)</f>
        <v>0</v>
      </c>
      <c r="AY68" s="78">
        <f>ROUND(BC68*L30,2)</f>
        <v>0</v>
      </c>
      <c r="AZ68" s="78">
        <f>ROUND(SUM(AZ69:AZ74),2)</f>
        <v>0</v>
      </c>
      <c r="BA68" s="78">
        <f>ROUND(SUM(BA69:BA74),2)</f>
        <v>0</v>
      </c>
      <c r="BB68" s="78">
        <f>ROUND(SUM(BB69:BB74),2)</f>
        <v>0</v>
      </c>
      <c r="BC68" s="78">
        <f>ROUND(SUM(BC69:BC74),2)</f>
        <v>0</v>
      </c>
      <c r="BD68" s="80">
        <f>ROUND(SUM(BD69:BD74),2)</f>
        <v>0</v>
      </c>
      <c r="BS68" s="81" t="s">
        <v>77</v>
      </c>
      <c r="BT68" s="81" t="s">
        <v>85</v>
      </c>
      <c r="BU68" s="81" t="s">
        <v>79</v>
      </c>
      <c r="BV68" s="81" t="s">
        <v>80</v>
      </c>
      <c r="BW68" s="81" t="s">
        <v>128</v>
      </c>
      <c r="BX68" s="81" t="s">
        <v>5</v>
      </c>
      <c r="CL68" s="81" t="s">
        <v>19</v>
      </c>
      <c r="CM68" s="81" t="s">
        <v>87</v>
      </c>
    </row>
    <row r="69" spans="1:90" s="3" customFormat="1" ht="23.25" customHeight="1">
      <c r="A69" s="72" t="s">
        <v>82</v>
      </c>
      <c r="B69" s="46"/>
      <c r="C69" s="9"/>
      <c r="D69" s="9"/>
      <c r="E69" s="273" t="s">
        <v>129</v>
      </c>
      <c r="F69" s="273"/>
      <c r="G69" s="273"/>
      <c r="H69" s="273"/>
      <c r="I69" s="273"/>
      <c r="J69" s="9"/>
      <c r="K69" s="273" t="s">
        <v>130</v>
      </c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5">
        <f>'SO 03.1'!J32</f>
        <v>0</v>
      </c>
      <c r="AH69" s="276"/>
      <c r="AI69" s="276"/>
      <c r="AJ69" s="276"/>
      <c r="AK69" s="276"/>
      <c r="AL69" s="276"/>
      <c r="AM69" s="276"/>
      <c r="AN69" s="275">
        <f t="shared" si="0"/>
        <v>0</v>
      </c>
      <c r="AO69" s="276"/>
      <c r="AP69" s="276"/>
      <c r="AQ69" s="82" t="s">
        <v>94</v>
      </c>
      <c r="AR69" s="46"/>
      <c r="AS69" s="83">
        <v>0</v>
      </c>
      <c r="AT69" s="84">
        <f t="shared" si="1"/>
        <v>0</v>
      </c>
      <c r="AU69" s="85">
        <f>'SO 03.1'!P91</f>
        <v>0</v>
      </c>
      <c r="AV69" s="84">
        <f>'SO 03.1'!J35</f>
        <v>0</v>
      </c>
      <c r="AW69" s="84">
        <f>'SO 03.1'!J36</f>
        <v>0</v>
      </c>
      <c r="AX69" s="84">
        <f>'SO 03.1'!J37</f>
        <v>0</v>
      </c>
      <c r="AY69" s="84">
        <f>'SO 03.1'!J38</f>
        <v>0</v>
      </c>
      <c r="AZ69" s="84">
        <f>'SO 03.1'!F35</f>
        <v>0</v>
      </c>
      <c r="BA69" s="84">
        <f>'SO 03.1'!F36</f>
        <v>0</v>
      </c>
      <c r="BB69" s="84">
        <f>'SO 03.1'!F37</f>
        <v>0</v>
      </c>
      <c r="BC69" s="84">
        <f>'SO 03.1'!F38</f>
        <v>0</v>
      </c>
      <c r="BD69" s="86">
        <f>'SO 03.1'!F39</f>
        <v>0</v>
      </c>
      <c r="BT69" s="25" t="s">
        <v>87</v>
      </c>
      <c r="BV69" s="25" t="s">
        <v>80</v>
      </c>
      <c r="BW69" s="25" t="s">
        <v>131</v>
      </c>
      <c r="BX69" s="25" t="s">
        <v>128</v>
      </c>
      <c r="CL69" s="25" t="s">
        <v>19</v>
      </c>
    </row>
    <row r="70" spans="1:90" s="3" customFormat="1" ht="16.5" customHeight="1">
      <c r="A70" s="72" t="s">
        <v>82</v>
      </c>
      <c r="B70" s="46"/>
      <c r="C70" s="9"/>
      <c r="D70" s="9"/>
      <c r="E70" s="273" t="s">
        <v>132</v>
      </c>
      <c r="F70" s="273"/>
      <c r="G70" s="273"/>
      <c r="H70" s="273"/>
      <c r="I70" s="273"/>
      <c r="J70" s="9"/>
      <c r="K70" s="273" t="s">
        <v>133</v>
      </c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5">
        <f>'SO 03.2'!J32</f>
        <v>0</v>
      </c>
      <c r="AH70" s="276"/>
      <c r="AI70" s="276"/>
      <c r="AJ70" s="276"/>
      <c r="AK70" s="276"/>
      <c r="AL70" s="276"/>
      <c r="AM70" s="276"/>
      <c r="AN70" s="275">
        <f t="shared" si="0"/>
        <v>0</v>
      </c>
      <c r="AO70" s="276"/>
      <c r="AP70" s="276"/>
      <c r="AQ70" s="82" t="s">
        <v>94</v>
      </c>
      <c r="AR70" s="46"/>
      <c r="AS70" s="83">
        <v>0</v>
      </c>
      <c r="AT70" s="84">
        <f t="shared" si="1"/>
        <v>0</v>
      </c>
      <c r="AU70" s="85">
        <f>'SO 03.2'!P97</f>
        <v>0</v>
      </c>
      <c r="AV70" s="84">
        <f>'SO 03.2'!J35</f>
        <v>0</v>
      </c>
      <c r="AW70" s="84">
        <f>'SO 03.2'!J36</f>
        <v>0</v>
      </c>
      <c r="AX70" s="84">
        <f>'SO 03.2'!J37</f>
        <v>0</v>
      </c>
      <c r="AY70" s="84">
        <f>'SO 03.2'!J38</f>
        <v>0</v>
      </c>
      <c r="AZ70" s="84">
        <f>'SO 03.2'!F35</f>
        <v>0</v>
      </c>
      <c r="BA70" s="84">
        <f>'SO 03.2'!F36</f>
        <v>0</v>
      </c>
      <c r="BB70" s="84">
        <f>'SO 03.2'!F37</f>
        <v>0</v>
      </c>
      <c r="BC70" s="84">
        <f>'SO 03.2'!F38</f>
        <v>0</v>
      </c>
      <c r="BD70" s="86">
        <f>'SO 03.2'!F39</f>
        <v>0</v>
      </c>
      <c r="BT70" s="25" t="s">
        <v>87</v>
      </c>
      <c r="BV70" s="25" t="s">
        <v>80</v>
      </c>
      <c r="BW70" s="25" t="s">
        <v>134</v>
      </c>
      <c r="BX70" s="25" t="s">
        <v>128</v>
      </c>
      <c r="CL70" s="25" t="s">
        <v>19</v>
      </c>
    </row>
    <row r="71" spans="1:90" s="3" customFormat="1" ht="16.5" customHeight="1">
      <c r="A71" s="72" t="s">
        <v>82</v>
      </c>
      <c r="B71" s="46"/>
      <c r="C71" s="9"/>
      <c r="D71" s="9"/>
      <c r="E71" s="273" t="s">
        <v>135</v>
      </c>
      <c r="F71" s="273"/>
      <c r="G71" s="273"/>
      <c r="H71" s="273"/>
      <c r="I71" s="273"/>
      <c r="J71" s="9"/>
      <c r="K71" s="273" t="s">
        <v>136</v>
      </c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5">
        <f>'SO 03.3'!J32</f>
        <v>0</v>
      </c>
      <c r="AH71" s="276"/>
      <c r="AI71" s="276"/>
      <c r="AJ71" s="276"/>
      <c r="AK71" s="276"/>
      <c r="AL71" s="276"/>
      <c r="AM71" s="276"/>
      <c r="AN71" s="275">
        <f t="shared" si="0"/>
        <v>0</v>
      </c>
      <c r="AO71" s="276"/>
      <c r="AP71" s="276"/>
      <c r="AQ71" s="82" t="s">
        <v>94</v>
      </c>
      <c r="AR71" s="46"/>
      <c r="AS71" s="83">
        <v>0</v>
      </c>
      <c r="AT71" s="84">
        <f t="shared" si="1"/>
        <v>0</v>
      </c>
      <c r="AU71" s="85">
        <f>'SO 03.3'!P90</f>
        <v>0</v>
      </c>
      <c r="AV71" s="84">
        <f>'SO 03.3'!J35</f>
        <v>0</v>
      </c>
      <c r="AW71" s="84">
        <f>'SO 03.3'!J36</f>
        <v>0</v>
      </c>
      <c r="AX71" s="84">
        <f>'SO 03.3'!J37</f>
        <v>0</v>
      </c>
      <c r="AY71" s="84">
        <f>'SO 03.3'!J38</f>
        <v>0</v>
      </c>
      <c r="AZ71" s="84">
        <f>'SO 03.3'!F35</f>
        <v>0</v>
      </c>
      <c r="BA71" s="84">
        <f>'SO 03.3'!F36</f>
        <v>0</v>
      </c>
      <c r="BB71" s="84">
        <f>'SO 03.3'!F37</f>
        <v>0</v>
      </c>
      <c r="BC71" s="84">
        <f>'SO 03.3'!F38</f>
        <v>0</v>
      </c>
      <c r="BD71" s="86">
        <f>'SO 03.3'!F39</f>
        <v>0</v>
      </c>
      <c r="BT71" s="25" t="s">
        <v>87</v>
      </c>
      <c r="BV71" s="25" t="s">
        <v>80</v>
      </c>
      <c r="BW71" s="25" t="s">
        <v>137</v>
      </c>
      <c r="BX71" s="25" t="s">
        <v>128</v>
      </c>
      <c r="CL71" s="25" t="s">
        <v>19</v>
      </c>
    </row>
    <row r="72" spans="1:90" s="3" customFormat="1" ht="16.5" customHeight="1">
      <c r="A72" s="72" t="s">
        <v>82</v>
      </c>
      <c r="B72" s="46"/>
      <c r="C72" s="9"/>
      <c r="D72" s="9"/>
      <c r="E72" s="273" t="s">
        <v>138</v>
      </c>
      <c r="F72" s="273"/>
      <c r="G72" s="273"/>
      <c r="H72" s="273"/>
      <c r="I72" s="273"/>
      <c r="J72" s="9"/>
      <c r="K72" s="273" t="s">
        <v>139</v>
      </c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5">
        <f>'SO 03.4'!J32</f>
        <v>0</v>
      </c>
      <c r="AH72" s="276"/>
      <c r="AI72" s="276"/>
      <c r="AJ72" s="276"/>
      <c r="AK72" s="276"/>
      <c r="AL72" s="276"/>
      <c r="AM72" s="276"/>
      <c r="AN72" s="275">
        <f t="shared" si="0"/>
        <v>0</v>
      </c>
      <c r="AO72" s="276"/>
      <c r="AP72" s="276"/>
      <c r="AQ72" s="82" t="s">
        <v>94</v>
      </c>
      <c r="AR72" s="46"/>
      <c r="AS72" s="83">
        <v>0</v>
      </c>
      <c r="AT72" s="84">
        <f t="shared" si="1"/>
        <v>0</v>
      </c>
      <c r="AU72" s="85">
        <f>'SO 03.4'!P94</f>
        <v>0</v>
      </c>
      <c r="AV72" s="84">
        <f>'SO 03.4'!J35</f>
        <v>0</v>
      </c>
      <c r="AW72" s="84">
        <f>'SO 03.4'!J36</f>
        <v>0</v>
      </c>
      <c r="AX72" s="84">
        <f>'SO 03.4'!J37</f>
        <v>0</v>
      </c>
      <c r="AY72" s="84">
        <f>'SO 03.4'!J38</f>
        <v>0</v>
      </c>
      <c r="AZ72" s="84">
        <f>'SO 03.4'!F35</f>
        <v>0</v>
      </c>
      <c r="BA72" s="84">
        <f>'SO 03.4'!F36</f>
        <v>0</v>
      </c>
      <c r="BB72" s="84">
        <f>'SO 03.4'!F37</f>
        <v>0</v>
      </c>
      <c r="BC72" s="84">
        <f>'SO 03.4'!F38</f>
        <v>0</v>
      </c>
      <c r="BD72" s="86">
        <f>'SO 03.4'!F39</f>
        <v>0</v>
      </c>
      <c r="BT72" s="25" t="s">
        <v>87</v>
      </c>
      <c r="BV72" s="25" t="s">
        <v>80</v>
      </c>
      <c r="BW72" s="25" t="s">
        <v>140</v>
      </c>
      <c r="BX72" s="25" t="s">
        <v>128</v>
      </c>
      <c r="CL72" s="25" t="s">
        <v>19</v>
      </c>
    </row>
    <row r="73" spans="1:90" s="3" customFormat="1" ht="16.5" customHeight="1">
      <c r="A73" s="72" t="s">
        <v>82</v>
      </c>
      <c r="B73" s="46"/>
      <c r="C73" s="9"/>
      <c r="D73" s="9"/>
      <c r="E73" s="273" t="s">
        <v>141</v>
      </c>
      <c r="F73" s="273"/>
      <c r="G73" s="273"/>
      <c r="H73" s="273"/>
      <c r="I73" s="273"/>
      <c r="J73" s="9"/>
      <c r="K73" s="273" t="s">
        <v>142</v>
      </c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5">
        <f>'SO 03.5'!J32</f>
        <v>0</v>
      </c>
      <c r="AH73" s="276"/>
      <c r="AI73" s="276"/>
      <c r="AJ73" s="276"/>
      <c r="AK73" s="276"/>
      <c r="AL73" s="276"/>
      <c r="AM73" s="276"/>
      <c r="AN73" s="275">
        <f t="shared" si="0"/>
        <v>0</v>
      </c>
      <c r="AO73" s="276"/>
      <c r="AP73" s="276"/>
      <c r="AQ73" s="82" t="s">
        <v>94</v>
      </c>
      <c r="AR73" s="46"/>
      <c r="AS73" s="83">
        <v>0</v>
      </c>
      <c r="AT73" s="84">
        <f t="shared" si="1"/>
        <v>0</v>
      </c>
      <c r="AU73" s="85">
        <f>'SO 03.5'!P90</f>
        <v>0</v>
      </c>
      <c r="AV73" s="84">
        <f>'SO 03.5'!J35</f>
        <v>0</v>
      </c>
      <c r="AW73" s="84">
        <f>'SO 03.5'!J36</f>
        <v>0</v>
      </c>
      <c r="AX73" s="84">
        <f>'SO 03.5'!J37</f>
        <v>0</v>
      </c>
      <c r="AY73" s="84">
        <f>'SO 03.5'!J38</f>
        <v>0</v>
      </c>
      <c r="AZ73" s="84">
        <f>'SO 03.5'!F35</f>
        <v>0</v>
      </c>
      <c r="BA73" s="84">
        <f>'SO 03.5'!F36</f>
        <v>0</v>
      </c>
      <c r="BB73" s="84">
        <f>'SO 03.5'!F37</f>
        <v>0</v>
      </c>
      <c r="BC73" s="84">
        <f>'SO 03.5'!F38</f>
        <v>0</v>
      </c>
      <c r="BD73" s="86">
        <f>'SO 03.5'!F39</f>
        <v>0</v>
      </c>
      <c r="BT73" s="25" t="s">
        <v>87</v>
      </c>
      <c r="BV73" s="25" t="s">
        <v>80</v>
      </c>
      <c r="BW73" s="25" t="s">
        <v>143</v>
      </c>
      <c r="BX73" s="25" t="s">
        <v>128</v>
      </c>
      <c r="CL73" s="25" t="s">
        <v>19</v>
      </c>
    </row>
    <row r="74" spans="1:90" s="3" customFormat="1" ht="16.5" customHeight="1">
      <c r="A74" s="72" t="s">
        <v>82</v>
      </c>
      <c r="B74" s="46"/>
      <c r="C74" s="9"/>
      <c r="D74" s="9"/>
      <c r="E74" s="273" t="s">
        <v>144</v>
      </c>
      <c r="F74" s="273"/>
      <c r="G74" s="273"/>
      <c r="H74" s="273"/>
      <c r="I74" s="273"/>
      <c r="J74" s="9"/>
      <c r="K74" s="273" t="s">
        <v>145</v>
      </c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5">
        <f>'SO 03.6'!J32</f>
        <v>0</v>
      </c>
      <c r="AH74" s="276"/>
      <c r="AI74" s="276"/>
      <c r="AJ74" s="276"/>
      <c r="AK74" s="276"/>
      <c r="AL74" s="276"/>
      <c r="AM74" s="276"/>
      <c r="AN74" s="275">
        <f t="shared" si="0"/>
        <v>0</v>
      </c>
      <c r="AO74" s="276"/>
      <c r="AP74" s="276"/>
      <c r="AQ74" s="82" t="s">
        <v>94</v>
      </c>
      <c r="AR74" s="46"/>
      <c r="AS74" s="83">
        <v>0</v>
      </c>
      <c r="AT74" s="84">
        <f t="shared" si="1"/>
        <v>0</v>
      </c>
      <c r="AU74" s="85">
        <f>'SO 03.6'!P90</f>
        <v>0</v>
      </c>
      <c r="AV74" s="84">
        <f>'SO 03.6'!J35</f>
        <v>0</v>
      </c>
      <c r="AW74" s="84">
        <f>'SO 03.6'!J36</f>
        <v>0</v>
      </c>
      <c r="AX74" s="84">
        <f>'SO 03.6'!J37</f>
        <v>0</v>
      </c>
      <c r="AY74" s="84">
        <f>'SO 03.6'!J38</f>
        <v>0</v>
      </c>
      <c r="AZ74" s="84">
        <f>'SO 03.6'!F35</f>
        <v>0</v>
      </c>
      <c r="BA74" s="84">
        <f>'SO 03.6'!F36</f>
        <v>0</v>
      </c>
      <c r="BB74" s="84">
        <f>'SO 03.6'!F37</f>
        <v>0</v>
      </c>
      <c r="BC74" s="84">
        <f>'SO 03.6'!F38</f>
        <v>0</v>
      </c>
      <c r="BD74" s="86">
        <f>'SO 03.6'!F39</f>
        <v>0</v>
      </c>
      <c r="BT74" s="25" t="s">
        <v>87</v>
      </c>
      <c r="BV74" s="25" t="s">
        <v>80</v>
      </c>
      <c r="BW74" s="25" t="s">
        <v>146</v>
      </c>
      <c r="BX74" s="25" t="s">
        <v>128</v>
      </c>
      <c r="CL74" s="25" t="s">
        <v>19</v>
      </c>
    </row>
    <row r="75" spans="2:91" s="6" customFormat="1" ht="24.75" customHeight="1">
      <c r="B75" s="73"/>
      <c r="C75" s="74"/>
      <c r="D75" s="274" t="s">
        <v>147</v>
      </c>
      <c r="E75" s="274"/>
      <c r="F75" s="274"/>
      <c r="G75" s="274"/>
      <c r="H75" s="274"/>
      <c r="I75" s="75"/>
      <c r="J75" s="274" t="s">
        <v>148</v>
      </c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7">
        <f>ROUND(SUM(AG76:AG79),2)</f>
        <v>0</v>
      </c>
      <c r="AH75" s="278"/>
      <c r="AI75" s="278"/>
      <c r="AJ75" s="278"/>
      <c r="AK75" s="278"/>
      <c r="AL75" s="278"/>
      <c r="AM75" s="278"/>
      <c r="AN75" s="279">
        <f t="shared" si="0"/>
        <v>0</v>
      </c>
      <c r="AO75" s="278"/>
      <c r="AP75" s="278"/>
      <c r="AQ75" s="76" t="s">
        <v>90</v>
      </c>
      <c r="AR75" s="73"/>
      <c r="AS75" s="77">
        <f>ROUND(SUM(AS76:AS79),2)</f>
        <v>0</v>
      </c>
      <c r="AT75" s="78">
        <f t="shared" si="1"/>
        <v>0</v>
      </c>
      <c r="AU75" s="79">
        <f>ROUND(SUM(AU76:AU79),5)</f>
        <v>0</v>
      </c>
      <c r="AV75" s="78">
        <f>ROUND(AZ75*L29,2)</f>
        <v>0</v>
      </c>
      <c r="AW75" s="78">
        <f>ROUND(BA75*L30,2)</f>
        <v>0</v>
      </c>
      <c r="AX75" s="78">
        <f>ROUND(BB75*L29,2)</f>
        <v>0</v>
      </c>
      <c r="AY75" s="78">
        <f>ROUND(BC75*L30,2)</f>
        <v>0</v>
      </c>
      <c r="AZ75" s="78">
        <f>ROUND(SUM(AZ76:AZ79),2)</f>
        <v>0</v>
      </c>
      <c r="BA75" s="78">
        <f>ROUND(SUM(BA76:BA79),2)</f>
        <v>0</v>
      </c>
      <c r="BB75" s="78">
        <f>ROUND(SUM(BB76:BB79),2)</f>
        <v>0</v>
      </c>
      <c r="BC75" s="78">
        <f>ROUND(SUM(BC76:BC79),2)</f>
        <v>0</v>
      </c>
      <c r="BD75" s="80">
        <f>ROUND(SUM(BD76:BD79),2)</f>
        <v>0</v>
      </c>
      <c r="BS75" s="81" t="s">
        <v>77</v>
      </c>
      <c r="BT75" s="81" t="s">
        <v>85</v>
      </c>
      <c r="BU75" s="81" t="s">
        <v>79</v>
      </c>
      <c r="BV75" s="81" t="s">
        <v>80</v>
      </c>
      <c r="BW75" s="81" t="s">
        <v>149</v>
      </c>
      <c r="BX75" s="81" t="s">
        <v>5</v>
      </c>
      <c r="CL75" s="81" t="s">
        <v>19</v>
      </c>
      <c r="CM75" s="81" t="s">
        <v>87</v>
      </c>
    </row>
    <row r="76" spans="1:90" s="3" customFormat="1" ht="23.25" customHeight="1">
      <c r="A76" s="72" t="s">
        <v>82</v>
      </c>
      <c r="B76" s="46"/>
      <c r="C76" s="9"/>
      <c r="D76" s="9"/>
      <c r="E76" s="273" t="s">
        <v>150</v>
      </c>
      <c r="F76" s="273"/>
      <c r="G76" s="273"/>
      <c r="H76" s="273"/>
      <c r="I76" s="273"/>
      <c r="J76" s="9"/>
      <c r="K76" s="273" t="s">
        <v>151</v>
      </c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5">
        <f>'SO 04.1'!J32</f>
        <v>0</v>
      </c>
      <c r="AH76" s="276"/>
      <c r="AI76" s="276"/>
      <c r="AJ76" s="276"/>
      <c r="AK76" s="276"/>
      <c r="AL76" s="276"/>
      <c r="AM76" s="276"/>
      <c r="AN76" s="275">
        <f t="shared" si="0"/>
        <v>0</v>
      </c>
      <c r="AO76" s="276"/>
      <c r="AP76" s="276"/>
      <c r="AQ76" s="82" t="s">
        <v>94</v>
      </c>
      <c r="AR76" s="46"/>
      <c r="AS76" s="83">
        <v>0</v>
      </c>
      <c r="AT76" s="84">
        <f t="shared" si="1"/>
        <v>0</v>
      </c>
      <c r="AU76" s="85">
        <f>'SO 04.1'!P92</f>
        <v>0</v>
      </c>
      <c r="AV76" s="84">
        <f>'SO 04.1'!J35</f>
        <v>0</v>
      </c>
      <c r="AW76" s="84">
        <f>'SO 04.1'!J36</f>
        <v>0</v>
      </c>
      <c r="AX76" s="84">
        <f>'SO 04.1'!J37</f>
        <v>0</v>
      </c>
      <c r="AY76" s="84">
        <f>'SO 04.1'!J38</f>
        <v>0</v>
      </c>
      <c r="AZ76" s="84">
        <f>'SO 04.1'!F35</f>
        <v>0</v>
      </c>
      <c r="BA76" s="84">
        <f>'SO 04.1'!F36</f>
        <v>0</v>
      </c>
      <c r="BB76" s="84">
        <f>'SO 04.1'!F37</f>
        <v>0</v>
      </c>
      <c r="BC76" s="84">
        <f>'SO 04.1'!F38</f>
        <v>0</v>
      </c>
      <c r="BD76" s="86">
        <f>'SO 04.1'!F39</f>
        <v>0</v>
      </c>
      <c r="BT76" s="25" t="s">
        <v>87</v>
      </c>
      <c r="BV76" s="25" t="s">
        <v>80</v>
      </c>
      <c r="BW76" s="25" t="s">
        <v>152</v>
      </c>
      <c r="BX76" s="25" t="s">
        <v>149</v>
      </c>
      <c r="CL76" s="25" t="s">
        <v>19</v>
      </c>
    </row>
    <row r="77" spans="1:90" s="3" customFormat="1" ht="16.5" customHeight="1">
      <c r="A77" s="72" t="s">
        <v>82</v>
      </c>
      <c r="B77" s="46"/>
      <c r="C77" s="9"/>
      <c r="D77" s="9"/>
      <c r="E77" s="273" t="s">
        <v>153</v>
      </c>
      <c r="F77" s="273"/>
      <c r="G77" s="273"/>
      <c r="H77" s="273"/>
      <c r="I77" s="273"/>
      <c r="J77" s="9"/>
      <c r="K77" s="273" t="s">
        <v>154</v>
      </c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5">
        <f>'SO 04.2'!J32</f>
        <v>0</v>
      </c>
      <c r="AH77" s="276"/>
      <c r="AI77" s="276"/>
      <c r="AJ77" s="276"/>
      <c r="AK77" s="276"/>
      <c r="AL77" s="276"/>
      <c r="AM77" s="276"/>
      <c r="AN77" s="275">
        <f t="shared" si="0"/>
        <v>0</v>
      </c>
      <c r="AO77" s="276"/>
      <c r="AP77" s="276"/>
      <c r="AQ77" s="82" t="s">
        <v>94</v>
      </c>
      <c r="AR77" s="46"/>
      <c r="AS77" s="83">
        <v>0</v>
      </c>
      <c r="AT77" s="84">
        <f t="shared" si="1"/>
        <v>0</v>
      </c>
      <c r="AU77" s="85">
        <f>'SO 04.2'!P93</f>
        <v>0</v>
      </c>
      <c r="AV77" s="84">
        <f>'SO 04.2'!J35</f>
        <v>0</v>
      </c>
      <c r="AW77" s="84">
        <f>'SO 04.2'!J36</f>
        <v>0</v>
      </c>
      <c r="AX77" s="84">
        <f>'SO 04.2'!J37</f>
        <v>0</v>
      </c>
      <c r="AY77" s="84">
        <f>'SO 04.2'!J38</f>
        <v>0</v>
      </c>
      <c r="AZ77" s="84">
        <f>'SO 04.2'!F35</f>
        <v>0</v>
      </c>
      <c r="BA77" s="84">
        <f>'SO 04.2'!F36</f>
        <v>0</v>
      </c>
      <c r="BB77" s="84">
        <f>'SO 04.2'!F37</f>
        <v>0</v>
      </c>
      <c r="BC77" s="84">
        <f>'SO 04.2'!F38</f>
        <v>0</v>
      </c>
      <c r="BD77" s="86">
        <f>'SO 04.2'!F39</f>
        <v>0</v>
      </c>
      <c r="BT77" s="25" t="s">
        <v>87</v>
      </c>
      <c r="BV77" s="25" t="s">
        <v>80</v>
      </c>
      <c r="BW77" s="25" t="s">
        <v>155</v>
      </c>
      <c r="BX77" s="25" t="s">
        <v>149</v>
      </c>
      <c r="CL77" s="25" t="s">
        <v>19</v>
      </c>
    </row>
    <row r="78" spans="1:90" s="3" customFormat="1" ht="16.5" customHeight="1">
      <c r="A78" s="72" t="s">
        <v>82</v>
      </c>
      <c r="B78" s="46"/>
      <c r="C78" s="9"/>
      <c r="D78" s="9"/>
      <c r="E78" s="273" t="s">
        <v>156</v>
      </c>
      <c r="F78" s="273"/>
      <c r="G78" s="273"/>
      <c r="H78" s="273"/>
      <c r="I78" s="273"/>
      <c r="J78" s="9"/>
      <c r="K78" s="273" t="s">
        <v>157</v>
      </c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5">
        <f>'SO 04.3'!J32</f>
        <v>0</v>
      </c>
      <c r="AH78" s="276"/>
      <c r="AI78" s="276"/>
      <c r="AJ78" s="276"/>
      <c r="AK78" s="276"/>
      <c r="AL78" s="276"/>
      <c r="AM78" s="276"/>
      <c r="AN78" s="275">
        <f t="shared" si="0"/>
        <v>0</v>
      </c>
      <c r="AO78" s="276"/>
      <c r="AP78" s="276"/>
      <c r="AQ78" s="82" t="s">
        <v>94</v>
      </c>
      <c r="AR78" s="46"/>
      <c r="AS78" s="83">
        <v>0</v>
      </c>
      <c r="AT78" s="84">
        <f t="shared" si="1"/>
        <v>0</v>
      </c>
      <c r="AU78" s="85">
        <f>'SO 04.3'!P94</f>
        <v>0</v>
      </c>
      <c r="AV78" s="84">
        <f>'SO 04.3'!J35</f>
        <v>0</v>
      </c>
      <c r="AW78" s="84">
        <f>'SO 04.3'!J36</f>
        <v>0</v>
      </c>
      <c r="AX78" s="84">
        <f>'SO 04.3'!J37</f>
        <v>0</v>
      </c>
      <c r="AY78" s="84">
        <f>'SO 04.3'!J38</f>
        <v>0</v>
      </c>
      <c r="AZ78" s="84">
        <f>'SO 04.3'!F35</f>
        <v>0</v>
      </c>
      <c r="BA78" s="84">
        <f>'SO 04.3'!F36</f>
        <v>0</v>
      </c>
      <c r="BB78" s="84">
        <f>'SO 04.3'!F37</f>
        <v>0</v>
      </c>
      <c r="BC78" s="84">
        <f>'SO 04.3'!F38</f>
        <v>0</v>
      </c>
      <c r="BD78" s="86">
        <f>'SO 04.3'!F39</f>
        <v>0</v>
      </c>
      <c r="BT78" s="25" t="s">
        <v>87</v>
      </c>
      <c r="BV78" s="25" t="s">
        <v>80</v>
      </c>
      <c r="BW78" s="25" t="s">
        <v>158</v>
      </c>
      <c r="BX78" s="25" t="s">
        <v>149</v>
      </c>
      <c r="CL78" s="25" t="s">
        <v>19</v>
      </c>
    </row>
    <row r="79" spans="1:90" s="3" customFormat="1" ht="16.5" customHeight="1">
      <c r="A79" s="72" t="s">
        <v>82</v>
      </c>
      <c r="B79" s="46"/>
      <c r="C79" s="9"/>
      <c r="D79" s="9"/>
      <c r="E79" s="273" t="s">
        <v>159</v>
      </c>
      <c r="F79" s="273"/>
      <c r="G79" s="273"/>
      <c r="H79" s="273"/>
      <c r="I79" s="273"/>
      <c r="J79" s="9"/>
      <c r="K79" s="273" t="s">
        <v>160</v>
      </c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5">
        <f>'SO 04.4'!J32</f>
        <v>0</v>
      </c>
      <c r="AH79" s="276"/>
      <c r="AI79" s="276"/>
      <c r="AJ79" s="276"/>
      <c r="AK79" s="276"/>
      <c r="AL79" s="276"/>
      <c r="AM79" s="276"/>
      <c r="AN79" s="275">
        <f t="shared" si="0"/>
        <v>0</v>
      </c>
      <c r="AO79" s="276"/>
      <c r="AP79" s="276"/>
      <c r="AQ79" s="82" t="s">
        <v>94</v>
      </c>
      <c r="AR79" s="46"/>
      <c r="AS79" s="83">
        <v>0</v>
      </c>
      <c r="AT79" s="84">
        <f t="shared" si="1"/>
        <v>0</v>
      </c>
      <c r="AU79" s="85">
        <f>'SO 04.4'!P93</f>
        <v>0</v>
      </c>
      <c r="AV79" s="84">
        <f>'SO 04.4'!J35</f>
        <v>0</v>
      </c>
      <c r="AW79" s="84">
        <f>'SO 04.4'!J36</f>
        <v>0</v>
      </c>
      <c r="AX79" s="84">
        <f>'SO 04.4'!J37</f>
        <v>0</v>
      </c>
      <c r="AY79" s="84">
        <f>'SO 04.4'!J38</f>
        <v>0</v>
      </c>
      <c r="AZ79" s="84">
        <f>'SO 04.4'!F35</f>
        <v>0</v>
      </c>
      <c r="BA79" s="84">
        <f>'SO 04.4'!F36</f>
        <v>0</v>
      </c>
      <c r="BB79" s="84">
        <f>'SO 04.4'!F37</f>
        <v>0</v>
      </c>
      <c r="BC79" s="84">
        <f>'SO 04.4'!F38</f>
        <v>0</v>
      </c>
      <c r="BD79" s="86">
        <f>'SO 04.4'!F39</f>
        <v>0</v>
      </c>
      <c r="BT79" s="25" t="s">
        <v>87</v>
      </c>
      <c r="BV79" s="25" t="s">
        <v>80</v>
      </c>
      <c r="BW79" s="25" t="s">
        <v>161</v>
      </c>
      <c r="BX79" s="25" t="s">
        <v>149</v>
      </c>
      <c r="CL79" s="25" t="s">
        <v>19</v>
      </c>
    </row>
    <row r="80" spans="1:91" s="6" customFormat="1" ht="16.5" customHeight="1">
      <c r="A80" s="72" t="s">
        <v>82</v>
      </c>
      <c r="B80" s="73"/>
      <c r="C80" s="74"/>
      <c r="D80" s="274" t="s">
        <v>162</v>
      </c>
      <c r="E80" s="274"/>
      <c r="F80" s="274"/>
      <c r="G80" s="274"/>
      <c r="H80" s="274"/>
      <c r="I80" s="75"/>
      <c r="J80" s="274" t="s">
        <v>163</v>
      </c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9">
        <f>'SO 05'!J30</f>
        <v>0</v>
      </c>
      <c r="AH80" s="278"/>
      <c r="AI80" s="278"/>
      <c r="AJ80" s="278"/>
      <c r="AK80" s="278"/>
      <c r="AL80" s="278"/>
      <c r="AM80" s="278"/>
      <c r="AN80" s="279">
        <f t="shared" si="0"/>
        <v>0</v>
      </c>
      <c r="AO80" s="278"/>
      <c r="AP80" s="278"/>
      <c r="AQ80" s="76" t="s">
        <v>90</v>
      </c>
      <c r="AR80" s="73"/>
      <c r="AS80" s="87">
        <v>0</v>
      </c>
      <c r="AT80" s="88">
        <f t="shared" si="1"/>
        <v>0</v>
      </c>
      <c r="AU80" s="89">
        <f>'SO 05'!P82</f>
        <v>0</v>
      </c>
      <c r="AV80" s="88">
        <f>'SO 05'!J33</f>
        <v>0</v>
      </c>
      <c r="AW80" s="88">
        <f>'SO 05'!J34</f>
        <v>0</v>
      </c>
      <c r="AX80" s="88">
        <f>'SO 05'!J35</f>
        <v>0</v>
      </c>
      <c r="AY80" s="88">
        <f>'SO 05'!J36</f>
        <v>0</v>
      </c>
      <c r="AZ80" s="88">
        <f>'SO 05'!F33</f>
        <v>0</v>
      </c>
      <c r="BA80" s="88">
        <f>'SO 05'!F34</f>
        <v>0</v>
      </c>
      <c r="BB80" s="88">
        <f>'SO 05'!F35</f>
        <v>0</v>
      </c>
      <c r="BC80" s="88">
        <f>'SO 05'!F36</f>
        <v>0</v>
      </c>
      <c r="BD80" s="90">
        <f>'SO 05'!F37</f>
        <v>0</v>
      </c>
      <c r="BT80" s="81" t="s">
        <v>85</v>
      </c>
      <c r="BV80" s="81" t="s">
        <v>80</v>
      </c>
      <c r="BW80" s="81" t="s">
        <v>164</v>
      </c>
      <c r="BX80" s="81" t="s">
        <v>5</v>
      </c>
      <c r="CL80" s="81" t="s">
        <v>19</v>
      </c>
      <c r="CM80" s="81" t="s">
        <v>87</v>
      </c>
    </row>
    <row r="81" spans="2:44" s="1" customFormat="1" ht="30" customHeight="1">
      <c r="B81" s="33"/>
      <c r="AR81" s="33"/>
    </row>
    <row r="82" spans="2:44" s="1" customFormat="1" ht="6.95" customHeight="1"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33"/>
    </row>
  </sheetData>
  <sheetProtection algorithmName="SHA-512" hashValue="qBmxp+CKFBE6D7ELj7qE/fOpz+MphH0+BuJNg0i+E7w987Nj3EbDEULg3gBuCHaq+bF4yYe1pWwQ5ovmqr8+/g==" saltValue="+9R5D5KPV+cqWyR/iQeDgCML0NcSApOECXW3F2CcQIJYYbdnKQGpU5uQebaZXn0jqc77uBMCELbP4+Qz8PKpKg==" spinCount="100000" sheet="1" objects="1" scenarios="1" formatColumns="0" formatRows="0"/>
  <mergeCells count="142">
    <mergeCell ref="L33:P33"/>
    <mergeCell ref="W33:AE33"/>
    <mergeCell ref="AK33:AO33"/>
    <mergeCell ref="AK35:AO35"/>
    <mergeCell ref="X35:AB35"/>
    <mergeCell ref="AR2:BE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J63:AF63"/>
    <mergeCell ref="D63:H63"/>
    <mergeCell ref="AM47:AN47"/>
    <mergeCell ref="AM49:AP49"/>
    <mergeCell ref="AS49:AT51"/>
    <mergeCell ref="AM50:AP50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K58:AF58"/>
    <mergeCell ref="E58:I58"/>
    <mergeCell ref="K59:AF59"/>
    <mergeCell ref="E59:I59"/>
    <mergeCell ref="K60:AF60"/>
    <mergeCell ref="E60:I60"/>
    <mergeCell ref="K61:AF61"/>
    <mergeCell ref="E61:I61"/>
    <mergeCell ref="E62:I62"/>
    <mergeCell ref="K62:AF62"/>
    <mergeCell ref="L45:AO45"/>
    <mergeCell ref="I52:AF52"/>
    <mergeCell ref="C52:G52"/>
    <mergeCell ref="D55:H55"/>
    <mergeCell ref="J55:AF55"/>
    <mergeCell ref="D56:H56"/>
    <mergeCell ref="J56:AF56"/>
    <mergeCell ref="K57:AF57"/>
    <mergeCell ref="E57:I57"/>
    <mergeCell ref="AN76:AP76"/>
    <mergeCell ref="AG76:AM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AG71:AM71"/>
    <mergeCell ref="AN71:AP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E79:I79"/>
    <mergeCell ref="K79:AF79"/>
    <mergeCell ref="D80:H80"/>
    <mergeCell ref="J80:AF80"/>
    <mergeCell ref="AG61:AM61"/>
    <mergeCell ref="AN61:AP61"/>
    <mergeCell ref="AG62:AM62"/>
    <mergeCell ref="AN62:AP62"/>
    <mergeCell ref="AG63:AM63"/>
    <mergeCell ref="AN63:AP63"/>
    <mergeCell ref="AN64:AP64"/>
    <mergeCell ref="AG64:AM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AG70:AM70"/>
    <mergeCell ref="AN70:AP70"/>
    <mergeCell ref="E74:I74"/>
    <mergeCell ref="K74:AF74"/>
    <mergeCell ref="D75:H75"/>
    <mergeCell ref="J75:AF75"/>
    <mergeCell ref="E76:I76"/>
    <mergeCell ref="K76:AF76"/>
    <mergeCell ref="E77:I77"/>
    <mergeCell ref="K77:AF77"/>
    <mergeCell ref="K78:AF78"/>
    <mergeCell ref="E78:I78"/>
    <mergeCell ref="E69:I69"/>
    <mergeCell ref="K69:AF69"/>
    <mergeCell ref="E70:I70"/>
    <mergeCell ref="K70:AF70"/>
    <mergeCell ref="K71:AF71"/>
    <mergeCell ref="E71:I71"/>
    <mergeCell ref="E72:I72"/>
    <mergeCell ref="K72:AF72"/>
    <mergeCell ref="K73:AF73"/>
    <mergeCell ref="E73:I73"/>
    <mergeCell ref="E64:I64"/>
    <mergeCell ref="K64:AF64"/>
    <mergeCell ref="E65:I65"/>
    <mergeCell ref="K65:AF65"/>
    <mergeCell ref="E66:I66"/>
    <mergeCell ref="K66:AF66"/>
    <mergeCell ref="K67:AF67"/>
    <mergeCell ref="E67:I67"/>
    <mergeCell ref="D68:H68"/>
    <mergeCell ref="J68:AF68"/>
  </mergeCells>
  <hyperlinks>
    <hyperlink ref="A55" location="'OST - Ostatní náklady'!C2" display="/"/>
    <hyperlink ref="A57" location="'SO 01.1 - Úprava nivelety...'!C2" display="/"/>
    <hyperlink ref="A58" location="'SO 01.2 - Opevnění koryta...'!C2" display="/"/>
    <hyperlink ref="A59" location="'SO 01.3 - Opevnění koryta...'!C2" display="/"/>
    <hyperlink ref="A60" location="'SO 01.4 - Opevnění koryta...'!C2" display="/"/>
    <hyperlink ref="A61" location="'SO 01.5 - Opevnění koryta...'!C2" display="/"/>
    <hyperlink ref="A62" location="'SO 01.6 - Opevnění koryta...'!C2" display="/"/>
    <hyperlink ref="A64" location="'SO 02.1 - Úprava nivelety...'!C2" display="/"/>
    <hyperlink ref="A65" location="'SO 02.2 - Opevnění koryta...'!C2" display="/"/>
    <hyperlink ref="A66" location="'SO 02.3 - Opevnění koryta...'!C2" display="/"/>
    <hyperlink ref="A67" location="'SO 02.4 - Opevnění koryta...'!C2" display="/"/>
    <hyperlink ref="A69" location="'SO 03.1 - Úprava nivelety...'!C2" display="/"/>
    <hyperlink ref="A70" location="'SO 03.2 - Opevnění koryta...'!C2" display="/"/>
    <hyperlink ref="A71" location="'SO 03.3 - Opevnění koryta...'!C2" display="/"/>
    <hyperlink ref="A72" location="'SO 03.4 - Opevnění koryta...'!C2" display="/"/>
    <hyperlink ref="A73" location="'SO 03.5 - Opevnění koryta...'!C2" display="/"/>
    <hyperlink ref="A74" location="'SO 03.6 - Opevnění koryta...'!C2" display="/"/>
    <hyperlink ref="A76" location="'SO 04.1 - Úprava nivelety...'!C2" display="/"/>
    <hyperlink ref="A77" location="'SO 04.2 - Opevnění koryta...'!C2" display="/"/>
    <hyperlink ref="A78" location="'SO 04.3 - Opevnění koryta...'!C2" display="/"/>
    <hyperlink ref="A79" location="'SO 04.4 - Opevnění koryta...'!C2" display="/"/>
    <hyperlink ref="A80" location="'SO 05 - Vegetační doprovod'!C2" display="/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99" r:id="rId2"/>
  <headerFooter>
    <oddFooter>&amp;CStrana &amp;P z &amp;N&amp;R&amp;A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119</v>
      </c>
      <c r="AZ2" s="171" t="s">
        <v>381</v>
      </c>
      <c r="BA2" s="171" t="s">
        <v>33</v>
      </c>
      <c r="BB2" s="171" t="s">
        <v>33</v>
      </c>
      <c r="BC2" s="171" t="s">
        <v>775</v>
      </c>
      <c r="BD2" s="171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712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776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ROUND(J98,2)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ROUND((SUM(BE98:BE257)),2)</f>
        <v>0</v>
      </c>
      <c r="I35" s="94">
        <v>0.21</v>
      </c>
      <c r="J35" s="84">
        <f>ROUND(((SUM(BE98:BE257))*I35),2)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ROUND((SUM(BF98:BF257)),2)</f>
        <v>0</v>
      </c>
      <c r="I36" s="94">
        <v>0.15</v>
      </c>
      <c r="J36" s="84">
        <f>ROUND(((SUM(BF98:BF257))*I36),2)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ROUND((SUM(BG98:BG257)),2)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ROUND((SUM(BH98:BH257)),2)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ROUND((SUM(BI98:BI257)),2)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712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02.2 - Opevnění koryta - km 26,124 - 26,189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J98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J99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J100</f>
        <v>0</v>
      </c>
      <c r="L65" s="108"/>
    </row>
    <row r="66" spans="2:12" s="9" customFormat="1" ht="19.9" customHeight="1">
      <c r="B66" s="108"/>
      <c r="D66" s="109" t="s">
        <v>333</v>
      </c>
      <c r="E66" s="110"/>
      <c r="F66" s="110"/>
      <c r="G66" s="110"/>
      <c r="H66" s="110"/>
      <c r="I66" s="110"/>
      <c r="J66" s="111">
        <f>J164</f>
        <v>0</v>
      </c>
      <c r="L66" s="108"/>
    </row>
    <row r="67" spans="2:12" s="9" customFormat="1" ht="19.9" customHeight="1">
      <c r="B67" s="108"/>
      <c r="D67" s="109" t="s">
        <v>334</v>
      </c>
      <c r="E67" s="110"/>
      <c r="F67" s="110"/>
      <c r="G67" s="110"/>
      <c r="H67" s="110"/>
      <c r="I67" s="110"/>
      <c r="J67" s="111">
        <f>J171</f>
        <v>0</v>
      </c>
      <c r="L67" s="108"/>
    </row>
    <row r="68" spans="2:12" s="9" customFormat="1" ht="19.9" customHeight="1">
      <c r="B68" s="108"/>
      <c r="D68" s="109" t="s">
        <v>335</v>
      </c>
      <c r="E68" s="110"/>
      <c r="F68" s="110"/>
      <c r="G68" s="110"/>
      <c r="H68" s="110"/>
      <c r="I68" s="110"/>
      <c r="J68" s="111">
        <f>J201</f>
        <v>0</v>
      </c>
      <c r="L68" s="108"/>
    </row>
    <row r="69" spans="2:12" s="9" customFormat="1" ht="19.9" customHeight="1">
      <c r="B69" s="108"/>
      <c r="D69" s="109" t="s">
        <v>511</v>
      </c>
      <c r="E69" s="110"/>
      <c r="F69" s="110"/>
      <c r="G69" s="110"/>
      <c r="H69" s="110"/>
      <c r="I69" s="110"/>
      <c r="J69" s="111">
        <f>J204</f>
        <v>0</v>
      </c>
      <c r="L69" s="108"/>
    </row>
    <row r="70" spans="2:12" s="9" customFormat="1" ht="19.9" customHeight="1">
      <c r="B70" s="108"/>
      <c r="D70" s="109" t="s">
        <v>777</v>
      </c>
      <c r="E70" s="110"/>
      <c r="F70" s="110"/>
      <c r="G70" s="110"/>
      <c r="H70" s="110"/>
      <c r="I70" s="110"/>
      <c r="J70" s="111">
        <f>J208</f>
        <v>0</v>
      </c>
      <c r="L70" s="108"/>
    </row>
    <row r="71" spans="2:12" s="9" customFormat="1" ht="19.9" customHeight="1">
      <c r="B71" s="108"/>
      <c r="D71" s="109" t="s">
        <v>336</v>
      </c>
      <c r="E71" s="110"/>
      <c r="F71" s="110"/>
      <c r="G71" s="110"/>
      <c r="H71" s="110"/>
      <c r="I71" s="110"/>
      <c r="J71" s="111">
        <f>J218</f>
        <v>0</v>
      </c>
      <c r="L71" s="108"/>
    </row>
    <row r="72" spans="2:12" s="9" customFormat="1" ht="19.9" customHeight="1">
      <c r="B72" s="108"/>
      <c r="D72" s="109" t="s">
        <v>384</v>
      </c>
      <c r="E72" s="110"/>
      <c r="F72" s="110"/>
      <c r="G72" s="110"/>
      <c r="H72" s="110"/>
      <c r="I72" s="110"/>
      <c r="J72" s="111">
        <f>J244</f>
        <v>0</v>
      </c>
      <c r="L72" s="108"/>
    </row>
    <row r="73" spans="2:12" s="9" customFormat="1" ht="19.9" customHeight="1">
      <c r="B73" s="108"/>
      <c r="D73" s="109" t="s">
        <v>337</v>
      </c>
      <c r="E73" s="110"/>
      <c r="F73" s="110"/>
      <c r="G73" s="110"/>
      <c r="H73" s="110"/>
      <c r="I73" s="110"/>
      <c r="J73" s="111">
        <f>J247</f>
        <v>0</v>
      </c>
      <c r="L73" s="108"/>
    </row>
    <row r="74" spans="2:12" s="8" customFormat="1" ht="24.95" customHeight="1">
      <c r="B74" s="104"/>
      <c r="D74" s="105" t="s">
        <v>778</v>
      </c>
      <c r="E74" s="106"/>
      <c r="F74" s="106"/>
      <c r="G74" s="106"/>
      <c r="H74" s="106"/>
      <c r="I74" s="106"/>
      <c r="J74" s="107">
        <f>J250</f>
        <v>0</v>
      </c>
      <c r="L74" s="104"/>
    </row>
    <row r="75" spans="2:12" s="9" customFormat="1" ht="19.9" customHeight="1">
      <c r="B75" s="108"/>
      <c r="D75" s="109" t="s">
        <v>779</v>
      </c>
      <c r="E75" s="110"/>
      <c r="F75" s="110"/>
      <c r="G75" s="110"/>
      <c r="H75" s="110"/>
      <c r="I75" s="110"/>
      <c r="J75" s="111">
        <f>J251</f>
        <v>0</v>
      </c>
      <c r="L75" s="108"/>
    </row>
    <row r="76" spans="2:12" s="9" customFormat="1" ht="19.9" customHeight="1">
      <c r="B76" s="108"/>
      <c r="D76" s="109" t="s">
        <v>780</v>
      </c>
      <c r="E76" s="110"/>
      <c r="F76" s="110"/>
      <c r="G76" s="110"/>
      <c r="H76" s="110"/>
      <c r="I76" s="110"/>
      <c r="J76" s="111">
        <f>J255</f>
        <v>0</v>
      </c>
      <c r="L76" s="108"/>
    </row>
    <row r="77" spans="2:12" s="1" customFormat="1" ht="21.75" customHeight="1">
      <c r="B77" s="33"/>
      <c r="L77" s="33"/>
    </row>
    <row r="78" spans="2:12" s="1" customFormat="1" ht="6.95" customHeigh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33"/>
    </row>
    <row r="82" spans="2:12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33"/>
    </row>
    <row r="83" spans="2:12" s="1" customFormat="1" ht="24.95" customHeight="1">
      <c r="B83" s="33"/>
      <c r="C83" s="21" t="s">
        <v>178</v>
      </c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7" t="s">
        <v>16</v>
      </c>
      <c r="L85" s="33"/>
    </row>
    <row r="86" spans="2:12" s="1" customFormat="1" ht="16.5" customHeight="1">
      <c r="B86" s="33"/>
      <c r="E86" s="314" t="str">
        <f>E7</f>
        <v>Bělá - Domašov, ř. km 25,500 - 27,800 - odstranění PŠ 2021</v>
      </c>
      <c r="F86" s="315"/>
      <c r="G86" s="315"/>
      <c r="H86" s="315"/>
      <c r="L86" s="33"/>
    </row>
    <row r="87" spans="2:12" ht="12" customHeight="1">
      <c r="B87" s="20"/>
      <c r="C87" s="27" t="s">
        <v>166</v>
      </c>
      <c r="L87" s="20"/>
    </row>
    <row r="88" spans="2:12" s="1" customFormat="1" ht="16.5" customHeight="1">
      <c r="B88" s="33"/>
      <c r="E88" s="314" t="s">
        <v>712</v>
      </c>
      <c r="F88" s="316"/>
      <c r="G88" s="316"/>
      <c r="H88" s="316"/>
      <c r="L88" s="33"/>
    </row>
    <row r="89" spans="2:12" s="1" customFormat="1" ht="12" customHeight="1">
      <c r="B89" s="33"/>
      <c r="C89" s="27" t="s">
        <v>330</v>
      </c>
      <c r="L89" s="33"/>
    </row>
    <row r="90" spans="2:12" s="1" customFormat="1" ht="16.5" customHeight="1">
      <c r="B90" s="33"/>
      <c r="E90" s="280" t="str">
        <f>E11</f>
        <v>SO 02.2 - Opevnění koryta - km 26,124 - 26,189</v>
      </c>
      <c r="F90" s="316"/>
      <c r="G90" s="316"/>
      <c r="H90" s="316"/>
      <c r="L90" s="33"/>
    </row>
    <row r="91" spans="2:12" s="1" customFormat="1" ht="6.95" customHeight="1">
      <c r="B91" s="33"/>
      <c r="L91" s="33"/>
    </row>
    <row r="92" spans="2:12" s="1" customFormat="1" ht="12" customHeight="1">
      <c r="B92" s="33"/>
      <c r="C92" s="27" t="s">
        <v>22</v>
      </c>
      <c r="F92" s="25" t="str">
        <f>F14</f>
        <v>Olomoucký kraj</v>
      </c>
      <c r="I92" s="27" t="s">
        <v>24</v>
      </c>
      <c r="J92" s="50" t="str">
        <f>IF(J14="","",J14)</f>
        <v>9. 5. 2022</v>
      </c>
      <c r="L92" s="33"/>
    </row>
    <row r="93" spans="2:12" s="1" customFormat="1" ht="6.95" customHeight="1">
      <c r="B93" s="33"/>
      <c r="L93" s="33"/>
    </row>
    <row r="94" spans="2:12" s="1" customFormat="1" ht="15.2" customHeight="1">
      <c r="B94" s="33"/>
      <c r="C94" s="27" t="s">
        <v>28</v>
      </c>
      <c r="F94" s="25" t="str">
        <f>E17</f>
        <v>Povodí Odry, státní podnik</v>
      </c>
      <c r="I94" s="27" t="s">
        <v>36</v>
      </c>
      <c r="J94" s="31" t="str">
        <f>E23</f>
        <v>AQUATIS, a.s.</v>
      </c>
      <c r="L94" s="33"/>
    </row>
    <row r="95" spans="2:12" s="1" customFormat="1" ht="25.7" customHeight="1">
      <c r="B95" s="33"/>
      <c r="C95" s="27" t="s">
        <v>34</v>
      </c>
      <c r="F95" s="25" t="str">
        <f>IF(E20="","",E20)</f>
        <v>Vyplň údaj</v>
      </c>
      <c r="I95" s="27" t="s">
        <v>40</v>
      </c>
      <c r="J95" s="31" t="str">
        <f>E26</f>
        <v xml:space="preserve">Ing. Michal Jendruščák </v>
      </c>
      <c r="L95" s="33"/>
    </row>
    <row r="96" spans="2:12" s="1" customFormat="1" ht="10.35" customHeight="1">
      <c r="B96" s="33"/>
      <c r="L96" s="33"/>
    </row>
    <row r="97" spans="2:20" s="10" customFormat="1" ht="29.25" customHeight="1">
      <c r="B97" s="112"/>
      <c r="C97" s="113" t="s">
        <v>179</v>
      </c>
      <c r="D97" s="114" t="s">
        <v>63</v>
      </c>
      <c r="E97" s="114" t="s">
        <v>59</v>
      </c>
      <c r="F97" s="114" t="s">
        <v>60</v>
      </c>
      <c r="G97" s="114" t="s">
        <v>180</v>
      </c>
      <c r="H97" s="114" t="s">
        <v>181</v>
      </c>
      <c r="I97" s="114" t="s">
        <v>182</v>
      </c>
      <c r="J97" s="114" t="s">
        <v>170</v>
      </c>
      <c r="K97" s="115" t="s">
        <v>183</v>
      </c>
      <c r="L97" s="112"/>
      <c r="M97" s="57" t="s">
        <v>33</v>
      </c>
      <c r="N97" s="58" t="s">
        <v>48</v>
      </c>
      <c r="O97" s="58" t="s">
        <v>184</v>
      </c>
      <c r="P97" s="58" t="s">
        <v>185</v>
      </c>
      <c r="Q97" s="58" t="s">
        <v>186</v>
      </c>
      <c r="R97" s="58" t="s">
        <v>187</v>
      </c>
      <c r="S97" s="58" t="s">
        <v>188</v>
      </c>
      <c r="T97" s="59" t="s">
        <v>189</v>
      </c>
    </row>
    <row r="98" spans="2:63" s="1" customFormat="1" ht="22.9" customHeight="1">
      <c r="B98" s="33"/>
      <c r="C98" s="62" t="s">
        <v>190</v>
      </c>
      <c r="J98" s="116">
        <f>BK98</f>
        <v>0</v>
      </c>
      <c r="L98" s="33"/>
      <c r="M98" s="60"/>
      <c r="N98" s="51"/>
      <c r="O98" s="51"/>
      <c r="P98" s="117">
        <f>P99+P250</f>
        <v>0</v>
      </c>
      <c r="Q98" s="51"/>
      <c r="R98" s="117">
        <f>R99+R250</f>
        <v>135.76673622</v>
      </c>
      <c r="S98" s="51"/>
      <c r="T98" s="118">
        <f>T99+T250</f>
        <v>233.122</v>
      </c>
      <c r="AT98" s="17" t="s">
        <v>77</v>
      </c>
      <c r="AU98" s="17" t="s">
        <v>171</v>
      </c>
      <c r="BK98" s="119">
        <f>BK99+BK250</f>
        <v>0</v>
      </c>
    </row>
    <row r="99" spans="2:63" s="11" customFormat="1" ht="25.9" customHeight="1">
      <c r="B99" s="120"/>
      <c r="D99" s="121" t="s">
        <v>77</v>
      </c>
      <c r="E99" s="122" t="s">
        <v>338</v>
      </c>
      <c r="F99" s="122" t="s">
        <v>339</v>
      </c>
      <c r="I99" s="123"/>
      <c r="J99" s="124">
        <f>BK99</f>
        <v>0</v>
      </c>
      <c r="L99" s="120"/>
      <c r="M99" s="125"/>
      <c r="P99" s="126">
        <f>P100+P164+P171+P201+P204+P208+P218+P244+P247</f>
        <v>0</v>
      </c>
      <c r="R99" s="126">
        <f>R100+R164+R171+R201+R204+R208+R218+R244+R247</f>
        <v>135.72910622</v>
      </c>
      <c r="T99" s="127">
        <f>T100+T164+T171+T201+T204+T208+T218+T244+T247</f>
        <v>233.122</v>
      </c>
      <c r="AR99" s="121" t="s">
        <v>85</v>
      </c>
      <c r="AT99" s="128" t="s">
        <v>77</v>
      </c>
      <c r="AU99" s="128" t="s">
        <v>78</v>
      </c>
      <c r="AY99" s="121" t="s">
        <v>194</v>
      </c>
      <c r="BK99" s="129">
        <f>BK100+BK164+BK171+BK201+BK204+BK208+BK218+BK244+BK247</f>
        <v>0</v>
      </c>
    </row>
    <row r="100" spans="2:63" s="11" customFormat="1" ht="22.9" customHeight="1">
      <c r="B100" s="120"/>
      <c r="D100" s="121" t="s">
        <v>77</v>
      </c>
      <c r="E100" s="130" t="s">
        <v>85</v>
      </c>
      <c r="F100" s="130" t="s">
        <v>385</v>
      </c>
      <c r="I100" s="123"/>
      <c r="J100" s="131">
        <f>BK100</f>
        <v>0</v>
      </c>
      <c r="L100" s="120"/>
      <c r="M100" s="125"/>
      <c r="P100" s="126">
        <f>SUM(P101:P163)</f>
        <v>0</v>
      </c>
      <c r="R100" s="126">
        <f>SUM(R101:R163)</f>
        <v>38.00366</v>
      </c>
      <c r="T100" s="127">
        <f>SUM(T101:T163)</f>
        <v>232.96</v>
      </c>
      <c r="AR100" s="121" t="s">
        <v>85</v>
      </c>
      <c r="AT100" s="128" t="s">
        <v>77</v>
      </c>
      <c r="AU100" s="128" t="s">
        <v>85</v>
      </c>
      <c r="AY100" s="121" t="s">
        <v>194</v>
      </c>
      <c r="BK100" s="129">
        <f>SUM(BK101:BK163)</f>
        <v>0</v>
      </c>
    </row>
    <row r="101" spans="2:65" s="1" customFormat="1" ht="24.2" customHeight="1">
      <c r="B101" s="33"/>
      <c r="C101" s="132" t="s">
        <v>85</v>
      </c>
      <c r="D101" s="132" t="s">
        <v>197</v>
      </c>
      <c r="E101" s="133" t="s">
        <v>386</v>
      </c>
      <c r="F101" s="134" t="s">
        <v>387</v>
      </c>
      <c r="G101" s="135" t="s">
        <v>344</v>
      </c>
      <c r="H101" s="136">
        <v>128</v>
      </c>
      <c r="I101" s="137"/>
      <c r="J101" s="138">
        <f>ROUND(I101*H101,2)</f>
        <v>0</v>
      </c>
      <c r="K101" s="134" t="s">
        <v>295</v>
      </c>
      <c r="L101" s="33"/>
      <c r="M101" s="139" t="s">
        <v>33</v>
      </c>
      <c r="N101" s="140" t="s">
        <v>49</v>
      </c>
      <c r="P101" s="141">
        <f>O101*H101</f>
        <v>0</v>
      </c>
      <c r="Q101" s="141">
        <v>0</v>
      </c>
      <c r="R101" s="141">
        <f>Q101*H101</f>
        <v>0</v>
      </c>
      <c r="S101" s="141">
        <v>1.82</v>
      </c>
      <c r="T101" s="142">
        <f>S101*H101</f>
        <v>232.96</v>
      </c>
      <c r="AR101" s="143" t="s">
        <v>201</v>
      </c>
      <c r="AT101" s="143" t="s">
        <v>197</v>
      </c>
      <c r="AU101" s="143" t="s">
        <v>87</v>
      </c>
      <c r="AY101" s="17" t="s">
        <v>194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7" t="s">
        <v>85</v>
      </c>
      <c r="BK101" s="144">
        <f>ROUND(I101*H101,2)</f>
        <v>0</v>
      </c>
      <c r="BL101" s="17" t="s">
        <v>201</v>
      </c>
      <c r="BM101" s="143" t="s">
        <v>781</v>
      </c>
    </row>
    <row r="102" spans="2:47" s="1" customFormat="1" ht="11.25">
      <c r="B102" s="33"/>
      <c r="D102" s="149" t="s">
        <v>297</v>
      </c>
      <c r="F102" s="150" t="s">
        <v>389</v>
      </c>
      <c r="I102" s="147"/>
      <c r="L102" s="33"/>
      <c r="M102" s="148"/>
      <c r="T102" s="54"/>
      <c r="AT102" s="17" t="s">
        <v>297</v>
      </c>
      <c r="AU102" s="17" t="s">
        <v>87</v>
      </c>
    </row>
    <row r="103" spans="2:51" s="12" customFormat="1" ht="11.25">
      <c r="B103" s="151"/>
      <c r="D103" s="145" t="s">
        <v>320</v>
      </c>
      <c r="E103" s="152" t="s">
        <v>33</v>
      </c>
      <c r="F103" s="153" t="s">
        <v>782</v>
      </c>
      <c r="H103" s="154">
        <v>128</v>
      </c>
      <c r="I103" s="155"/>
      <c r="L103" s="151"/>
      <c r="M103" s="156"/>
      <c r="T103" s="157"/>
      <c r="AT103" s="152" t="s">
        <v>320</v>
      </c>
      <c r="AU103" s="152" t="s">
        <v>87</v>
      </c>
      <c r="AV103" s="12" t="s">
        <v>87</v>
      </c>
      <c r="AW103" s="12" t="s">
        <v>39</v>
      </c>
      <c r="AX103" s="12" t="s">
        <v>85</v>
      </c>
      <c r="AY103" s="152" t="s">
        <v>194</v>
      </c>
    </row>
    <row r="104" spans="2:65" s="1" customFormat="1" ht="33" customHeight="1">
      <c r="B104" s="33"/>
      <c r="C104" s="132" t="s">
        <v>87</v>
      </c>
      <c r="D104" s="132" t="s">
        <v>197</v>
      </c>
      <c r="E104" s="133" t="s">
        <v>391</v>
      </c>
      <c r="F104" s="134" t="s">
        <v>392</v>
      </c>
      <c r="G104" s="135" t="s">
        <v>344</v>
      </c>
      <c r="H104" s="136">
        <v>594</v>
      </c>
      <c r="I104" s="137"/>
      <c r="J104" s="138">
        <f>ROUND(I104*H104,2)</f>
        <v>0</v>
      </c>
      <c r="K104" s="134" t="s">
        <v>295</v>
      </c>
      <c r="L104" s="33"/>
      <c r="M104" s="139" t="s">
        <v>33</v>
      </c>
      <c r="N104" s="140" t="s">
        <v>49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201</v>
      </c>
      <c r="AT104" s="143" t="s">
        <v>197</v>
      </c>
      <c r="AU104" s="143" t="s">
        <v>87</v>
      </c>
      <c r="AY104" s="17" t="s">
        <v>194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7" t="s">
        <v>85</v>
      </c>
      <c r="BK104" s="144">
        <f>ROUND(I104*H104,2)</f>
        <v>0</v>
      </c>
      <c r="BL104" s="17" t="s">
        <v>201</v>
      </c>
      <c r="BM104" s="143" t="s">
        <v>783</v>
      </c>
    </row>
    <row r="105" spans="2:47" s="1" customFormat="1" ht="11.25">
      <c r="B105" s="33"/>
      <c r="D105" s="149" t="s">
        <v>297</v>
      </c>
      <c r="F105" s="150" t="s">
        <v>394</v>
      </c>
      <c r="I105" s="147"/>
      <c r="L105" s="33"/>
      <c r="M105" s="148"/>
      <c r="T105" s="54"/>
      <c r="AT105" s="17" t="s">
        <v>297</v>
      </c>
      <c r="AU105" s="17" t="s">
        <v>87</v>
      </c>
    </row>
    <row r="106" spans="2:51" s="12" customFormat="1" ht="11.25">
      <c r="B106" s="151"/>
      <c r="D106" s="145" t="s">
        <v>320</v>
      </c>
      <c r="E106" s="152" t="s">
        <v>33</v>
      </c>
      <c r="F106" s="153" t="s">
        <v>784</v>
      </c>
      <c r="H106" s="154">
        <v>594</v>
      </c>
      <c r="I106" s="155"/>
      <c r="L106" s="151"/>
      <c r="M106" s="156"/>
      <c r="T106" s="157"/>
      <c r="AT106" s="152" t="s">
        <v>320</v>
      </c>
      <c r="AU106" s="152" t="s">
        <v>87</v>
      </c>
      <c r="AV106" s="12" t="s">
        <v>87</v>
      </c>
      <c r="AW106" s="12" t="s">
        <v>39</v>
      </c>
      <c r="AX106" s="12" t="s">
        <v>85</v>
      </c>
      <c r="AY106" s="152" t="s">
        <v>194</v>
      </c>
    </row>
    <row r="107" spans="2:65" s="1" customFormat="1" ht="37.9" customHeight="1">
      <c r="B107" s="33"/>
      <c r="C107" s="132" t="s">
        <v>208</v>
      </c>
      <c r="D107" s="132" t="s">
        <v>197</v>
      </c>
      <c r="E107" s="133" t="s">
        <v>396</v>
      </c>
      <c r="F107" s="134" t="s">
        <v>397</v>
      </c>
      <c r="G107" s="135" t="s">
        <v>344</v>
      </c>
      <c r="H107" s="136">
        <v>980</v>
      </c>
      <c r="I107" s="137"/>
      <c r="J107" s="138">
        <f>ROUND(I107*H107,2)</f>
        <v>0</v>
      </c>
      <c r="K107" s="134" t="s">
        <v>295</v>
      </c>
      <c r="L107" s="33"/>
      <c r="M107" s="139" t="s">
        <v>33</v>
      </c>
      <c r="N107" s="140" t="s">
        <v>49</v>
      </c>
      <c r="P107" s="141">
        <f>O107*H107</f>
        <v>0</v>
      </c>
      <c r="Q107" s="141">
        <v>0</v>
      </c>
      <c r="R107" s="141">
        <f>Q107*H107</f>
        <v>0</v>
      </c>
      <c r="S107" s="141">
        <v>0</v>
      </c>
      <c r="T107" s="142">
        <f>S107*H107</f>
        <v>0</v>
      </c>
      <c r="AR107" s="143" t="s">
        <v>201</v>
      </c>
      <c r="AT107" s="143" t="s">
        <v>197</v>
      </c>
      <c r="AU107" s="143" t="s">
        <v>87</v>
      </c>
      <c r="AY107" s="17" t="s">
        <v>194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7" t="s">
        <v>85</v>
      </c>
      <c r="BK107" s="144">
        <f>ROUND(I107*H107,2)</f>
        <v>0</v>
      </c>
      <c r="BL107" s="17" t="s">
        <v>201</v>
      </c>
      <c r="BM107" s="143" t="s">
        <v>785</v>
      </c>
    </row>
    <row r="108" spans="2:47" s="1" customFormat="1" ht="11.25">
      <c r="B108" s="33"/>
      <c r="D108" s="149" t="s">
        <v>297</v>
      </c>
      <c r="F108" s="150" t="s">
        <v>399</v>
      </c>
      <c r="I108" s="147"/>
      <c r="L108" s="33"/>
      <c r="M108" s="148"/>
      <c r="T108" s="54"/>
      <c r="AT108" s="17" t="s">
        <v>297</v>
      </c>
      <c r="AU108" s="17" t="s">
        <v>87</v>
      </c>
    </row>
    <row r="109" spans="2:51" s="12" customFormat="1" ht="11.25">
      <c r="B109" s="151"/>
      <c r="D109" s="145" t="s">
        <v>320</v>
      </c>
      <c r="E109" s="152" t="s">
        <v>33</v>
      </c>
      <c r="F109" s="153" t="s">
        <v>784</v>
      </c>
      <c r="H109" s="154">
        <v>594</v>
      </c>
      <c r="I109" s="155"/>
      <c r="L109" s="151"/>
      <c r="M109" s="156"/>
      <c r="T109" s="157"/>
      <c r="AT109" s="152" t="s">
        <v>320</v>
      </c>
      <c r="AU109" s="152" t="s">
        <v>87</v>
      </c>
      <c r="AV109" s="12" t="s">
        <v>87</v>
      </c>
      <c r="AW109" s="12" t="s">
        <v>39</v>
      </c>
      <c r="AX109" s="12" t="s">
        <v>78</v>
      </c>
      <c r="AY109" s="152" t="s">
        <v>194</v>
      </c>
    </row>
    <row r="110" spans="2:51" s="13" customFormat="1" ht="11.25">
      <c r="B110" s="172"/>
      <c r="D110" s="145" t="s">
        <v>320</v>
      </c>
      <c r="E110" s="173" t="s">
        <v>33</v>
      </c>
      <c r="F110" s="174" t="s">
        <v>400</v>
      </c>
      <c r="H110" s="175">
        <v>594</v>
      </c>
      <c r="I110" s="176"/>
      <c r="L110" s="172"/>
      <c r="M110" s="177"/>
      <c r="T110" s="178"/>
      <c r="AT110" s="173" t="s">
        <v>320</v>
      </c>
      <c r="AU110" s="173" t="s">
        <v>87</v>
      </c>
      <c r="AV110" s="13" t="s">
        <v>208</v>
      </c>
      <c r="AW110" s="13" t="s">
        <v>39</v>
      </c>
      <c r="AX110" s="13" t="s">
        <v>78</v>
      </c>
      <c r="AY110" s="173" t="s">
        <v>194</v>
      </c>
    </row>
    <row r="111" spans="2:51" s="12" customFormat="1" ht="11.25">
      <c r="B111" s="151"/>
      <c r="D111" s="145" t="s">
        <v>320</v>
      </c>
      <c r="E111" s="152" t="s">
        <v>33</v>
      </c>
      <c r="F111" s="153" t="s">
        <v>786</v>
      </c>
      <c r="H111" s="154">
        <v>386</v>
      </c>
      <c r="I111" s="155"/>
      <c r="L111" s="151"/>
      <c r="M111" s="156"/>
      <c r="T111" s="157"/>
      <c r="AT111" s="152" t="s">
        <v>320</v>
      </c>
      <c r="AU111" s="152" t="s">
        <v>87</v>
      </c>
      <c r="AV111" s="12" t="s">
        <v>87</v>
      </c>
      <c r="AW111" s="12" t="s">
        <v>39</v>
      </c>
      <c r="AX111" s="12" t="s">
        <v>78</v>
      </c>
      <c r="AY111" s="152" t="s">
        <v>194</v>
      </c>
    </row>
    <row r="112" spans="2:51" s="13" customFormat="1" ht="11.25">
      <c r="B112" s="172"/>
      <c r="D112" s="145" t="s">
        <v>320</v>
      </c>
      <c r="E112" s="173" t="s">
        <v>381</v>
      </c>
      <c r="F112" s="174" t="s">
        <v>400</v>
      </c>
      <c r="H112" s="175">
        <v>386</v>
      </c>
      <c r="I112" s="176"/>
      <c r="L112" s="172"/>
      <c r="M112" s="177"/>
      <c r="T112" s="178"/>
      <c r="AT112" s="173" t="s">
        <v>320</v>
      </c>
      <c r="AU112" s="173" t="s">
        <v>87</v>
      </c>
      <c r="AV112" s="13" t="s">
        <v>208</v>
      </c>
      <c r="AW112" s="13" t="s">
        <v>39</v>
      </c>
      <c r="AX112" s="13" t="s">
        <v>78</v>
      </c>
      <c r="AY112" s="173" t="s">
        <v>194</v>
      </c>
    </row>
    <row r="113" spans="2:51" s="14" customFormat="1" ht="11.25">
      <c r="B113" s="179"/>
      <c r="D113" s="145" t="s">
        <v>320</v>
      </c>
      <c r="E113" s="180" t="s">
        <v>33</v>
      </c>
      <c r="F113" s="181" t="s">
        <v>402</v>
      </c>
      <c r="H113" s="182">
        <v>980</v>
      </c>
      <c r="I113" s="183"/>
      <c r="L113" s="179"/>
      <c r="M113" s="184"/>
      <c r="T113" s="185"/>
      <c r="AT113" s="180" t="s">
        <v>320</v>
      </c>
      <c r="AU113" s="180" t="s">
        <v>87</v>
      </c>
      <c r="AV113" s="14" t="s">
        <v>201</v>
      </c>
      <c r="AW113" s="14" t="s">
        <v>39</v>
      </c>
      <c r="AX113" s="14" t="s">
        <v>85</v>
      </c>
      <c r="AY113" s="180" t="s">
        <v>194</v>
      </c>
    </row>
    <row r="114" spans="2:65" s="1" customFormat="1" ht="37.9" customHeight="1">
      <c r="B114" s="33"/>
      <c r="C114" s="132" t="s">
        <v>201</v>
      </c>
      <c r="D114" s="132" t="s">
        <v>197</v>
      </c>
      <c r="E114" s="133" t="s">
        <v>403</v>
      </c>
      <c r="F114" s="134" t="s">
        <v>404</v>
      </c>
      <c r="G114" s="135" t="s">
        <v>344</v>
      </c>
      <c r="H114" s="136">
        <v>27.45</v>
      </c>
      <c r="I114" s="137"/>
      <c r="J114" s="138">
        <f>ROUND(I114*H114,2)</f>
        <v>0</v>
      </c>
      <c r="K114" s="134" t="s">
        <v>295</v>
      </c>
      <c r="L114" s="33"/>
      <c r="M114" s="139" t="s">
        <v>33</v>
      </c>
      <c r="N114" s="140" t="s">
        <v>49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201</v>
      </c>
      <c r="AT114" s="143" t="s">
        <v>197</v>
      </c>
      <c r="AU114" s="143" t="s">
        <v>87</v>
      </c>
      <c r="AY114" s="17" t="s">
        <v>194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7" t="s">
        <v>85</v>
      </c>
      <c r="BK114" s="144">
        <f>ROUND(I114*H114,2)</f>
        <v>0</v>
      </c>
      <c r="BL114" s="17" t="s">
        <v>201</v>
      </c>
      <c r="BM114" s="143" t="s">
        <v>787</v>
      </c>
    </row>
    <row r="115" spans="2:47" s="1" customFormat="1" ht="11.25">
      <c r="B115" s="33"/>
      <c r="D115" s="149" t="s">
        <v>297</v>
      </c>
      <c r="F115" s="150" t="s">
        <v>406</v>
      </c>
      <c r="I115" s="147"/>
      <c r="L115" s="33"/>
      <c r="M115" s="148"/>
      <c r="T115" s="54"/>
      <c r="AT115" s="17" t="s">
        <v>297</v>
      </c>
      <c r="AU115" s="17" t="s">
        <v>87</v>
      </c>
    </row>
    <row r="116" spans="2:51" s="12" customFormat="1" ht="11.25">
      <c r="B116" s="151"/>
      <c r="D116" s="145" t="s">
        <v>320</v>
      </c>
      <c r="E116" s="152" t="s">
        <v>33</v>
      </c>
      <c r="F116" s="153" t="s">
        <v>788</v>
      </c>
      <c r="H116" s="154">
        <v>3</v>
      </c>
      <c r="I116" s="155"/>
      <c r="L116" s="151"/>
      <c r="M116" s="156"/>
      <c r="T116" s="157"/>
      <c r="AT116" s="152" t="s">
        <v>320</v>
      </c>
      <c r="AU116" s="152" t="s">
        <v>87</v>
      </c>
      <c r="AV116" s="12" t="s">
        <v>87</v>
      </c>
      <c r="AW116" s="12" t="s">
        <v>39</v>
      </c>
      <c r="AX116" s="12" t="s">
        <v>78</v>
      </c>
      <c r="AY116" s="152" t="s">
        <v>194</v>
      </c>
    </row>
    <row r="117" spans="2:51" s="12" customFormat="1" ht="11.25">
      <c r="B117" s="151"/>
      <c r="D117" s="145" t="s">
        <v>320</v>
      </c>
      <c r="E117" s="152" t="s">
        <v>33</v>
      </c>
      <c r="F117" s="153" t="s">
        <v>789</v>
      </c>
      <c r="H117" s="154">
        <v>24.45</v>
      </c>
      <c r="I117" s="155"/>
      <c r="L117" s="151"/>
      <c r="M117" s="156"/>
      <c r="T117" s="157"/>
      <c r="AT117" s="152" t="s">
        <v>320</v>
      </c>
      <c r="AU117" s="152" t="s">
        <v>87</v>
      </c>
      <c r="AV117" s="12" t="s">
        <v>87</v>
      </c>
      <c r="AW117" s="12" t="s">
        <v>39</v>
      </c>
      <c r="AX117" s="12" t="s">
        <v>78</v>
      </c>
      <c r="AY117" s="152" t="s">
        <v>194</v>
      </c>
    </row>
    <row r="118" spans="2:51" s="14" customFormat="1" ht="11.25">
      <c r="B118" s="179"/>
      <c r="D118" s="145" t="s">
        <v>320</v>
      </c>
      <c r="E118" s="180" t="s">
        <v>33</v>
      </c>
      <c r="F118" s="181" t="s">
        <v>402</v>
      </c>
      <c r="H118" s="182">
        <v>27.45</v>
      </c>
      <c r="I118" s="183"/>
      <c r="L118" s="179"/>
      <c r="M118" s="184"/>
      <c r="T118" s="185"/>
      <c r="AT118" s="180" t="s">
        <v>320</v>
      </c>
      <c r="AU118" s="180" t="s">
        <v>87</v>
      </c>
      <c r="AV118" s="14" t="s">
        <v>201</v>
      </c>
      <c r="AW118" s="14" t="s">
        <v>39</v>
      </c>
      <c r="AX118" s="14" t="s">
        <v>85</v>
      </c>
      <c r="AY118" s="180" t="s">
        <v>194</v>
      </c>
    </row>
    <row r="119" spans="2:65" s="1" customFormat="1" ht="37.9" customHeight="1">
      <c r="B119" s="33"/>
      <c r="C119" s="132" t="s">
        <v>193</v>
      </c>
      <c r="D119" s="132" t="s">
        <v>197</v>
      </c>
      <c r="E119" s="133" t="s">
        <v>408</v>
      </c>
      <c r="F119" s="134" t="s">
        <v>409</v>
      </c>
      <c r="G119" s="135" t="s">
        <v>344</v>
      </c>
      <c r="H119" s="136">
        <v>411.75</v>
      </c>
      <c r="I119" s="137"/>
      <c r="J119" s="138">
        <f>ROUND(I119*H119,2)</f>
        <v>0</v>
      </c>
      <c r="K119" s="134" t="s">
        <v>295</v>
      </c>
      <c r="L119" s="33"/>
      <c r="M119" s="139" t="s">
        <v>33</v>
      </c>
      <c r="N119" s="140" t="s">
        <v>49</v>
      </c>
      <c r="P119" s="141">
        <f>O119*H119</f>
        <v>0</v>
      </c>
      <c r="Q119" s="141">
        <v>0</v>
      </c>
      <c r="R119" s="141">
        <f>Q119*H119</f>
        <v>0</v>
      </c>
      <c r="S119" s="141">
        <v>0</v>
      </c>
      <c r="T119" s="142">
        <f>S119*H119</f>
        <v>0</v>
      </c>
      <c r="AR119" s="143" t="s">
        <v>201</v>
      </c>
      <c r="AT119" s="143" t="s">
        <v>197</v>
      </c>
      <c r="AU119" s="143" t="s">
        <v>87</v>
      </c>
      <c r="AY119" s="17" t="s">
        <v>194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7" t="s">
        <v>85</v>
      </c>
      <c r="BK119" s="144">
        <f>ROUND(I119*H119,2)</f>
        <v>0</v>
      </c>
      <c r="BL119" s="17" t="s">
        <v>201</v>
      </c>
      <c r="BM119" s="143" t="s">
        <v>790</v>
      </c>
    </row>
    <row r="120" spans="2:47" s="1" customFormat="1" ht="11.25">
      <c r="B120" s="33"/>
      <c r="D120" s="149" t="s">
        <v>297</v>
      </c>
      <c r="F120" s="150" t="s">
        <v>411</v>
      </c>
      <c r="I120" s="147"/>
      <c r="L120" s="33"/>
      <c r="M120" s="148"/>
      <c r="T120" s="54"/>
      <c r="AT120" s="17" t="s">
        <v>297</v>
      </c>
      <c r="AU120" s="17" t="s">
        <v>87</v>
      </c>
    </row>
    <row r="121" spans="2:51" s="12" customFormat="1" ht="11.25">
      <c r="B121" s="151"/>
      <c r="D121" s="145" t="s">
        <v>320</v>
      </c>
      <c r="E121" s="152" t="s">
        <v>33</v>
      </c>
      <c r="F121" s="153" t="s">
        <v>791</v>
      </c>
      <c r="H121" s="154">
        <v>411.75</v>
      </c>
      <c r="I121" s="155"/>
      <c r="L121" s="151"/>
      <c r="M121" s="156"/>
      <c r="T121" s="157"/>
      <c r="AT121" s="152" t="s">
        <v>320</v>
      </c>
      <c r="AU121" s="152" t="s">
        <v>87</v>
      </c>
      <c r="AV121" s="12" t="s">
        <v>87</v>
      </c>
      <c r="AW121" s="12" t="s">
        <v>39</v>
      </c>
      <c r="AX121" s="12" t="s">
        <v>85</v>
      </c>
      <c r="AY121" s="152" t="s">
        <v>194</v>
      </c>
    </row>
    <row r="122" spans="2:65" s="1" customFormat="1" ht="16.5" customHeight="1">
      <c r="B122" s="33"/>
      <c r="C122" s="132" t="s">
        <v>219</v>
      </c>
      <c r="D122" s="132" t="s">
        <v>197</v>
      </c>
      <c r="E122" s="133" t="s">
        <v>413</v>
      </c>
      <c r="F122" s="134" t="s">
        <v>414</v>
      </c>
      <c r="G122" s="135" t="s">
        <v>344</v>
      </c>
      <c r="H122" s="136">
        <v>27.45</v>
      </c>
      <c r="I122" s="137"/>
      <c r="J122" s="138">
        <f>ROUND(I122*H122,2)</f>
        <v>0</v>
      </c>
      <c r="K122" s="134" t="s">
        <v>33</v>
      </c>
      <c r="L122" s="33"/>
      <c r="M122" s="139" t="s">
        <v>33</v>
      </c>
      <c r="N122" s="140" t="s">
        <v>49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201</v>
      </c>
      <c r="AT122" s="143" t="s">
        <v>197</v>
      </c>
      <c r="AU122" s="143" t="s">
        <v>87</v>
      </c>
      <c r="AY122" s="17" t="s">
        <v>194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7" t="s">
        <v>85</v>
      </c>
      <c r="BK122" s="144">
        <f>ROUND(I122*H122,2)</f>
        <v>0</v>
      </c>
      <c r="BL122" s="17" t="s">
        <v>201</v>
      </c>
      <c r="BM122" s="143" t="s">
        <v>792</v>
      </c>
    </row>
    <row r="123" spans="2:51" s="12" customFormat="1" ht="11.25">
      <c r="B123" s="151"/>
      <c r="D123" s="145" t="s">
        <v>320</v>
      </c>
      <c r="E123" s="152" t="s">
        <v>33</v>
      </c>
      <c r="F123" s="153" t="s">
        <v>793</v>
      </c>
      <c r="H123" s="154">
        <v>27.45</v>
      </c>
      <c r="I123" s="155"/>
      <c r="L123" s="151"/>
      <c r="M123" s="156"/>
      <c r="T123" s="157"/>
      <c r="AT123" s="152" t="s">
        <v>320</v>
      </c>
      <c r="AU123" s="152" t="s">
        <v>87</v>
      </c>
      <c r="AV123" s="12" t="s">
        <v>87</v>
      </c>
      <c r="AW123" s="12" t="s">
        <v>39</v>
      </c>
      <c r="AX123" s="12" t="s">
        <v>85</v>
      </c>
      <c r="AY123" s="152" t="s">
        <v>194</v>
      </c>
    </row>
    <row r="124" spans="2:65" s="1" customFormat="1" ht="24.2" customHeight="1">
      <c r="B124" s="33"/>
      <c r="C124" s="132" t="s">
        <v>223</v>
      </c>
      <c r="D124" s="132" t="s">
        <v>197</v>
      </c>
      <c r="E124" s="133" t="s">
        <v>417</v>
      </c>
      <c r="F124" s="134" t="s">
        <v>418</v>
      </c>
      <c r="G124" s="135" t="s">
        <v>344</v>
      </c>
      <c r="H124" s="136">
        <v>386</v>
      </c>
      <c r="I124" s="137"/>
      <c r="J124" s="138">
        <f>ROUND(I124*H124,2)</f>
        <v>0</v>
      </c>
      <c r="K124" s="134" t="s">
        <v>295</v>
      </c>
      <c r="L124" s="33"/>
      <c r="M124" s="139" t="s">
        <v>33</v>
      </c>
      <c r="N124" s="140" t="s">
        <v>49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201</v>
      </c>
      <c r="AT124" s="143" t="s">
        <v>197</v>
      </c>
      <c r="AU124" s="143" t="s">
        <v>87</v>
      </c>
      <c r="AY124" s="17" t="s">
        <v>194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7" t="s">
        <v>85</v>
      </c>
      <c r="BK124" s="144">
        <f>ROUND(I124*H124,2)</f>
        <v>0</v>
      </c>
      <c r="BL124" s="17" t="s">
        <v>201</v>
      </c>
      <c r="BM124" s="143" t="s">
        <v>794</v>
      </c>
    </row>
    <row r="125" spans="2:47" s="1" customFormat="1" ht="11.25">
      <c r="B125" s="33"/>
      <c r="D125" s="149" t="s">
        <v>297</v>
      </c>
      <c r="F125" s="150" t="s">
        <v>420</v>
      </c>
      <c r="I125" s="147"/>
      <c r="L125" s="33"/>
      <c r="M125" s="148"/>
      <c r="T125" s="54"/>
      <c r="AT125" s="17" t="s">
        <v>297</v>
      </c>
      <c r="AU125" s="17" t="s">
        <v>87</v>
      </c>
    </row>
    <row r="126" spans="2:51" s="12" customFormat="1" ht="11.25">
      <c r="B126" s="151"/>
      <c r="D126" s="145" t="s">
        <v>320</v>
      </c>
      <c r="E126" s="152" t="s">
        <v>33</v>
      </c>
      <c r="F126" s="153" t="s">
        <v>381</v>
      </c>
      <c r="H126" s="154">
        <v>386</v>
      </c>
      <c r="I126" s="155"/>
      <c r="L126" s="151"/>
      <c r="M126" s="156"/>
      <c r="T126" s="157"/>
      <c r="AT126" s="152" t="s">
        <v>320</v>
      </c>
      <c r="AU126" s="152" t="s">
        <v>87</v>
      </c>
      <c r="AV126" s="12" t="s">
        <v>87</v>
      </c>
      <c r="AW126" s="12" t="s">
        <v>39</v>
      </c>
      <c r="AX126" s="12" t="s">
        <v>85</v>
      </c>
      <c r="AY126" s="152" t="s">
        <v>194</v>
      </c>
    </row>
    <row r="127" spans="2:65" s="1" customFormat="1" ht="24.2" customHeight="1">
      <c r="B127" s="33"/>
      <c r="C127" s="132" t="s">
        <v>228</v>
      </c>
      <c r="D127" s="132" t="s">
        <v>197</v>
      </c>
      <c r="E127" s="133" t="s">
        <v>421</v>
      </c>
      <c r="F127" s="134" t="s">
        <v>422</v>
      </c>
      <c r="G127" s="135" t="s">
        <v>344</v>
      </c>
      <c r="H127" s="136">
        <v>386</v>
      </c>
      <c r="I127" s="137"/>
      <c r="J127" s="138">
        <f>ROUND(I127*H127,2)</f>
        <v>0</v>
      </c>
      <c r="K127" s="134" t="s">
        <v>295</v>
      </c>
      <c r="L127" s="33"/>
      <c r="M127" s="139" t="s">
        <v>33</v>
      </c>
      <c r="N127" s="140" t="s">
        <v>49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201</v>
      </c>
      <c r="AT127" s="143" t="s">
        <v>197</v>
      </c>
      <c r="AU127" s="143" t="s">
        <v>87</v>
      </c>
      <c r="AY127" s="17" t="s">
        <v>194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7" t="s">
        <v>85</v>
      </c>
      <c r="BK127" s="144">
        <f>ROUND(I127*H127,2)</f>
        <v>0</v>
      </c>
      <c r="BL127" s="17" t="s">
        <v>201</v>
      </c>
      <c r="BM127" s="143" t="s">
        <v>795</v>
      </c>
    </row>
    <row r="128" spans="2:47" s="1" customFormat="1" ht="11.25">
      <c r="B128" s="33"/>
      <c r="D128" s="149" t="s">
        <v>297</v>
      </c>
      <c r="F128" s="150" t="s">
        <v>424</v>
      </c>
      <c r="I128" s="147"/>
      <c r="L128" s="33"/>
      <c r="M128" s="148"/>
      <c r="T128" s="54"/>
      <c r="AT128" s="17" t="s">
        <v>297</v>
      </c>
      <c r="AU128" s="17" t="s">
        <v>87</v>
      </c>
    </row>
    <row r="129" spans="2:51" s="12" customFormat="1" ht="11.25">
      <c r="B129" s="151"/>
      <c r="D129" s="145" t="s">
        <v>320</v>
      </c>
      <c r="E129" s="152" t="s">
        <v>33</v>
      </c>
      <c r="F129" s="153" t="s">
        <v>786</v>
      </c>
      <c r="H129" s="154">
        <v>386</v>
      </c>
      <c r="I129" s="155"/>
      <c r="L129" s="151"/>
      <c r="M129" s="156"/>
      <c r="T129" s="157"/>
      <c r="AT129" s="152" t="s">
        <v>320</v>
      </c>
      <c r="AU129" s="152" t="s">
        <v>87</v>
      </c>
      <c r="AV129" s="12" t="s">
        <v>87</v>
      </c>
      <c r="AW129" s="12" t="s">
        <v>39</v>
      </c>
      <c r="AX129" s="12" t="s">
        <v>85</v>
      </c>
      <c r="AY129" s="152" t="s">
        <v>194</v>
      </c>
    </row>
    <row r="130" spans="2:65" s="1" customFormat="1" ht="37.9" customHeight="1">
      <c r="B130" s="33"/>
      <c r="C130" s="132" t="s">
        <v>235</v>
      </c>
      <c r="D130" s="132" t="s">
        <v>197</v>
      </c>
      <c r="E130" s="133" t="s">
        <v>796</v>
      </c>
      <c r="F130" s="134" t="s">
        <v>797</v>
      </c>
      <c r="G130" s="135" t="s">
        <v>344</v>
      </c>
      <c r="H130" s="136">
        <v>19</v>
      </c>
      <c r="I130" s="137"/>
      <c r="J130" s="138">
        <f>ROUND(I130*H130,2)</f>
        <v>0</v>
      </c>
      <c r="K130" s="134" t="s">
        <v>295</v>
      </c>
      <c r="L130" s="33"/>
      <c r="M130" s="139" t="s">
        <v>33</v>
      </c>
      <c r="N130" s="140" t="s">
        <v>49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201</v>
      </c>
      <c r="AT130" s="143" t="s">
        <v>197</v>
      </c>
      <c r="AU130" s="143" t="s">
        <v>87</v>
      </c>
      <c r="AY130" s="17" t="s">
        <v>194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7" t="s">
        <v>85</v>
      </c>
      <c r="BK130" s="144">
        <f>ROUND(I130*H130,2)</f>
        <v>0</v>
      </c>
      <c r="BL130" s="17" t="s">
        <v>201</v>
      </c>
      <c r="BM130" s="143" t="s">
        <v>798</v>
      </c>
    </row>
    <row r="131" spans="2:47" s="1" customFormat="1" ht="11.25">
      <c r="B131" s="33"/>
      <c r="D131" s="149" t="s">
        <v>297</v>
      </c>
      <c r="F131" s="150" t="s">
        <v>799</v>
      </c>
      <c r="I131" s="147"/>
      <c r="L131" s="33"/>
      <c r="M131" s="148"/>
      <c r="T131" s="54"/>
      <c r="AT131" s="17" t="s">
        <v>297</v>
      </c>
      <c r="AU131" s="17" t="s">
        <v>87</v>
      </c>
    </row>
    <row r="132" spans="2:51" s="12" customFormat="1" ht="11.25">
      <c r="B132" s="151"/>
      <c r="D132" s="145" t="s">
        <v>320</v>
      </c>
      <c r="E132" s="152" t="s">
        <v>33</v>
      </c>
      <c r="F132" s="153" t="s">
        <v>800</v>
      </c>
      <c r="H132" s="154">
        <v>10</v>
      </c>
      <c r="I132" s="155"/>
      <c r="L132" s="151"/>
      <c r="M132" s="156"/>
      <c r="T132" s="157"/>
      <c r="AT132" s="152" t="s">
        <v>320</v>
      </c>
      <c r="AU132" s="152" t="s">
        <v>87</v>
      </c>
      <c r="AV132" s="12" t="s">
        <v>87</v>
      </c>
      <c r="AW132" s="12" t="s">
        <v>39</v>
      </c>
      <c r="AX132" s="12" t="s">
        <v>78</v>
      </c>
      <c r="AY132" s="152" t="s">
        <v>194</v>
      </c>
    </row>
    <row r="133" spans="2:51" s="12" customFormat="1" ht="11.25">
      <c r="B133" s="151"/>
      <c r="D133" s="145" t="s">
        <v>320</v>
      </c>
      <c r="E133" s="152" t="s">
        <v>33</v>
      </c>
      <c r="F133" s="153" t="s">
        <v>801</v>
      </c>
      <c r="H133" s="154">
        <v>9</v>
      </c>
      <c r="I133" s="155"/>
      <c r="L133" s="151"/>
      <c r="M133" s="156"/>
      <c r="T133" s="157"/>
      <c r="AT133" s="152" t="s">
        <v>320</v>
      </c>
      <c r="AU133" s="152" t="s">
        <v>87</v>
      </c>
      <c r="AV133" s="12" t="s">
        <v>87</v>
      </c>
      <c r="AW133" s="12" t="s">
        <v>39</v>
      </c>
      <c r="AX133" s="12" t="s">
        <v>78</v>
      </c>
      <c r="AY133" s="152" t="s">
        <v>194</v>
      </c>
    </row>
    <row r="134" spans="2:51" s="14" customFormat="1" ht="11.25">
      <c r="B134" s="179"/>
      <c r="D134" s="145" t="s">
        <v>320</v>
      </c>
      <c r="E134" s="180" t="s">
        <v>33</v>
      </c>
      <c r="F134" s="181" t="s">
        <v>402</v>
      </c>
      <c r="H134" s="182">
        <v>19</v>
      </c>
      <c r="I134" s="183"/>
      <c r="L134" s="179"/>
      <c r="M134" s="184"/>
      <c r="T134" s="185"/>
      <c r="AT134" s="180" t="s">
        <v>320</v>
      </c>
      <c r="AU134" s="180" t="s">
        <v>87</v>
      </c>
      <c r="AV134" s="14" t="s">
        <v>201</v>
      </c>
      <c r="AW134" s="14" t="s">
        <v>39</v>
      </c>
      <c r="AX134" s="14" t="s">
        <v>85</v>
      </c>
      <c r="AY134" s="180" t="s">
        <v>194</v>
      </c>
    </row>
    <row r="135" spans="2:65" s="1" customFormat="1" ht="16.5" customHeight="1">
      <c r="B135" s="33"/>
      <c r="C135" s="161" t="s">
        <v>239</v>
      </c>
      <c r="D135" s="161" t="s">
        <v>348</v>
      </c>
      <c r="E135" s="162" t="s">
        <v>802</v>
      </c>
      <c r="F135" s="163" t="s">
        <v>803</v>
      </c>
      <c r="G135" s="164" t="s">
        <v>351</v>
      </c>
      <c r="H135" s="165">
        <v>38</v>
      </c>
      <c r="I135" s="166"/>
      <c r="J135" s="167">
        <f>ROUND(I135*H135,2)</f>
        <v>0</v>
      </c>
      <c r="K135" s="163" t="s">
        <v>295</v>
      </c>
      <c r="L135" s="168"/>
      <c r="M135" s="169" t="s">
        <v>33</v>
      </c>
      <c r="N135" s="170" t="s">
        <v>49</v>
      </c>
      <c r="P135" s="141">
        <f>O135*H135</f>
        <v>0</v>
      </c>
      <c r="Q135" s="141">
        <v>1</v>
      </c>
      <c r="R135" s="141">
        <f>Q135*H135</f>
        <v>38</v>
      </c>
      <c r="S135" s="141">
        <v>0</v>
      </c>
      <c r="T135" s="142">
        <f>S135*H135</f>
        <v>0</v>
      </c>
      <c r="AR135" s="143" t="s">
        <v>228</v>
      </c>
      <c r="AT135" s="143" t="s">
        <v>348</v>
      </c>
      <c r="AU135" s="143" t="s">
        <v>87</v>
      </c>
      <c r="AY135" s="17" t="s">
        <v>194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85</v>
      </c>
      <c r="BK135" s="144">
        <f>ROUND(I135*H135,2)</f>
        <v>0</v>
      </c>
      <c r="BL135" s="17" t="s">
        <v>201</v>
      </c>
      <c r="BM135" s="143" t="s">
        <v>804</v>
      </c>
    </row>
    <row r="136" spans="2:51" s="12" customFormat="1" ht="11.25">
      <c r="B136" s="151"/>
      <c r="D136" s="145" t="s">
        <v>320</v>
      </c>
      <c r="E136" s="152" t="s">
        <v>33</v>
      </c>
      <c r="F136" s="153" t="s">
        <v>279</v>
      </c>
      <c r="H136" s="154">
        <v>19</v>
      </c>
      <c r="I136" s="155"/>
      <c r="L136" s="151"/>
      <c r="M136" s="156"/>
      <c r="T136" s="157"/>
      <c r="AT136" s="152" t="s">
        <v>320</v>
      </c>
      <c r="AU136" s="152" t="s">
        <v>87</v>
      </c>
      <c r="AV136" s="12" t="s">
        <v>87</v>
      </c>
      <c r="AW136" s="12" t="s">
        <v>39</v>
      </c>
      <c r="AX136" s="12" t="s">
        <v>85</v>
      </c>
      <c r="AY136" s="152" t="s">
        <v>194</v>
      </c>
    </row>
    <row r="137" spans="2:51" s="12" customFormat="1" ht="11.25">
      <c r="B137" s="151"/>
      <c r="D137" s="145" t="s">
        <v>320</v>
      </c>
      <c r="F137" s="153" t="s">
        <v>805</v>
      </c>
      <c r="H137" s="154">
        <v>38</v>
      </c>
      <c r="I137" s="155"/>
      <c r="L137" s="151"/>
      <c r="M137" s="156"/>
      <c r="T137" s="157"/>
      <c r="AT137" s="152" t="s">
        <v>320</v>
      </c>
      <c r="AU137" s="152" t="s">
        <v>87</v>
      </c>
      <c r="AV137" s="12" t="s">
        <v>87</v>
      </c>
      <c r="AW137" s="12" t="s">
        <v>4</v>
      </c>
      <c r="AX137" s="12" t="s">
        <v>85</v>
      </c>
      <c r="AY137" s="152" t="s">
        <v>194</v>
      </c>
    </row>
    <row r="138" spans="2:65" s="1" customFormat="1" ht="24.2" customHeight="1">
      <c r="B138" s="33"/>
      <c r="C138" s="132" t="s">
        <v>243</v>
      </c>
      <c r="D138" s="132" t="s">
        <v>197</v>
      </c>
      <c r="E138" s="133" t="s">
        <v>425</v>
      </c>
      <c r="F138" s="134" t="s">
        <v>426</v>
      </c>
      <c r="G138" s="135" t="s">
        <v>317</v>
      </c>
      <c r="H138" s="136">
        <v>163</v>
      </c>
      <c r="I138" s="137"/>
      <c r="J138" s="138">
        <f>ROUND(I138*H138,2)</f>
        <v>0</v>
      </c>
      <c r="K138" s="134" t="s">
        <v>295</v>
      </c>
      <c r="L138" s="33"/>
      <c r="M138" s="139" t="s">
        <v>33</v>
      </c>
      <c r="N138" s="140" t="s">
        <v>49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201</v>
      </c>
      <c r="AT138" s="143" t="s">
        <v>197</v>
      </c>
      <c r="AU138" s="143" t="s">
        <v>87</v>
      </c>
      <c r="AY138" s="17" t="s">
        <v>194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7" t="s">
        <v>85</v>
      </c>
      <c r="BK138" s="144">
        <f>ROUND(I138*H138,2)</f>
        <v>0</v>
      </c>
      <c r="BL138" s="17" t="s">
        <v>201</v>
      </c>
      <c r="BM138" s="143" t="s">
        <v>806</v>
      </c>
    </row>
    <row r="139" spans="2:47" s="1" customFormat="1" ht="11.25">
      <c r="B139" s="33"/>
      <c r="D139" s="149" t="s">
        <v>297</v>
      </c>
      <c r="F139" s="150" t="s">
        <v>428</v>
      </c>
      <c r="I139" s="147"/>
      <c r="L139" s="33"/>
      <c r="M139" s="148"/>
      <c r="T139" s="54"/>
      <c r="AT139" s="17" t="s">
        <v>297</v>
      </c>
      <c r="AU139" s="17" t="s">
        <v>87</v>
      </c>
    </row>
    <row r="140" spans="2:51" s="12" customFormat="1" ht="11.25">
      <c r="B140" s="151"/>
      <c r="D140" s="145" t="s">
        <v>320</v>
      </c>
      <c r="E140" s="152" t="s">
        <v>33</v>
      </c>
      <c r="F140" s="153" t="s">
        <v>807</v>
      </c>
      <c r="H140" s="154">
        <v>163</v>
      </c>
      <c r="I140" s="155"/>
      <c r="L140" s="151"/>
      <c r="M140" s="156"/>
      <c r="T140" s="157"/>
      <c r="AT140" s="152" t="s">
        <v>320</v>
      </c>
      <c r="AU140" s="152" t="s">
        <v>87</v>
      </c>
      <c r="AV140" s="12" t="s">
        <v>87</v>
      </c>
      <c r="AW140" s="12" t="s">
        <v>39</v>
      </c>
      <c r="AX140" s="12" t="s">
        <v>85</v>
      </c>
      <c r="AY140" s="152" t="s">
        <v>194</v>
      </c>
    </row>
    <row r="141" spans="2:65" s="1" customFormat="1" ht="24.2" customHeight="1">
      <c r="B141" s="33"/>
      <c r="C141" s="132" t="s">
        <v>247</v>
      </c>
      <c r="D141" s="132" t="s">
        <v>197</v>
      </c>
      <c r="E141" s="133" t="s">
        <v>430</v>
      </c>
      <c r="F141" s="134" t="s">
        <v>431</v>
      </c>
      <c r="G141" s="135" t="s">
        <v>317</v>
      </c>
      <c r="H141" s="136">
        <v>163</v>
      </c>
      <c r="I141" s="137"/>
      <c r="J141" s="138">
        <f>ROUND(I141*H141,2)</f>
        <v>0</v>
      </c>
      <c r="K141" s="134" t="s">
        <v>295</v>
      </c>
      <c r="L141" s="33"/>
      <c r="M141" s="139" t="s">
        <v>33</v>
      </c>
      <c r="N141" s="140" t="s">
        <v>49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201</v>
      </c>
      <c r="AT141" s="143" t="s">
        <v>197</v>
      </c>
      <c r="AU141" s="143" t="s">
        <v>87</v>
      </c>
      <c r="AY141" s="17" t="s">
        <v>194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7" t="s">
        <v>85</v>
      </c>
      <c r="BK141" s="144">
        <f>ROUND(I141*H141,2)</f>
        <v>0</v>
      </c>
      <c r="BL141" s="17" t="s">
        <v>201</v>
      </c>
      <c r="BM141" s="143" t="s">
        <v>808</v>
      </c>
    </row>
    <row r="142" spans="2:47" s="1" customFormat="1" ht="11.25">
      <c r="B142" s="33"/>
      <c r="D142" s="149" t="s">
        <v>297</v>
      </c>
      <c r="F142" s="150" t="s">
        <v>433</v>
      </c>
      <c r="I142" s="147"/>
      <c r="L142" s="33"/>
      <c r="M142" s="148"/>
      <c r="T142" s="54"/>
      <c r="AT142" s="17" t="s">
        <v>297</v>
      </c>
      <c r="AU142" s="17" t="s">
        <v>87</v>
      </c>
    </row>
    <row r="143" spans="2:65" s="1" customFormat="1" ht="16.5" customHeight="1">
      <c r="B143" s="33"/>
      <c r="C143" s="161" t="s">
        <v>251</v>
      </c>
      <c r="D143" s="161" t="s">
        <v>348</v>
      </c>
      <c r="E143" s="162" t="s">
        <v>434</v>
      </c>
      <c r="F143" s="163" t="s">
        <v>435</v>
      </c>
      <c r="G143" s="164" t="s">
        <v>436</v>
      </c>
      <c r="H143" s="165">
        <v>3.66</v>
      </c>
      <c r="I143" s="166"/>
      <c r="J143" s="167">
        <f>ROUND(I143*H143,2)</f>
        <v>0</v>
      </c>
      <c r="K143" s="163" t="s">
        <v>295</v>
      </c>
      <c r="L143" s="168"/>
      <c r="M143" s="169" t="s">
        <v>33</v>
      </c>
      <c r="N143" s="170" t="s">
        <v>49</v>
      </c>
      <c r="P143" s="141">
        <f>O143*H143</f>
        <v>0</v>
      </c>
      <c r="Q143" s="141">
        <v>0.001</v>
      </c>
      <c r="R143" s="141">
        <f>Q143*H143</f>
        <v>0.00366</v>
      </c>
      <c r="S143" s="141">
        <v>0</v>
      </c>
      <c r="T143" s="142">
        <f>S143*H143</f>
        <v>0</v>
      </c>
      <c r="AR143" s="143" t="s">
        <v>228</v>
      </c>
      <c r="AT143" s="143" t="s">
        <v>348</v>
      </c>
      <c r="AU143" s="143" t="s">
        <v>87</v>
      </c>
      <c r="AY143" s="17" t="s">
        <v>194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85</v>
      </c>
      <c r="BK143" s="144">
        <f>ROUND(I143*H143,2)</f>
        <v>0</v>
      </c>
      <c r="BL143" s="17" t="s">
        <v>201</v>
      </c>
      <c r="BM143" s="143" t="s">
        <v>809</v>
      </c>
    </row>
    <row r="144" spans="2:51" s="12" customFormat="1" ht="11.25">
      <c r="B144" s="151"/>
      <c r="D144" s="145" t="s">
        <v>320</v>
      </c>
      <c r="F144" s="153" t="s">
        <v>810</v>
      </c>
      <c r="H144" s="154">
        <v>3.66</v>
      </c>
      <c r="I144" s="155"/>
      <c r="L144" s="151"/>
      <c r="M144" s="156"/>
      <c r="T144" s="157"/>
      <c r="AT144" s="152" t="s">
        <v>320</v>
      </c>
      <c r="AU144" s="152" t="s">
        <v>87</v>
      </c>
      <c r="AV144" s="12" t="s">
        <v>87</v>
      </c>
      <c r="AW144" s="12" t="s">
        <v>4</v>
      </c>
      <c r="AX144" s="12" t="s">
        <v>85</v>
      </c>
      <c r="AY144" s="152" t="s">
        <v>194</v>
      </c>
    </row>
    <row r="145" spans="2:65" s="1" customFormat="1" ht="24.2" customHeight="1">
      <c r="B145" s="33"/>
      <c r="C145" s="132" t="s">
        <v>257</v>
      </c>
      <c r="D145" s="132" t="s">
        <v>197</v>
      </c>
      <c r="E145" s="133" t="s">
        <v>439</v>
      </c>
      <c r="F145" s="134" t="s">
        <v>440</v>
      </c>
      <c r="G145" s="135" t="s">
        <v>317</v>
      </c>
      <c r="H145" s="136">
        <v>20</v>
      </c>
      <c r="I145" s="137"/>
      <c r="J145" s="138">
        <f>ROUND(I145*H145,2)</f>
        <v>0</v>
      </c>
      <c r="K145" s="134" t="s">
        <v>295</v>
      </c>
      <c r="L145" s="33"/>
      <c r="M145" s="139" t="s">
        <v>33</v>
      </c>
      <c r="N145" s="140" t="s">
        <v>49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201</v>
      </c>
      <c r="AT145" s="143" t="s">
        <v>197</v>
      </c>
      <c r="AU145" s="143" t="s">
        <v>87</v>
      </c>
      <c r="AY145" s="17" t="s">
        <v>194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7" t="s">
        <v>85</v>
      </c>
      <c r="BK145" s="144">
        <f>ROUND(I145*H145,2)</f>
        <v>0</v>
      </c>
      <c r="BL145" s="17" t="s">
        <v>201</v>
      </c>
      <c r="BM145" s="143" t="s">
        <v>811</v>
      </c>
    </row>
    <row r="146" spans="2:47" s="1" customFormat="1" ht="11.25">
      <c r="B146" s="33"/>
      <c r="D146" s="149" t="s">
        <v>297</v>
      </c>
      <c r="F146" s="150" t="s">
        <v>442</v>
      </c>
      <c r="I146" s="147"/>
      <c r="L146" s="33"/>
      <c r="M146" s="148"/>
      <c r="T146" s="54"/>
      <c r="AT146" s="17" t="s">
        <v>297</v>
      </c>
      <c r="AU146" s="17" t="s">
        <v>87</v>
      </c>
    </row>
    <row r="147" spans="2:65" s="1" customFormat="1" ht="21.75" customHeight="1">
      <c r="B147" s="33"/>
      <c r="C147" s="132" t="s">
        <v>8</v>
      </c>
      <c r="D147" s="132" t="s">
        <v>197</v>
      </c>
      <c r="E147" s="133" t="s">
        <v>443</v>
      </c>
      <c r="F147" s="134" t="s">
        <v>444</v>
      </c>
      <c r="G147" s="135" t="s">
        <v>317</v>
      </c>
      <c r="H147" s="136">
        <v>163</v>
      </c>
      <c r="I147" s="137"/>
      <c r="J147" s="138">
        <f>ROUND(I147*H147,2)</f>
        <v>0</v>
      </c>
      <c r="K147" s="134" t="s">
        <v>295</v>
      </c>
      <c r="L147" s="33"/>
      <c r="M147" s="139" t="s">
        <v>33</v>
      </c>
      <c r="N147" s="140" t="s">
        <v>49</v>
      </c>
      <c r="P147" s="141">
        <f>O147*H147</f>
        <v>0</v>
      </c>
      <c r="Q147" s="141">
        <v>0</v>
      </c>
      <c r="R147" s="141">
        <f>Q147*H147</f>
        <v>0</v>
      </c>
      <c r="S147" s="141">
        <v>0</v>
      </c>
      <c r="T147" s="142">
        <f>S147*H147</f>
        <v>0</v>
      </c>
      <c r="AR147" s="143" t="s">
        <v>201</v>
      </c>
      <c r="AT147" s="143" t="s">
        <v>197</v>
      </c>
      <c r="AU147" s="143" t="s">
        <v>87</v>
      </c>
      <c r="AY147" s="17" t="s">
        <v>194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7" t="s">
        <v>85</v>
      </c>
      <c r="BK147" s="144">
        <f>ROUND(I147*H147,2)</f>
        <v>0</v>
      </c>
      <c r="BL147" s="17" t="s">
        <v>201</v>
      </c>
      <c r="BM147" s="143" t="s">
        <v>812</v>
      </c>
    </row>
    <row r="148" spans="2:47" s="1" customFormat="1" ht="11.25">
      <c r="B148" s="33"/>
      <c r="D148" s="149" t="s">
        <v>297</v>
      </c>
      <c r="F148" s="150" t="s">
        <v>446</v>
      </c>
      <c r="I148" s="147"/>
      <c r="L148" s="33"/>
      <c r="M148" s="148"/>
      <c r="T148" s="54"/>
      <c r="AT148" s="17" t="s">
        <v>297</v>
      </c>
      <c r="AU148" s="17" t="s">
        <v>87</v>
      </c>
    </row>
    <row r="149" spans="2:51" s="12" customFormat="1" ht="11.25">
      <c r="B149" s="151"/>
      <c r="D149" s="145" t="s">
        <v>320</v>
      </c>
      <c r="E149" s="152" t="s">
        <v>33</v>
      </c>
      <c r="F149" s="153" t="s">
        <v>813</v>
      </c>
      <c r="H149" s="154">
        <v>163</v>
      </c>
      <c r="I149" s="155"/>
      <c r="L149" s="151"/>
      <c r="M149" s="156"/>
      <c r="T149" s="157"/>
      <c r="AT149" s="152" t="s">
        <v>320</v>
      </c>
      <c r="AU149" s="152" t="s">
        <v>87</v>
      </c>
      <c r="AV149" s="12" t="s">
        <v>87</v>
      </c>
      <c r="AW149" s="12" t="s">
        <v>39</v>
      </c>
      <c r="AX149" s="12" t="s">
        <v>85</v>
      </c>
      <c r="AY149" s="152" t="s">
        <v>194</v>
      </c>
    </row>
    <row r="150" spans="2:65" s="1" customFormat="1" ht="24.2" customHeight="1">
      <c r="B150" s="33"/>
      <c r="C150" s="132" t="s">
        <v>265</v>
      </c>
      <c r="D150" s="132" t="s">
        <v>197</v>
      </c>
      <c r="E150" s="133" t="s">
        <v>448</v>
      </c>
      <c r="F150" s="134" t="s">
        <v>449</v>
      </c>
      <c r="G150" s="135" t="s">
        <v>317</v>
      </c>
      <c r="H150" s="136">
        <v>20</v>
      </c>
      <c r="I150" s="137"/>
      <c r="J150" s="138">
        <f>ROUND(I150*H150,2)</f>
        <v>0</v>
      </c>
      <c r="K150" s="134" t="s">
        <v>295</v>
      </c>
      <c r="L150" s="33"/>
      <c r="M150" s="139" t="s">
        <v>33</v>
      </c>
      <c r="N150" s="140" t="s">
        <v>49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201</v>
      </c>
      <c r="AT150" s="143" t="s">
        <v>197</v>
      </c>
      <c r="AU150" s="143" t="s">
        <v>87</v>
      </c>
      <c r="AY150" s="17" t="s">
        <v>194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7" t="s">
        <v>85</v>
      </c>
      <c r="BK150" s="144">
        <f>ROUND(I150*H150,2)</f>
        <v>0</v>
      </c>
      <c r="BL150" s="17" t="s">
        <v>201</v>
      </c>
      <c r="BM150" s="143" t="s">
        <v>814</v>
      </c>
    </row>
    <row r="151" spans="2:47" s="1" customFormat="1" ht="11.25">
      <c r="B151" s="33"/>
      <c r="D151" s="149" t="s">
        <v>297</v>
      </c>
      <c r="F151" s="150" t="s">
        <v>451</v>
      </c>
      <c r="I151" s="147"/>
      <c r="L151" s="33"/>
      <c r="M151" s="148"/>
      <c r="T151" s="54"/>
      <c r="AT151" s="17" t="s">
        <v>297</v>
      </c>
      <c r="AU151" s="17" t="s">
        <v>87</v>
      </c>
    </row>
    <row r="152" spans="2:51" s="12" customFormat="1" ht="11.25">
      <c r="B152" s="151"/>
      <c r="D152" s="145" t="s">
        <v>320</v>
      </c>
      <c r="E152" s="152" t="s">
        <v>33</v>
      </c>
      <c r="F152" s="153" t="s">
        <v>815</v>
      </c>
      <c r="H152" s="154">
        <v>20</v>
      </c>
      <c r="I152" s="155"/>
      <c r="L152" s="151"/>
      <c r="M152" s="156"/>
      <c r="T152" s="157"/>
      <c r="AT152" s="152" t="s">
        <v>320</v>
      </c>
      <c r="AU152" s="152" t="s">
        <v>87</v>
      </c>
      <c r="AV152" s="12" t="s">
        <v>87</v>
      </c>
      <c r="AW152" s="12" t="s">
        <v>39</v>
      </c>
      <c r="AX152" s="12" t="s">
        <v>85</v>
      </c>
      <c r="AY152" s="152" t="s">
        <v>194</v>
      </c>
    </row>
    <row r="153" spans="2:65" s="1" customFormat="1" ht="24.2" customHeight="1">
      <c r="B153" s="33"/>
      <c r="C153" s="132" t="s">
        <v>270</v>
      </c>
      <c r="D153" s="132" t="s">
        <v>197</v>
      </c>
      <c r="E153" s="133" t="s">
        <v>453</v>
      </c>
      <c r="F153" s="134" t="s">
        <v>454</v>
      </c>
      <c r="G153" s="135" t="s">
        <v>317</v>
      </c>
      <c r="H153" s="136">
        <v>20</v>
      </c>
      <c r="I153" s="137"/>
      <c r="J153" s="138">
        <f>ROUND(I153*H153,2)</f>
        <v>0</v>
      </c>
      <c r="K153" s="134" t="s">
        <v>295</v>
      </c>
      <c r="L153" s="33"/>
      <c r="M153" s="139" t="s">
        <v>33</v>
      </c>
      <c r="N153" s="140" t="s">
        <v>49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201</v>
      </c>
      <c r="AT153" s="143" t="s">
        <v>197</v>
      </c>
      <c r="AU153" s="143" t="s">
        <v>87</v>
      </c>
      <c r="AY153" s="17" t="s">
        <v>194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7" t="s">
        <v>85</v>
      </c>
      <c r="BK153" s="144">
        <f>ROUND(I153*H153,2)</f>
        <v>0</v>
      </c>
      <c r="BL153" s="17" t="s">
        <v>201</v>
      </c>
      <c r="BM153" s="143" t="s">
        <v>816</v>
      </c>
    </row>
    <row r="154" spans="2:47" s="1" customFormat="1" ht="11.25">
      <c r="B154" s="33"/>
      <c r="D154" s="149" t="s">
        <v>297</v>
      </c>
      <c r="F154" s="150" t="s">
        <v>456</v>
      </c>
      <c r="I154" s="147"/>
      <c r="L154" s="33"/>
      <c r="M154" s="148"/>
      <c r="T154" s="54"/>
      <c r="AT154" s="17" t="s">
        <v>297</v>
      </c>
      <c r="AU154" s="17" t="s">
        <v>87</v>
      </c>
    </row>
    <row r="155" spans="2:51" s="12" customFormat="1" ht="11.25">
      <c r="B155" s="151"/>
      <c r="D155" s="145" t="s">
        <v>320</v>
      </c>
      <c r="E155" s="152" t="s">
        <v>33</v>
      </c>
      <c r="F155" s="153" t="s">
        <v>817</v>
      </c>
      <c r="H155" s="154">
        <v>20</v>
      </c>
      <c r="I155" s="155"/>
      <c r="L155" s="151"/>
      <c r="M155" s="156"/>
      <c r="T155" s="157"/>
      <c r="AT155" s="152" t="s">
        <v>320</v>
      </c>
      <c r="AU155" s="152" t="s">
        <v>87</v>
      </c>
      <c r="AV155" s="12" t="s">
        <v>87</v>
      </c>
      <c r="AW155" s="12" t="s">
        <v>39</v>
      </c>
      <c r="AX155" s="12" t="s">
        <v>85</v>
      </c>
      <c r="AY155" s="152" t="s">
        <v>194</v>
      </c>
    </row>
    <row r="156" spans="2:65" s="1" customFormat="1" ht="16.5" customHeight="1">
      <c r="B156" s="33"/>
      <c r="C156" s="132" t="s">
        <v>274</v>
      </c>
      <c r="D156" s="132" t="s">
        <v>197</v>
      </c>
      <c r="E156" s="133" t="s">
        <v>458</v>
      </c>
      <c r="F156" s="134" t="s">
        <v>459</v>
      </c>
      <c r="G156" s="135" t="s">
        <v>344</v>
      </c>
      <c r="H156" s="136">
        <v>3.66</v>
      </c>
      <c r="I156" s="137"/>
      <c r="J156" s="138">
        <f>ROUND(I156*H156,2)</f>
        <v>0</v>
      </c>
      <c r="K156" s="134" t="s">
        <v>295</v>
      </c>
      <c r="L156" s="33"/>
      <c r="M156" s="139" t="s">
        <v>33</v>
      </c>
      <c r="N156" s="140" t="s">
        <v>49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201</v>
      </c>
      <c r="AT156" s="143" t="s">
        <v>197</v>
      </c>
      <c r="AU156" s="143" t="s">
        <v>87</v>
      </c>
      <c r="AY156" s="17" t="s">
        <v>194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7" t="s">
        <v>85</v>
      </c>
      <c r="BK156" s="144">
        <f>ROUND(I156*H156,2)</f>
        <v>0</v>
      </c>
      <c r="BL156" s="17" t="s">
        <v>201</v>
      </c>
      <c r="BM156" s="143" t="s">
        <v>818</v>
      </c>
    </row>
    <row r="157" spans="2:47" s="1" customFormat="1" ht="11.25">
      <c r="B157" s="33"/>
      <c r="D157" s="149" t="s">
        <v>297</v>
      </c>
      <c r="F157" s="150" t="s">
        <v>461</v>
      </c>
      <c r="I157" s="147"/>
      <c r="L157" s="33"/>
      <c r="M157" s="148"/>
      <c r="T157" s="54"/>
      <c r="AT157" s="17" t="s">
        <v>297</v>
      </c>
      <c r="AU157" s="17" t="s">
        <v>87</v>
      </c>
    </row>
    <row r="158" spans="2:65" s="1" customFormat="1" ht="16.5" customHeight="1">
      <c r="B158" s="33"/>
      <c r="C158" s="132" t="s">
        <v>279</v>
      </c>
      <c r="D158" s="132" t="s">
        <v>197</v>
      </c>
      <c r="E158" s="133" t="s">
        <v>462</v>
      </c>
      <c r="F158" s="134" t="s">
        <v>463</v>
      </c>
      <c r="G158" s="135" t="s">
        <v>200</v>
      </c>
      <c r="H158" s="136">
        <v>1</v>
      </c>
      <c r="I158" s="137"/>
      <c r="J158" s="138">
        <f>ROUND(I158*H158,2)</f>
        <v>0</v>
      </c>
      <c r="K158" s="134" t="s">
        <v>33</v>
      </c>
      <c r="L158" s="33"/>
      <c r="M158" s="139" t="s">
        <v>33</v>
      </c>
      <c r="N158" s="140" t="s">
        <v>49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201</v>
      </c>
      <c r="AT158" s="143" t="s">
        <v>197</v>
      </c>
      <c r="AU158" s="143" t="s">
        <v>87</v>
      </c>
      <c r="AY158" s="17" t="s">
        <v>194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7" t="s">
        <v>85</v>
      </c>
      <c r="BK158" s="144">
        <f>ROUND(I158*H158,2)</f>
        <v>0</v>
      </c>
      <c r="BL158" s="17" t="s">
        <v>201</v>
      </c>
      <c r="BM158" s="143" t="s">
        <v>819</v>
      </c>
    </row>
    <row r="159" spans="2:47" s="1" customFormat="1" ht="68.25">
      <c r="B159" s="33"/>
      <c r="D159" s="145" t="s">
        <v>206</v>
      </c>
      <c r="F159" s="146" t="s">
        <v>465</v>
      </c>
      <c r="I159" s="147"/>
      <c r="L159" s="33"/>
      <c r="M159" s="148"/>
      <c r="T159" s="54"/>
      <c r="AT159" s="17" t="s">
        <v>206</v>
      </c>
      <c r="AU159" s="17" t="s">
        <v>87</v>
      </c>
    </row>
    <row r="160" spans="2:51" s="12" customFormat="1" ht="11.25">
      <c r="B160" s="151"/>
      <c r="D160" s="145" t="s">
        <v>320</v>
      </c>
      <c r="E160" s="152" t="s">
        <v>33</v>
      </c>
      <c r="F160" s="153" t="s">
        <v>466</v>
      </c>
      <c r="H160" s="154">
        <v>1</v>
      </c>
      <c r="I160" s="155"/>
      <c r="L160" s="151"/>
      <c r="M160" s="156"/>
      <c r="T160" s="157"/>
      <c r="AT160" s="152" t="s">
        <v>320</v>
      </c>
      <c r="AU160" s="152" t="s">
        <v>87</v>
      </c>
      <c r="AV160" s="12" t="s">
        <v>87</v>
      </c>
      <c r="AW160" s="12" t="s">
        <v>39</v>
      </c>
      <c r="AX160" s="12" t="s">
        <v>85</v>
      </c>
      <c r="AY160" s="152" t="s">
        <v>194</v>
      </c>
    </row>
    <row r="161" spans="2:65" s="1" customFormat="1" ht="16.5" customHeight="1">
      <c r="B161" s="33"/>
      <c r="C161" s="132" t="s">
        <v>283</v>
      </c>
      <c r="D161" s="132" t="s">
        <v>197</v>
      </c>
      <c r="E161" s="133" t="s">
        <v>467</v>
      </c>
      <c r="F161" s="134" t="s">
        <v>468</v>
      </c>
      <c r="G161" s="135" t="s">
        <v>200</v>
      </c>
      <c r="H161" s="136">
        <v>1</v>
      </c>
      <c r="I161" s="137"/>
      <c r="J161" s="138">
        <f>ROUND(I161*H161,2)</f>
        <v>0</v>
      </c>
      <c r="K161" s="134" t="s">
        <v>33</v>
      </c>
      <c r="L161" s="33"/>
      <c r="M161" s="139" t="s">
        <v>33</v>
      </c>
      <c r="N161" s="140" t="s">
        <v>49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201</v>
      </c>
      <c r="AT161" s="143" t="s">
        <v>197</v>
      </c>
      <c r="AU161" s="143" t="s">
        <v>87</v>
      </c>
      <c r="AY161" s="17" t="s">
        <v>194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7" t="s">
        <v>85</v>
      </c>
      <c r="BK161" s="144">
        <f>ROUND(I161*H161,2)</f>
        <v>0</v>
      </c>
      <c r="BL161" s="17" t="s">
        <v>201</v>
      </c>
      <c r="BM161" s="143" t="s">
        <v>820</v>
      </c>
    </row>
    <row r="162" spans="2:47" s="1" customFormat="1" ht="48.75">
      <c r="B162" s="33"/>
      <c r="D162" s="145" t="s">
        <v>206</v>
      </c>
      <c r="F162" s="146" t="s">
        <v>470</v>
      </c>
      <c r="I162" s="147"/>
      <c r="L162" s="33"/>
      <c r="M162" s="148"/>
      <c r="T162" s="54"/>
      <c r="AT162" s="17" t="s">
        <v>206</v>
      </c>
      <c r="AU162" s="17" t="s">
        <v>87</v>
      </c>
    </row>
    <row r="163" spans="2:51" s="12" customFormat="1" ht="11.25">
      <c r="B163" s="151"/>
      <c r="D163" s="145" t="s">
        <v>320</v>
      </c>
      <c r="E163" s="152" t="s">
        <v>33</v>
      </c>
      <c r="F163" s="153" t="s">
        <v>471</v>
      </c>
      <c r="H163" s="154">
        <v>1</v>
      </c>
      <c r="I163" s="155"/>
      <c r="L163" s="151"/>
      <c r="M163" s="156"/>
      <c r="T163" s="157"/>
      <c r="AT163" s="152" t="s">
        <v>320</v>
      </c>
      <c r="AU163" s="152" t="s">
        <v>87</v>
      </c>
      <c r="AV163" s="12" t="s">
        <v>87</v>
      </c>
      <c r="AW163" s="12" t="s">
        <v>39</v>
      </c>
      <c r="AX163" s="12" t="s">
        <v>85</v>
      </c>
      <c r="AY163" s="152" t="s">
        <v>194</v>
      </c>
    </row>
    <row r="164" spans="2:63" s="11" customFormat="1" ht="22.9" customHeight="1">
      <c r="B164" s="120"/>
      <c r="D164" s="121" t="s">
        <v>77</v>
      </c>
      <c r="E164" s="130" t="s">
        <v>87</v>
      </c>
      <c r="F164" s="130" t="s">
        <v>340</v>
      </c>
      <c r="I164" s="123"/>
      <c r="J164" s="131">
        <f>BK164</f>
        <v>0</v>
      </c>
      <c r="L164" s="120"/>
      <c r="M164" s="125"/>
      <c r="P164" s="126">
        <f>SUM(P165:P170)</f>
        <v>0</v>
      </c>
      <c r="R164" s="126">
        <f>SUM(R165:R170)</f>
        <v>18.435551</v>
      </c>
      <c r="T164" s="127">
        <f>SUM(T165:T170)</f>
        <v>0</v>
      </c>
      <c r="AR164" s="121" t="s">
        <v>85</v>
      </c>
      <c r="AT164" s="128" t="s">
        <v>77</v>
      </c>
      <c r="AU164" s="128" t="s">
        <v>85</v>
      </c>
      <c r="AY164" s="121" t="s">
        <v>194</v>
      </c>
      <c r="BK164" s="129">
        <f>SUM(BK165:BK170)</f>
        <v>0</v>
      </c>
    </row>
    <row r="165" spans="2:65" s="1" customFormat="1" ht="16.5" customHeight="1">
      <c r="B165" s="33"/>
      <c r="C165" s="132" t="s">
        <v>7</v>
      </c>
      <c r="D165" s="132" t="s">
        <v>197</v>
      </c>
      <c r="E165" s="133" t="s">
        <v>821</v>
      </c>
      <c r="F165" s="134" t="s">
        <v>822</v>
      </c>
      <c r="G165" s="135" t="s">
        <v>367</v>
      </c>
      <c r="H165" s="136">
        <v>55.9</v>
      </c>
      <c r="I165" s="137"/>
      <c r="J165" s="138">
        <f>ROUND(I165*H165,2)</f>
        <v>0</v>
      </c>
      <c r="K165" s="134" t="s">
        <v>295</v>
      </c>
      <c r="L165" s="33"/>
      <c r="M165" s="139" t="s">
        <v>33</v>
      </c>
      <c r="N165" s="140" t="s">
        <v>49</v>
      </c>
      <c r="P165" s="141">
        <f>O165*H165</f>
        <v>0</v>
      </c>
      <c r="Q165" s="141">
        <v>0.00049</v>
      </c>
      <c r="R165" s="141">
        <f>Q165*H165</f>
        <v>0.027391</v>
      </c>
      <c r="S165" s="141">
        <v>0</v>
      </c>
      <c r="T165" s="142">
        <f>S165*H165</f>
        <v>0</v>
      </c>
      <c r="AR165" s="143" t="s">
        <v>201</v>
      </c>
      <c r="AT165" s="143" t="s">
        <v>197</v>
      </c>
      <c r="AU165" s="143" t="s">
        <v>87</v>
      </c>
      <c r="AY165" s="17" t="s">
        <v>194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7" t="s">
        <v>85</v>
      </c>
      <c r="BK165" s="144">
        <f>ROUND(I165*H165,2)</f>
        <v>0</v>
      </c>
      <c r="BL165" s="17" t="s">
        <v>201</v>
      </c>
      <c r="BM165" s="143" t="s">
        <v>823</v>
      </c>
    </row>
    <row r="166" spans="2:47" s="1" customFormat="1" ht="11.25">
      <c r="B166" s="33"/>
      <c r="D166" s="149" t="s">
        <v>297</v>
      </c>
      <c r="F166" s="150" t="s">
        <v>824</v>
      </c>
      <c r="I166" s="147"/>
      <c r="L166" s="33"/>
      <c r="M166" s="148"/>
      <c r="T166" s="54"/>
      <c r="AT166" s="17" t="s">
        <v>297</v>
      </c>
      <c r="AU166" s="17" t="s">
        <v>87</v>
      </c>
    </row>
    <row r="167" spans="2:51" s="12" customFormat="1" ht="11.25">
      <c r="B167" s="151"/>
      <c r="D167" s="145" t="s">
        <v>320</v>
      </c>
      <c r="E167" s="152" t="s">
        <v>33</v>
      </c>
      <c r="F167" s="153" t="s">
        <v>825</v>
      </c>
      <c r="H167" s="154">
        <v>55.9</v>
      </c>
      <c r="I167" s="155"/>
      <c r="L167" s="151"/>
      <c r="M167" s="156"/>
      <c r="T167" s="157"/>
      <c r="AT167" s="152" t="s">
        <v>320</v>
      </c>
      <c r="AU167" s="152" t="s">
        <v>87</v>
      </c>
      <c r="AV167" s="12" t="s">
        <v>87</v>
      </c>
      <c r="AW167" s="12" t="s">
        <v>39</v>
      </c>
      <c r="AX167" s="12" t="s">
        <v>85</v>
      </c>
      <c r="AY167" s="152" t="s">
        <v>194</v>
      </c>
    </row>
    <row r="168" spans="2:65" s="1" customFormat="1" ht="16.5" customHeight="1">
      <c r="B168" s="33"/>
      <c r="C168" s="132" t="s">
        <v>486</v>
      </c>
      <c r="D168" s="132" t="s">
        <v>197</v>
      </c>
      <c r="E168" s="133" t="s">
        <v>826</v>
      </c>
      <c r="F168" s="134" t="s">
        <v>827</v>
      </c>
      <c r="G168" s="135" t="s">
        <v>344</v>
      </c>
      <c r="H168" s="136">
        <v>8</v>
      </c>
      <c r="I168" s="137"/>
      <c r="J168" s="138">
        <f>ROUND(I168*H168,2)</f>
        <v>0</v>
      </c>
      <c r="K168" s="134" t="s">
        <v>295</v>
      </c>
      <c r="L168" s="33"/>
      <c r="M168" s="139" t="s">
        <v>33</v>
      </c>
      <c r="N168" s="140" t="s">
        <v>49</v>
      </c>
      <c r="P168" s="141">
        <f>O168*H168</f>
        <v>0</v>
      </c>
      <c r="Q168" s="141">
        <v>2.30102</v>
      </c>
      <c r="R168" s="141">
        <f>Q168*H168</f>
        <v>18.40816</v>
      </c>
      <c r="S168" s="141">
        <v>0</v>
      </c>
      <c r="T168" s="142">
        <f>S168*H168</f>
        <v>0</v>
      </c>
      <c r="AR168" s="143" t="s">
        <v>201</v>
      </c>
      <c r="AT168" s="143" t="s">
        <v>197</v>
      </c>
      <c r="AU168" s="143" t="s">
        <v>87</v>
      </c>
      <c r="AY168" s="17" t="s">
        <v>194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7" t="s">
        <v>85</v>
      </c>
      <c r="BK168" s="144">
        <f>ROUND(I168*H168,2)</f>
        <v>0</v>
      </c>
      <c r="BL168" s="17" t="s">
        <v>201</v>
      </c>
      <c r="BM168" s="143" t="s">
        <v>828</v>
      </c>
    </row>
    <row r="169" spans="2:47" s="1" customFormat="1" ht="11.25">
      <c r="B169" s="33"/>
      <c r="D169" s="149" t="s">
        <v>297</v>
      </c>
      <c r="F169" s="150" t="s">
        <v>829</v>
      </c>
      <c r="I169" s="147"/>
      <c r="L169" s="33"/>
      <c r="M169" s="148"/>
      <c r="T169" s="54"/>
      <c r="AT169" s="17" t="s">
        <v>297</v>
      </c>
      <c r="AU169" s="17" t="s">
        <v>87</v>
      </c>
    </row>
    <row r="170" spans="2:51" s="12" customFormat="1" ht="11.25">
      <c r="B170" s="151"/>
      <c r="D170" s="145" t="s">
        <v>320</v>
      </c>
      <c r="E170" s="152" t="s">
        <v>33</v>
      </c>
      <c r="F170" s="153" t="s">
        <v>830</v>
      </c>
      <c r="H170" s="154">
        <v>8</v>
      </c>
      <c r="I170" s="155"/>
      <c r="L170" s="151"/>
      <c r="M170" s="156"/>
      <c r="T170" s="157"/>
      <c r="AT170" s="152" t="s">
        <v>320</v>
      </c>
      <c r="AU170" s="152" t="s">
        <v>87</v>
      </c>
      <c r="AV170" s="12" t="s">
        <v>87</v>
      </c>
      <c r="AW170" s="12" t="s">
        <v>39</v>
      </c>
      <c r="AX170" s="12" t="s">
        <v>85</v>
      </c>
      <c r="AY170" s="152" t="s">
        <v>194</v>
      </c>
    </row>
    <row r="171" spans="2:63" s="11" customFormat="1" ht="22.9" customHeight="1">
      <c r="B171" s="120"/>
      <c r="D171" s="121" t="s">
        <v>77</v>
      </c>
      <c r="E171" s="130" t="s">
        <v>208</v>
      </c>
      <c r="F171" s="130" t="s">
        <v>341</v>
      </c>
      <c r="I171" s="123"/>
      <c r="J171" s="131">
        <f>BK171</f>
        <v>0</v>
      </c>
      <c r="L171" s="120"/>
      <c r="M171" s="125"/>
      <c r="P171" s="126">
        <f>SUM(P172:P200)</f>
        <v>0</v>
      </c>
      <c r="R171" s="126">
        <f>SUM(R172:R200)</f>
        <v>34.57506522</v>
      </c>
      <c r="T171" s="127">
        <f>SUM(T172:T200)</f>
        <v>0</v>
      </c>
      <c r="AR171" s="121" t="s">
        <v>85</v>
      </c>
      <c r="AT171" s="128" t="s">
        <v>77</v>
      </c>
      <c r="AU171" s="128" t="s">
        <v>85</v>
      </c>
      <c r="AY171" s="121" t="s">
        <v>194</v>
      </c>
      <c r="BK171" s="129">
        <f>SUM(BK172:BK200)</f>
        <v>0</v>
      </c>
    </row>
    <row r="172" spans="2:65" s="1" customFormat="1" ht="55.5" customHeight="1">
      <c r="B172" s="33"/>
      <c r="C172" s="132" t="s">
        <v>293</v>
      </c>
      <c r="D172" s="132" t="s">
        <v>197</v>
      </c>
      <c r="E172" s="133" t="s">
        <v>581</v>
      </c>
      <c r="F172" s="134" t="s">
        <v>582</v>
      </c>
      <c r="G172" s="135" t="s">
        <v>344</v>
      </c>
      <c r="H172" s="136">
        <v>2.4</v>
      </c>
      <c r="I172" s="137"/>
      <c r="J172" s="138">
        <f>ROUND(I172*H172,2)</f>
        <v>0</v>
      </c>
      <c r="K172" s="134" t="s">
        <v>295</v>
      </c>
      <c r="L172" s="33"/>
      <c r="M172" s="139" t="s">
        <v>33</v>
      </c>
      <c r="N172" s="140" t="s">
        <v>49</v>
      </c>
      <c r="P172" s="141">
        <f>O172*H172</f>
        <v>0</v>
      </c>
      <c r="Q172" s="141">
        <v>3.05924</v>
      </c>
      <c r="R172" s="141">
        <f>Q172*H172</f>
        <v>7.342175999999999</v>
      </c>
      <c r="S172" s="141">
        <v>0</v>
      </c>
      <c r="T172" s="142">
        <f>S172*H172</f>
        <v>0</v>
      </c>
      <c r="AR172" s="143" t="s">
        <v>201</v>
      </c>
      <c r="AT172" s="143" t="s">
        <v>197</v>
      </c>
      <c r="AU172" s="143" t="s">
        <v>87</v>
      </c>
      <c r="AY172" s="17" t="s">
        <v>194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7" t="s">
        <v>85</v>
      </c>
      <c r="BK172" s="144">
        <f>ROUND(I172*H172,2)</f>
        <v>0</v>
      </c>
      <c r="BL172" s="17" t="s">
        <v>201</v>
      </c>
      <c r="BM172" s="143" t="s">
        <v>831</v>
      </c>
    </row>
    <row r="173" spans="2:47" s="1" customFormat="1" ht="11.25">
      <c r="B173" s="33"/>
      <c r="D173" s="149" t="s">
        <v>297</v>
      </c>
      <c r="F173" s="150" t="s">
        <v>584</v>
      </c>
      <c r="I173" s="147"/>
      <c r="L173" s="33"/>
      <c r="M173" s="148"/>
      <c r="T173" s="54"/>
      <c r="AT173" s="17" t="s">
        <v>297</v>
      </c>
      <c r="AU173" s="17" t="s">
        <v>87</v>
      </c>
    </row>
    <row r="174" spans="2:51" s="12" customFormat="1" ht="11.25">
      <c r="B174" s="151"/>
      <c r="D174" s="145" t="s">
        <v>320</v>
      </c>
      <c r="E174" s="152" t="s">
        <v>33</v>
      </c>
      <c r="F174" s="153" t="s">
        <v>832</v>
      </c>
      <c r="H174" s="154">
        <v>2.4</v>
      </c>
      <c r="I174" s="155"/>
      <c r="L174" s="151"/>
      <c r="M174" s="156"/>
      <c r="T174" s="157"/>
      <c r="AT174" s="152" t="s">
        <v>320</v>
      </c>
      <c r="AU174" s="152" t="s">
        <v>87</v>
      </c>
      <c r="AV174" s="12" t="s">
        <v>87</v>
      </c>
      <c r="AW174" s="12" t="s">
        <v>39</v>
      </c>
      <c r="AX174" s="12" t="s">
        <v>85</v>
      </c>
      <c r="AY174" s="152" t="s">
        <v>194</v>
      </c>
    </row>
    <row r="175" spans="2:65" s="1" customFormat="1" ht="37.9" customHeight="1">
      <c r="B175" s="33"/>
      <c r="C175" s="132" t="s">
        <v>494</v>
      </c>
      <c r="D175" s="132" t="s">
        <v>197</v>
      </c>
      <c r="E175" s="133" t="s">
        <v>833</v>
      </c>
      <c r="F175" s="134" t="s">
        <v>834</v>
      </c>
      <c r="G175" s="135" t="s">
        <v>344</v>
      </c>
      <c r="H175" s="136">
        <v>119</v>
      </c>
      <c r="I175" s="137"/>
      <c r="J175" s="138">
        <f>ROUND(I175*H175,2)</f>
        <v>0</v>
      </c>
      <c r="K175" s="134" t="s">
        <v>295</v>
      </c>
      <c r="L175" s="33"/>
      <c r="M175" s="139" t="s">
        <v>33</v>
      </c>
      <c r="N175" s="140" t="s">
        <v>49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201</v>
      </c>
      <c r="AT175" s="143" t="s">
        <v>197</v>
      </c>
      <c r="AU175" s="143" t="s">
        <v>87</v>
      </c>
      <c r="AY175" s="17" t="s">
        <v>194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7" t="s">
        <v>85</v>
      </c>
      <c r="BK175" s="144">
        <f>ROUND(I175*H175,2)</f>
        <v>0</v>
      </c>
      <c r="BL175" s="17" t="s">
        <v>201</v>
      </c>
      <c r="BM175" s="143" t="s">
        <v>835</v>
      </c>
    </row>
    <row r="176" spans="2:47" s="1" customFormat="1" ht="11.25">
      <c r="B176" s="33"/>
      <c r="D176" s="149" t="s">
        <v>297</v>
      </c>
      <c r="F176" s="150" t="s">
        <v>836</v>
      </c>
      <c r="I176" s="147"/>
      <c r="L176" s="33"/>
      <c r="M176" s="148"/>
      <c r="T176" s="54"/>
      <c r="AT176" s="17" t="s">
        <v>297</v>
      </c>
      <c r="AU176" s="17" t="s">
        <v>87</v>
      </c>
    </row>
    <row r="177" spans="2:51" s="12" customFormat="1" ht="11.25">
      <c r="B177" s="151"/>
      <c r="D177" s="145" t="s">
        <v>320</v>
      </c>
      <c r="E177" s="152" t="s">
        <v>33</v>
      </c>
      <c r="F177" s="153" t="s">
        <v>837</v>
      </c>
      <c r="H177" s="154">
        <v>119</v>
      </c>
      <c r="I177" s="155"/>
      <c r="L177" s="151"/>
      <c r="M177" s="156"/>
      <c r="T177" s="157"/>
      <c r="AT177" s="152" t="s">
        <v>320</v>
      </c>
      <c r="AU177" s="152" t="s">
        <v>87</v>
      </c>
      <c r="AV177" s="12" t="s">
        <v>87</v>
      </c>
      <c r="AW177" s="12" t="s">
        <v>39</v>
      </c>
      <c r="AX177" s="12" t="s">
        <v>85</v>
      </c>
      <c r="AY177" s="152" t="s">
        <v>194</v>
      </c>
    </row>
    <row r="178" spans="2:65" s="1" customFormat="1" ht="16.5" customHeight="1">
      <c r="B178" s="33"/>
      <c r="C178" s="132" t="s">
        <v>300</v>
      </c>
      <c r="D178" s="132" t="s">
        <v>197</v>
      </c>
      <c r="E178" s="133" t="s">
        <v>838</v>
      </c>
      <c r="F178" s="134" t="s">
        <v>839</v>
      </c>
      <c r="G178" s="135" t="s">
        <v>367</v>
      </c>
      <c r="H178" s="136">
        <v>100</v>
      </c>
      <c r="I178" s="137"/>
      <c r="J178" s="138">
        <f>ROUND(I178*H178,2)</f>
        <v>0</v>
      </c>
      <c r="K178" s="134" t="s">
        <v>33</v>
      </c>
      <c r="L178" s="33"/>
      <c r="M178" s="139" t="s">
        <v>33</v>
      </c>
      <c r="N178" s="140" t="s">
        <v>49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201</v>
      </c>
      <c r="AT178" s="143" t="s">
        <v>197</v>
      </c>
      <c r="AU178" s="143" t="s">
        <v>87</v>
      </c>
      <c r="AY178" s="17" t="s">
        <v>194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7" t="s">
        <v>85</v>
      </c>
      <c r="BK178" s="144">
        <f>ROUND(I178*H178,2)</f>
        <v>0</v>
      </c>
      <c r="BL178" s="17" t="s">
        <v>201</v>
      </c>
      <c r="BM178" s="143" t="s">
        <v>840</v>
      </c>
    </row>
    <row r="179" spans="2:47" s="1" customFormat="1" ht="19.5">
      <c r="B179" s="33"/>
      <c r="D179" s="145" t="s">
        <v>206</v>
      </c>
      <c r="F179" s="146" t="s">
        <v>841</v>
      </c>
      <c r="I179" s="147"/>
      <c r="L179" s="33"/>
      <c r="M179" s="148"/>
      <c r="T179" s="54"/>
      <c r="AT179" s="17" t="s">
        <v>206</v>
      </c>
      <c r="AU179" s="17" t="s">
        <v>87</v>
      </c>
    </row>
    <row r="180" spans="2:65" s="1" customFormat="1" ht="37.9" customHeight="1">
      <c r="B180" s="33"/>
      <c r="C180" s="132" t="s">
        <v>504</v>
      </c>
      <c r="D180" s="132" t="s">
        <v>197</v>
      </c>
      <c r="E180" s="133" t="s">
        <v>477</v>
      </c>
      <c r="F180" s="134" t="s">
        <v>478</v>
      </c>
      <c r="G180" s="135" t="s">
        <v>317</v>
      </c>
      <c r="H180" s="136">
        <v>179</v>
      </c>
      <c r="I180" s="137"/>
      <c r="J180" s="138">
        <f>ROUND(I180*H180,2)</f>
        <v>0</v>
      </c>
      <c r="K180" s="134" t="s">
        <v>295</v>
      </c>
      <c r="L180" s="33"/>
      <c r="M180" s="139" t="s">
        <v>33</v>
      </c>
      <c r="N180" s="140" t="s">
        <v>49</v>
      </c>
      <c r="P180" s="141">
        <f>O180*H180</f>
        <v>0</v>
      </c>
      <c r="Q180" s="141">
        <v>0.00726</v>
      </c>
      <c r="R180" s="141">
        <f>Q180*H180</f>
        <v>1.29954</v>
      </c>
      <c r="S180" s="141">
        <v>0</v>
      </c>
      <c r="T180" s="142">
        <f>S180*H180</f>
        <v>0</v>
      </c>
      <c r="AR180" s="143" t="s">
        <v>201</v>
      </c>
      <c r="AT180" s="143" t="s">
        <v>197</v>
      </c>
      <c r="AU180" s="143" t="s">
        <v>87</v>
      </c>
      <c r="AY180" s="17" t="s">
        <v>194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7" t="s">
        <v>85</v>
      </c>
      <c r="BK180" s="144">
        <f>ROUND(I180*H180,2)</f>
        <v>0</v>
      </c>
      <c r="BL180" s="17" t="s">
        <v>201</v>
      </c>
      <c r="BM180" s="143" t="s">
        <v>842</v>
      </c>
    </row>
    <row r="181" spans="2:47" s="1" customFormat="1" ht="11.25">
      <c r="B181" s="33"/>
      <c r="D181" s="149" t="s">
        <v>297</v>
      </c>
      <c r="F181" s="150" t="s">
        <v>480</v>
      </c>
      <c r="I181" s="147"/>
      <c r="L181" s="33"/>
      <c r="M181" s="148"/>
      <c r="T181" s="54"/>
      <c r="AT181" s="17" t="s">
        <v>297</v>
      </c>
      <c r="AU181" s="17" t="s">
        <v>87</v>
      </c>
    </row>
    <row r="182" spans="2:51" s="12" customFormat="1" ht="11.25">
      <c r="B182" s="151"/>
      <c r="D182" s="145" t="s">
        <v>320</v>
      </c>
      <c r="E182" s="152" t="s">
        <v>33</v>
      </c>
      <c r="F182" s="153" t="s">
        <v>843</v>
      </c>
      <c r="H182" s="154">
        <v>179</v>
      </c>
      <c r="I182" s="155"/>
      <c r="L182" s="151"/>
      <c r="M182" s="156"/>
      <c r="T182" s="157"/>
      <c r="AT182" s="152" t="s">
        <v>320</v>
      </c>
      <c r="AU182" s="152" t="s">
        <v>87</v>
      </c>
      <c r="AV182" s="12" t="s">
        <v>87</v>
      </c>
      <c r="AW182" s="12" t="s">
        <v>39</v>
      </c>
      <c r="AX182" s="12" t="s">
        <v>85</v>
      </c>
      <c r="AY182" s="152" t="s">
        <v>194</v>
      </c>
    </row>
    <row r="183" spans="2:65" s="1" customFormat="1" ht="37.9" customHeight="1">
      <c r="B183" s="33"/>
      <c r="C183" s="132" t="s">
        <v>305</v>
      </c>
      <c r="D183" s="132" t="s">
        <v>197</v>
      </c>
      <c r="E183" s="133" t="s">
        <v>482</v>
      </c>
      <c r="F183" s="134" t="s">
        <v>483</v>
      </c>
      <c r="G183" s="135" t="s">
        <v>317</v>
      </c>
      <c r="H183" s="136">
        <v>179</v>
      </c>
      <c r="I183" s="137"/>
      <c r="J183" s="138">
        <f>ROUND(I183*H183,2)</f>
        <v>0</v>
      </c>
      <c r="K183" s="134" t="s">
        <v>295</v>
      </c>
      <c r="L183" s="33"/>
      <c r="M183" s="139" t="s">
        <v>33</v>
      </c>
      <c r="N183" s="140" t="s">
        <v>49</v>
      </c>
      <c r="P183" s="141">
        <f>O183*H183</f>
        <v>0</v>
      </c>
      <c r="Q183" s="141">
        <v>0.00086</v>
      </c>
      <c r="R183" s="141">
        <f>Q183*H183</f>
        <v>0.15394</v>
      </c>
      <c r="S183" s="141">
        <v>0</v>
      </c>
      <c r="T183" s="142">
        <f>S183*H183</f>
        <v>0</v>
      </c>
      <c r="AR183" s="143" t="s">
        <v>201</v>
      </c>
      <c r="AT183" s="143" t="s">
        <v>197</v>
      </c>
      <c r="AU183" s="143" t="s">
        <v>87</v>
      </c>
      <c r="AY183" s="17" t="s">
        <v>194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7" t="s">
        <v>85</v>
      </c>
      <c r="BK183" s="144">
        <f>ROUND(I183*H183,2)</f>
        <v>0</v>
      </c>
      <c r="BL183" s="17" t="s">
        <v>201</v>
      </c>
      <c r="BM183" s="143" t="s">
        <v>844</v>
      </c>
    </row>
    <row r="184" spans="2:47" s="1" customFormat="1" ht="11.25">
      <c r="B184" s="33"/>
      <c r="D184" s="149" t="s">
        <v>297</v>
      </c>
      <c r="F184" s="150" t="s">
        <v>485</v>
      </c>
      <c r="I184" s="147"/>
      <c r="L184" s="33"/>
      <c r="M184" s="148"/>
      <c r="T184" s="54"/>
      <c r="AT184" s="17" t="s">
        <v>297</v>
      </c>
      <c r="AU184" s="17" t="s">
        <v>87</v>
      </c>
    </row>
    <row r="185" spans="2:65" s="1" customFormat="1" ht="44.25" customHeight="1">
      <c r="B185" s="33"/>
      <c r="C185" s="132" t="s">
        <v>309</v>
      </c>
      <c r="D185" s="132" t="s">
        <v>197</v>
      </c>
      <c r="E185" s="133" t="s">
        <v>845</v>
      </c>
      <c r="F185" s="134" t="s">
        <v>846</v>
      </c>
      <c r="G185" s="135" t="s">
        <v>351</v>
      </c>
      <c r="H185" s="136">
        <v>2.969</v>
      </c>
      <c r="I185" s="137"/>
      <c r="J185" s="138">
        <f>ROUND(I185*H185,2)</f>
        <v>0</v>
      </c>
      <c r="K185" s="134" t="s">
        <v>295</v>
      </c>
      <c r="L185" s="33"/>
      <c r="M185" s="139" t="s">
        <v>33</v>
      </c>
      <c r="N185" s="140" t="s">
        <v>49</v>
      </c>
      <c r="P185" s="141">
        <f>O185*H185</f>
        <v>0</v>
      </c>
      <c r="Q185" s="141">
        <v>1.09528</v>
      </c>
      <c r="R185" s="141">
        <f>Q185*H185</f>
        <v>3.25188632</v>
      </c>
      <c r="S185" s="141">
        <v>0</v>
      </c>
      <c r="T185" s="142">
        <f>S185*H185</f>
        <v>0</v>
      </c>
      <c r="AR185" s="143" t="s">
        <v>201</v>
      </c>
      <c r="AT185" s="143" t="s">
        <v>197</v>
      </c>
      <c r="AU185" s="143" t="s">
        <v>87</v>
      </c>
      <c r="AY185" s="17" t="s">
        <v>194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7" t="s">
        <v>85</v>
      </c>
      <c r="BK185" s="144">
        <f>ROUND(I185*H185,2)</f>
        <v>0</v>
      </c>
      <c r="BL185" s="17" t="s">
        <v>201</v>
      </c>
      <c r="BM185" s="143" t="s">
        <v>847</v>
      </c>
    </row>
    <row r="186" spans="2:47" s="1" customFormat="1" ht="11.25">
      <c r="B186" s="33"/>
      <c r="D186" s="149" t="s">
        <v>297</v>
      </c>
      <c r="F186" s="150" t="s">
        <v>848</v>
      </c>
      <c r="I186" s="147"/>
      <c r="L186" s="33"/>
      <c r="M186" s="148"/>
      <c r="T186" s="54"/>
      <c r="AT186" s="17" t="s">
        <v>297</v>
      </c>
      <c r="AU186" s="17" t="s">
        <v>87</v>
      </c>
    </row>
    <row r="187" spans="2:51" s="12" customFormat="1" ht="11.25">
      <c r="B187" s="151"/>
      <c r="D187" s="145" t="s">
        <v>320</v>
      </c>
      <c r="E187" s="152" t="s">
        <v>33</v>
      </c>
      <c r="F187" s="153" t="s">
        <v>849</v>
      </c>
      <c r="H187" s="154">
        <v>2.969</v>
      </c>
      <c r="I187" s="155"/>
      <c r="L187" s="151"/>
      <c r="M187" s="156"/>
      <c r="T187" s="157"/>
      <c r="AT187" s="152" t="s">
        <v>320</v>
      </c>
      <c r="AU187" s="152" t="s">
        <v>87</v>
      </c>
      <c r="AV187" s="12" t="s">
        <v>87</v>
      </c>
      <c r="AW187" s="12" t="s">
        <v>39</v>
      </c>
      <c r="AX187" s="12" t="s">
        <v>85</v>
      </c>
      <c r="AY187" s="152" t="s">
        <v>194</v>
      </c>
    </row>
    <row r="188" spans="2:65" s="1" customFormat="1" ht="44.25" customHeight="1">
      <c r="B188" s="33"/>
      <c r="C188" s="132" t="s">
        <v>314</v>
      </c>
      <c r="D188" s="132" t="s">
        <v>197</v>
      </c>
      <c r="E188" s="133" t="s">
        <v>850</v>
      </c>
      <c r="F188" s="134" t="s">
        <v>851</v>
      </c>
      <c r="G188" s="135" t="s">
        <v>351</v>
      </c>
      <c r="H188" s="136">
        <v>4.751</v>
      </c>
      <c r="I188" s="137"/>
      <c r="J188" s="138">
        <f>ROUND(I188*H188,2)</f>
        <v>0</v>
      </c>
      <c r="K188" s="134" t="s">
        <v>295</v>
      </c>
      <c r="L188" s="33"/>
      <c r="M188" s="139" t="s">
        <v>33</v>
      </c>
      <c r="N188" s="140" t="s">
        <v>49</v>
      </c>
      <c r="P188" s="141">
        <f>O188*H188</f>
        <v>0</v>
      </c>
      <c r="Q188" s="141">
        <v>1.0556</v>
      </c>
      <c r="R188" s="141">
        <f>Q188*H188</f>
        <v>5.015155600000001</v>
      </c>
      <c r="S188" s="141">
        <v>0</v>
      </c>
      <c r="T188" s="142">
        <f>S188*H188</f>
        <v>0</v>
      </c>
      <c r="AR188" s="143" t="s">
        <v>201</v>
      </c>
      <c r="AT188" s="143" t="s">
        <v>197</v>
      </c>
      <c r="AU188" s="143" t="s">
        <v>87</v>
      </c>
      <c r="AY188" s="17" t="s">
        <v>194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7" t="s">
        <v>85</v>
      </c>
      <c r="BK188" s="144">
        <f>ROUND(I188*H188,2)</f>
        <v>0</v>
      </c>
      <c r="BL188" s="17" t="s">
        <v>201</v>
      </c>
      <c r="BM188" s="143" t="s">
        <v>852</v>
      </c>
    </row>
    <row r="189" spans="2:47" s="1" customFormat="1" ht="11.25">
      <c r="B189" s="33"/>
      <c r="D189" s="149" t="s">
        <v>297</v>
      </c>
      <c r="F189" s="150" t="s">
        <v>853</v>
      </c>
      <c r="I189" s="147"/>
      <c r="L189" s="33"/>
      <c r="M189" s="148"/>
      <c r="T189" s="54"/>
      <c r="AT189" s="17" t="s">
        <v>297</v>
      </c>
      <c r="AU189" s="17" t="s">
        <v>87</v>
      </c>
    </row>
    <row r="190" spans="2:51" s="12" customFormat="1" ht="11.25">
      <c r="B190" s="151"/>
      <c r="D190" s="145" t="s">
        <v>320</v>
      </c>
      <c r="E190" s="152" t="s">
        <v>33</v>
      </c>
      <c r="F190" s="153" t="s">
        <v>854</v>
      </c>
      <c r="H190" s="154">
        <v>4.751</v>
      </c>
      <c r="I190" s="155"/>
      <c r="L190" s="151"/>
      <c r="M190" s="156"/>
      <c r="T190" s="157"/>
      <c r="AT190" s="152" t="s">
        <v>320</v>
      </c>
      <c r="AU190" s="152" t="s">
        <v>87</v>
      </c>
      <c r="AV190" s="12" t="s">
        <v>87</v>
      </c>
      <c r="AW190" s="12" t="s">
        <v>39</v>
      </c>
      <c r="AX190" s="12" t="s">
        <v>85</v>
      </c>
      <c r="AY190" s="152" t="s">
        <v>194</v>
      </c>
    </row>
    <row r="191" spans="2:65" s="1" customFormat="1" ht="44.25" customHeight="1">
      <c r="B191" s="33"/>
      <c r="C191" s="132" t="s">
        <v>324</v>
      </c>
      <c r="D191" s="132" t="s">
        <v>197</v>
      </c>
      <c r="E191" s="133" t="s">
        <v>855</v>
      </c>
      <c r="F191" s="134" t="s">
        <v>856</v>
      </c>
      <c r="G191" s="135" t="s">
        <v>351</v>
      </c>
      <c r="H191" s="136">
        <v>4.206</v>
      </c>
      <c r="I191" s="137"/>
      <c r="J191" s="138">
        <f>ROUND(I191*H191,2)</f>
        <v>0</v>
      </c>
      <c r="K191" s="134" t="s">
        <v>295</v>
      </c>
      <c r="L191" s="33"/>
      <c r="M191" s="139" t="s">
        <v>33</v>
      </c>
      <c r="N191" s="140" t="s">
        <v>49</v>
      </c>
      <c r="P191" s="141">
        <f>O191*H191</f>
        <v>0</v>
      </c>
      <c r="Q191" s="141">
        <v>1.03955</v>
      </c>
      <c r="R191" s="141">
        <f>Q191*H191</f>
        <v>4.3723473</v>
      </c>
      <c r="S191" s="141">
        <v>0</v>
      </c>
      <c r="T191" s="142">
        <f>S191*H191</f>
        <v>0</v>
      </c>
      <c r="AR191" s="143" t="s">
        <v>201</v>
      </c>
      <c r="AT191" s="143" t="s">
        <v>197</v>
      </c>
      <c r="AU191" s="143" t="s">
        <v>87</v>
      </c>
      <c r="AY191" s="17" t="s">
        <v>194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7" t="s">
        <v>85</v>
      </c>
      <c r="BK191" s="144">
        <f>ROUND(I191*H191,2)</f>
        <v>0</v>
      </c>
      <c r="BL191" s="17" t="s">
        <v>201</v>
      </c>
      <c r="BM191" s="143" t="s">
        <v>857</v>
      </c>
    </row>
    <row r="192" spans="2:47" s="1" customFormat="1" ht="11.25">
      <c r="B192" s="33"/>
      <c r="D192" s="149" t="s">
        <v>297</v>
      </c>
      <c r="F192" s="150" t="s">
        <v>858</v>
      </c>
      <c r="I192" s="147"/>
      <c r="L192" s="33"/>
      <c r="M192" s="148"/>
      <c r="T192" s="54"/>
      <c r="AT192" s="17" t="s">
        <v>297</v>
      </c>
      <c r="AU192" s="17" t="s">
        <v>87</v>
      </c>
    </row>
    <row r="193" spans="2:51" s="12" customFormat="1" ht="11.25">
      <c r="B193" s="151"/>
      <c r="D193" s="145" t="s">
        <v>320</v>
      </c>
      <c r="E193" s="152" t="s">
        <v>33</v>
      </c>
      <c r="F193" s="153" t="s">
        <v>859</v>
      </c>
      <c r="H193" s="154">
        <v>4.157</v>
      </c>
      <c r="I193" s="155"/>
      <c r="L193" s="151"/>
      <c r="M193" s="156"/>
      <c r="T193" s="157"/>
      <c r="AT193" s="152" t="s">
        <v>320</v>
      </c>
      <c r="AU193" s="152" t="s">
        <v>87</v>
      </c>
      <c r="AV193" s="12" t="s">
        <v>87</v>
      </c>
      <c r="AW193" s="12" t="s">
        <v>39</v>
      </c>
      <c r="AX193" s="12" t="s">
        <v>78</v>
      </c>
      <c r="AY193" s="152" t="s">
        <v>194</v>
      </c>
    </row>
    <row r="194" spans="2:51" s="12" customFormat="1" ht="11.25">
      <c r="B194" s="151"/>
      <c r="D194" s="145" t="s">
        <v>320</v>
      </c>
      <c r="E194" s="152" t="s">
        <v>33</v>
      </c>
      <c r="F194" s="153" t="s">
        <v>860</v>
      </c>
      <c r="H194" s="154">
        <v>0.049</v>
      </c>
      <c r="I194" s="155"/>
      <c r="L194" s="151"/>
      <c r="M194" s="156"/>
      <c r="T194" s="157"/>
      <c r="AT194" s="152" t="s">
        <v>320</v>
      </c>
      <c r="AU194" s="152" t="s">
        <v>87</v>
      </c>
      <c r="AV194" s="12" t="s">
        <v>87</v>
      </c>
      <c r="AW194" s="12" t="s">
        <v>39</v>
      </c>
      <c r="AX194" s="12" t="s">
        <v>78</v>
      </c>
      <c r="AY194" s="152" t="s">
        <v>194</v>
      </c>
    </row>
    <row r="195" spans="2:51" s="14" customFormat="1" ht="11.25">
      <c r="B195" s="179"/>
      <c r="D195" s="145" t="s">
        <v>320</v>
      </c>
      <c r="E195" s="180" t="s">
        <v>33</v>
      </c>
      <c r="F195" s="181" t="s">
        <v>402</v>
      </c>
      <c r="H195" s="182">
        <v>4.206</v>
      </c>
      <c r="I195" s="183"/>
      <c r="L195" s="179"/>
      <c r="M195" s="184"/>
      <c r="T195" s="185"/>
      <c r="AT195" s="180" t="s">
        <v>320</v>
      </c>
      <c r="AU195" s="180" t="s">
        <v>87</v>
      </c>
      <c r="AV195" s="14" t="s">
        <v>201</v>
      </c>
      <c r="AW195" s="14" t="s">
        <v>39</v>
      </c>
      <c r="AX195" s="14" t="s">
        <v>85</v>
      </c>
      <c r="AY195" s="180" t="s">
        <v>194</v>
      </c>
    </row>
    <row r="196" spans="2:65" s="1" customFormat="1" ht="16.5" customHeight="1">
      <c r="B196" s="33"/>
      <c r="C196" s="132" t="s">
        <v>861</v>
      </c>
      <c r="D196" s="132" t="s">
        <v>197</v>
      </c>
      <c r="E196" s="133" t="s">
        <v>862</v>
      </c>
      <c r="F196" s="134" t="s">
        <v>863</v>
      </c>
      <c r="G196" s="135" t="s">
        <v>317</v>
      </c>
      <c r="H196" s="136">
        <v>48</v>
      </c>
      <c r="I196" s="137"/>
      <c r="J196" s="138">
        <f>ROUND(I196*H196,2)</f>
        <v>0</v>
      </c>
      <c r="K196" s="134" t="s">
        <v>33</v>
      </c>
      <c r="L196" s="33"/>
      <c r="M196" s="139" t="s">
        <v>33</v>
      </c>
      <c r="N196" s="140" t="s">
        <v>49</v>
      </c>
      <c r="P196" s="141">
        <f>O196*H196</f>
        <v>0</v>
      </c>
      <c r="Q196" s="141">
        <v>0</v>
      </c>
      <c r="R196" s="141">
        <f>Q196*H196</f>
        <v>0</v>
      </c>
      <c r="S196" s="141">
        <v>0</v>
      </c>
      <c r="T196" s="142">
        <f>S196*H196</f>
        <v>0</v>
      </c>
      <c r="AR196" s="143" t="s">
        <v>201</v>
      </c>
      <c r="AT196" s="143" t="s">
        <v>197</v>
      </c>
      <c r="AU196" s="143" t="s">
        <v>87</v>
      </c>
      <c r="AY196" s="17" t="s">
        <v>194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7" t="s">
        <v>85</v>
      </c>
      <c r="BK196" s="144">
        <f>ROUND(I196*H196,2)</f>
        <v>0</v>
      </c>
      <c r="BL196" s="17" t="s">
        <v>201</v>
      </c>
      <c r="BM196" s="143" t="s">
        <v>864</v>
      </c>
    </row>
    <row r="197" spans="2:51" s="12" customFormat="1" ht="11.25">
      <c r="B197" s="151"/>
      <c r="D197" s="145" t="s">
        <v>320</v>
      </c>
      <c r="E197" s="152" t="s">
        <v>33</v>
      </c>
      <c r="F197" s="153" t="s">
        <v>865</v>
      </c>
      <c r="H197" s="154">
        <v>48</v>
      </c>
      <c r="I197" s="155"/>
      <c r="L197" s="151"/>
      <c r="M197" s="156"/>
      <c r="T197" s="157"/>
      <c r="AT197" s="152" t="s">
        <v>320</v>
      </c>
      <c r="AU197" s="152" t="s">
        <v>87</v>
      </c>
      <c r="AV197" s="12" t="s">
        <v>87</v>
      </c>
      <c r="AW197" s="12" t="s">
        <v>39</v>
      </c>
      <c r="AX197" s="12" t="s">
        <v>85</v>
      </c>
      <c r="AY197" s="152" t="s">
        <v>194</v>
      </c>
    </row>
    <row r="198" spans="2:65" s="1" customFormat="1" ht="16.5" customHeight="1">
      <c r="B198" s="33"/>
      <c r="C198" s="132" t="s">
        <v>866</v>
      </c>
      <c r="D198" s="132" t="s">
        <v>197</v>
      </c>
      <c r="E198" s="133" t="s">
        <v>867</v>
      </c>
      <c r="F198" s="134" t="s">
        <v>868</v>
      </c>
      <c r="G198" s="135" t="s">
        <v>317</v>
      </c>
      <c r="H198" s="136">
        <v>151</v>
      </c>
      <c r="I198" s="137"/>
      <c r="J198" s="138">
        <f>ROUND(I198*H198,2)</f>
        <v>0</v>
      </c>
      <c r="K198" s="134" t="s">
        <v>33</v>
      </c>
      <c r="L198" s="33"/>
      <c r="M198" s="139" t="s">
        <v>33</v>
      </c>
      <c r="N198" s="140" t="s">
        <v>49</v>
      </c>
      <c r="P198" s="141">
        <f>O198*H198</f>
        <v>0</v>
      </c>
      <c r="Q198" s="141">
        <v>0.08702</v>
      </c>
      <c r="R198" s="141">
        <f>Q198*H198</f>
        <v>13.14002</v>
      </c>
      <c r="S198" s="141">
        <v>0</v>
      </c>
      <c r="T198" s="142">
        <f>S198*H198</f>
        <v>0</v>
      </c>
      <c r="AR198" s="143" t="s">
        <v>201</v>
      </c>
      <c r="AT198" s="143" t="s">
        <v>197</v>
      </c>
      <c r="AU198" s="143" t="s">
        <v>87</v>
      </c>
      <c r="AY198" s="17" t="s">
        <v>194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7" t="s">
        <v>85</v>
      </c>
      <c r="BK198" s="144">
        <f>ROUND(I198*H198,2)</f>
        <v>0</v>
      </c>
      <c r="BL198" s="17" t="s">
        <v>201</v>
      </c>
      <c r="BM198" s="143" t="s">
        <v>869</v>
      </c>
    </row>
    <row r="199" spans="2:51" s="12" customFormat="1" ht="11.25">
      <c r="B199" s="151"/>
      <c r="D199" s="145" t="s">
        <v>320</v>
      </c>
      <c r="E199" s="152" t="s">
        <v>33</v>
      </c>
      <c r="F199" s="153" t="s">
        <v>870</v>
      </c>
      <c r="H199" s="154">
        <v>151</v>
      </c>
      <c r="I199" s="155"/>
      <c r="L199" s="151"/>
      <c r="M199" s="156"/>
      <c r="T199" s="157"/>
      <c r="AT199" s="152" t="s">
        <v>320</v>
      </c>
      <c r="AU199" s="152" t="s">
        <v>87</v>
      </c>
      <c r="AV199" s="12" t="s">
        <v>87</v>
      </c>
      <c r="AW199" s="12" t="s">
        <v>39</v>
      </c>
      <c r="AX199" s="12" t="s">
        <v>85</v>
      </c>
      <c r="AY199" s="152" t="s">
        <v>194</v>
      </c>
    </row>
    <row r="200" spans="2:65" s="1" customFormat="1" ht="37.9" customHeight="1">
      <c r="B200" s="33"/>
      <c r="C200" s="132" t="s">
        <v>871</v>
      </c>
      <c r="D200" s="132" t="s">
        <v>197</v>
      </c>
      <c r="E200" s="133" t="s">
        <v>872</v>
      </c>
      <c r="F200" s="134" t="s">
        <v>873</v>
      </c>
      <c r="G200" s="135" t="s">
        <v>317</v>
      </c>
      <c r="H200" s="136">
        <v>151</v>
      </c>
      <c r="I200" s="137"/>
      <c r="J200" s="138">
        <f>ROUND(I200*H200,2)</f>
        <v>0</v>
      </c>
      <c r="K200" s="134" t="s">
        <v>33</v>
      </c>
      <c r="L200" s="33"/>
      <c r="M200" s="139" t="s">
        <v>33</v>
      </c>
      <c r="N200" s="140" t="s">
        <v>49</v>
      </c>
      <c r="P200" s="141">
        <f>O200*H200</f>
        <v>0</v>
      </c>
      <c r="Q200" s="141">
        <v>0</v>
      </c>
      <c r="R200" s="141">
        <f>Q200*H200</f>
        <v>0</v>
      </c>
      <c r="S200" s="141">
        <v>0</v>
      </c>
      <c r="T200" s="142">
        <f>S200*H200</f>
        <v>0</v>
      </c>
      <c r="AR200" s="143" t="s">
        <v>201</v>
      </c>
      <c r="AT200" s="143" t="s">
        <v>197</v>
      </c>
      <c r="AU200" s="143" t="s">
        <v>87</v>
      </c>
      <c r="AY200" s="17" t="s">
        <v>194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7" t="s">
        <v>85</v>
      </c>
      <c r="BK200" s="144">
        <f>ROUND(I200*H200,2)</f>
        <v>0</v>
      </c>
      <c r="BL200" s="17" t="s">
        <v>201</v>
      </c>
      <c r="BM200" s="143" t="s">
        <v>874</v>
      </c>
    </row>
    <row r="201" spans="2:63" s="11" customFormat="1" ht="22.9" customHeight="1">
      <c r="B201" s="120"/>
      <c r="D201" s="121" t="s">
        <v>77</v>
      </c>
      <c r="E201" s="130" t="s">
        <v>201</v>
      </c>
      <c r="F201" s="130" t="s">
        <v>354</v>
      </c>
      <c r="I201" s="123"/>
      <c r="J201" s="131">
        <f>BK201</f>
        <v>0</v>
      </c>
      <c r="L201" s="120"/>
      <c r="M201" s="125"/>
      <c r="P201" s="126">
        <f>SUM(P202:P203)</f>
        <v>0</v>
      </c>
      <c r="R201" s="126">
        <f>SUM(R202:R203)</f>
        <v>43.81344</v>
      </c>
      <c r="T201" s="127">
        <f>SUM(T202:T203)</f>
        <v>0</v>
      </c>
      <c r="AR201" s="121" t="s">
        <v>85</v>
      </c>
      <c r="AT201" s="128" t="s">
        <v>77</v>
      </c>
      <c r="AU201" s="128" t="s">
        <v>85</v>
      </c>
      <c r="AY201" s="121" t="s">
        <v>194</v>
      </c>
      <c r="BK201" s="129">
        <f>SUM(BK202:BK203)</f>
        <v>0</v>
      </c>
    </row>
    <row r="202" spans="2:65" s="1" customFormat="1" ht="16.5" customHeight="1">
      <c r="B202" s="33"/>
      <c r="C202" s="132" t="s">
        <v>875</v>
      </c>
      <c r="D202" s="132" t="s">
        <v>197</v>
      </c>
      <c r="E202" s="133" t="s">
        <v>355</v>
      </c>
      <c r="F202" s="134" t="s">
        <v>356</v>
      </c>
      <c r="G202" s="135" t="s">
        <v>344</v>
      </c>
      <c r="H202" s="136">
        <v>18</v>
      </c>
      <c r="I202" s="137"/>
      <c r="J202" s="138">
        <f>ROUND(I202*H202,2)</f>
        <v>0</v>
      </c>
      <c r="K202" s="134" t="s">
        <v>33</v>
      </c>
      <c r="L202" s="33"/>
      <c r="M202" s="139" t="s">
        <v>33</v>
      </c>
      <c r="N202" s="140" t="s">
        <v>49</v>
      </c>
      <c r="P202" s="141">
        <f>O202*H202</f>
        <v>0</v>
      </c>
      <c r="Q202" s="141">
        <v>2.43408</v>
      </c>
      <c r="R202" s="141">
        <f>Q202*H202</f>
        <v>43.81344</v>
      </c>
      <c r="S202" s="141">
        <v>0</v>
      </c>
      <c r="T202" s="142">
        <f>S202*H202</f>
        <v>0</v>
      </c>
      <c r="AR202" s="143" t="s">
        <v>201</v>
      </c>
      <c r="AT202" s="143" t="s">
        <v>197</v>
      </c>
      <c r="AU202" s="143" t="s">
        <v>87</v>
      </c>
      <c r="AY202" s="17" t="s">
        <v>194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7" t="s">
        <v>85</v>
      </c>
      <c r="BK202" s="144">
        <f>ROUND(I202*H202,2)</f>
        <v>0</v>
      </c>
      <c r="BL202" s="17" t="s">
        <v>201</v>
      </c>
      <c r="BM202" s="143" t="s">
        <v>876</v>
      </c>
    </row>
    <row r="203" spans="2:51" s="12" customFormat="1" ht="11.25">
      <c r="B203" s="151"/>
      <c r="D203" s="145" t="s">
        <v>320</v>
      </c>
      <c r="E203" s="152" t="s">
        <v>33</v>
      </c>
      <c r="F203" s="153" t="s">
        <v>877</v>
      </c>
      <c r="H203" s="154">
        <v>18</v>
      </c>
      <c r="I203" s="155"/>
      <c r="L203" s="151"/>
      <c r="M203" s="156"/>
      <c r="T203" s="157"/>
      <c r="AT203" s="152" t="s">
        <v>320</v>
      </c>
      <c r="AU203" s="152" t="s">
        <v>87</v>
      </c>
      <c r="AV203" s="12" t="s">
        <v>87</v>
      </c>
      <c r="AW203" s="12" t="s">
        <v>39</v>
      </c>
      <c r="AX203" s="12" t="s">
        <v>85</v>
      </c>
      <c r="AY203" s="152" t="s">
        <v>194</v>
      </c>
    </row>
    <row r="204" spans="2:63" s="11" customFormat="1" ht="22.9" customHeight="1">
      <c r="B204" s="120"/>
      <c r="D204" s="121" t="s">
        <v>77</v>
      </c>
      <c r="E204" s="130" t="s">
        <v>219</v>
      </c>
      <c r="F204" s="130" t="s">
        <v>529</v>
      </c>
      <c r="I204" s="123"/>
      <c r="J204" s="131">
        <f>BK204</f>
        <v>0</v>
      </c>
      <c r="L204" s="120"/>
      <c r="M204" s="125"/>
      <c r="P204" s="126">
        <f>SUM(P205:P207)</f>
        <v>0</v>
      </c>
      <c r="R204" s="126">
        <f>SUM(R205:R207)</f>
        <v>0.82377</v>
      </c>
      <c r="T204" s="127">
        <f>SUM(T205:T207)</f>
        <v>0</v>
      </c>
      <c r="AR204" s="121" t="s">
        <v>85</v>
      </c>
      <c r="AT204" s="128" t="s">
        <v>77</v>
      </c>
      <c r="AU204" s="128" t="s">
        <v>85</v>
      </c>
      <c r="AY204" s="121" t="s">
        <v>194</v>
      </c>
      <c r="BK204" s="129">
        <f>SUM(BK205:BK207)</f>
        <v>0</v>
      </c>
    </row>
    <row r="205" spans="2:65" s="1" customFormat="1" ht="24.2" customHeight="1">
      <c r="B205" s="33"/>
      <c r="C205" s="132" t="s">
        <v>878</v>
      </c>
      <c r="D205" s="132" t="s">
        <v>197</v>
      </c>
      <c r="E205" s="133" t="s">
        <v>530</v>
      </c>
      <c r="F205" s="134" t="s">
        <v>531</v>
      </c>
      <c r="G205" s="135" t="s">
        <v>317</v>
      </c>
      <c r="H205" s="136">
        <v>9</v>
      </c>
      <c r="I205" s="137"/>
      <c r="J205" s="138">
        <f>ROUND(I205*H205,2)</f>
        <v>0</v>
      </c>
      <c r="K205" s="134" t="s">
        <v>295</v>
      </c>
      <c r="L205" s="33"/>
      <c r="M205" s="139" t="s">
        <v>33</v>
      </c>
      <c r="N205" s="140" t="s">
        <v>49</v>
      </c>
      <c r="P205" s="141">
        <f>O205*H205</f>
        <v>0</v>
      </c>
      <c r="Q205" s="141">
        <v>0.09153</v>
      </c>
      <c r="R205" s="141">
        <f>Q205*H205</f>
        <v>0.82377</v>
      </c>
      <c r="S205" s="141">
        <v>0</v>
      </c>
      <c r="T205" s="142">
        <f>S205*H205</f>
        <v>0</v>
      </c>
      <c r="AR205" s="143" t="s">
        <v>201</v>
      </c>
      <c r="AT205" s="143" t="s">
        <v>197</v>
      </c>
      <c r="AU205" s="143" t="s">
        <v>87</v>
      </c>
      <c r="AY205" s="17" t="s">
        <v>194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7" t="s">
        <v>85</v>
      </c>
      <c r="BK205" s="144">
        <f>ROUND(I205*H205,2)</f>
        <v>0</v>
      </c>
      <c r="BL205" s="17" t="s">
        <v>201</v>
      </c>
      <c r="BM205" s="143" t="s">
        <v>879</v>
      </c>
    </row>
    <row r="206" spans="2:47" s="1" customFormat="1" ht="11.25">
      <c r="B206" s="33"/>
      <c r="D206" s="149" t="s">
        <v>297</v>
      </c>
      <c r="F206" s="150" t="s">
        <v>533</v>
      </c>
      <c r="I206" s="147"/>
      <c r="L206" s="33"/>
      <c r="M206" s="148"/>
      <c r="T206" s="54"/>
      <c r="AT206" s="17" t="s">
        <v>297</v>
      </c>
      <c r="AU206" s="17" t="s">
        <v>87</v>
      </c>
    </row>
    <row r="207" spans="2:51" s="12" customFormat="1" ht="11.25">
      <c r="B207" s="151"/>
      <c r="D207" s="145" t="s">
        <v>320</v>
      </c>
      <c r="E207" s="152" t="s">
        <v>33</v>
      </c>
      <c r="F207" s="153" t="s">
        <v>880</v>
      </c>
      <c r="H207" s="154">
        <v>9</v>
      </c>
      <c r="I207" s="155"/>
      <c r="L207" s="151"/>
      <c r="M207" s="156"/>
      <c r="T207" s="157"/>
      <c r="AT207" s="152" t="s">
        <v>320</v>
      </c>
      <c r="AU207" s="152" t="s">
        <v>87</v>
      </c>
      <c r="AV207" s="12" t="s">
        <v>87</v>
      </c>
      <c r="AW207" s="12" t="s">
        <v>39</v>
      </c>
      <c r="AX207" s="12" t="s">
        <v>85</v>
      </c>
      <c r="AY207" s="152" t="s">
        <v>194</v>
      </c>
    </row>
    <row r="208" spans="2:63" s="11" customFormat="1" ht="22.9" customHeight="1">
      <c r="B208" s="120"/>
      <c r="D208" s="121" t="s">
        <v>77</v>
      </c>
      <c r="E208" s="130" t="s">
        <v>228</v>
      </c>
      <c r="F208" s="130" t="s">
        <v>881</v>
      </c>
      <c r="I208" s="123"/>
      <c r="J208" s="131">
        <f>BK208</f>
        <v>0</v>
      </c>
      <c r="L208" s="120"/>
      <c r="M208" s="125"/>
      <c r="P208" s="126">
        <f>SUM(P209:P217)</f>
        <v>0</v>
      </c>
      <c r="R208" s="126">
        <f>SUM(R209:R217)</f>
        <v>0.020245</v>
      </c>
      <c r="T208" s="127">
        <f>SUM(T209:T217)</f>
        <v>0</v>
      </c>
      <c r="AR208" s="121" t="s">
        <v>85</v>
      </c>
      <c r="AT208" s="128" t="s">
        <v>77</v>
      </c>
      <c r="AU208" s="128" t="s">
        <v>85</v>
      </c>
      <c r="AY208" s="121" t="s">
        <v>194</v>
      </c>
      <c r="BK208" s="129">
        <f>SUM(BK209:BK217)</f>
        <v>0</v>
      </c>
    </row>
    <row r="209" spans="2:65" s="1" customFormat="1" ht="24.2" customHeight="1">
      <c r="B209" s="33"/>
      <c r="C209" s="132" t="s">
        <v>882</v>
      </c>
      <c r="D209" s="132" t="s">
        <v>197</v>
      </c>
      <c r="E209" s="133" t="s">
        <v>883</v>
      </c>
      <c r="F209" s="134" t="s">
        <v>884</v>
      </c>
      <c r="G209" s="135" t="s">
        <v>367</v>
      </c>
      <c r="H209" s="136">
        <v>1.5</v>
      </c>
      <c r="I209" s="137"/>
      <c r="J209" s="138">
        <f>ROUND(I209*H209,2)</f>
        <v>0</v>
      </c>
      <c r="K209" s="134" t="s">
        <v>295</v>
      </c>
      <c r="L209" s="33"/>
      <c r="M209" s="139" t="s">
        <v>33</v>
      </c>
      <c r="N209" s="140" t="s">
        <v>49</v>
      </c>
      <c r="P209" s="141">
        <f>O209*H209</f>
        <v>0</v>
      </c>
      <c r="Q209" s="141">
        <v>0.01235</v>
      </c>
      <c r="R209" s="141">
        <f>Q209*H209</f>
        <v>0.018525</v>
      </c>
      <c r="S209" s="141">
        <v>0</v>
      </c>
      <c r="T209" s="142">
        <f>S209*H209</f>
        <v>0</v>
      </c>
      <c r="AR209" s="143" t="s">
        <v>201</v>
      </c>
      <c r="AT209" s="143" t="s">
        <v>197</v>
      </c>
      <c r="AU209" s="143" t="s">
        <v>87</v>
      </c>
      <c r="AY209" s="17" t="s">
        <v>194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7" t="s">
        <v>85</v>
      </c>
      <c r="BK209" s="144">
        <f>ROUND(I209*H209,2)</f>
        <v>0</v>
      </c>
      <c r="BL209" s="17" t="s">
        <v>201</v>
      </c>
      <c r="BM209" s="143" t="s">
        <v>885</v>
      </c>
    </row>
    <row r="210" spans="2:47" s="1" customFormat="1" ht="11.25">
      <c r="B210" s="33"/>
      <c r="D210" s="149" t="s">
        <v>297</v>
      </c>
      <c r="F210" s="150" t="s">
        <v>886</v>
      </c>
      <c r="I210" s="147"/>
      <c r="L210" s="33"/>
      <c r="M210" s="148"/>
      <c r="T210" s="54"/>
      <c r="AT210" s="17" t="s">
        <v>297</v>
      </c>
      <c r="AU210" s="17" t="s">
        <v>87</v>
      </c>
    </row>
    <row r="211" spans="2:51" s="12" customFormat="1" ht="11.25">
      <c r="B211" s="151"/>
      <c r="D211" s="145" t="s">
        <v>320</v>
      </c>
      <c r="E211" s="152" t="s">
        <v>33</v>
      </c>
      <c r="F211" s="153" t="s">
        <v>887</v>
      </c>
      <c r="H211" s="154">
        <v>1.5</v>
      </c>
      <c r="I211" s="155"/>
      <c r="L211" s="151"/>
      <c r="M211" s="156"/>
      <c r="T211" s="157"/>
      <c r="AT211" s="152" t="s">
        <v>320</v>
      </c>
      <c r="AU211" s="152" t="s">
        <v>87</v>
      </c>
      <c r="AV211" s="12" t="s">
        <v>87</v>
      </c>
      <c r="AW211" s="12" t="s">
        <v>39</v>
      </c>
      <c r="AX211" s="12" t="s">
        <v>85</v>
      </c>
      <c r="AY211" s="152" t="s">
        <v>194</v>
      </c>
    </row>
    <row r="212" spans="2:65" s="1" customFormat="1" ht="16.5" customHeight="1">
      <c r="B212" s="33"/>
      <c r="C212" s="132" t="s">
        <v>888</v>
      </c>
      <c r="D212" s="132" t="s">
        <v>197</v>
      </c>
      <c r="E212" s="133" t="s">
        <v>889</v>
      </c>
      <c r="F212" s="134" t="s">
        <v>890</v>
      </c>
      <c r="G212" s="135" t="s">
        <v>621</v>
      </c>
      <c r="H212" s="136">
        <v>3</v>
      </c>
      <c r="I212" s="137"/>
      <c r="J212" s="138">
        <f>ROUND(I212*H212,2)</f>
        <v>0</v>
      </c>
      <c r="K212" s="134" t="s">
        <v>891</v>
      </c>
      <c r="L212" s="33"/>
      <c r="M212" s="139" t="s">
        <v>33</v>
      </c>
      <c r="N212" s="140" t="s">
        <v>49</v>
      </c>
      <c r="P212" s="141">
        <f>O212*H212</f>
        <v>0</v>
      </c>
      <c r="Q212" s="141">
        <v>8E-05</v>
      </c>
      <c r="R212" s="141">
        <f>Q212*H212</f>
        <v>0.00024000000000000003</v>
      </c>
      <c r="S212" s="141">
        <v>0</v>
      </c>
      <c r="T212" s="142">
        <f>S212*H212</f>
        <v>0</v>
      </c>
      <c r="AR212" s="143" t="s">
        <v>201</v>
      </c>
      <c r="AT212" s="143" t="s">
        <v>197</v>
      </c>
      <c r="AU212" s="143" t="s">
        <v>87</v>
      </c>
      <c r="AY212" s="17" t="s">
        <v>194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7" t="s">
        <v>85</v>
      </c>
      <c r="BK212" s="144">
        <f>ROUND(I212*H212,2)</f>
        <v>0</v>
      </c>
      <c r="BL212" s="17" t="s">
        <v>201</v>
      </c>
      <c r="BM212" s="143" t="s">
        <v>892</v>
      </c>
    </row>
    <row r="213" spans="2:47" s="1" customFormat="1" ht="11.25">
      <c r="B213" s="33"/>
      <c r="D213" s="149" t="s">
        <v>297</v>
      </c>
      <c r="F213" s="150" t="s">
        <v>893</v>
      </c>
      <c r="I213" s="147"/>
      <c r="L213" s="33"/>
      <c r="M213" s="148"/>
      <c r="T213" s="54"/>
      <c r="AT213" s="17" t="s">
        <v>297</v>
      </c>
      <c r="AU213" s="17" t="s">
        <v>87</v>
      </c>
    </row>
    <row r="214" spans="2:51" s="12" customFormat="1" ht="11.25">
      <c r="B214" s="151"/>
      <c r="D214" s="145" t="s">
        <v>320</v>
      </c>
      <c r="E214" s="152" t="s">
        <v>33</v>
      </c>
      <c r="F214" s="153" t="s">
        <v>894</v>
      </c>
      <c r="H214" s="154">
        <v>3</v>
      </c>
      <c r="I214" s="155"/>
      <c r="L214" s="151"/>
      <c r="M214" s="156"/>
      <c r="T214" s="157"/>
      <c r="AT214" s="152" t="s">
        <v>320</v>
      </c>
      <c r="AU214" s="152" t="s">
        <v>87</v>
      </c>
      <c r="AV214" s="12" t="s">
        <v>87</v>
      </c>
      <c r="AW214" s="12" t="s">
        <v>39</v>
      </c>
      <c r="AX214" s="12" t="s">
        <v>85</v>
      </c>
      <c r="AY214" s="152" t="s">
        <v>194</v>
      </c>
    </row>
    <row r="215" spans="2:65" s="1" customFormat="1" ht="16.5" customHeight="1">
      <c r="B215" s="33"/>
      <c r="C215" s="132" t="s">
        <v>895</v>
      </c>
      <c r="D215" s="132" t="s">
        <v>197</v>
      </c>
      <c r="E215" s="133" t="s">
        <v>896</v>
      </c>
      <c r="F215" s="134" t="s">
        <v>897</v>
      </c>
      <c r="G215" s="135" t="s">
        <v>621</v>
      </c>
      <c r="H215" s="136">
        <v>2</v>
      </c>
      <c r="I215" s="137"/>
      <c r="J215" s="138">
        <f>ROUND(I215*H215,2)</f>
        <v>0</v>
      </c>
      <c r="K215" s="134" t="s">
        <v>295</v>
      </c>
      <c r="L215" s="33"/>
      <c r="M215" s="139" t="s">
        <v>33</v>
      </c>
      <c r="N215" s="140" t="s">
        <v>49</v>
      </c>
      <c r="P215" s="141">
        <f>O215*H215</f>
        <v>0</v>
      </c>
      <c r="Q215" s="141">
        <v>0.00074</v>
      </c>
      <c r="R215" s="141">
        <f>Q215*H215</f>
        <v>0.00148</v>
      </c>
      <c r="S215" s="141">
        <v>0</v>
      </c>
      <c r="T215" s="142">
        <f>S215*H215</f>
        <v>0</v>
      </c>
      <c r="AR215" s="143" t="s">
        <v>201</v>
      </c>
      <c r="AT215" s="143" t="s">
        <v>197</v>
      </c>
      <c r="AU215" s="143" t="s">
        <v>87</v>
      </c>
      <c r="AY215" s="17" t="s">
        <v>194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7" t="s">
        <v>85</v>
      </c>
      <c r="BK215" s="144">
        <f>ROUND(I215*H215,2)</f>
        <v>0</v>
      </c>
      <c r="BL215" s="17" t="s">
        <v>201</v>
      </c>
      <c r="BM215" s="143" t="s">
        <v>898</v>
      </c>
    </row>
    <row r="216" spans="2:47" s="1" customFormat="1" ht="11.25">
      <c r="B216" s="33"/>
      <c r="D216" s="149" t="s">
        <v>297</v>
      </c>
      <c r="F216" s="150" t="s">
        <v>899</v>
      </c>
      <c r="I216" s="147"/>
      <c r="L216" s="33"/>
      <c r="M216" s="148"/>
      <c r="T216" s="54"/>
      <c r="AT216" s="17" t="s">
        <v>297</v>
      </c>
      <c r="AU216" s="17" t="s">
        <v>87</v>
      </c>
    </row>
    <row r="217" spans="2:51" s="12" customFormat="1" ht="11.25">
      <c r="B217" s="151"/>
      <c r="D217" s="145" t="s">
        <v>320</v>
      </c>
      <c r="E217" s="152" t="s">
        <v>33</v>
      </c>
      <c r="F217" s="153" t="s">
        <v>900</v>
      </c>
      <c r="H217" s="154">
        <v>2</v>
      </c>
      <c r="I217" s="155"/>
      <c r="L217" s="151"/>
      <c r="M217" s="156"/>
      <c r="T217" s="157"/>
      <c r="AT217" s="152" t="s">
        <v>320</v>
      </c>
      <c r="AU217" s="152" t="s">
        <v>87</v>
      </c>
      <c r="AV217" s="12" t="s">
        <v>87</v>
      </c>
      <c r="AW217" s="12" t="s">
        <v>39</v>
      </c>
      <c r="AX217" s="12" t="s">
        <v>85</v>
      </c>
      <c r="AY217" s="152" t="s">
        <v>194</v>
      </c>
    </row>
    <row r="218" spans="2:63" s="11" customFormat="1" ht="22.9" customHeight="1">
      <c r="B218" s="120"/>
      <c r="D218" s="121" t="s">
        <v>77</v>
      </c>
      <c r="E218" s="130" t="s">
        <v>235</v>
      </c>
      <c r="F218" s="130" t="s">
        <v>364</v>
      </c>
      <c r="I218" s="123"/>
      <c r="J218" s="131">
        <f>BK218</f>
        <v>0</v>
      </c>
      <c r="L218" s="120"/>
      <c r="M218" s="125"/>
      <c r="P218" s="126">
        <f>SUM(P219:P243)</f>
        <v>0</v>
      </c>
      <c r="R218" s="126">
        <f>SUM(R219:R243)</f>
        <v>0.05737500000000001</v>
      </c>
      <c r="T218" s="127">
        <f>SUM(T219:T243)</f>
        <v>0.16199999999999998</v>
      </c>
      <c r="AR218" s="121" t="s">
        <v>85</v>
      </c>
      <c r="AT218" s="128" t="s">
        <v>77</v>
      </c>
      <c r="AU218" s="128" t="s">
        <v>85</v>
      </c>
      <c r="AY218" s="121" t="s">
        <v>194</v>
      </c>
      <c r="BK218" s="129">
        <f>SUM(BK219:BK243)</f>
        <v>0</v>
      </c>
    </row>
    <row r="219" spans="2:65" s="1" customFormat="1" ht="16.5" customHeight="1">
      <c r="B219" s="33"/>
      <c r="C219" s="132" t="s">
        <v>901</v>
      </c>
      <c r="D219" s="132" t="s">
        <v>197</v>
      </c>
      <c r="E219" s="133" t="s">
        <v>902</v>
      </c>
      <c r="F219" s="134" t="s">
        <v>903</v>
      </c>
      <c r="G219" s="135" t="s">
        <v>367</v>
      </c>
      <c r="H219" s="136">
        <v>46</v>
      </c>
      <c r="I219" s="137"/>
      <c r="J219" s="138">
        <f>ROUND(I219*H219,2)</f>
        <v>0</v>
      </c>
      <c r="K219" s="134" t="s">
        <v>33</v>
      </c>
      <c r="L219" s="33"/>
      <c r="M219" s="139" t="s">
        <v>33</v>
      </c>
      <c r="N219" s="140" t="s">
        <v>49</v>
      </c>
      <c r="P219" s="141">
        <f>O219*H219</f>
        <v>0</v>
      </c>
      <c r="Q219" s="141">
        <v>0</v>
      </c>
      <c r="R219" s="141">
        <f>Q219*H219</f>
        <v>0</v>
      </c>
      <c r="S219" s="141">
        <v>0</v>
      </c>
      <c r="T219" s="142">
        <f>S219*H219</f>
        <v>0</v>
      </c>
      <c r="AR219" s="143" t="s">
        <v>201</v>
      </c>
      <c r="AT219" s="143" t="s">
        <v>197</v>
      </c>
      <c r="AU219" s="143" t="s">
        <v>87</v>
      </c>
      <c r="AY219" s="17" t="s">
        <v>194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7" t="s">
        <v>85</v>
      </c>
      <c r="BK219" s="144">
        <f>ROUND(I219*H219,2)</f>
        <v>0</v>
      </c>
      <c r="BL219" s="17" t="s">
        <v>201</v>
      </c>
      <c r="BM219" s="143" t="s">
        <v>904</v>
      </c>
    </row>
    <row r="220" spans="2:51" s="12" customFormat="1" ht="11.25">
      <c r="B220" s="151"/>
      <c r="D220" s="145" t="s">
        <v>320</v>
      </c>
      <c r="E220" s="152" t="s">
        <v>33</v>
      </c>
      <c r="F220" s="153" t="s">
        <v>905</v>
      </c>
      <c r="H220" s="154">
        <v>46</v>
      </c>
      <c r="I220" s="155"/>
      <c r="L220" s="151"/>
      <c r="M220" s="156"/>
      <c r="T220" s="157"/>
      <c r="AT220" s="152" t="s">
        <v>320</v>
      </c>
      <c r="AU220" s="152" t="s">
        <v>87</v>
      </c>
      <c r="AV220" s="12" t="s">
        <v>87</v>
      </c>
      <c r="AW220" s="12" t="s">
        <v>39</v>
      </c>
      <c r="AX220" s="12" t="s">
        <v>85</v>
      </c>
      <c r="AY220" s="152" t="s">
        <v>194</v>
      </c>
    </row>
    <row r="221" spans="2:65" s="1" customFormat="1" ht="16.5" customHeight="1">
      <c r="B221" s="33"/>
      <c r="C221" s="132" t="s">
        <v>906</v>
      </c>
      <c r="D221" s="132" t="s">
        <v>197</v>
      </c>
      <c r="E221" s="133" t="s">
        <v>907</v>
      </c>
      <c r="F221" s="134" t="s">
        <v>908</v>
      </c>
      <c r="G221" s="135" t="s">
        <v>317</v>
      </c>
      <c r="H221" s="136">
        <v>19</v>
      </c>
      <c r="I221" s="137"/>
      <c r="J221" s="138">
        <f>ROUND(I221*H221,2)</f>
        <v>0</v>
      </c>
      <c r="K221" s="134" t="s">
        <v>295</v>
      </c>
      <c r="L221" s="33"/>
      <c r="M221" s="139" t="s">
        <v>33</v>
      </c>
      <c r="N221" s="140" t="s">
        <v>49</v>
      </c>
      <c r="P221" s="141">
        <f>O221*H221</f>
        <v>0</v>
      </c>
      <c r="Q221" s="141">
        <v>0.00063</v>
      </c>
      <c r="R221" s="141">
        <f>Q221*H221</f>
        <v>0.01197</v>
      </c>
      <c r="S221" s="141">
        <v>0</v>
      </c>
      <c r="T221" s="142">
        <f>S221*H221</f>
        <v>0</v>
      </c>
      <c r="AR221" s="143" t="s">
        <v>201</v>
      </c>
      <c r="AT221" s="143" t="s">
        <v>197</v>
      </c>
      <c r="AU221" s="143" t="s">
        <v>87</v>
      </c>
      <c r="AY221" s="17" t="s">
        <v>194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7" t="s">
        <v>85</v>
      </c>
      <c r="BK221" s="144">
        <f>ROUND(I221*H221,2)</f>
        <v>0</v>
      </c>
      <c r="BL221" s="17" t="s">
        <v>201</v>
      </c>
      <c r="BM221" s="143" t="s">
        <v>909</v>
      </c>
    </row>
    <row r="222" spans="2:47" s="1" customFormat="1" ht="11.25">
      <c r="B222" s="33"/>
      <c r="D222" s="149" t="s">
        <v>297</v>
      </c>
      <c r="F222" s="150" t="s">
        <v>910</v>
      </c>
      <c r="I222" s="147"/>
      <c r="L222" s="33"/>
      <c r="M222" s="148"/>
      <c r="T222" s="54"/>
      <c r="AT222" s="17" t="s">
        <v>297</v>
      </c>
      <c r="AU222" s="17" t="s">
        <v>87</v>
      </c>
    </row>
    <row r="223" spans="2:51" s="12" customFormat="1" ht="11.25">
      <c r="B223" s="151"/>
      <c r="D223" s="145" t="s">
        <v>320</v>
      </c>
      <c r="E223" s="152" t="s">
        <v>33</v>
      </c>
      <c r="F223" s="153" t="s">
        <v>911</v>
      </c>
      <c r="H223" s="154">
        <v>19</v>
      </c>
      <c r="I223" s="155"/>
      <c r="L223" s="151"/>
      <c r="M223" s="156"/>
      <c r="T223" s="157"/>
      <c r="AT223" s="152" t="s">
        <v>320</v>
      </c>
      <c r="AU223" s="152" t="s">
        <v>87</v>
      </c>
      <c r="AV223" s="12" t="s">
        <v>87</v>
      </c>
      <c r="AW223" s="12" t="s">
        <v>39</v>
      </c>
      <c r="AX223" s="12" t="s">
        <v>85</v>
      </c>
      <c r="AY223" s="152" t="s">
        <v>194</v>
      </c>
    </row>
    <row r="224" spans="2:65" s="1" customFormat="1" ht="37.9" customHeight="1">
      <c r="B224" s="33"/>
      <c r="C224" s="132" t="s">
        <v>912</v>
      </c>
      <c r="D224" s="132" t="s">
        <v>197</v>
      </c>
      <c r="E224" s="133" t="s">
        <v>535</v>
      </c>
      <c r="F224" s="134" t="s">
        <v>536</v>
      </c>
      <c r="G224" s="135" t="s">
        <v>317</v>
      </c>
      <c r="H224" s="136">
        <v>5</v>
      </c>
      <c r="I224" s="137"/>
      <c r="J224" s="138">
        <f>ROUND(I224*H224,2)</f>
        <v>0</v>
      </c>
      <c r="K224" s="134" t="s">
        <v>295</v>
      </c>
      <c r="L224" s="33"/>
      <c r="M224" s="139" t="s">
        <v>33</v>
      </c>
      <c r="N224" s="140" t="s">
        <v>49</v>
      </c>
      <c r="P224" s="141">
        <f>O224*H224</f>
        <v>0</v>
      </c>
      <c r="Q224" s="141">
        <v>0</v>
      </c>
      <c r="R224" s="141">
        <f>Q224*H224</f>
        <v>0</v>
      </c>
      <c r="S224" s="141">
        <v>0</v>
      </c>
      <c r="T224" s="142">
        <f>S224*H224</f>
        <v>0</v>
      </c>
      <c r="AR224" s="143" t="s">
        <v>201</v>
      </c>
      <c r="AT224" s="143" t="s">
        <v>197</v>
      </c>
      <c r="AU224" s="143" t="s">
        <v>87</v>
      </c>
      <c r="AY224" s="17" t="s">
        <v>194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7" t="s">
        <v>85</v>
      </c>
      <c r="BK224" s="144">
        <f>ROUND(I224*H224,2)</f>
        <v>0</v>
      </c>
      <c r="BL224" s="17" t="s">
        <v>201</v>
      </c>
      <c r="BM224" s="143" t="s">
        <v>913</v>
      </c>
    </row>
    <row r="225" spans="2:47" s="1" customFormat="1" ht="11.25">
      <c r="B225" s="33"/>
      <c r="D225" s="149" t="s">
        <v>297</v>
      </c>
      <c r="F225" s="150" t="s">
        <v>538</v>
      </c>
      <c r="I225" s="147"/>
      <c r="L225" s="33"/>
      <c r="M225" s="148"/>
      <c r="T225" s="54"/>
      <c r="AT225" s="17" t="s">
        <v>297</v>
      </c>
      <c r="AU225" s="17" t="s">
        <v>87</v>
      </c>
    </row>
    <row r="226" spans="2:51" s="12" customFormat="1" ht="11.25">
      <c r="B226" s="151"/>
      <c r="D226" s="145" t="s">
        <v>320</v>
      </c>
      <c r="E226" s="152" t="s">
        <v>33</v>
      </c>
      <c r="F226" s="153" t="s">
        <v>914</v>
      </c>
      <c r="H226" s="154">
        <v>5</v>
      </c>
      <c r="I226" s="155"/>
      <c r="L226" s="151"/>
      <c r="M226" s="156"/>
      <c r="T226" s="157"/>
      <c r="AT226" s="152" t="s">
        <v>320</v>
      </c>
      <c r="AU226" s="152" t="s">
        <v>87</v>
      </c>
      <c r="AV226" s="12" t="s">
        <v>87</v>
      </c>
      <c r="AW226" s="12" t="s">
        <v>39</v>
      </c>
      <c r="AX226" s="12" t="s">
        <v>85</v>
      </c>
      <c r="AY226" s="152" t="s">
        <v>194</v>
      </c>
    </row>
    <row r="227" spans="2:65" s="1" customFormat="1" ht="37.9" customHeight="1">
      <c r="B227" s="33"/>
      <c r="C227" s="132" t="s">
        <v>915</v>
      </c>
      <c r="D227" s="132" t="s">
        <v>197</v>
      </c>
      <c r="E227" s="133" t="s">
        <v>540</v>
      </c>
      <c r="F227" s="134" t="s">
        <v>541</v>
      </c>
      <c r="G227" s="135" t="s">
        <v>317</v>
      </c>
      <c r="H227" s="136">
        <v>9</v>
      </c>
      <c r="I227" s="137"/>
      <c r="J227" s="138">
        <f>ROUND(I227*H227,2)</f>
        <v>0</v>
      </c>
      <c r="K227" s="134" t="s">
        <v>295</v>
      </c>
      <c r="L227" s="33"/>
      <c r="M227" s="139" t="s">
        <v>33</v>
      </c>
      <c r="N227" s="140" t="s">
        <v>49</v>
      </c>
      <c r="P227" s="141">
        <f>O227*H227</f>
        <v>0</v>
      </c>
      <c r="Q227" s="141">
        <v>0</v>
      </c>
      <c r="R227" s="141">
        <f>Q227*H227</f>
        <v>0</v>
      </c>
      <c r="S227" s="141">
        <v>0.018</v>
      </c>
      <c r="T227" s="142">
        <f>S227*H227</f>
        <v>0.16199999999999998</v>
      </c>
      <c r="AR227" s="143" t="s">
        <v>201</v>
      </c>
      <c r="AT227" s="143" t="s">
        <v>197</v>
      </c>
      <c r="AU227" s="143" t="s">
        <v>87</v>
      </c>
      <c r="AY227" s="17" t="s">
        <v>194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7" t="s">
        <v>85</v>
      </c>
      <c r="BK227" s="144">
        <f>ROUND(I227*H227,2)</f>
        <v>0</v>
      </c>
      <c r="BL227" s="17" t="s">
        <v>201</v>
      </c>
      <c r="BM227" s="143" t="s">
        <v>916</v>
      </c>
    </row>
    <row r="228" spans="2:47" s="1" customFormat="1" ht="11.25">
      <c r="B228" s="33"/>
      <c r="D228" s="149" t="s">
        <v>297</v>
      </c>
      <c r="F228" s="150" t="s">
        <v>543</v>
      </c>
      <c r="I228" s="147"/>
      <c r="L228" s="33"/>
      <c r="M228" s="148"/>
      <c r="T228" s="54"/>
      <c r="AT228" s="17" t="s">
        <v>297</v>
      </c>
      <c r="AU228" s="17" t="s">
        <v>87</v>
      </c>
    </row>
    <row r="229" spans="2:51" s="12" customFormat="1" ht="11.25">
      <c r="B229" s="151"/>
      <c r="D229" s="145" t="s">
        <v>320</v>
      </c>
      <c r="E229" s="152" t="s">
        <v>33</v>
      </c>
      <c r="F229" s="153" t="s">
        <v>917</v>
      </c>
      <c r="H229" s="154">
        <v>9</v>
      </c>
      <c r="I229" s="155"/>
      <c r="L229" s="151"/>
      <c r="M229" s="156"/>
      <c r="T229" s="157"/>
      <c r="AT229" s="152" t="s">
        <v>320</v>
      </c>
      <c r="AU229" s="152" t="s">
        <v>87</v>
      </c>
      <c r="AV229" s="12" t="s">
        <v>87</v>
      </c>
      <c r="AW229" s="12" t="s">
        <v>39</v>
      </c>
      <c r="AX229" s="12" t="s">
        <v>85</v>
      </c>
      <c r="AY229" s="152" t="s">
        <v>194</v>
      </c>
    </row>
    <row r="230" spans="2:65" s="1" customFormat="1" ht="24.2" customHeight="1">
      <c r="B230" s="33"/>
      <c r="C230" s="132" t="s">
        <v>918</v>
      </c>
      <c r="D230" s="132" t="s">
        <v>197</v>
      </c>
      <c r="E230" s="133" t="s">
        <v>919</v>
      </c>
      <c r="F230" s="134" t="s">
        <v>920</v>
      </c>
      <c r="G230" s="135" t="s">
        <v>367</v>
      </c>
      <c r="H230" s="136">
        <v>13.5</v>
      </c>
      <c r="I230" s="137"/>
      <c r="J230" s="138">
        <f>ROUND(I230*H230,2)</f>
        <v>0</v>
      </c>
      <c r="K230" s="134" t="s">
        <v>295</v>
      </c>
      <c r="L230" s="33"/>
      <c r="M230" s="139" t="s">
        <v>33</v>
      </c>
      <c r="N230" s="140" t="s">
        <v>49</v>
      </c>
      <c r="P230" s="141">
        <f>O230*H230</f>
        <v>0</v>
      </c>
      <c r="Q230" s="141">
        <v>0.00149</v>
      </c>
      <c r="R230" s="141">
        <f>Q230*H230</f>
        <v>0.020115</v>
      </c>
      <c r="S230" s="141">
        <v>0</v>
      </c>
      <c r="T230" s="142">
        <f>S230*H230</f>
        <v>0</v>
      </c>
      <c r="AR230" s="143" t="s">
        <v>201</v>
      </c>
      <c r="AT230" s="143" t="s">
        <v>197</v>
      </c>
      <c r="AU230" s="143" t="s">
        <v>87</v>
      </c>
      <c r="AY230" s="17" t="s">
        <v>194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7" t="s">
        <v>85</v>
      </c>
      <c r="BK230" s="144">
        <f>ROUND(I230*H230,2)</f>
        <v>0</v>
      </c>
      <c r="BL230" s="17" t="s">
        <v>201</v>
      </c>
      <c r="BM230" s="143" t="s">
        <v>921</v>
      </c>
    </row>
    <row r="231" spans="2:47" s="1" customFormat="1" ht="11.25">
      <c r="B231" s="33"/>
      <c r="D231" s="149" t="s">
        <v>297</v>
      </c>
      <c r="F231" s="150" t="s">
        <v>922</v>
      </c>
      <c r="I231" s="147"/>
      <c r="L231" s="33"/>
      <c r="M231" s="148"/>
      <c r="T231" s="54"/>
      <c r="AT231" s="17" t="s">
        <v>297</v>
      </c>
      <c r="AU231" s="17" t="s">
        <v>87</v>
      </c>
    </row>
    <row r="232" spans="2:51" s="12" customFormat="1" ht="11.25">
      <c r="B232" s="151"/>
      <c r="D232" s="145" t="s">
        <v>320</v>
      </c>
      <c r="E232" s="152" t="s">
        <v>33</v>
      </c>
      <c r="F232" s="153" t="s">
        <v>923</v>
      </c>
      <c r="H232" s="154">
        <v>13.5</v>
      </c>
      <c r="I232" s="155"/>
      <c r="L232" s="151"/>
      <c r="M232" s="156"/>
      <c r="T232" s="157"/>
      <c r="AT232" s="152" t="s">
        <v>320</v>
      </c>
      <c r="AU232" s="152" t="s">
        <v>87</v>
      </c>
      <c r="AV232" s="12" t="s">
        <v>87</v>
      </c>
      <c r="AW232" s="12" t="s">
        <v>39</v>
      </c>
      <c r="AX232" s="12" t="s">
        <v>85</v>
      </c>
      <c r="AY232" s="152" t="s">
        <v>194</v>
      </c>
    </row>
    <row r="233" spans="2:65" s="1" customFormat="1" ht="24.2" customHeight="1">
      <c r="B233" s="33"/>
      <c r="C233" s="132" t="s">
        <v>924</v>
      </c>
      <c r="D233" s="132" t="s">
        <v>197</v>
      </c>
      <c r="E233" s="133" t="s">
        <v>925</v>
      </c>
      <c r="F233" s="134" t="s">
        <v>926</v>
      </c>
      <c r="G233" s="135" t="s">
        <v>367</v>
      </c>
      <c r="H233" s="136">
        <v>13</v>
      </c>
      <c r="I233" s="137"/>
      <c r="J233" s="138">
        <f>ROUND(I233*H233,2)</f>
        <v>0</v>
      </c>
      <c r="K233" s="134" t="s">
        <v>295</v>
      </c>
      <c r="L233" s="33"/>
      <c r="M233" s="139" t="s">
        <v>33</v>
      </c>
      <c r="N233" s="140" t="s">
        <v>49</v>
      </c>
      <c r="P233" s="141">
        <f>O233*H233</f>
        <v>0</v>
      </c>
      <c r="Q233" s="141">
        <v>0.00033</v>
      </c>
      <c r="R233" s="141">
        <f>Q233*H233</f>
        <v>0.00429</v>
      </c>
      <c r="S233" s="141">
        <v>0</v>
      </c>
      <c r="T233" s="142">
        <f>S233*H233</f>
        <v>0</v>
      </c>
      <c r="AR233" s="143" t="s">
        <v>201</v>
      </c>
      <c r="AT233" s="143" t="s">
        <v>197</v>
      </c>
      <c r="AU233" s="143" t="s">
        <v>87</v>
      </c>
      <c r="AY233" s="17" t="s">
        <v>194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7" t="s">
        <v>85</v>
      </c>
      <c r="BK233" s="144">
        <f>ROUND(I233*H233,2)</f>
        <v>0</v>
      </c>
      <c r="BL233" s="17" t="s">
        <v>201</v>
      </c>
      <c r="BM233" s="143" t="s">
        <v>927</v>
      </c>
    </row>
    <row r="234" spans="2:47" s="1" customFormat="1" ht="11.25">
      <c r="B234" s="33"/>
      <c r="D234" s="149" t="s">
        <v>297</v>
      </c>
      <c r="F234" s="150" t="s">
        <v>928</v>
      </c>
      <c r="I234" s="147"/>
      <c r="L234" s="33"/>
      <c r="M234" s="148"/>
      <c r="T234" s="54"/>
      <c r="AT234" s="17" t="s">
        <v>297</v>
      </c>
      <c r="AU234" s="17" t="s">
        <v>87</v>
      </c>
    </row>
    <row r="235" spans="2:51" s="12" customFormat="1" ht="11.25">
      <c r="B235" s="151"/>
      <c r="D235" s="145" t="s">
        <v>320</v>
      </c>
      <c r="E235" s="152" t="s">
        <v>33</v>
      </c>
      <c r="F235" s="153" t="s">
        <v>929</v>
      </c>
      <c r="H235" s="154">
        <v>13</v>
      </c>
      <c r="I235" s="155"/>
      <c r="L235" s="151"/>
      <c r="M235" s="156"/>
      <c r="T235" s="157"/>
      <c r="AT235" s="152" t="s">
        <v>320</v>
      </c>
      <c r="AU235" s="152" t="s">
        <v>87</v>
      </c>
      <c r="AV235" s="12" t="s">
        <v>87</v>
      </c>
      <c r="AW235" s="12" t="s">
        <v>39</v>
      </c>
      <c r="AX235" s="12" t="s">
        <v>85</v>
      </c>
      <c r="AY235" s="152" t="s">
        <v>194</v>
      </c>
    </row>
    <row r="236" spans="2:65" s="1" customFormat="1" ht="16.5" customHeight="1">
      <c r="B236" s="33"/>
      <c r="C236" s="161" t="s">
        <v>930</v>
      </c>
      <c r="D236" s="161" t="s">
        <v>348</v>
      </c>
      <c r="E236" s="162" t="s">
        <v>931</v>
      </c>
      <c r="F236" s="163" t="s">
        <v>932</v>
      </c>
      <c r="G236" s="164" t="s">
        <v>351</v>
      </c>
      <c r="H236" s="165">
        <v>0.021</v>
      </c>
      <c r="I236" s="166"/>
      <c r="J236" s="167">
        <f>ROUND(I236*H236,2)</f>
        <v>0</v>
      </c>
      <c r="K236" s="163" t="s">
        <v>295</v>
      </c>
      <c r="L236" s="168"/>
      <c r="M236" s="169" t="s">
        <v>33</v>
      </c>
      <c r="N236" s="170" t="s">
        <v>49</v>
      </c>
      <c r="P236" s="141">
        <f>O236*H236</f>
        <v>0</v>
      </c>
      <c r="Q236" s="141">
        <v>1</v>
      </c>
      <c r="R236" s="141">
        <f>Q236*H236</f>
        <v>0.021</v>
      </c>
      <c r="S236" s="141">
        <v>0</v>
      </c>
      <c r="T236" s="142">
        <f>S236*H236</f>
        <v>0</v>
      </c>
      <c r="AR236" s="143" t="s">
        <v>228</v>
      </c>
      <c r="AT236" s="143" t="s">
        <v>348</v>
      </c>
      <c r="AU236" s="143" t="s">
        <v>87</v>
      </c>
      <c r="AY236" s="17" t="s">
        <v>194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7" t="s">
        <v>85</v>
      </c>
      <c r="BK236" s="144">
        <f>ROUND(I236*H236,2)</f>
        <v>0</v>
      </c>
      <c r="BL236" s="17" t="s">
        <v>201</v>
      </c>
      <c r="BM236" s="143" t="s">
        <v>933</v>
      </c>
    </row>
    <row r="237" spans="2:51" s="12" customFormat="1" ht="11.25">
      <c r="B237" s="151"/>
      <c r="D237" s="145" t="s">
        <v>320</v>
      </c>
      <c r="E237" s="152" t="s">
        <v>33</v>
      </c>
      <c r="F237" s="153" t="s">
        <v>934</v>
      </c>
      <c r="H237" s="154">
        <v>32.5</v>
      </c>
      <c r="I237" s="155"/>
      <c r="L237" s="151"/>
      <c r="M237" s="156"/>
      <c r="T237" s="157"/>
      <c r="AT237" s="152" t="s">
        <v>320</v>
      </c>
      <c r="AU237" s="152" t="s">
        <v>87</v>
      </c>
      <c r="AV237" s="12" t="s">
        <v>87</v>
      </c>
      <c r="AW237" s="12" t="s">
        <v>39</v>
      </c>
      <c r="AX237" s="12" t="s">
        <v>85</v>
      </c>
      <c r="AY237" s="152" t="s">
        <v>194</v>
      </c>
    </row>
    <row r="238" spans="2:51" s="12" customFormat="1" ht="11.25">
      <c r="B238" s="151"/>
      <c r="D238" s="145" t="s">
        <v>320</v>
      </c>
      <c r="F238" s="153" t="s">
        <v>935</v>
      </c>
      <c r="H238" s="154">
        <v>0.021</v>
      </c>
      <c r="I238" s="155"/>
      <c r="L238" s="151"/>
      <c r="M238" s="156"/>
      <c r="T238" s="157"/>
      <c r="AT238" s="152" t="s">
        <v>320</v>
      </c>
      <c r="AU238" s="152" t="s">
        <v>87</v>
      </c>
      <c r="AV238" s="12" t="s">
        <v>87</v>
      </c>
      <c r="AW238" s="12" t="s">
        <v>4</v>
      </c>
      <c r="AX238" s="12" t="s">
        <v>85</v>
      </c>
      <c r="AY238" s="152" t="s">
        <v>194</v>
      </c>
    </row>
    <row r="239" spans="2:65" s="1" customFormat="1" ht="16.5" customHeight="1">
      <c r="B239" s="33"/>
      <c r="C239" s="132" t="s">
        <v>936</v>
      </c>
      <c r="D239" s="132" t="s">
        <v>197</v>
      </c>
      <c r="E239" s="133" t="s">
        <v>937</v>
      </c>
      <c r="F239" s="134" t="s">
        <v>938</v>
      </c>
      <c r="G239" s="135" t="s">
        <v>367</v>
      </c>
      <c r="H239" s="136">
        <v>5.4</v>
      </c>
      <c r="I239" s="137"/>
      <c r="J239" s="138">
        <f>ROUND(I239*H239,2)</f>
        <v>0</v>
      </c>
      <c r="K239" s="134" t="s">
        <v>33</v>
      </c>
      <c r="L239" s="33"/>
      <c r="M239" s="139" t="s">
        <v>33</v>
      </c>
      <c r="N239" s="140" t="s">
        <v>49</v>
      </c>
      <c r="P239" s="141">
        <f>O239*H239</f>
        <v>0</v>
      </c>
      <c r="Q239" s="141">
        <v>0</v>
      </c>
      <c r="R239" s="141">
        <f>Q239*H239</f>
        <v>0</v>
      </c>
      <c r="S239" s="141">
        <v>0</v>
      </c>
      <c r="T239" s="142">
        <f>S239*H239</f>
        <v>0</v>
      </c>
      <c r="AR239" s="143" t="s">
        <v>201</v>
      </c>
      <c r="AT239" s="143" t="s">
        <v>197</v>
      </c>
      <c r="AU239" s="143" t="s">
        <v>87</v>
      </c>
      <c r="AY239" s="17" t="s">
        <v>194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7" t="s">
        <v>85</v>
      </c>
      <c r="BK239" s="144">
        <f>ROUND(I239*H239,2)</f>
        <v>0</v>
      </c>
      <c r="BL239" s="17" t="s">
        <v>201</v>
      </c>
      <c r="BM239" s="143" t="s">
        <v>939</v>
      </c>
    </row>
    <row r="240" spans="2:47" s="1" customFormat="1" ht="19.5">
      <c r="B240" s="33"/>
      <c r="D240" s="145" t="s">
        <v>206</v>
      </c>
      <c r="F240" s="146" t="s">
        <v>940</v>
      </c>
      <c r="I240" s="147"/>
      <c r="L240" s="33"/>
      <c r="M240" s="148"/>
      <c r="T240" s="54"/>
      <c r="AT240" s="17" t="s">
        <v>206</v>
      </c>
      <c r="AU240" s="17" t="s">
        <v>87</v>
      </c>
    </row>
    <row r="241" spans="2:51" s="12" customFormat="1" ht="11.25">
      <c r="B241" s="151"/>
      <c r="D241" s="145" t="s">
        <v>320</v>
      </c>
      <c r="E241" s="152" t="s">
        <v>33</v>
      </c>
      <c r="F241" s="153" t="s">
        <v>941</v>
      </c>
      <c r="H241" s="154">
        <v>5.4</v>
      </c>
      <c r="I241" s="155"/>
      <c r="L241" s="151"/>
      <c r="M241" s="156"/>
      <c r="T241" s="157"/>
      <c r="AT241" s="152" t="s">
        <v>320</v>
      </c>
      <c r="AU241" s="152" t="s">
        <v>87</v>
      </c>
      <c r="AV241" s="12" t="s">
        <v>87</v>
      </c>
      <c r="AW241" s="12" t="s">
        <v>39</v>
      </c>
      <c r="AX241" s="12" t="s">
        <v>85</v>
      </c>
      <c r="AY241" s="152" t="s">
        <v>194</v>
      </c>
    </row>
    <row r="242" spans="2:65" s="1" customFormat="1" ht="16.5" customHeight="1">
      <c r="B242" s="33"/>
      <c r="C242" s="132" t="s">
        <v>942</v>
      </c>
      <c r="D242" s="132" t="s">
        <v>197</v>
      </c>
      <c r="E242" s="133" t="s">
        <v>943</v>
      </c>
      <c r="F242" s="134" t="s">
        <v>944</v>
      </c>
      <c r="G242" s="135" t="s">
        <v>367</v>
      </c>
      <c r="H242" s="136">
        <v>17</v>
      </c>
      <c r="I242" s="137"/>
      <c r="J242" s="138">
        <f>ROUND(I242*H242,2)</f>
        <v>0</v>
      </c>
      <c r="K242" s="134" t="s">
        <v>33</v>
      </c>
      <c r="L242" s="33"/>
      <c r="M242" s="139" t="s">
        <v>33</v>
      </c>
      <c r="N242" s="140" t="s">
        <v>49</v>
      </c>
      <c r="P242" s="141">
        <f>O242*H242</f>
        <v>0</v>
      </c>
      <c r="Q242" s="141">
        <v>0</v>
      </c>
      <c r="R242" s="141">
        <f>Q242*H242</f>
        <v>0</v>
      </c>
      <c r="S242" s="141">
        <v>0</v>
      </c>
      <c r="T242" s="142">
        <f>S242*H242</f>
        <v>0</v>
      </c>
      <c r="AR242" s="143" t="s">
        <v>201</v>
      </c>
      <c r="AT242" s="143" t="s">
        <v>197</v>
      </c>
      <c r="AU242" s="143" t="s">
        <v>87</v>
      </c>
      <c r="AY242" s="17" t="s">
        <v>194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7" t="s">
        <v>85</v>
      </c>
      <c r="BK242" s="144">
        <f>ROUND(I242*H242,2)</f>
        <v>0</v>
      </c>
      <c r="BL242" s="17" t="s">
        <v>201</v>
      </c>
      <c r="BM242" s="143" t="s">
        <v>945</v>
      </c>
    </row>
    <row r="243" spans="2:51" s="12" customFormat="1" ht="11.25">
      <c r="B243" s="151"/>
      <c r="D243" s="145" t="s">
        <v>320</v>
      </c>
      <c r="E243" s="152" t="s">
        <v>33</v>
      </c>
      <c r="F243" s="153" t="s">
        <v>682</v>
      </c>
      <c r="H243" s="154">
        <v>17</v>
      </c>
      <c r="I243" s="155"/>
      <c r="L243" s="151"/>
      <c r="M243" s="156"/>
      <c r="T243" s="157"/>
      <c r="AT243" s="152" t="s">
        <v>320</v>
      </c>
      <c r="AU243" s="152" t="s">
        <v>87</v>
      </c>
      <c r="AV243" s="12" t="s">
        <v>87</v>
      </c>
      <c r="AW243" s="12" t="s">
        <v>39</v>
      </c>
      <c r="AX243" s="12" t="s">
        <v>85</v>
      </c>
      <c r="AY243" s="152" t="s">
        <v>194</v>
      </c>
    </row>
    <row r="244" spans="2:63" s="11" customFormat="1" ht="22.9" customHeight="1">
      <c r="B244" s="120"/>
      <c r="D244" s="121" t="s">
        <v>77</v>
      </c>
      <c r="E244" s="130" t="s">
        <v>498</v>
      </c>
      <c r="F244" s="130" t="s">
        <v>499</v>
      </c>
      <c r="I244" s="123"/>
      <c r="J244" s="131">
        <f>BK244</f>
        <v>0</v>
      </c>
      <c r="L244" s="120"/>
      <c r="M244" s="125"/>
      <c r="P244" s="126">
        <f>SUM(P245:P246)</f>
        <v>0</v>
      </c>
      <c r="R244" s="126">
        <f>SUM(R245:R246)</f>
        <v>0</v>
      </c>
      <c r="T244" s="127">
        <f>SUM(T245:T246)</f>
        <v>0</v>
      </c>
      <c r="AR244" s="121" t="s">
        <v>85</v>
      </c>
      <c r="AT244" s="128" t="s">
        <v>77</v>
      </c>
      <c r="AU244" s="128" t="s">
        <v>85</v>
      </c>
      <c r="AY244" s="121" t="s">
        <v>194</v>
      </c>
      <c r="BK244" s="129">
        <f>SUM(BK245:BK246)</f>
        <v>0</v>
      </c>
    </row>
    <row r="245" spans="2:65" s="1" customFormat="1" ht="24.2" customHeight="1">
      <c r="B245" s="33"/>
      <c r="C245" s="132" t="s">
        <v>946</v>
      </c>
      <c r="D245" s="132" t="s">
        <v>197</v>
      </c>
      <c r="E245" s="133" t="s">
        <v>500</v>
      </c>
      <c r="F245" s="134" t="s">
        <v>501</v>
      </c>
      <c r="G245" s="135" t="s">
        <v>351</v>
      </c>
      <c r="H245" s="136">
        <v>233.122</v>
      </c>
      <c r="I245" s="137"/>
      <c r="J245" s="138">
        <f>ROUND(I245*H245,2)</f>
        <v>0</v>
      </c>
      <c r="K245" s="134" t="s">
        <v>295</v>
      </c>
      <c r="L245" s="33"/>
      <c r="M245" s="139" t="s">
        <v>33</v>
      </c>
      <c r="N245" s="140" t="s">
        <v>49</v>
      </c>
      <c r="P245" s="141">
        <f>O245*H245</f>
        <v>0</v>
      </c>
      <c r="Q245" s="141">
        <v>0</v>
      </c>
      <c r="R245" s="141">
        <f>Q245*H245</f>
        <v>0</v>
      </c>
      <c r="S245" s="141">
        <v>0</v>
      </c>
      <c r="T245" s="142">
        <f>S245*H245</f>
        <v>0</v>
      </c>
      <c r="AR245" s="143" t="s">
        <v>201</v>
      </c>
      <c r="AT245" s="143" t="s">
        <v>197</v>
      </c>
      <c r="AU245" s="143" t="s">
        <v>87</v>
      </c>
      <c r="AY245" s="17" t="s">
        <v>194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7" t="s">
        <v>85</v>
      </c>
      <c r="BK245" s="144">
        <f>ROUND(I245*H245,2)</f>
        <v>0</v>
      </c>
      <c r="BL245" s="17" t="s">
        <v>201</v>
      </c>
      <c r="BM245" s="143" t="s">
        <v>947</v>
      </c>
    </row>
    <row r="246" spans="2:47" s="1" customFormat="1" ht="11.25">
      <c r="B246" s="33"/>
      <c r="D246" s="149" t="s">
        <v>297</v>
      </c>
      <c r="F246" s="150" t="s">
        <v>503</v>
      </c>
      <c r="I246" s="147"/>
      <c r="L246" s="33"/>
      <c r="M246" s="148"/>
      <c r="T246" s="54"/>
      <c r="AT246" s="17" t="s">
        <v>297</v>
      </c>
      <c r="AU246" s="17" t="s">
        <v>87</v>
      </c>
    </row>
    <row r="247" spans="2:63" s="11" customFormat="1" ht="22.9" customHeight="1">
      <c r="B247" s="120"/>
      <c r="D247" s="121" t="s">
        <v>77</v>
      </c>
      <c r="E247" s="130" t="s">
        <v>375</v>
      </c>
      <c r="F247" s="130" t="s">
        <v>376</v>
      </c>
      <c r="I247" s="123"/>
      <c r="J247" s="131">
        <f>BK247</f>
        <v>0</v>
      </c>
      <c r="L247" s="120"/>
      <c r="M247" s="125"/>
      <c r="P247" s="126">
        <f>SUM(P248:P249)</f>
        <v>0</v>
      </c>
      <c r="R247" s="126">
        <f>SUM(R248:R249)</f>
        <v>0</v>
      </c>
      <c r="T247" s="127">
        <f>SUM(T248:T249)</f>
        <v>0</v>
      </c>
      <c r="AR247" s="121" t="s">
        <v>85</v>
      </c>
      <c r="AT247" s="128" t="s">
        <v>77</v>
      </c>
      <c r="AU247" s="128" t="s">
        <v>85</v>
      </c>
      <c r="AY247" s="121" t="s">
        <v>194</v>
      </c>
      <c r="BK247" s="129">
        <f>SUM(BK248:BK249)</f>
        <v>0</v>
      </c>
    </row>
    <row r="248" spans="2:65" s="1" customFormat="1" ht="21.75" customHeight="1">
      <c r="B248" s="33"/>
      <c r="C248" s="132" t="s">
        <v>948</v>
      </c>
      <c r="D248" s="132" t="s">
        <v>197</v>
      </c>
      <c r="E248" s="133" t="s">
        <v>377</v>
      </c>
      <c r="F248" s="134" t="s">
        <v>378</v>
      </c>
      <c r="G248" s="135" t="s">
        <v>351</v>
      </c>
      <c r="H248" s="136">
        <v>135.729</v>
      </c>
      <c r="I248" s="137"/>
      <c r="J248" s="138">
        <f>ROUND(I248*H248,2)</f>
        <v>0</v>
      </c>
      <c r="K248" s="134" t="s">
        <v>295</v>
      </c>
      <c r="L248" s="33"/>
      <c r="M248" s="139" t="s">
        <v>33</v>
      </c>
      <c r="N248" s="140" t="s">
        <v>49</v>
      </c>
      <c r="P248" s="141">
        <f>O248*H248</f>
        <v>0</v>
      </c>
      <c r="Q248" s="141">
        <v>0</v>
      </c>
      <c r="R248" s="141">
        <f>Q248*H248</f>
        <v>0</v>
      </c>
      <c r="S248" s="141">
        <v>0</v>
      </c>
      <c r="T248" s="142">
        <f>S248*H248</f>
        <v>0</v>
      </c>
      <c r="AR248" s="143" t="s">
        <v>201</v>
      </c>
      <c r="AT248" s="143" t="s">
        <v>197</v>
      </c>
      <c r="AU248" s="143" t="s">
        <v>87</v>
      </c>
      <c r="AY248" s="17" t="s">
        <v>194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7" t="s">
        <v>85</v>
      </c>
      <c r="BK248" s="144">
        <f>ROUND(I248*H248,2)</f>
        <v>0</v>
      </c>
      <c r="BL248" s="17" t="s">
        <v>201</v>
      </c>
      <c r="BM248" s="143" t="s">
        <v>949</v>
      </c>
    </row>
    <row r="249" spans="2:47" s="1" customFormat="1" ht="11.25">
      <c r="B249" s="33"/>
      <c r="D249" s="149" t="s">
        <v>297</v>
      </c>
      <c r="F249" s="150" t="s">
        <v>380</v>
      </c>
      <c r="I249" s="147"/>
      <c r="L249" s="33"/>
      <c r="M249" s="148"/>
      <c r="T249" s="54"/>
      <c r="AT249" s="17" t="s">
        <v>297</v>
      </c>
      <c r="AU249" s="17" t="s">
        <v>87</v>
      </c>
    </row>
    <row r="250" spans="2:63" s="11" customFormat="1" ht="25.9" customHeight="1">
      <c r="B250" s="120"/>
      <c r="D250" s="121" t="s">
        <v>77</v>
      </c>
      <c r="E250" s="122" t="s">
        <v>950</v>
      </c>
      <c r="F250" s="122" t="s">
        <v>951</v>
      </c>
      <c r="I250" s="123"/>
      <c r="J250" s="124">
        <f>BK250</f>
        <v>0</v>
      </c>
      <c r="L250" s="120"/>
      <c r="M250" s="125"/>
      <c r="P250" s="126">
        <f>P251+P255</f>
        <v>0</v>
      </c>
      <c r="R250" s="126">
        <f>R251+R255</f>
        <v>0.03763</v>
      </c>
      <c r="T250" s="127">
        <f>T251+T255</f>
        <v>0</v>
      </c>
      <c r="AR250" s="121" t="s">
        <v>87</v>
      </c>
      <c r="AT250" s="128" t="s">
        <v>77</v>
      </c>
      <c r="AU250" s="128" t="s">
        <v>78</v>
      </c>
      <c r="AY250" s="121" t="s">
        <v>194</v>
      </c>
      <c r="BK250" s="129">
        <f>BK251+BK255</f>
        <v>0</v>
      </c>
    </row>
    <row r="251" spans="2:63" s="11" customFormat="1" ht="22.9" customHeight="1">
      <c r="B251" s="120"/>
      <c r="D251" s="121" t="s">
        <v>77</v>
      </c>
      <c r="E251" s="130" t="s">
        <v>952</v>
      </c>
      <c r="F251" s="130" t="s">
        <v>953</v>
      </c>
      <c r="I251" s="123"/>
      <c r="J251" s="131">
        <f>BK251</f>
        <v>0</v>
      </c>
      <c r="L251" s="120"/>
      <c r="M251" s="125"/>
      <c r="P251" s="126">
        <f>SUM(P252:P254)</f>
        <v>0</v>
      </c>
      <c r="R251" s="126">
        <f>SUM(R252:R254)</f>
        <v>0.0038</v>
      </c>
      <c r="T251" s="127">
        <f>SUM(T252:T254)</f>
        <v>0</v>
      </c>
      <c r="AR251" s="121" t="s">
        <v>87</v>
      </c>
      <c r="AT251" s="128" t="s">
        <v>77</v>
      </c>
      <c r="AU251" s="128" t="s">
        <v>85</v>
      </c>
      <c r="AY251" s="121" t="s">
        <v>194</v>
      </c>
      <c r="BK251" s="129">
        <f>SUM(BK252:BK254)</f>
        <v>0</v>
      </c>
    </row>
    <row r="252" spans="2:65" s="1" customFormat="1" ht="16.5" customHeight="1">
      <c r="B252" s="33"/>
      <c r="C252" s="132" t="s">
        <v>954</v>
      </c>
      <c r="D252" s="132" t="s">
        <v>197</v>
      </c>
      <c r="E252" s="133" t="s">
        <v>955</v>
      </c>
      <c r="F252" s="134" t="s">
        <v>956</v>
      </c>
      <c r="G252" s="135" t="s">
        <v>621</v>
      </c>
      <c r="H252" s="136">
        <v>1</v>
      </c>
      <c r="I252" s="137"/>
      <c r="J252" s="138">
        <f>ROUND(I252*H252,2)</f>
        <v>0</v>
      </c>
      <c r="K252" s="134" t="s">
        <v>295</v>
      </c>
      <c r="L252" s="33"/>
      <c r="M252" s="139" t="s">
        <v>33</v>
      </c>
      <c r="N252" s="140" t="s">
        <v>49</v>
      </c>
      <c r="P252" s="141">
        <f>O252*H252</f>
        <v>0</v>
      </c>
      <c r="Q252" s="141">
        <v>0.0038</v>
      </c>
      <c r="R252" s="141">
        <f>Q252*H252</f>
        <v>0.0038</v>
      </c>
      <c r="S252" s="141">
        <v>0</v>
      </c>
      <c r="T252" s="142">
        <f>S252*H252</f>
        <v>0</v>
      </c>
      <c r="AR252" s="143" t="s">
        <v>265</v>
      </c>
      <c r="AT252" s="143" t="s">
        <v>197</v>
      </c>
      <c r="AU252" s="143" t="s">
        <v>87</v>
      </c>
      <c r="AY252" s="17" t="s">
        <v>194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7" t="s">
        <v>85</v>
      </c>
      <c r="BK252" s="144">
        <f>ROUND(I252*H252,2)</f>
        <v>0</v>
      </c>
      <c r="BL252" s="17" t="s">
        <v>265</v>
      </c>
      <c r="BM252" s="143" t="s">
        <v>957</v>
      </c>
    </row>
    <row r="253" spans="2:47" s="1" customFormat="1" ht="11.25">
      <c r="B253" s="33"/>
      <c r="D253" s="149" t="s">
        <v>297</v>
      </c>
      <c r="F253" s="150" t="s">
        <v>958</v>
      </c>
      <c r="I253" s="147"/>
      <c r="L253" s="33"/>
      <c r="M253" s="148"/>
      <c r="T253" s="54"/>
      <c r="AT253" s="17" t="s">
        <v>297</v>
      </c>
      <c r="AU253" s="17" t="s">
        <v>87</v>
      </c>
    </row>
    <row r="254" spans="2:51" s="12" customFormat="1" ht="11.25">
      <c r="B254" s="151"/>
      <c r="D254" s="145" t="s">
        <v>320</v>
      </c>
      <c r="E254" s="152" t="s">
        <v>33</v>
      </c>
      <c r="F254" s="153" t="s">
        <v>959</v>
      </c>
      <c r="H254" s="154">
        <v>1</v>
      </c>
      <c r="I254" s="155"/>
      <c r="L254" s="151"/>
      <c r="M254" s="156"/>
      <c r="T254" s="157"/>
      <c r="AT254" s="152" t="s">
        <v>320</v>
      </c>
      <c r="AU254" s="152" t="s">
        <v>87</v>
      </c>
      <c r="AV254" s="12" t="s">
        <v>87</v>
      </c>
      <c r="AW254" s="12" t="s">
        <v>39</v>
      </c>
      <c r="AX254" s="12" t="s">
        <v>85</v>
      </c>
      <c r="AY254" s="152" t="s">
        <v>194</v>
      </c>
    </row>
    <row r="255" spans="2:63" s="11" customFormat="1" ht="22.9" customHeight="1">
      <c r="B255" s="120"/>
      <c r="D255" s="121" t="s">
        <v>77</v>
      </c>
      <c r="E255" s="130" t="s">
        <v>960</v>
      </c>
      <c r="F255" s="130" t="s">
        <v>961</v>
      </c>
      <c r="I255" s="123"/>
      <c r="J255" s="131">
        <f>BK255</f>
        <v>0</v>
      </c>
      <c r="L255" s="120"/>
      <c r="M255" s="125"/>
      <c r="P255" s="126">
        <f>SUM(P256:P257)</f>
        <v>0</v>
      </c>
      <c r="R255" s="126">
        <f>SUM(R256:R257)</f>
        <v>0.03383</v>
      </c>
      <c r="T255" s="127">
        <f>SUM(T256:T257)</f>
        <v>0</v>
      </c>
      <c r="AR255" s="121" t="s">
        <v>87</v>
      </c>
      <c r="AT255" s="128" t="s">
        <v>77</v>
      </c>
      <c r="AU255" s="128" t="s">
        <v>85</v>
      </c>
      <c r="AY255" s="121" t="s">
        <v>194</v>
      </c>
      <c r="BK255" s="129">
        <f>SUM(BK256:BK257)</f>
        <v>0</v>
      </c>
    </row>
    <row r="256" spans="2:65" s="1" customFormat="1" ht="16.5" customHeight="1">
      <c r="B256" s="33"/>
      <c r="C256" s="132" t="s">
        <v>962</v>
      </c>
      <c r="D256" s="132" t="s">
        <v>197</v>
      </c>
      <c r="E256" s="133" t="s">
        <v>963</v>
      </c>
      <c r="F256" s="134" t="s">
        <v>964</v>
      </c>
      <c r="G256" s="135" t="s">
        <v>367</v>
      </c>
      <c r="H256" s="136">
        <v>1</v>
      </c>
      <c r="I256" s="137"/>
      <c r="J256" s="138">
        <f>ROUND(I256*H256,2)</f>
        <v>0</v>
      </c>
      <c r="K256" s="134" t="s">
        <v>33</v>
      </c>
      <c r="L256" s="33"/>
      <c r="M256" s="139" t="s">
        <v>33</v>
      </c>
      <c r="N256" s="140" t="s">
        <v>49</v>
      </c>
      <c r="P256" s="141">
        <f>O256*H256</f>
        <v>0</v>
      </c>
      <c r="Q256" s="141">
        <v>0.03383</v>
      </c>
      <c r="R256" s="141">
        <f>Q256*H256</f>
        <v>0.03383</v>
      </c>
      <c r="S256" s="141">
        <v>0</v>
      </c>
      <c r="T256" s="142">
        <f>S256*H256</f>
        <v>0</v>
      </c>
      <c r="AR256" s="143" t="s">
        <v>265</v>
      </c>
      <c r="AT256" s="143" t="s">
        <v>197</v>
      </c>
      <c r="AU256" s="143" t="s">
        <v>87</v>
      </c>
      <c r="AY256" s="17" t="s">
        <v>194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7" t="s">
        <v>85</v>
      </c>
      <c r="BK256" s="144">
        <f>ROUND(I256*H256,2)</f>
        <v>0</v>
      </c>
      <c r="BL256" s="17" t="s">
        <v>265</v>
      </c>
      <c r="BM256" s="143" t="s">
        <v>965</v>
      </c>
    </row>
    <row r="257" spans="2:47" s="1" customFormat="1" ht="19.5">
      <c r="B257" s="33"/>
      <c r="D257" s="145" t="s">
        <v>206</v>
      </c>
      <c r="F257" s="146" t="s">
        <v>966</v>
      </c>
      <c r="I257" s="147"/>
      <c r="L257" s="33"/>
      <c r="M257" s="158"/>
      <c r="N257" s="159"/>
      <c r="O257" s="159"/>
      <c r="P257" s="159"/>
      <c r="Q257" s="159"/>
      <c r="R257" s="159"/>
      <c r="S257" s="159"/>
      <c r="T257" s="160"/>
      <c r="AT257" s="17" t="s">
        <v>206</v>
      </c>
      <c r="AU257" s="17" t="s">
        <v>87</v>
      </c>
    </row>
    <row r="258" spans="2:12" s="1" customFormat="1" ht="6.95" customHeight="1">
      <c r="B258" s="42"/>
      <c r="C258" s="43"/>
      <c r="D258" s="43"/>
      <c r="E258" s="43"/>
      <c r="F258" s="43"/>
      <c r="G258" s="43"/>
      <c r="H258" s="43"/>
      <c r="I258" s="43"/>
      <c r="J258" s="43"/>
      <c r="K258" s="43"/>
      <c r="L258" s="33"/>
    </row>
  </sheetData>
  <sheetProtection algorithmName="SHA-512" hashValue="8aBWBW3pRU3jqwmp/8eK8DG9jf3tA//OUS8dNrwOHG5fAEOVQuC/FoZctTSBKNXcf4rWJ1CZRhhqWDuA8N232Q==" saltValue="VLWqD7JNv5gyibi0wu0gxSTjs19SsCucKQODwG2AiJeW+ZMEdklQNRUwileDmzchh5SrFVzgayFXCOaLU3Ak0A==" spinCount="100000" sheet="1" objects="1" scenarios="1" formatColumns="0" formatRows="0" autoFilter="0"/>
  <autoFilter ref="C97:K257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hyperlinks>
    <hyperlink ref="F102" r:id="rId1" display="https://podminky.urs.cz/item/CS_URS_2023_01/114203104"/>
    <hyperlink ref="F105" r:id="rId2" display="https://podminky.urs.cz/item/CS_URS_2023_01/127751111"/>
    <hyperlink ref="F108" r:id="rId3" display="https://podminky.urs.cz/item/CS_URS_2023_01/162351103"/>
    <hyperlink ref="F115" r:id="rId4" display="https://podminky.urs.cz/item/CS_URS_2023_01/162751117"/>
    <hyperlink ref="F120" r:id="rId5" display="https://podminky.urs.cz/item/CS_URS_2023_01/162751119"/>
    <hyperlink ref="F125" r:id="rId6" display="https://podminky.urs.cz/item/CS_URS_2023_01/167151111"/>
    <hyperlink ref="F128" r:id="rId7" display="https://podminky.urs.cz/item/CS_URS_2023_01/171151131"/>
    <hyperlink ref="F131" r:id="rId8" display="https://podminky.urs.cz/item/CS_URS_2023_01/175151101"/>
    <hyperlink ref="F139" r:id="rId9" display="https://podminky.urs.cz/item/CS_URS_2023_01/181351003"/>
    <hyperlink ref="F142" r:id="rId10" display="https://podminky.urs.cz/item/CS_URS_2023_01/181411121"/>
    <hyperlink ref="F146" r:id="rId11" display="https://podminky.urs.cz/item/CS_URS_2023_01/181411122"/>
    <hyperlink ref="F148" r:id="rId12" display="https://podminky.urs.cz/item/CS_URS_2023_01/181951112"/>
    <hyperlink ref="F151" r:id="rId13" display="https://podminky.urs.cz/item/CS_URS_2023_01/182251101"/>
    <hyperlink ref="F154" r:id="rId14" display="https://podminky.urs.cz/item/CS_URS_2023_01/182351023"/>
    <hyperlink ref="F157" r:id="rId15" display="https://podminky.urs.cz/item/CS_URS_2023_01/185804312"/>
    <hyperlink ref="F166" r:id="rId16" display="https://podminky.urs.cz/item/CS_URS_2023_01/212755214"/>
    <hyperlink ref="F169" r:id="rId17" display="https://podminky.urs.cz/item/CS_URS_2023_01/273313611"/>
    <hyperlink ref="F173" r:id="rId18" display="https://podminky.urs.cz/item/CS_URS_2023_01/321212345"/>
    <hyperlink ref="F176" r:id="rId19" display="https://podminky.urs.cz/item/CS_URS_2023_01/321321116"/>
    <hyperlink ref="F181" r:id="rId20" display="https://podminky.urs.cz/item/CS_URS_2023_01/321351010"/>
    <hyperlink ref="F184" r:id="rId21" display="https://podminky.urs.cz/item/CS_URS_2023_01/321352010"/>
    <hyperlink ref="F186" r:id="rId22" display="https://podminky.urs.cz/item/CS_URS_2023_01/321366111"/>
    <hyperlink ref="F189" r:id="rId23" display="https://podminky.urs.cz/item/CS_URS_2023_01/321366112"/>
    <hyperlink ref="F192" r:id="rId24" display="https://podminky.urs.cz/item/CS_URS_2023_01/321368211"/>
    <hyperlink ref="F206" r:id="rId25" display="https://podminky.urs.cz/item/CS_URS_2023_01/628635512"/>
    <hyperlink ref="F210" r:id="rId26" display="https://podminky.urs.cz/item/CS_URS_2023_01/871315211"/>
    <hyperlink ref="F213" r:id="rId27" display="https://podminky.urs.cz/item/CS_URS_2021_02/899911101"/>
    <hyperlink ref="F216" r:id="rId28" display="https://podminky.urs.cz/item/CS_URS_2023_01/899913151"/>
    <hyperlink ref="F222" r:id="rId29" display="https://podminky.urs.cz/item/CS_URS_2023_01/931992121"/>
    <hyperlink ref="F225" r:id="rId30" display="https://podminky.urs.cz/item/CS_URS_2023_01/938901101"/>
    <hyperlink ref="F228" r:id="rId31" display="https://podminky.urs.cz/item/CS_URS_2023_01/938903111"/>
    <hyperlink ref="F231" r:id="rId32" display="https://podminky.urs.cz/item/CS_URS_2023_01/953333318"/>
    <hyperlink ref="F234" r:id="rId33" display="https://podminky.urs.cz/item/CS_URS_2023_01/985331212"/>
    <hyperlink ref="F246" r:id="rId34" display="https://podminky.urs.cz/item/CS_URS_2023_01/997321511"/>
    <hyperlink ref="F249" r:id="rId35" display="https://podminky.urs.cz/item/CS_URS_2023_01/998332011"/>
    <hyperlink ref="F253" r:id="rId36" display="https://podminky.urs.cz/item/CS_URS_2023_01/721263103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38"/>
  <headerFooter>
    <oddFooter>&amp;CStrana &amp;P z &amp;N&amp;R&amp;A</oddFooter>
  </headerFooter>
  <drawing r:id="rId3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25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122</v>
      </c>
      <c r="AZ2" s="171" t="s">
        <v>381</v>
      </c>
      <c r="BA2" s="171" t="s">
        <v>33</v>
      </c>
      <c r="BB2" s="171" t="s">
        <v>33</v>
      </c>
      <c r="BC2" s="171" t="s">
        <v>967</v>
      </c>
      <c r="BD2" s="171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712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968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ROUND((SUM(BE93:BE252)),2)</f>
        <v>0</v>
      </c>
      <c r="I35" s="94">
        <v>0.21</v>
      </c>
      <c r="J35" s="84">
        <f>ROUND(((SUM(BE93:BE252))*I35),2)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ROUND((SUM(BF93:BF252)),2)</f>
        <v>0</v>
      </c>
      <c r="I36" s="94">
        <v>0.15</v>
      </c>
      <c r="J36" s="84">
        <f>ROUND(((SUM(BF93:BF252))*I36),2)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ROUND((SUM(BG93:BG252)),2)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ROUND((SUM(BH93:BH252)),2)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ROUND((SUM(BI93:BI252)),2)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712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02.3 - Opevnění koryta - km 26,242 - 26,400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J93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333</v>
      </c>
      <c r="E66" s="110"/>
      <c r="F66" s="110"/>
      <c r="G66" s="110"/>
      <c r="H66" s="110"/>
      <c r="I66" s="110"/>
      <c r="J66" s="111">
        <f>J181</f>
        <v>0</v>
      </c>
      <c r="L66" s="108"/>
    </row>
    <row r="67" spans="2:12" s="9" customFormat="1" ht="19.9" customHeight="1">
      <c r="B67" s="108"/>
      <c r="D67" s="109" t="s">
        <v>334</v>
      </c>
      <c r="E67" s="110"/>
      <c r="F67" s="110"/>
      <c r="G67" s="110"/>
      <c r="H67" s="110"/>
      <c r="I67" s="110"/>
      <c r="J67" s="111">
        <f>J188</f>
        <v>0</v>
      </c>
      <c r="L67" s="108"/>
    </row>
    <row r="68" spans="2:12" s="9" customFormat="1" ht="19.9" customHeight="1">
      <c r="B68" s="108"/>
      <c r="D68" s="109" t="s">
        <v>335</v>
      </c>
      <c r="E68" s="110"/>
      <c r="F68" s="110"/>
      <c r="G68" s="110"/>
      <c r="H68" s="110"/>
      <c r="I68" s="110"/>
      <c r="J68" s="111">
        <f>J219</f>
        <v>0</v>
      </c>
      <c r="L68" s="108"/>
    </row>
    <row r="69" spans="2:12" s="9" customFormat="1" ht="19.9" customHeight="1">
      <c r="B69" s="108"/>
      <c r="D69" s="109" t="s">
        <v>336</v>
      </c>
      <c r="E69" s="110"/>
      <c r="F69" s="110"/>
      <c r="G69" s="110"/>
      <c r="H69" s="110"/>
      <c r="I69" s="110"/>
      <c r="J69" s="111">
        <f>J227</f>
        <v>0</v>
      </c>
      <c r="L69" s="108"/>
    </row>
    <row r="70" spans="2:12" s="9" customFormat="1" ht="19.9" customHeight="1">
      <c r="B70" s="108"/>
      <c r="D70" s="109" t="s">
        <v>384</v>
      </c>
      <c r="E70" s="110"/>
      <c r="F70" s="110"/>
      <c r="G70" s="110"/>
      <c r="H70" s="110"/>
      <c r="I70" s="110"/>
      <c r="J70" s="111">
        <f>J242</f>
        <v>0</v>
      </c>
      <c r="L70" s="108"/>
    </row>
    <row r="71" spans="2:12" s="9" customFormat="1" ht="19.9" customHeight="1">
      <c r="B71" s="108"/>
      <c r="D71" s="109" t="s">
        <v>337</v>
      </c>
      <c r="E71" s="110"/>
      <c r="F71" s="110"/>
      <c r="G71" s="110"/>
      <c r="H71" s="110"/>
      <c r="I71" s="110"/>
      <c r="J71" s="111">
        <f>J250</f>
        <v>0</v>
      </c>
      <c r="L71" s="108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1" t="s">
        <v>178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7" t="s">
        <v>16</v>
      </c>
      <c r="L80" s="33"/>
    </row>
    <row r="81" spans="2:12" s="1" customFormat="1" ht="16.5" customHeight="1">
      <c r="B81" s="33"/>
      <c r="E81" s="314" t="str">
        <f>E7</f>
        <v>Bělá - Domašov, ř. km 25,500 - 27,800 - odstranění PŠ 2021</v>
      </c>
      <c r="F81" s="315"/>
      <c r="G81" s="315"/>
      <c r="H81" s="315"/>
      <c r="L81" s="33"/>
    </row>
    <row r="82" spans="2:12" ht="12" customHeight="1">
      <c r="B82" s="20"/>
      <c r="C82" s="27" t="s">
        <v>166</v>
      </c>
      <c r="L82" s="20"/>
    </row>
    <row r="83" spans="2:12" s="1" customFormat="1" ht="16.5" customHeight="1">
      <c r="B83" s="33"/>
      <c r="E83" s="314" t="s">
        <v>712</v>
      </c>
      <c r="F83" s="316"/>
      <c r="G83" s="316"/>
      <c r="H83" s="316"/>
      <c r="L83" s="33"/>
    </row>
    <row r="84" spans="2:12" s="1" customFormat="1" ht="12" customHeight="1">
      <c r="B84" s="33"/>
      <c r="C84" s="27" t="s">
        <v>330</v>
      </c>
      <c r="L84" s="33"/>
    </row>
    <row r="85" spans="2:12" s="1" customFormat="1" ht="16.5" customHeight="1">
      <c r="B85" s="33"/>
      <c r="E85" s="280" t="str">
        <f>E11</f>
        <v>SO 02.3 - Opevnění koryta - km 26,242 - 26,400</v>
      </c>
      <c r="F85" s="316"/>
      <c r="G85" s="316"/>
      <c r="H85" s="316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7" t="s">
        <v>22</v>
      </c>
      <c r="F87" s="25" t="str">
        <f>F14</f>
        <v>Olomoucký kraj</v>
      </c>
      <c r="I87" s="27" t="s">
        <v>24</v>
      </c>
      <c r="J87" s="50" t="str">
        <f>IF(J14="","",J14)</f>
        <v>9. 5. 2022</v>
      </c>
      <c r="L87" s="33"/>
    </row>
    <row r="88" spans="2:12" s="1" customFormat="1" ht="6.95" customHeight="1">
      <c r="B88" s="33"/>
      <c r="L88" s="33"/>
    </row>
    <row r="89" spans="2:12" s="1" customFormat="1" ht="15.2" customHeight="1">
      <c r="B89" s="33"/>
      <c r="C89" s="27" t="s">
        <v>28</v>
      </c>
      <c r="F89" s="25" t="str">
        <f>E17</f>
        <v>Povodí Odry, státní podnik</v>
      </c>
      <c r="I89" s="27" t="s">
        <v>36</v>
      </c>
      <c r="J89" s="31" t="str">
        <f>E23</f>
        <v>AQUATIS, a.s.</v>
      </c>
      <c r="L89" s="33"/>
    </row>
    <row r="90" spans="2:12" s="1" customFormat="1" ht="25.7" customHeight="1">
      <c r="B90" s="33"/>
      <c r="C90" s="27" t="s">
        <v>34</v>
      </c>
      <c r="F90" s="25" t="str">
        <f>IF(E20="","",E20)</f>
        <v>Vyplň údaj</v>
      </c>
      <c r="I90" s="27" t="s">
        <v>40</v>
      </c>
      <c r="J90" s="31" t="str">
        <f>E26</f>
        <v xml:space="preserve">Ing. Michal Jendruščák 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179</v>
      </c>
      <c r="D92" s="114" t="s">
        <v>63</v>
      </c>
      <c r="E92" s="114" t="s">
        <v>59</v>
      </c>
      <c r="F92" s="114" t="s">
        <v>60</v>
      </c>
      <c r="G92" s="114" t="s">
        <v>180</v>
      </c>
      <c r="H92" s="114" t="s">
        <v>181</v>
      </c>
      <c r="I92" s="114" t="s">
        <v>182</v>
      </c>
      <c r="J92" s="114" t="s">
        <v>170</v>
      </c>
      <c r="K92" s="115" t="s">
        <v>183</v>
      </c>
      <c r="L92" s="112"/>
      <c r="M92" s="57" t="s">
        <v>33</v>
      </c>
      <c r="N92" s="58" t="s">
        <v>48</v>
      </c>
      <c r="O92" s="58" t="s">
        <v>184</v>
      </c>
      <c r="P92" s="58" t="s">
        <v>185</v>
      </c>
      <c r="Q92" s="58" t="s">
        <v>186</v>
      </c>
      <c r="R92" s="58" t="s">
        <v>187</v>
      </c>
      <c r="S92" s="58" t="s">
        <v>188</v>
      </c>
      <c r="T92" s="59" t="s">
        <v>189</v>
      </c>
    </row>
    <row r="93" spans="2:63" s="1" customFormat="1" ht="22.9" customHeight="1">
      <c r="B93" s="33"/>
      <c r="C93" s="62" t="s">
        <v>190</v>
      </c>
      <c r="J93" s="116">
        <f>BK93</f>
        <v>0</v>
      </c>
      <c r="L93" s="33"/>
      <c r="M93" s="60"/>
      <c r="N93" s="51"/>
      <c r="O93" s="51"/>
      <c r="P93" s="117">
        <f>P94</f>
        <v>0</v>
      </c>
      <c r="Q93" s="51"/>
      <c r="R93" s="117">
        <f>R94</f>
        <v>805.6179449599999</v>
      </c>
      <c r="S93" s="51"/>
      <c r="T93" s="118">
        <f>T94</f>
        <v>1039.4699999999998</v>
      </c>
      <c r="AT93" s="17" t="s">
        <v>77</v>
      </c>
      <c r="AU93" s="17" t="s">
        <v>171</v>
      </c>
      <c r="BK93" s="119">
        <f>BK94</f>
        <v>0</v>
      </c>
    </row>
    <row r="94" spans="2:63" s="11" customFormat="1" ht="25.9" customHeight="1">
      <c r="B94" s="120"/>
      <c r="D94" s="121" t="s">
        <v>77</v>
      </c>
      <c r="E94" s="122" t="s">
        <v>338</v>
      </c>
      <c r="F94" s="122" t="s">
        <v>339</v>
      </c>
      <c r="I94" s="123"/>
      <c r="J94" s="124">
        <f>BK94</f>
        <v>0</v>
      </c>
      <c r="L94" s="120"/>
      <c r="M94" s="125"/>
      <c r="P94" s="126">
        <f>P95+P181+P188+P219+P227+P242+P250</f>
        <v>0</v>
      </c>
      <c r="R94" s="126">
        <f>R95+R181+R188+R219+R227+R242+R250</f>
        <v>805.6179449599999</v>
      </c>
      <c r="T94" s="127">
        <f>T95+T181+T188+T219+T227+T242+T250</f>
        <v>1039.4699999999998</v>
      </c>
      <c r="AR94" s="121" t="s">
        <v>85</v>
      </c>
      <c r="AT94" s="128" t="s">
        <v>77</v>
      </c>
      <c r="AU94" s="128" t="s">
        <v>78</v>
      </c>
      <c r="AY94" s="121" t="s">
        <v>194</v>
      </c>
      <c r="BK94" s="129">
        <f>BK95+BK181+BK188+BK219+BK227+BK242+BK250</f>
        <v>0</v>
      </c>
    </row>
    <row r="95" spans="2:63" s="11" customFormat="1" ht="22.9" customHeight="1">
      <c r="B95" s="120"/>
      <c r="D95" s="121" t="s">
        <v>77</v>
      </c>
      <c r="E95" s="130" t="s">
        <v>85</v>
      </c>
      <c r="F95" s="130" t="s">
        <v>385</v>
      </c>
      <c r="I95" s="123"/>
      <c r="J95" s="131">
        <f>BK95</f>
        <v>0</v>
      </c>
      <c r="L95" s="120"/>
      <c r="M95" s="125"/>
      <c r="P95" s="126">
        <f>SUM(P96:P180)</f>
        <v>0</v>
      </c>
      <c r="R95" s="126">
        <f>SUM(R96:R180)</f>
        <v>2.01994</v>
      </c>
      <c r="T95" s="127">
        <f>SUM(T96:T180)</f>
        <v>384.41999999999996</v>
      </c>
      <c r="AR95" s="121" t="s">
        <v>85</v>
      </c>
      <c r="AT95" s="128" t="s">
        <v>77</v>
      </c>
      <c r="AU95" s="128" t="s">
        <v>85</v>
      </c>
      <c r="AY95" s="121" t="s">
        <v>194</v>
      </c>
      <c r="BK95" s="129">
        <f>SUM(BK96:BK180)</f>
        <v>0</v>
      </c>
    </row>
    <row r="96" spans="2:65" s="1" customFormat="1" ht="16.5" customHeight="1">
      <c r="B96" s="33"/>
      <c r="C96" s="132" t="s">
        <v>85</v>
      </c>
      <c r="D96" s="132" t="s">
        <v>197</v>
      </c>
      <c r="E96" s="133" t="s">
        <v>610</v>
      </c>
      <c r="F96" s="134" t="s">
        <v>611</v>
      </c>
      <c r="G96" s="135" t="s">
        <v>317</v>
      </c>
      <c r="H96" s="136">
        <v>20</v>
      </c>
      <c r="I96" s="137"/>
      <c r="J96" s="138">
        <f>ROUND(I96*H96,2)</f>
        <v>0</v>
      </c>
      <c r="K96" s="134" t="s">
        <v>295</v>
      </c>
      <c r="L96" s="33"/>
      <c r="M96" s="139" t="s">
        <v>33</v>
      </c>
      <c r="N96" s="140" t="s">
        <v>49</v>
      </c>
      <c r="P96" s="141">
        <f>O96*H96</f>
        <v>0</v>
      </c>
      <c r="Q96" s="141">
        <v>3E-05</v>
      </c>
      <c r="R96" s="141">
        <f>Q96*H96</f>
        <v>0.0006000000000000001</v>
      </c>
      <c r="S96" s="141">
        <v>0</v>
      </c>
      <c r="T96" s="142">
        <f>S96*H96</f>
        <v>0</v>
      </c>
      <c r="AR96" s="143" t="s">
        <v>201</v>
      </c>
      <c r="AT96" s="143" t="s">
        <v>197</v>
      </c>
      <c r="AU96" s="143" t="s">
        <v>87</v>
      </c>
      <c r="AY96" s="17" t="s">
        <v>194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7" t="s">
        <v>85</v>
      </c>
      <c r="BK96" s="144">
        <f>ROUND(I96*H96,2)</f>
        <v>0</v>
      </c>
      <c r="BL96" s="17" t="s">
        <v>201</v>
      </c>
      <c r="BM96" s="143" t="s">
        <v>969</v>
      </c>
    </row>
    <row r="97" spans="2:47" s="1" customFormat="1" ht="11.25">
      <c r="B97" s="33"/>
      <c r="D97" s="149" t="s">
        <v>297</v>
      </c>
      <c r="F97" s="150" t="s">
        <v>613</v>
      </c>
      <c r="I97" s="147"/>
      <c r="L97" s="33"/>
      <c r="M97" s="148"/>
      <c r="T97" s="54"/>
      <c r="AT97" s="17" t="s">
        <v>297</v>
      </c>
      <c r="AU97" s="17" t="s">
        <v>87</v>
      </c>
    </row>
    <row r="98" spans="2:65" s="1" customFormat="1" ht="24.2" customHeight="1">
      <c r="B98" s="33"/>
      <c r="C98" s="132" t="s">
        <v>87</v>
      </c>
      <c r="D98" s="132" t="s">
        <v>197</v>
      </c>
      <c r="E98" s="133" t="s">
        <v>614</v>
      </c>
      <c r="F98" s="134" t="s">
        <v>615</v>
      </c>
      <c r="G98" s="135" t="s">
        <v>317</v>
      </c>
      <c r="H98" s="136">
        <v>20</v>
      </c>
      <c r="I98" s="137"/>
      <c r="J98" s="138">
        <f>ROUND(I98*H98,2)</f>
        <v>0</v>
      </c>
      <c r="K98" s="134" t="s">
        <v>295</v>
      </c>
      <c r="L98" s="33"/>
      <c r="M98" s="139" t="s">
        <v>33</v>
      </c>
      <c r="N98" s="140" t="s">
        <v>49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201</v>
      </c>
      <c r="AT98" s="143" t="s">
        <v>197</v>
      </c>
      <c r="AU98" s="143" t="s">
        <v>87</v>
      </c>
      <c r="AY98" s="17" t="s">
        <v>194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7" t="s">
        <v>85</v>
      </c>
      <c r="BK98" s="144">
        <f>ROUND(I98*H98,2)</f>
        <v>0</v>
      </c>
      <c r="BL98" s="17" t="s">
        <v>201</v>
      </c>
      <c r="BM98" s="143" t="s">
        <v>970</v>
      </c>
    </row>
    <row r="99" spans="2:47" s="1" customFormat="1" ht="11.25">
      <c r="B99" s="33"/>
      <c r="D99" s="149" t="s">
        <v>297</v>
      </c>
      <c r="F99" s="150" t="s">
        <v>617</v>
      </c>
      <c r="I99" s="147"/>
      <c r="L99" s="33"/>
      <c r="M99" s="148"/>
      <c r="T99" s="54"/>
      <c r="AT99" s="17" t="s">
        <v>297</v>
      </c>
      <c r="AU99" s="17" t="s">
        <v>87</v>
      </c>
    </row>
    <row r="100" spans="2:51" s="12" customFormat="1" ht="11.25">
      <c r="B100" s="151"/>
      <c r="D100" s="145" t="s">
        <v>320</v>
      </c>
      <c r="E100" s="152" t="s">
        <v>33</v>
      </c>
      <c r="F100" s="153" t="s">
        <v>971</v>
      </c>
      <c r="H100" s="154">
        <v>20</v>
      </c>
      <c r="I100" s="155"/>
      <c r="L100" s="151"/>
      <c r="M100" s="156"/>
      <c r="T100" s="157"/>
      <c r="AT100" s="152" t="s">
        <v>320</v>
      </c>
      <c r="AU100" s="152" t="s">
        <v>87</v>
      </c>
      <c r="AV100" s="12" t="s">
        <v>87</v>
      </c>
      <c r="AW100" s="12" t="s">
        <v>39</v>
      </c>
      <c r="AX100" s="12" t="s">
        <v>85</v>
      </c>
      <c r="AY100" s="152" t="s">
        <v>194</v>
      </c>
    </row>
    <row r="101" spans="2:65" s="1" customFormat="1" ht="21.75" customHeight="1">
      <c r="B101" s="33"/>
      <c r="C101" s="132" t="s">
        <v>208</v>
      </c>
      <c r="D101" s="132" t="s">
        <v>197</v>
      </c>
      <c r="E101" s="133" t="s">
        <v>619</v>
      </c>
      <c r="F101" s="134" t="s">
        <v>620</v>
      </c>
      <c r="G101" s="135" t="s">
        <v>621</v>
      </c>
      <c r="H101" s="136">
        <v>7</v>
      </c>
      <c r="I101" s="137"/>
      <c r="J101" s="138">
        <f>ROUND(I101*H101,2)</f>
        <v>0</v>
      </c>
      <c r="K101" s="134" t="s">
        <v>295</v>
      </c>
      <c r="L101" s="33"/>
      <c r="M101" s="139" t="s">
        <v>33</v>
      </c>
      <c r="N101" s="140" t="s">
        <v>49</v>
      </c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AR101" s="143" t="s">
        <v>201</v>
      </c>
      <c r="AT101" s="143" t="s">
        <v>197</v>
      </c>
      <c r="AU101" s="143" t="s">
        <v>87</v>
      </c>
      <c r="AY101" s="17" t="s">
        <v>194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7" t="s">
        <v>85</v>
      </c>
      <c r="BK101" s="144">
        <f>ROUND(I101*H101,2)</f>
        <v>0</v>
      </c>
      <c r="BL101" s="17" t="s">
        <v>201</v>
      </c>
      <c r="BM101" s="143" t="s">
        <v>972</v>
      </c>
    </row>
    <row r="102" spans="2:47" s="1" customFormat="1" ht="11.25">
      <c r="B102" s="33"/>
      <c r="D102" s="149" t="s">
        <v>297</v>
      </c>
      <c r="F102" s="150" t="s">
        <v>623</v>
      </c>
      <c r="I102" s="147"/>
      <c r="L102" s="33"/>
      <c r="M102" s="148"/>
      <c r="T102" s="54"/>
      <c r="AT102" s="17" t="s">
        <v>297</v>
      </c>
      <c r="AU102" s="17" t="s">
        <v>87</v>
      </c>
    </row>
    <row r="103" spans="2:51" s="12" customFormat="1" ht="11.25">
      <c r="B103" s="151"/>
      <c r="D103" s="145" t="s">
        <v>320</v>
      </c>
      <c r="E103" s="152" t="s">
        <v>33</v>
      </c>
      <c r="F103" s="153" t="s">
        <v>973</v>
      </c>
      <c r="H103" s="154">
        <v>7</v>
      </c>
      <c r="I103" s="155"/>
      <c r="L103" s="151"/>
      <c r="M103" s="156"/>
      <c r="T103" s="157"/>
      <c r="AT103" s="152" t="s">
        <v>320</v>
      </c>
      <c r="AU103" s="152" t="s">
        <v>87</v>
      </c>
      <c r="AV103" s="12" t="s">
        <v>87</v>
      </c>
      <c r="AW103" s="12" t="s">
        <v>39</v>
      </c>
      <c r="AX103" s="12" t="s">
        <v>85</v>
      </c>
      <c r="AY103" s="152" t="s">
        <v>194</v>
      </c>
    </row>
    <row r="104" spans="2:65" s="1" customFormat="1" ht="21.75" customHeight="1">
      <c r="B104" s="33"/>
      <c r="C104" s="132" t="s">
        <v>201</v>
      </c>
      <c r="D104" s="132" t="s">
        <v>197</v>
      </c>
      <c r="E104" s="133" t="s">
        <v>974</v>
      </c>
      <c r="F104" s="134" t="s">
        <v>975</v>
      </c>
      <c r="G104" s="135" t="s">
        <v>621</v>
      </c>
      <c r="H104" s="136">
        <v>2</v>
      </c>
      <c r="I104" s="137"/>
      <c r="J104" s="138">
        <f>ROUND(I104*H104,2)</f>
        <v>0</v>
      </c>
      <c r="K104" s="134" t="s">
        <v>295</v>
      </c>
      <c r="L104" s="33"/>
      <c r="M104" s="139" t="s">
        <v>33</v>
      </c>
      <c r="N104" s="140" t="s">
        <v>49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201</v>
      </c>
      <c r="AT104" s="143" t="s">
        <v>197</v>
      </c>
      <c r="AU104" s="143" t="s">
        <v>87</v>
      </c>
      <c r="AY104" s="17" t="s">
        <v>194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7" t="s">
        <v>85</v>
      </c>
      <c r="BK104" s="144">
        <f>ROUND(I104*H104,2)</f>
        <v>0</v>
      </c>
      <c r="BL104" s="17" t="s">
        <v>201</v>
      </c>
      <c r="BM104" s="143" t="s">
        <v>976</v>
      </c>
    </row>
    <row r="105" spans="2:47" s="1" customFormat="1" ht="11.25">
      <c r="B105" s="33"/>
      <c r="D105" s="149" t="s">
        <v>297</v>
      </c>
      <c r="F105" s="150" t="s">
        <v>977</v>
      </c>
      <c r="I105" s="147"/>
      <c r="L105" s="33"/>
      <c r="M105" s="148"/>
      <c r="T105" s="54"/>
      <c r="AT105" s="17" t="s">
        <v>297</v>
      </c>
      <c r="AU105" s="17" t="s">
        <v>87</v>
      </c>
    </row>
    <row r="106" spans="2:51" s="12" customFormat="1" ht="11.25">
      <c r="B106" s="151"/>
      <c r="D106" s="145" t="s">
        <v>320</v>
      </c>
      <c r="E106" s="152" t="s">
        <v>33</v>
      </c>
      <c r="F106" s="153" t="s">
        <v>978</v>
      </c>
      <c r="H106" s="154">
        <v>2</v>
      </c>
      <c r="I106" s="155"/>
      <c r="L106" s="151"/>
      <c r="M106" s="156"/>
      <c r="T106" s="157"/>
      <c r="AT106" s="152" t="s">
        <v>320</v>
      </c>
      <c r="AU106" s="152" t="s">
        <v>87</v>
      </c>
      <c r="AV106" s="12" t="s">
        <v>87</v>
      </c>
      <c r="AW106" s="12" t="s">
        <v>39</v>
      </c>
      <c r="AX106" s="12" t="s">
        <v>85</v>
      </c>
      <c r="AY106" s="152" t="s">
        <v>194</v>
      </c>
    </row>
    <row r="107" spans="2:65" s="1" customFormat="1" ht="16.5" customHeight="1">
      <c r="B107" s="33"/>
      <c r="C107" s="132" t="s">
        <v>193</v>
      </c>
      <c r="D107" s="132" t="s">
        <v>197</v>
      </c>
      <c r="E107" s="133" t="s">
        <v>625</v>
      </c>
      <c r="F107" s="134" t="s">
        <v>626</v>
      </c>
      <c r="G107" s="135" t="s">
        <v>621</v>
      </c>
      <c r="H107" s="136">
        <v>9</v>
      </c>
      <c r="I107" s="137"/>
      <c r="J107" s="138">
        <f>ROUND(I107*H107,2)</f>
        <v>0</v>
      </c>
      <c r="K107" s="134" t="s">
        <v>295</v>
      </c>
      <c r="L107" s="33"/>
      <c r="M107" s="139" t="s">
        <v>33</v>
      </c>
      <c r="N107" s="140" t="s">
        <v>49</v>
      </c>
      <c r="P107" s="141">
        <f>O107*H107</f>
        <v>0</v>
      </c>
      <c r="Q107" s="141">
        <v>0</v>
      </c>
      <c r="R107" s="141">
        <f>Q107*H107</f>
        <v>0</v>
      </c>
      <c r="S107" s="141">
        <v>0</v>
      </c>
      <c r="T107" s="142">
        <f>S107*H107</f>
        <v>0</v>
      </c>
      <c r="AR107" s="143" t="s">
        <v>201</v>
      </c>
      <c r="AT107" s="143" t="s">
        <v>197</v>
      </c>
      <c r="AU107" s="143" t="s">
        <v>87</v>
      </c>
      <c r="AY107" s="17" t="s">
        <v>194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7" t="s">
        <v>85</v>
      </c>
      <c r="BK107" s="144">
        <f>ROUND(I107*H107,2)</f>
        <v>0</v>
      </c>
      <c r="BL107" s="17" t="s">
        <v>201</v>
      </c>
      <c r="BM107" s="143" t="s">
        <v>979</v>
      </c>
    </row>
    <row r="108" spans="2:47" s="1" customFormat="1" ht="11.25">
      <c r="B108" s="33"/>
      <c r="D108" s="149" t="s">
        <v>297</v>
      </c>
      <c r="F108" s="150" t="s">
        <v>628</v>
      </c>
      <c r="I108" s="147"/>
      <c r="L108" s="33"/>
      <c r="M108" s="148"/>
      <c r="T108" s="54"/>
      <c r="AT108" s="17" t="s">
        <v>297</v>
      </c>
      <c r="AU108" s="17" t="s">
        <v>87</v>
      </c>
    </row>
    <row r="109" spans="2:65" s="1" customFormat="1" ht="16.5" customHeight="1">
      <c r="B109" s="33"/>
      <c r="C109" s="132" t="s">
        <v>219</v>
      </c>
      <c r="D109" s="132" t="s">
        <v>197</v>
      </c>
      <c r="E109" s="133" t="s">
        <v>629</v>
      </c>
      <c r="F109" s="134" t="s">
        <v>630</v>
      </c>
      <c r="G109" s="135" t="s">
        <v>621</v>
      </c>
      <c r="H109" s="136">
        <v>7</v>
      </c>
      <c r="I109" s="137"/>
      <c r="J109" s="138">
        <f>ROUND(I109*H109,2)</f>
        <v>0</v>
      </c>
      <c r="K109" s="134" t="s">
        <v>295</v>
      </c>
      <c r="L109" s="33"/>
      <c r="M109" s="139" t="s">
        <v>33</v>
      </c>
      <c r="N109" s="140" t="s">
        <v>49</v>
      </c>
      <c r="P109" s="141">
        <f>O109*H109</f>
        <v>0</v>
      </c>
      <c r="Q109" s="141">
        <v>0</v>
      </c>
      <c r="R109" s="141">
        <f>Q109*H109</f>
        <v>0</v>
      </c>
      <c r="S109" s="141">
        <v>0</v>
      </c>
      <c r="T109" s="142">
        <f>S109*H109</f>
        <v>0</v>
      </c>
      <c r="AR109" s="143" t="s">
        <v>201</v>
      </c>
      <c r="AT109" s="143" t="s">
        <v>197</v>
      </c>
      <c r="AU109" s="143" t="s">
        <v>87</v>
      </c>
      <c r="AY109" s="17" t="s">
        <v>194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7" t="s">
        <v>85</v>
      </c>
      <c r="BK109" s="144">
        <f>ROUND(I109*H109,2)</f>
        <v>0</v>
      </c>
      <c r="BL109" s="17" t="s">
        <v>201</v>
      </c>
      <c r="BM109" s="143" t="s">
        <v>980</v>
      </c>
    </row>
    <row r="110" spans="2:47" s="1" customFormat="1" ht="11.25">
      <c r="B110" s="33"/>
      <c r="D110" s="149" t="s">
        <v>297</v>
      </c>
      <c r="F110" s="150" t="s">
        <v>632</v>
      </c>
      <c r="I110" s="147"/>
      <c r="L110" s="33"/>
      <c r="M110" s="148"/>
      <c r="T110" s="54"/>
      <c r="AT110" s="17" t="s">
        <v>297</v>
      </c>
      <c r="AU110" s="17" t="s">
        <v>87</v>
      </c>
    </row>
    <row r="111" spans="2:51" s="12" customFormat="1" ht="11.25">
      <c r="B111" s="151"/>
      <c r="D111" s="145" t="s">
        <v>320</v>
      </c>
      <c r="E111" s="152" t="s">
        <v>33</v>
      </c>
      <c r="F111" s="153" t="s">
        <v>223</v>
      </c>
      <c r="H111" s="154">
        <v>7</v>
      </c>
      <c r="I111" s="155"/>
      <c r="L111" s="151"/>
      <c r="M111" s="156"/>
      <c r="T111" s="157"/>
      <c r="AT111" s="152" t="s">
        <v>320</v>
      </c>
      <c r="AU111" s="152" t="s">
        <v>87</v>
      </c>
      <c r="AV111" s="12" t="s">
        <v>87</v>
      </c>
      <c r="AW111" s="12" t="s">
        <v>39</v>
      </c>
      <c r="AX111" s="12" t="s">
        <v>85</v>
      </c>
      <c r="AY111" s="152" t="s">
        <v>194</v>
      </c>
    </row>
    <row r="112" spans="2:65" s="1" customFormat="1" ht="16.5" customHeight="1">
      <c r="B112" s="33"/>
      <c r="C112" s="132" t="s">
        <v>223</v>
      </c>
      <c r="D112" s="132" t="s">
        <v>197</v>
      </c>
      <c r="E112" s="133" t="s">
        <v>981</v>
      </c>
      <c r="F112" s="134" t="s">
        <v>982</v>
      </c>
      <c r="G112" s="135" t="s">
        <v>621</v>
      </c>
      <c r="H112" s="136">
        <v>2</v>
      </c>
      <c r="I112" s="137"/>
      <c r="J112" s="138">
        <f>ROUND(I112*H112,2)</f>
        <v>0</v>
      </c>
      <c r="K112" s="134" t="s">
        <v>295</v>
      </c>
      <c r="L112" s="33"/>
      <c r="M112" s="139" t="s">
        <v>33</v>
      </c>
      <c r="N112" s="140" t="s">
        <v>49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201</v>
      </c>
      <c r="AT112" s="143" t="s">
        <v>197</v>
      </c>
      <c r="AU112" s="143" t="s">
        <v>87</v>
      </c>
      <c r="AY112" s="17" t="s">
        <v>194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7" t="s">
        <v>85</v>
      </c>
      <c r="BK112" s="144">
        <f>ROUND(I112*H112,2)</f>
        <v>0</v>
      </c>
      <c r="BL112" s="17" t="s">
        <v>201</v>
      </c>
      <c r="BM112" s="143" t="s">
        <v>983</v>
      </c>
    </row>
    <row r="113" spans="2:47" s="1" customFormat="1" ht="11.25">
      <c r="B113" s="33"/>
      <c r="D113" s="149" t="s">
        <v>297</v>
      </c>
      <c r="F113" s="150" t="s">
        <v>984</v>
      </c>
      <c r="I113" s="147"/>
      <c r="L113" s="33"/>
      <c r="M113" s="148"/>
      <c r="T113" s="54"/>
      <c r="AT113" s="17" t="s">
        <v>297</v>
      </c>
      <c r="AU113" s="17" t="s">
        <v>87</v>
      </c>
    </row>
    <row r="114" spans="2:51" s="12" customFormat="1" ht="11.25">
      <c r="B114" s="151"/>
      <c r="D114" s="145" t="s">
        <v>320</v>
      </c>
      <c r="E114" s="152" t="s">
        <v>33</v>
      </c>
      <c r="F114" s="153" t="s">
        <v>87</v>
      </c>
      <c r="H114" s="154">
        <v>2</v>
      </c>
      <c r="I114" s="155"/>
      <c r="L114" s="151"/>
      <c r="M114" s="156"/>
      <c r="T114" s="157"/>
      <c r="AT114" s="152" t="s">
        <v>320</v>
      </c>
      <c r="AU114" s="152" t="s">
        <v>87</v>
      </c>
      <c r="AV114" s="12" t="s">
        <v>87</v>
      </c>
      <c r="AW114" s="12" t="s">
        <v>39</v>
      </c>
      <c r="AX114" s="12" t="s">
        <v>85</v>
      </c>
      <c r="AY114" s="152" t="s">
        <v>194</v>
      </c>
    </row>
    <row r="115" spans="2:65" s="1" customFormat="1" ht="24.2" customHeight="1">
      <c r="B115" s="33"/>
      <c r="C115" s="132" t="s">
        <v>228</v>
      </c>
      <c r="D115" s="132" t="s">
        <v>197</v>
      </c>
      <c r="E115" s="133" t="s">
        <v>985</v>
      </c>
      <c r="F115" s="134" t="s">
        <v>986</v>
      </c>
      <c r="G115" s="135" t="s">
        <v>344</v>
      </c>
      <c r="H115" s="136">
        <v>52.8</v>
      </c>
      <c r="I115" s="137"/>
      <c r="J115" s="138">
        <f>ROUND(I115*H115,2)</f>
        <v>0</v>
      </c>
      <c r="K115" s="134" t="s">
        <v>295</v>
      </c>
      <c r="L115" s="33"/>
      <c r="M115" s="139" t="s">
        <v>33</v>
      </c>
      <c r="N115" s="140" t="s">
        <v>49</v>
      </c>
      <c r="P115" s="141">
        <f>O115*H115</f>
        <v>0</v>
      </c>
      <c r="Q115" s="141">
        <v>0</v>
      </c>
      <c r="R115" s="141">
        <f>Q115*H115</f>
        <v>0</v>
      </c>
      <c r="S115" s="141">
        <v>1.8</v>
      </c>
      <c r="T115" s="142">
        <f>S115*H115</f>
        <v>95.03999999999999</v>
      </c>
      <c r="AR115" s="143" t="s">
        <v>201</v>
      </c>
      <c r="AT115" s="143" t="s">
        <v>197</v>
      </c>
      <c r="AU115" s="143" t="s">
        <v>87</v>
      </c>
      <c r="AY115" s="17" t="s">
        <v>194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7" t="s">
        <v>85</v>
      </c>
      <c r="BK115" s="144">
        <f>ROUND(I115*H115,2)</f>
        <v>0</v>
      </c>
      <c r="BL115" s="17" t="s">
        <v>201</v>
      </c>
      <c r="BM115" s="143" t="s">
        <v>987</v>
      </c>
    </row>
    <row r="116" spans="2:47" s="1" customFormat="1" ht="11.25">
      <c r="B116" s="33"/>
      <c r="D116" s="149" t="s">
        <v>297</v>
      </c>
      <c r="F116" s="150" t="s">
        <v>988</v>
      </c>
      <c r="I116" s="147"/>
      <c r="L116" s="33"/>
      <c r="M116" s="148"/>
      <c r="T116" s="54"/>
      <c r="AT116" s="17" t="s">
        <v>297</v>
      </c>
      <c r="AU116" s="17" t="s">
        <v>87</v>
      </c>
    </row>
    <row r="117" spans="2:51" s="12" customFormat="1" ht="11.25">
      <c r="B117" s="151"/>
      <c r="D117" s="145" t="s">
        <v>320</v>
      </c>
      <c r="E117" s="152" t="s">
        <v>33</v>
      </c>
      <c r="F117" s="153" t="s">
        <v>989</v>
      </c>
      <c r="H117" s="154">
        <v>52.8</v>
      </c>
      <c r="I117" s="155"/>
      <c r="L117" s="151"/>
      <c r="M117" s="156"/>
      <c r="T117" s="157"/>
      <c r="AT117" s="152" t="s">
        <v>320</v>
      </c>
      <c r="AU117" s="152" t="s">
        <v>87</v>
      </c>
      <c r="AV117" s="12" t="s">
        <v>87</v>
      </c>
      <c r="AW117" s="12" t="s">
        <v>39</v>
      </c>
      <c r="AX117" s="12" t="s">
        <v>85</v>
      </c>
      <c r="AY117" s="152" t="s">
        <v>194</v>
      </c>
    </row>
    <row r="118" spans="2:65" s="1" customFormat="1" ht="24.2" customHeight="1">
      <c r="B118" s="33"/>
      <c r="C118" s="132" t="s">
        <v>235</v>
      </c>
      <c r="D118" s="132" t="s">
        <v>197</v>
      </c>
      <c r="E118" s="133" t="s">
        <v>386</v>
      </c>
      <c r="F118" s="134" t="s">
        <v>387</v>
      </c>
      <c r="G118" s="135" t="s">
        <v>344</v>
      </c>
      <c r="H118" s="136">
        <v>159</v>
      </c>
      <c r="I118" s="137"/>
      <c r="J118" s="138">
        <f>ROUND(I118*H118,2)</f>
        <v>0</v>
      </c>
      <c r="K118" s="134" t="s">
        <v>295</v>
      </c>
      <c r="L118" s="33"/>
      <c r="M118" s="139" t="s">
        <v>33</v>
      </c>
      <c r="N118" s="140" t="s">
        <v>49</v>
      </c>
      <c r="P118" s="141">
        <f>O118*H118</f>
        <v>0</v>
      </c>
      <c r="Q118" s="141">
        <v>0</v>
      </c>
      <c r="R118" s="141">
        <f>Q118*H118</f>
        <v>0</v>
      </c>
      <c r="S118" s="141">
        <v>1.82</v>
      </c>
      <c r="T118" s="142">
        <f>S118*H118</f>
        <v>289.38</v>
      </c>
      <c r="AR118" s="143" t="s">
        <v>201</v>
      </c>
      <c r="AT118" s="143" t="s">
        <v>197</v>
      </c>
      <c r="AU118" s="143" t="s">
        <v>87</v>
      </c>
      <c r="AY118" s="17" t="s">
        <v>194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7" t="s">
        <v>85</v>
      </c>
      <c r="BK118" s="144">
        <f>ROUND(I118*H118,2)</f>
        <v>0</v>
      </c>
      <c r="BL118" s="17" t="s">
        <v>201</v>
      </c>
      <c r="BM118" s="143" t="s">
        <v>990</v>
      </c>
    </row>
    <row r="119" spans="2:47" s="1" customFormat="1" ht="11.25">
      <c r="B119" s="33"/>
      <c r="D119" s="149" t="s">
        <v>297</v>
      </c>
      <c r="F119" s="150" t="s">
        <v>389</v>
      </c>
      <c r="I119" s="147"/>
      <c r="L119" s="33"/>
      <c r="M119" s="148"/>
      <c r="T119" s="54"/>
      <c r="AT119" s="17" t="s">
        <v>297</v>
      </c>
      <c r="AU119" s="17" t="s">
        <v>87</v>
      </c>
    </row>
    <row r="120" spans="2:51" s="12" customFormat="1" ht="11.25">
      <c r="B120" s="151"/>
      <c r="D120" s="145" t="s">
        <v>320</v>
      </c>
      <c r="E120" s="152" t="s">
        <v>33</v>
      </c>
      <c r="F120" s="153" t="s">
        <v>991</v>
      </c>
      <c r="H120" s="154">
        <v>159</v>
      </c>
      <c r="I120" s="155"/>
      <c r="L120" s="151"/>
      <c r="M120" s="156"/>
      <c r="T120" s="157"/>
      <c r="AT120" s="152" t="s">
        <v>320</v>
      </c>
      <c r="AU120" s="152" t="s">
        <v>87</v>
      </c>
      <c r="AV120" s="12" t="s">
        <v>87</v>
      </c>
      <c r="AW120" s="12" t="s">
        <v>39</v>
      </c>
      <c r="AX120" s="12" t="s">
        <v>85</v>
      </c>
      <c r="AY120" s="152" t="s">
        <v>194</v>
      </c>
    </row>
    <row r="121" spans="2:65" s="1" customFormat="1" ht="16.5" customHeight="1">
      <c r="B121" s="33"/>
      <c r="C121" s="132" t="s">
        <v>239</v>
      </c>
      <c r="D121" s="132" t="s">
        <v>197</v>
      </c>
      <c r="E121" s="133" t="s">
        <v>992</v>
      </c>
      <c r="F121" s="134" t="s">
        <v>993</v>
      </c>
      <c r="G121" s="135" t="s">
        <v>317</v>
      </c>
      <c r="H121" s="136">
        <v>2755</v>
      </c>
      <c r="I121" s="137"/>
      <c r="J121" s="138">
        <f>ROUND(I121*H121,2)</f>
        <v>0</v>
      </c>
      <c r="K121" s="134" t="s">
        <v>295</v>
      </c>
      <c r="L121" s="33"/>
      <c r="M121" s="139" t="s">
        <v>33</v>
      </c>
      <c r="N121" s="140" t="s">
        <v>49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201</v>
      </c>
      <c r="AT121" s="143" t="s">
        <v>197</v>
      </c>
      <c r="AU121" s="143" t="s">
        <v>87</v>
      </c>
      <c r="AY121" s="17" t="s">
        <v>194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7" t="s">
        <v>85</v>
      </c>
      <c r="BK121" s="144">
        <f>ROUND(I121*H121,2)</f>
        <v>0</v>
      </c>
      <c r="BL121" s="17" t="s">
        <v>201</v>
      </c>
      <c r="BM121" s="143" t="s">
        <v>994</v>
      </c>
    </row>
    <row r="122" spans="2:47" s="1" customFormat="1" ht="11.25">
      <c r="B122" s="33"/>
      <c r="D122" s="149" t="s">
        <v>297</v>
      </c>
      <c r="F122" s="150" t="s">
        <v>995</v>
      </c>
      <c r="I122" s="147"/>
      <c r="L122" s="33"/>
      <c r="M122" s="148"/>
      <c r="T122" s="54"/>
      <c r="AT122" s="17" t="s">
        <v>297</v>
      </c>
      <c r="AU122" s="17" t="s">
        <v>87</v>
      </c>
    </row>
    <row r="123" spans="2:51" s="12" customFormat="1" ht="11.25">
      <c r="B123" s="151"/>
      <c r="D123" s="145" t="s">
        <v>320</v>
      </c>
      <c r="E123" s="152" t="s">
        <v>33</v>
      </c>
      <c r="F123" s="153" t="s">
        <v>996</v>
      </c>
      <c r="H123" s="154">
        <v>2755</v>
      </c>
      <c r="I123" s="155"/>
      <c r="L123" s="151"/>
      <c r="M123" s="156"/>
      <c r="T123" s="157"/>
      <c r="AT123" s="152" t="s">
        <v>320</v>
      </c>
      <c r="AU123" s="152" t="s">
        <v>87</v>
      </c>
      <c r="AV123" s="12" t="s">
        <v>87</v>
      </c>
      <c r="AW123" s="12" t="s">
        <v>39</v>
      </c>
      <c r="AX123" s="12" t="s">
        <v>85</v>
      </c>
      <c r="AY123" s="152" t="s">
        <v>194</v>
      </c>
    </row>
    <row r="124" spans="2:65" s="1" customFormat="1" ht="33" customHeight="1">
      <c r="B124" s="33"/>
      <c r="C124" s="132" t="s">
        <v>243</v>
      </c>
      <c r="D124" s="132" t="s">
        <v>197</v>
      </c>
      <c r="E124" s="133" t="s">
        <v>391</v>
      </c>
      <c r="F124" s="134" t="s">
        <v>392</v>
      </c>
      <c r="G124" s="135" t="s">
        <v>344</v>
      </c>
      <c r="H124" s="136">
        <v>712</v>
      </c>
      <c r="I124" s="137"/>
      <c r="J124" s="138">
        <f>ROUND(I124*H124,2)</f>
        <v>0</v>
      </c>
      <c r="K124" s="134" t="s">
        <v>295</v>
      </c>
      <c r="L124" s="33"/>
      <c r="M124" s="139" t="s">
        <v>33</v>
      </c>
      <c r="N124" s="140" t="s">
        <v>49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201</v>
      </c>
      <c r="AT124" s="143" t="s">
        <v>197</v>
      </c>
      <c r="AU124" s="143" t="s">
        <v>87</v>
      </c>
      <c r="AY124" s="17" t="s">
        <v>194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7" t="s">
        <v>85</v>
      </c>
      <c r="BK124" s="144">
        <f>ROUND(I124*H124,2)</f>
        <v>0</v>
      </c>
      <c r="BL124" s="17" t="s">
        <v>201</v>
      </c>
      <c r="BM124" s="143" t="s">
        <v>997</v>
      </c>
    </row>
    <row r="125" spans="2:47" s="1" customFormat="1" ht="11.25">
      <c r="B125" s="33"/>
      <c r="D125" s="149" t="s">
        <v>297</v>
      </c>
      <c r="F125" s="150" t="s">
        <v>394</v>
      </c>
      <c r="I125" s="147"/>
      <c r="L125" s="33"/>
      <c r="M125" s="148"/>
      <c r="T125" s="54"/>
      <c r="AT125" s="17" t="s">
        <v>297</v>
      </c>
      <c r="AU125" s="17" t="s">
        <v>87</v>
      </c>
    </row>
    <row r="126" spans="2:51" s="12" customFormat="1" ht="11.25">
      <c r="B126" s="151"/>
      <c r="D126" s="145" t="s">
        <v>320</v>
      </c>
      <c r="E126" s="152" t="s">
        <v>33</v>
      </c>
      <c r="F126" s="153" t="s">
        <v>998</v>
      </c>
      <c r="H126" s="154">
        <v>378</v>
      </c>
      <c r="I126" s="155"/>
      <c r="L126" s="151"/>
      <c r="M126" s="156"/>
      <c r="T126" s="157"/>
      <c r="AT126" s="152" t="s">
        <v>320</v>
      </c>
      <c r="AU126" s="152" t="s">
        <v>87</v>
      </c>
      <c r="AV126" s="12" t="s">
        <v>87</v>
      </c>
      <c r="AW126" s="12" t="s">
        <v>39</v>
      </c>
      <c r="AX126" s="12" t="s">
        <v>78</v>
      </c>
      <c r="AY126" s="152" t="s">
        <v>194</v>
      </c>
    </row>
    <row r="127" spans="2:51" s="12" customFormat="1" ht="11.25">
      <c r="B127" s="151"/>
      <c r="D127" s="145" t="s">
        <v>320</v>
      </c>
      <c r="E127" s="152" t="s">
        <v>33</v>
      </c>
      <c r="F127" s="153" t="s">
        <v>999</v>
      </c>
      <c r="H127" s="154">
        <v>334</v>
      </c>
      <c r="I127" s="155"/>
      <c r="L127" s="151"/>
      <c r="M127" s="156"/>
      <c r="T127" s="157"/>
      <c r="AT127" s="152" t="s">
        <v>320</v>
      </c>
      <c r="AU127" s="152" t="s">
        <v>87</v>
      </c>
      <c r="AV127" s="12" t="s">
        <v>87</v>
      </c>
      <c r="AW127" s="12" t="s">
        <v>39</v>
      </c>
      <c r="AX127" s="12" t="s">
        <v>78</v>
      </c>
      <c r="AY127" s="152" t="s">
        <v>194</v>
      </c>
    </row>
    <row r="128" spans="2:51" s="14" customFormat="1" ht="11.25">
      <c r="B128" s="179"/>
      <c r="D128" s="145" t="s">
        <v>320</v>
      </c>
      <c r="E128" s="180" t="s">
        <v>33</v>
      </c>
      <c r="F128" s="181" t="s">
        <v>402</v>
      </c>
      <c r="H128" s="182">
        <v>712</v>
      </c>
      <c r="I128" s="183"/>
      <c r="L128" s="179"/>
      <c r="M128" s="184"/>
      <c r="T128" s="185"/>
      <c r="AT128" s="180" t="s">
        <v>320</v>
      </c>
      <c r="AU128" s="180" t="s">
        <v>87</v>
      </c>
      <c r="AV128" s="14" t="s">
        <v>201</v>
      </c>
      <c r="AW128" s="14" t="s">
        <v>39</v>
      </c>
      <c r="AX128" s="14" t="s">
        <v>85</v>
      </c>
      <c r="AY128" s="180" t="s">
        <v>194</v>
      </c>
    </row>
    <row r="129" spans="2:65" s="1" customFormat="1" ht="37.9" customHeight="1">
      <c r="B129" s="33"/>
      <c r="C129" s="132" t="s">
        <v>247</v>
      </c>
      <c r="D129" s="132" t="s">
        <v>197</v>
      </c>
      <c r="E129" s="133" t="s">
        <v>396</v>
      </c>
      <c r="F129" s="134" t="s">
        <v>397</v>
      </c>
      <c r="G129" s="135" t="s">
        <v>344</v>
      </c>
      <c r="H129" s="136">
        <v>1626.05</v>
      </c>
      <c r="I129" s="137"/>
      <c r="J129" s="138">
        <f>ROUND(I129*H129,2)</f>
        <v>0</v>
      </c>
      <c r="K129" s="134" t="s">
        <v>295</v>
      </c>
      <c r="L129" s="33"/>
      <c r="M129" s="139" t="s">
        <v>33</v>
      </c>
      <c r="N129" s="140" t="s">
        <v>49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201</v>
      </c>
      <c r="AT129" s="143" t="s">
        <v>197</v>
      </c>
      <c r="AU129" s="143" t="s">
        <v>87</v>
      </c>
      <c r="AY129" s="17" t="s">
        <v>194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7" t="s">
        <v>85</v>
      </c>
      <c r="BK129" s="144">
        <f>ROUND(I129*H129,2)</f>
        <v>0</v>
      </c>
      <c r="BL129" s="17" t="s">
        <v>201</v>
      </c>
      <c r="BM129" s="143" t="s">
        <v>1000</v>
      </c>
    </row>
    <row r="130" spans="2:47" s="1" customFormat="1" ht="11.25">
      <c r="B130" s="33"/>
      <c r="D130" s="149" t="s">
        <v>297</v>
      </c>
      <c r="F130" s="150" t="s">
        <v>399</v>
      </c>
      <c r="I130" s="147"/>
      <c r="L130" s="33"/>
      <c r="M130" s="148"/>
      <c r="T130" s="54"/>
      <c r="AT130" s="17" t="s">
        <v>297</v>
      </c>
      <c r="AU130" s="17" t="s">
        <v>87</v>
      </c>
    </row>
    <row r="131" spans="2:51" s="12" customFormat="1" ht="11.25">
      <c r="B131" s="151"/>
      <c r="D131" s="145" t="s">
        <v>320</v>
      </c>
      <c r="E131" s="152" t="s">
        <v>33</v>
      </c>
      <c r="F131" s="153" t="s">
        <v>999</v>
      </c>
      <c r="H131" s="154">
        <v>334</v>
      </c>
      <c r="I131" s="155"/>
      <c r="L131" s="151"/>
      <c r="M131" s="156"/>
      <c r="T131" s="157"/>
      <c r="AT131" s="152" t="s">
        <v>320</v>
      </c>
      <c r="AU131" s="152" t="s">
        <v>87</v>
      </c>
      <c r="AV131" s="12" t="s">
        <v>87</v>
      </c>
      <c r="AW131" s="12" t="s">
        <v>39</v>
      </c>
      <c r="AX131" s="12" t="s">
        <v>78</v>
      </c>
      <c r="AY131" s="152" t="s">
        <v>194</v>
      </c>
    </row>
    <row r="132" spans="2:51" s="12" customFormat="1" ht="11.25">
      <c r="B132" s="151"/>
      <c r="D132" s="145" t="s">
        <v>320</v>
      </c>
      <c r="E132" s="152" t="s">
        <v>33</v>
      </c>
      <c r="F132" s="153" t="s">
        <v>1001</v>
      </c>
      <c r="H132" s="154">
        <v>551</v>
      </c>
      <c r="I132" s="155"/>
      <c r="L132" s="151"/>
      <c r="M132" s="156"/>
      <c r="T132" s="157"/>
      <c r="AT132" s="152" t="s">
        <v>320</v>
      </c>
      <c r="AU132" s="152" t="s">
        <v>87</v>
      </c>
      <c r="AV132" s="12" t="s">
        <v>87</v>
      </c>
      <c r="AW132" s="12" t="s">
        <v>39</v>
      </c>
      <c r="AX132" s="12" t="s">
        <v>78</v>
      </c>
      <c r="AY132" s="152" t="s">
        <v>194</v>
      </c>
    </row>
    <row r="133" spans="2:51" s="13" customFormat="1" ht="11.25">
      <c r="B133" s="172"/>
      <c r="D133" s="145" t="s">
        <v>320</v>
      </c>
      <c r="E133" s="173" t="s">
        <v>33</v>
      </c>
      <c r="F133" s="174" t="s">
        <v>400</v>
      </c>
      <c r="H133" s="175">
        <v>885</v>
      </c>
      <c r="I133" s="176"/>
      <c r="L133" s="172"/>
      <c r="M133" s="177"/>
      <c r="T133" s="178"/>
      <c r="AT133" s="173" t="s">
        <v>320</v>
      </c>
      <c r="AU133" s="173" t="s">
        <v>87</v>
      </c>
      <c r="AV133" s="13" t="s">
        <v>208</v>
      </c>
      <c r="AW133" s="13" t="s">
        <v>39</v>
      </c>
      <c r="AX133" s="13" t="s">
        <v>78</v>
      </c>
      <c r="AY133" s="173" t="s">
        <v>194</v>
      </c>
    </row>
    <row r="134" spans="2:51" s="12" customFormat="1" ht="11.25">
      <c r="B134" s="151"/>
      <c r="D134" s="145" t="s">
        <v>320</v>
      </c>
      <c r="E134" s="152" t="s">
        <v>33</v>
      </c>
      <c r="F134" s="153" t="s">
        <v>1002</v>
      </c>
      <c r="H134" s="154">
        <v>596</v>
      </c>
      <c r="I134" s="155"/>
      <c r="L134" s="151"/>
      <c r="M134" s="156"/>
      <c r="T134" s="157"/>
      <c r="AT134" s="152" t="s">
        <v>320</v>
      </c>
      <c r="AU134" s="152" t="s">
        <v>87</v>
      </c>
      <c r="AV134" s="12" t="s">
        <v>87</v>
      </c>
      <c r="AW134" s="12" t="s">
        <v>39</v>
      </c>
      <c r="AX134" s="12" t="s">
        <v>78</v>
      </c>
      <c r="AY134" s="152" t="s">
        <v>194</v>
      </c>
    </row>
    <row r="135" spans="2:51" s="12" customFormat="1" ht="11.25">
      <c r="B135" s="151"/>
      <c r="D135" s="145" t="s">
        <v>320</v>
      </c>
      <c r="E135" s="152" t="s">
        <v>33</v>
      </c>
      <c r="F135" s="153" t="s">
        <v>1003</v>
      </c>
      <c r="H135" s="154">
        <v>145.05</v>
      </c>
      <c r="I135" s="155"/>
      <c r="L135" s="151"/>
      <c r="M135" s="156"/>
      <c r="T135" s="157"/>
      <c r="AT135" s="152" t="s">
        <v>320</v>
      </c>
      <c r="AU135" s="152" t="s">
        <v>87</v>
      </c>
      <c r="AV135" s="12" t="s">
        <v>87</v>
      </c>
      <c r="AW135" s="12" t="s">
        <v>39</v>
      </c>
      <c r="AX135" s="12" t="s">
        <v>78</v>
      </c>
      <c r="AY135" s="152" t="s">
        <v>194</v>
      </c>
    </row>
    <row r="136" spans="2:51" s="13" customFormat="1" ht="11.25">
      <c r="B136" s="172"/>
      <c r="D136" s="145" t="s">
        <v>320</v>
      </c>
      <c r="E136" s="173" t="s">
        <v>381</v>
      </c>
      <c r="F136" s="174" t="s">
        <v>400</v>
      </c>
      <c r="H136" s="175">
        <v>741.05</v>
      </c>
      <c r="I136" s="176"/>
      <c r="L136" s="172"/>
      <c r="M136" s="177"/>
      <c r="T136" s="178"/>
      <c r="AT136" s="173" t="s">
        <v>320</v>
      </c>
      <c r="AU136" s="173" t="s">
        <v>87</v>
      </c>
      <c r="AV136" s="13" t="s">
        <v>208</v>
      </c>
      <c r="AW136" s="13" t="s">
        <v>39</v>
      </c>
      <c r="AX136" s="13" t="s">
        <v>78</v>
      </c>
      <c r="AY136" s="173" t="s">
        <v>194</v>
      </c>
    </row>
    <row r="137" spans="2:51" s="14" customFormat="1" ht="11.25">
      <c r="B137" s="179"/>
      <c r="D137" s="145" t="s">
        <v>320</v>
      </c>
      <c r="E137" s="180" t="s">
        <v>33</v>
      </c>
      <c r="F137" s="181" t="s">
        <v>402</v>
      </c>
      <c r="H137" s="182">
        <v>1626.05</v>
      </c>
      <c r="I137" s="183"/>
      <c r="L137" s="179"/>
      <c r="M137" s="184"/>
      <c r="T137" s="185"/>
      <c r="AT137" s="180" t="s">
        <v>320</v>
      </c>
      <c r="AU137" s="180" t="s">
        <v>87</v>
      </c>
      <c r="AV137" s="14" t="s">
        <v>201</v>
      </c>
      <c r="AW137" s="14" t="s">
        <v>39</v>
      </c>
      <c r="AX137" s="14" t="s">
        <v>85</v>
      </c>
      <c r="AY137" s="180" t="s">
        <v>194</v>
      </c>
    </row>
    <row r="138" spans="2:65" s="1" customFormat="1" ht="24.2" customHeight="1">
      <c r="B138" s="33"/>
      <c r="C138" s="132" t="s">
        <v>251</v>
      </c>
      <c r="D138" s="132" t="s">
        <v>197</v>
      </c>
      <c r="E138" s="133" t="s">
        <v>417</v>
      </c>
      <c r="F138" s="134" t="s">
        <v>418</v>
      </c>
      <c r="G138" s="135" t="s">
        <v>344</v>
      </c>
      <c r="H138" s="136">
        <v>741.05</v>
      </c>
      <c r="I138" s="137"/>
      <c r="J138" s="138">
        <f>ROUND(I138*H138,2)</f>
        <v>0</v>
      </c>
      <c r="K138" s="134" t="s">
        <v>295</v>
      </c>
      <c r="L138" s="33"/>
      <c r="M138" s="139" t="s">
        <v>33</v>
      </c>
      <c r="N138" s="140" t="s">
        <v>49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201</v>
      </c>
      <c r="AT138" s="143" t="s">
        <v>197</v>
      </c>
      <c r="AU138" s="143" t="s">
        <v>87</v>
      </c>
      <c r="AY138" s="17" t="s">
        <v>194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7" t="s">
        <v>85</v>
      </c>
      <c r="BK138" s="144">
        <f>ROUND(I138*H138,2)</f>
        <v>0</v>
      </c>
      <c r="BL138" s="17" t="s">
        <v>201</v>
      </c>
      <c r="BM138" s="143" t="s">
        <v>1004</v>
      </c>
    </row>
    <row r="139" spans="2:47" s="1" customFormat="1" ht="11.25">
      <c r="B139" s="33"/>
      <c r="D139" s="149" t="s">
        <v>297</v>
      </c>
      <c r="F139" s="150" t="s">
        <v>420</v>
      </c>
      <c r="I139" s="147"/>
      <c r="L139" s="33"/>
      <c r="M139" s="148"/>
      <c r="T139" s="54"/>
      <c r="AT139" s="17" t="s">
        <v>297</v>
      </c>
      <c r="AU139" s="17" t="s">
        <v>87</v>
      </c>
    </row>
    <row r="140" spans="2:51" s="12" customFormat="1" ht="11.25">
      <c r="B140" s="151"/>
      <c r="D140" s="145" t="s">
        <v>320</v>
      </c>
      <c r="E140" s="152" t="s">
        <v>33</v>
      </c>
      <c r="F140" s="153" t="s">
        <v>381</v>
      </c>
      <c r="H140" s="154">
        <v>741.05</v>
      </c>
      <c r="I140" s="155"/>
      <c r="L140" s="151"/>
      <c r="M140" s="156"/>
      <c r="T140" s="157"/>
      <c r="AT140" s="152" t="s">
        <v>320</v>
      </c>
      <c r="AU140" s="152" t="s">
        <v>87</v>
      </c>
      <c r="AV140" s="12" t="s">
        <v>87</v>
      </c>
      <c r="AW140" s="12" t="s">
        <v>39</v>
      </c>
      <c r="AX140" s="12" t="s">
        <v>85</v>
      </c>
      <c r="AY140" s="152" t="s">
        <v>194</v>
      </c>
    </row>
    <row r="141" spans="2:65" s="1" customFormat="1" ht="24.2" customHeight="1">
      <c r="B141" s="33"/>
      <c r="C141" s="132" t="s">
        <v>257</v>
      </c>
      <c r="D141" s="132" t="s">
        <v>197</v>
      </c>
      <c r="E141" s="133" t="s">
        <v>421</v>
      </c>
      <c r="F141" s="134" t="s">
        <v>422</v>
      </c>
      <c r="G141" s="135" t="s">
        <v>344</v>
      </c>
      <c r="H141" s="136">
        <v>930</v>
      </c>
      <c r="I141" s="137"/>
      <c r="J141" s="138">
        <f>ROUND(I141*H141,2)</f>
        <v>0</v>
      </c>
      <c r="K141" s="134" t="s">
        <v>295</v>
      </c>
      <c r="L141" s="33"/>
      <c r="M141" s="139" t="s">
        <v>33</v>
      </c>
      <c r="N141" s="140" t="s">
        <v>49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201</v>
      </c>
      <c r="AT141" s="143" t="s">
        <v>197</v>
      </c>
      <c r="AU141" s="143" t="s">
        <v>87</v>
      </c>
      <c r="AY141" s="17" t="s">
        <v>194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7" t="s">
        <v>85</v>
      </c>
      <c r="BK141" s="144">
        <f>ROUND(I141*H141,2)</f>
        <v>0</v>
      </c>
      <c r="BL141" s="17" t="s">
        <v>201</v>
      </c>
      <c r="BM141" s="143" t="s">
        <v>1005</v>
      </c>
    </row>
    <row r="142" spans="2:47" s="1" customFormat="1" ht="11.25">
      <c r="B142" s="33"/>
      <c r="D142" s="149" t="s">
        <v>297</v>
      </c>
      <c r="F142" s="150" t="s">
        <v>424</v>
      </c>
      <c r="I142" s="147"/>
      <c r="L142" s="33"/>
      <c r="M142" s="148"/>
      <c r="T142" s="54"/>
      <c r="AT142" s="17" t="s">
        <v>297</v>
      </c>
      <c r="AU142" s="17" t="s">
        <v>87</v>
      </c>
    </row>
    <row r="143" spans="2:51" s="12" customFormat="1" ht="11.25">
      <c r="B143" s="151"/>
      <c r="D143" s="145" t="s">
        <v>320</v>
      </c>
      <c r="E143" s="152" t="s">
        <v>33</v>
      </c>
      <c r="F143" s="153" t="s">
        <v>1002</v>
      </c>
      <c r="H143" s="154">
        <v>596</v>
      </c>
      <c r="I143" s="155"/>
      <c r="L143" s="151"/>
      <c r="M143" s="156"/>
      <c r="T143" s="157"/>
      <c r="AT143" s="152" t="s">
        <v>320</v>
      </c>
      <c r="AU143" s="152" t="s">
        <v>87</v>
      </c>
      <c r="AV143" s="12" t="s">
        <v>87</v>
      </c>
      <c r="AW143" s="12" t="s">
        <v>39</v>
      </c>
      <c r="AX143" s="12" t="s">
        <v>78</v>
      </c>
      <c r="AY143" s="152" t="s">
        <v>194</v>
      </c>
    </row>
    <row r="144" spans="2:51" s="12" customFormat="1" ht="11.25">
      <c r="B144" s="151"/>
      <c r="D144" s="145" t="s">
        <v>320</v>
      </c>
      <c r="E144" s="152" t="s">
        <v>33</v>
      </c>
      <c r="F144" s="153" t="s">
        <v>1006</v>
      </c>
      <c r="H144" s="154">
        <v>334</v>
      </c>
      <c r="I144" s="155"/>
      <c r="L144" s="151"/>
      <c r="M144" s="156"/>
      <c r="T144" s="157"/>
      <c r="AT144" s="152" t="s">
        <v>320</v>
      </c>
      <c r="AU144" s="152" t="s">
        <v>87</v>
      </c>
      <c r="AV144" s="12" t="s">
        <v>87</v>
      </c>
      <c r="AW144" s="12" t="s">
        <v>39</v>
      </c>
      <c r="AX144" s="12" t="s">
        <v>78</v>
      </c>
      <c r="AY144" s="152" t="s">
        <v>194</v>
      </c>
    </row>
    <row r="145" spans="2:51" s="14" customFormat="1" ht="11.25">
      <c r="B145" s="179"/>
      <c r="D145" s="145" t="s">
        <v>320</v>
      </c>
      <c r="E145" s="180" t="s">
        <v>33</v>
      </c>
      <c r="F145" s="181" t="s">
        <v>402</v>
      </c>
      <c r="H145" s="182">
        <v>930</v>
      </c>
      <c r="I145" s="183"/>
      <c r="L145" s="179"/>
      <c r="M145" s="184"/>
      <c r="T145" s="185"/>
      <c r="AT145" s="180" t="s">
        <v>320</v>
      </c>
      <c r="AU145" s="180" t="s">
        <v>87</v>
      </c>
      <c r="AV145" s="14" t="s">
        <v>201</v>
      </c>
      <c r="AW145" s="14" t="s">
        <v>39</v>
      </c>
      <c r="AX145" s="14" t="s">
        <v>85</v>
      </c>
      <c r="AY145" s="180" t="s">
        <v>194</v>
      </c>
    </row>
    <row r="146" spans="2:65" s="1" customFormat="1" ht="37.9" customHeight="1">
      <c r="B146" s="33"/>
      <c r="C146" s="132" t="s">
        <v>8</v>
      </c>
      <c r="D146" s="132" t="s">
        <v>197</v>
      </c>
      <c r="E146" s="133" t="s">
        <v>796</v>
      </c>
      <c r="F146" s="134" t="s">
        <v>797</v>
      </c>
      <c r="G146" s="135" t="s">
        <v>344</v>
      </c>
      <c r="H146" s="136">
        <v>1</v>
      </c>
      <c r="I146" s="137"/>
      <c r="J146" s="138">
        <f>ROUND(I146*H146,2)</f>
        <v>0</v>
      </c>
      <c r="K146" s="134" t="s">
        <v>295</v>
      </c>
      <c r="L146" s="33"/>
      <c r="M146" s="139" t="s">
        <v>33</v>
      </c>
      <c r="N146" s="140" t="s">
        <v>49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201</v>
      </c>
      <c r="AT146" s="143" t="s">
        <v>197</v>
      </c>
      <c r="AU146" s="143" t="s">
        <v>87</v>
      </c>
      <c r="AY146" s="17" t="s">
        <v>194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7" t="s">
        <v>85</v>
      </c>
      <c r="BK146" s="144">
        <f>ROUND(I146*H146,2)</f>
        <v>0</v>
      </c>
      <c r="BL146" s="17" t="s">
        <v>201</v>
      </c>
      <c r="BM146" s="143" t="s">
        <v>1007</v>
      </c>
    </row>
    <row r="147" spans="2:47" s="1" customFormat="1" ht="11.25">
      <c r="B147" s="33"/>
      <c r="D147" s="149" t="s">
        <v>297</v>
      </c>
      <c r="F147" s="150" t="s">
        <v>799</v>
      </c>
      <c r="I147" s="147"/>
      <c r="L147" s="33"/>
      <c r="M147" s="148"/>
      <c r="T147" s="54"/>
      <c r="AT147" s="17" t="s">
        <v>297</v>
      </c>
      <c r="AU147" s="17" t="s">
        <v>87</v>
      </c>
    </row>
    <row r="148" spans="2:51" s="12" customFormat="1" ht="11.25">
      <c r="B148" s="151"/>
      <c r="D148" s="145" t="s">
        <v>320</v>
      </c>
      <c r="E148" s="152" t="s">
        <v>33</v>
      </c>
      <c r="F148" s="153" t="s">
        <v>1008</v>
      </c>
      <c r="H148" s="154">
        <v>1</v>
      </c>
      <c r="I148" s="155"/>
      <c r="L148" s="151"/>
      <c r="M148" s="156"/>
      <c r="T148" s="157"/>
      <c r="AT148" s="152" t="s">
        <v>320</v>
      </c>
      <c r="AU148" s="152" t="s">
        <v>87</v>
      </c>
      <c r="AV148" s="12" t="s">
        <v>87</v>
      </c>
      <c r="AW148" s="12" t="s">
        <v>39</v>
      </c>
      <c r="AX148" s="12" t="s">
        <v>85</v>
      </c>
      <c r="AY148" s="152" t="s">
        <v>194</v>
      </c>
    </row>
    <row r="149" spans="2:65" s="1" customFormat="1" ht="16.5" customHeight="1">
      <c r="B149" s="33"/>
      <c r="C149" s="161" t="s">
        <v>265</v>
      </c>
      <c r="D149" s="161" t="s">
        <v>348</v>
      </c>
      <c r="E149" s="162" t="s">
        <v>802</v>
      </c>
      <c r="F149" s="163" t="s">
        <v>803</v>
      </c>
      <c r="G149" s="164" t="s">
        <v>351</v>
      </c>
      <c r="H149" s="165">
        <v>2</v>
      </c>
      <c r="I149" s="166"/>
      <c r="J149" s="167">
        <f>ROUND(I149*H149,2)</f>
        <v>0</v>
      </c>
      <c r="K149" s="163" t="s">
        <v>295</v>
      </c>
      <c r="L149" s="168"/>
      <c r="M149" s="169" t="s">
        <v>33</v>
      </c>
      <c r="N149" s="170" t="s">
        <v>49</v>
      </c>
      <c r="P149" s="141">
        <f>O149*H149</f>
        <v>0</v>
      </c>
      <c r="Q149" s="141">
        <v>1</v>
      </c>
      <c r="R149" s="141">
        <f>Q149*H149</f>
        <v>2</v>
      </c>
      <c r="S149" s="141">
        <v>0</v>
      </c>
      <c r="T149" s="142">
        <f>S149*H149</f>
        <v>0</v>
      </c>
      <c r="AR149" s="143" t="s">
        <v>228</v>
      </c>
      <c r="AT149" s="143" t="s">
        <v>348</v>
      </c>
      <c r="AU149" s="143" t="s">
        <v>87</v>
      </c>
      <c r="AY149" s="17" t="s">
        <v>194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7" t="s">
        <v>85</v>
      </c>
      <c r="BK149" s="144">
        <f>ROUND(I149*H149,2)</f>
        <v>0</v>
      </c>
      <c r="BL149" s="17" t="s">
        <v>201</v>
      </c>
      <c r="BM149" s="143" t="s">
        <v>1009</v>
      </c>
    </row>
    <row r="150" spans="2:51" s="12" customFormat="1" ht="11.25">
      <c r="B150" s="151"/>
      <c r="D150" s="145" t="s">
        <v>320</v>
      </c>
      <c r="E150" s="152" t="s">
        <v>33</v>
      </c>
      <c r="F150" s="153" t="s">
        <v>85</v>
      </c>
      <c r="H150" s="154">
        <v>1</v>
      </c>
      <c r="I150" s="155"/>
      <c r="L150" s="151"/>
      <c r="M150" s="156"/>
      <c r="T150" s="157"/>
      <c r="AT150" s="152" t="s">
        <v>320</v>
      </c>
      <c r="AU150" s="152" t="s">
        <v>87</v>
      </c>
      <c r="AV150" s="12" t="s">
        <v>87</v>
      </c>
      <c r="AW150" s="12" t="s">
        <v>39</v>
      </c>
      <c r="AX150" s="12" t="s">
        <v>85</v>
      </c>
      <c r="AY150" s="152" t="s">
        <v>194</v>
      </c>
    </row>
    <row r="151" spans="2:51" s="12" customFormat="1" ht="11.25">
      <c r="B151" s="151"/>
      <c r="D151" s="145" t="s">
        <v>320</v>
      </c>
      <c r="F151" s="153" t="s">
        <v>1010</v>
      </c>
      <c r="H151" s="154">
        <v>2</v>
      </c>
      <c r="I151" s="155"/>
      <c r="L151" s="151"/>
      <c r="M151" s="156"/>
      <c r="T151" s="157"/>
      <c r="AT151" s="152" t="s">
        <v>320</v>
      </c>
      <c r="AU151" s="152" t="s">
        <v>87</v>
      </c>
      <c r="AV151" s="12" t="s">
        <v>87</v>
      </c>
      <c r="AW151" s="12" t="s">
        <v>4</v>
      </c>
      <c r="AX151" s="12" t="s">
        <v>85</v>
      </c>
      <c r="AY151" s="152" t="s">
        <v>194</v>
      </c>
    </row>
    <row r="152" spans="2:65" s="1" customFormat="1" ht="24.2" customHeight="1">
      <c r="B152" s="33"/>
      <c r="C152" s="132" t="s">
        <v>270</v>
      </c>
      <c r="D152" s="132" t="s">
        <v>197</v>
      </c>
      <c r="E152" s="133" t="s">
        <v>425</v>
      </c>
      <c r="F152" s="134" t="s">
        <v>426</v>
      </c>
      <c r="G152" s="135" t="s">
        <v>317</v>
      </c>
      <c r="H152" s="136">
        <v>447</v>
      </c>
      <c r="I152" s="137"/>
      <c r="J152" s="138">
        <f>ROUND(I152*H152,2)</f>
        <v>0</v>
      </c>
      <c r="K152" s="134" t="s">
        <v>295</v>
      </c>
      <c r="L152" s="33"/>
      <c r="M152" s="139" t="s">
        <v>33</v>
      </c>
      <c r="N152" s="140" t="s">
        <v>49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201</v>
      </c>
      <c r="AT152" s="143" t="s">
        <v>197</v>
      </c>
      <c r="AU152" s="143" t="s">
        <v>87</v>
      </c>
      <c r="AY152" s="17" t="s">
        <v>194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7" t="s">
        <v>85</v>
      </c>
      <c r="BK152" s="144">
        <f>ROUND(I152*H152,2)</f>
        <v>0</v>
      </c>
      <c r="BL152" s="17" t="s">
        <v>201</v>
      </c>
      <c r="BM152" s="143" t="s">
        <v>1011</v>
      </c>
    </row>
    <row r="153" spans="2:47" s="1" customFormat="1" ht="11.25">
      <c r="B153" s="33"/>
      <c r="D153" s="149" t="s">
        <v>297</v>
      </c>
      <c r="F153" s="150" t="s">
        <v>428</v>
      </c>
      <c r="I153" s="147"/>
      <c r="L153" s="33"/>
      <c r="M153" s="148"/>
      <c r="T153" s="54"/>
      <c r="AT153" s="17" t="s">
        <v>297</v>
      </c>
      <c r="AU153" s="17" t="s">
        <v>87</v>
      </c>
    </row>
    <row r="154" spans="2:51" s="12" customFormat="1" ht="11.25">
      <c r="B154" s="151"/>
      <c r="D154" s="145" t="s">
        <v>320</v>
      </c>
      <c r="E154" s="152" t="s">
        <v>33</v>
      </c>
      <c r="F154" s="153" t="s">
        <v>1012</v>
      </c>
      <c r="H154" s="154">
        <v>447</v>
      </c>
      <c r="I154" s="155"/>
      <c r="L154" s="151"/>
      <c r="M154" s="156"/>
      <c r="T154" s="157"/>
      <c r="AT154" s="152" t="s">
        <v>320</v>
      </c>
      <c r="AU154" s="152" t="s">
        <v>87</v>
      </c>
      <c r="AV154" s="12" t="s">
        <v>87</v>
      </c>
      <c r="AW154" s="12" t="s">
        <v>39</v>
      </c>
      <c r="AX154" s="12" t="s">
        <v>85</v>
      </c>
      <c r="AY154" s="152" t="s">
        <v>194</v>
      </c>
    </row>
    <row r="155" spans="2:65" s="1" customFormat="1" ht="24.2" customHeight="1">
      <c r="B155" s="33"/>
      <c r="C155" s="132" t="s">
        <v>274</v>
      </c>
      <c r="D155" s="132" t="s">
        <v>197</v>
      </c>
      <c r="E155" s="133" t="s">
        <v>430</v>
      </c>
      <c r="F155" s="134" t="s">
        <v>431</v>
      </c>
      <c r="G155" s="135" t="s">
        <v>317</v>
      </c>
      <c r="H155" s="136">
        <v>447</v>
      </c>
      <c r="I155" s="137"/>
      <c r="J155" s="138">
        <f>ROUND(I155*H155,2)</f>
        <v>0</v>
      </c>
      <c r="K155" s="134" t="s">
        <v>295</v>
      </c>
      <c r="L155" s="33"/>
      <c r="M155" s="139" t="s">
        <v>33</v>
      </c>
      <c r="N155" s="140" t="s">
        <v>49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201</v>
      </c>
      <c r="AT155" s="143" t="s">
        <v>197</v>
      </c>
      <c r="AU155" s="143" t="s">
        <v>87</v>
      </c>
      <c r="AY155" s="17" t="s">
        <v>194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7" t="s">
        <v>85</v>
      </c>
      <c r="BK155" s="144">
        <f>ROUND(I155*H155,2)</f>
        <v>0</v>
      </c>
      <c r="BL155" s="17" t="s">
        <v>201</v>
      </c>
      <c r="BM155" s="143" t="s">
        <v>1013</v>
      </c>
    </row>
    <row r="156" spans="2:47" s="1" customFormat="1" ht="11.25">
      <c r="B156" s="33"/>
      <c r="D156" s="149" t="s">
        <v>297</v>
      </c>
      <c r="F156" s="150" t="s">
        <v>433</v>
      </c>
      <c r="I156" s="147"/>
      <c r="L156" s="33"/>
      <c r="M156" s="148"/>
      <c r="T156" s="54"/>
      <c r="AT156" s="17" t="s">
        <v>297</v>
      </c>
      <c r="AU156" s="17" t="s">
        <v>87</v>
      </c>
    </row>
    <row r="157" spans="2:65" s="1" customFormat="1" ht="16.5" customHeight="1">
      <c r="B157" s="33"/>
      <c r="C157" s="161" t="s">
        <v>279</v>
      </c>
      <c r="D157" s="161" t="s">
        <v>348</v>
      </c>
      <c r="E157" s="162" t="s">
        <v>434</v>
      </c>
      <c r="F157" s="163" t="s">
        <v>435</v>
      </c>
      <c r="G157" s="164" t="s">
        <v>436</v>
      </c>
      <c r="H157" s="165">
        <v>19.34</v>
      </c>
      <c r="I157" s="166"/>
      <c r="J157" s="167">
        <f>ROUND(I157*H157,2)</f>
        <v>0</v>
      </c>
      <c r="K157" s="163" t="s">
        <v>295</v>
      </c>
      <c r="L157" s="168"/>
      <c r="M157" s="169" t="s">
        <v>33</v>
      </c>
      <c r="N157" s="170" t="s">
        <v>49</v>
      </c>
      <c r="P157" s="141">
        <f>O157*H157</f>
        <v>0</v>
      </c>
      <c r="Q157" s="141">
        <v>0.001</v>
      </c>
      <c r="R157" s="141">
        <f>Q157*H157</f>
        <v>0.01934</v>
      </c>
      <c r="S157" s="141">
        <v>0</v>
      </c>
      <c r="T157" s="142">
        <f>S157*H157</f>
        <v>0</v>
      </c>
      <c r="AR157" s="143" t="s">
        <v>228</v>
      </c>
      <c r="AT157" s="143" t="s">
        <v>348</v>
      </c>
      <c r="AU157" s="143" t="s">
        <v>87</v>
      </c>
      <c r="AY157" s="17" t="s">
        <v>194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7" t="s">
        <v>85</v>
      </c>
      <c r="BK157" s="144">
        <f>ROUND(I157*H157,2)</f>
        <v>0</v>
      </c>
      <c r="BL157" s="17" t="s">
        <v>201</v>
      </c>
      <c r="BM157" s="143" t="s">
        <v>1014</v>
      </c>
    </row>
    <row r="158" spans="2:51" s="12" customFormat="1" ht="11.25">
      <c r="B158" s="151"/>
      <c r="D158" s="145" t="s">
        <v>320</v>
      </c>
      <c r="E158" s="152" t="s">
        <v>33</v>
      </c>
      <c r="F158" s="153" t="s">
        <v>1015</v>
      </c>
      <c r="H158" s="154">
        <v>967</v>
      </c>
      <c r="I158" s="155"/>
      <c r="L158" s="151"/>
      <c r="M158" s="156"/>
      <c r="T158" s="157"/>
      <c r="AT158" s="152" t="s">
        <v>320</v>
      </c>
      <c r="AU158" s="152" t="s">
        <v>87</v>
      </c>
      <c r="AV158" s="12" t="s">
        <v>87</v>
      </c>
      <c r="AW158" s="12" t="s">
        <v>39</v>
      </c>
      <c r="AX158" s="12" t="s">
        <v>85</v>
      </c>
      <c r="AY158" s="152" t="s">
        <v>194</v>
      </c>
    </row>
    <row r="159" spans="2:51" s="12" customFormat="1" ht="11.25">
      <c r="B159" s="151"/>
      <c r="D159" s="145" t="s">
        <v>320</v>
      </c>
      <c r="F159" s="153" t="s">
        <v>1016</v>
      </c>
      <c r="H159" s="154">
        <v>19.34</v>
      </c>
      <c r="I159" s="155"/>
      <c r="L159" s="151"/>
      <c r="M159" s="156"/>
      <c r="T159" s="157"/>
      <c r="AT159" s="152" t="s">
        <v>320</v>
      </c>
      <c r="AU159" s="152" t="s">
        <v>87</v>
      </c>
      <c r="AV159" s="12" t="s">
        <v>87</v>
      </c>
      <c r="AW159" s="12" t="s">
        <v>4</v>
      </c>
      <c r="AX159" s="12" t="s">
        <v>85</v>
      </c>
      <c r="AY159" s="152" t="s">
        <v>194</v>
      </c>
    </row>
    <row r="160" spans="2:65" s="1" customFormat="1" ht="24.2" customHeight="1">
      <c r="B160" s="33"/>
      <c r="C160" s="132" t="s">
        <v>283</v>
      </c>
      <c r="D160" s="132" t="s">
        <v>197</v>
      </c>
      <c r="E160" s="133" t="s">
        <v>439</v>
      </c>
      <c r="F160" s="134" t="s">
        <v>440</v>
      </c>
      <c r="G160" s="135" t="s">
        <v>317</v>
      </c>
      <c r="H160" s="136">
        <v>520</v>
      </c>
      <c r="I160" s="137"/>
      <c r="J160" s="138">
        <f>ROUND(I160*H160,2)</f>
        <v>0</v>
      </c>
      <c r="K160" s="134" t="s">
        <v>295</v>
      </c>
      <c r="L160" s="33"/>
      <c r="M160" s="139" t="s">
        <v>33</v>
      </c>
      <c r="N160" s="140" t="s">
        <v>49</v>
      </c>
      <c r="P160" s="141">
        <f>O160*H160</f>
        <v>0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AR160" s="143" t="s">
        <v>201</v>
      </c>
      <c r="AT160" s="143" t="s">
        <v>197</v>
      </c>
      <c r="AU160" s="143" t="s">
        <v>87</v>
      </c>
      <c r="AY160" s="17" t="s">
        <v>194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7" t="s">
        <v>85</v>
      </c>
      <c r="BK160" s="144">
        <f>ROUND(I160*H160,2)</f>
        <v>0</v>
      </c>
      <c r="BL160" s="17" t="s">
        <v>201</v>
      </c>
      <c r="BM160" s="143" t="s">
        <v>1017</v>
      </c>
    </row>
    <row r="161" spans="2:47" s="1" customFormat="1" ht="11.25">
      <c r="B161" s="33"/>
      <c r="D161" s="149" t="s">
        <v>297</v>
      </c>
      <c r="F161" s="150" t="s">
        <v>442</v>
      </c>
      <c r="I161" s="147"/>
      <c r="L161" s="33"/>
      <c r="M161" s="148"/>
      <c r="T161" s="54"/>
      <c r="AT161" s="17" t="s">
        <v>297</v>
      </c>
      <c r="AU161" s="17" t="s">
        <v>87</v>
      </c>
    </row>
    <row r="162" spans="2:65" s="1" customFormat="1" ht="21.75" customHeight="1">
      <c r="B162" s="33"/>
      <c r="C162" s="132" t="s">
        <v>7</v>
      </c>
      <c r="D162" s="132" t="s">
        <v>197</v>
      </c>
      <c r="E162" s="133" t="s">
        <v>443</v>
      </c>
      <c r="F162" s="134" t="s">
        <v>444</v>
      </c>
      <c r="G162" s="135" t="s">
        <v>317</v>
      </c>
      <c r="H162" s="136">
        <v>447</v>
      </c>
      <c r="I162" s="137"/>
      <c r="J162" s="138">
        <f>ROUND(I162*H162,2)</f>
        <v>0</v>
      </c>
      <c r="K162" s="134" t="s">
        <v>295</v>
      </c>
      <c r="L162" s="33"/>
      <c r="M162" s="139" t="s">
        <v>33</v>
      </c>
      <c r="N162" s="140" t="s">
        <v>49</v>
      </c>
      <c r="P162" s="141">
        <f>O162*H162</f>
        <v>0</v>
      </c>
      <c r="Q162" s="141">
        <v>0</v>
      </c>
      <c r="R162" s="141">
        <f>Q162*H162</f>
        <v>0</v>
      </c>
      <c r="S162" s="141">
        <v>0</v>
      </c>
      <c r="T162" s="142">
        <f>S162*H162</f>
        <v>0</v>
      </c>
      <c r="AR162" s="143" t="s">
        <v>201</v>
      </c>
      <c r="AT162" s="143" t="s">
        <v>197</v>
      </c>
      <c r="AU162" s="143" t="s">
        <v>87</v>
      </c>
      <c r="AY162" s="17" t="s">
        <v>194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7" t="s">
        <v>85</v>
      </c>
      <c r="BK162" s="144">
        <f>ROUND(I162*H162,2)</f>
        <v>0</v>
      </c>
      <c r="BL162" s="17" t="s">
        <v>201</v>
      </c>
      <c r="BM162" s="143" t="s">
        <v>1018</v>
      </c>
    </row>
    <row r="163" spans="2:47" s="1" customFormat="1" ht="11.25">
      <c r="B163" s="33"/>
      <c r="D163" s="149" t="s">
        <v>297</v>
      </c>
      <c r="F163" s="150" t="s">
        <v>446</v>
      </c>
      <c r="I163" s="147"/>
      <c r="L163" s="33"/>
      <c r="M163" s="148"/>
      <c r="T163" s="54"/>
      <c r="AT163" s="17" t="s">
        <v>297</v>
      </c>
      <c r="AU163" s="17" t="s">
        <v>87</v>
      </c>
    </row>
    <row r="164" spans="2:51" s="12" customFormat="1" ht="11.25">
      <c r="B164" s="151"/>
      <c r="D164" s="145" t="s">
        <v>320</v>
      </c>
      <c r="E164" s="152" t="s">
        <v>33</v>
      </c>
      <c r="F164" s="153" t="s">
        <v>1019</v>
      </c>
      <c r="H164" s="154">
        <v>447</v>
      </c>
      <c r="I164" s="155"/>
      <c r="L164" s="151"/>
      <c r="M164" s="156"/>
      <c r="T164" s="157"/>
      <c r="AT164" s="152" t="s">
        <v>320</v>
      </c>
      <c r="AU164" s="152" t="s">
        <v>87</v>
      </c>
      <c r="AV164" s="12" t="s">
        <v>87</v>
      </c>
      <c r="AW164" s="12" t="s">
        <v>39</v>
      </c>
      <c r="AX164" s="12" t="s">
        <v>85</v>
      </c>
      <c r="AY164" s="152" t="s">
        <v>194</v>
      </c>
    </row>
    <row r="165" spans="2:65" s="1" customFormat="1" ht="24.2" customHeight="1">
      <c r="B165" s="33"/>
      <c r="C165" s="132" t="s">
        <v>486</v>
      </c>
      <c r="D165" s="132" t="s">
        <v>197</v>
      </c>
      <c r="E165" s="133" t="s">
        <v>448</v>
      </c>
      <c r="F165" s="134" t="s">
        <v>449</v>
      </c>
      <c r="G165" s="135" t="s">
        <v>317</v>
      </c>
      <c r="H165" s="136">
        <v>1314</v>
      </c>
      <c r="I165" s="137"/>
      <c r="J165" s="138">
        <f>ROUND(I165*H165,2)</f>
        <v>0</v>
      </c>
      <c r="K165" s="134" t="s">
        <v>295</v>
      </c>
      <c r="L165" s="33"/>
      <c r="M165" s="139" t="s">
        <v>33</v>
      </c>
      <c r="N165" s="140" t="s">
        <v>49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201</v>
      </c>
      <c r="AT165" s="143" t="s">
        <v>197</v>
      </c>
      <c r="AU165" s="143" t="s">
        <v>87</v>
      </c>
      <c r="AY165" s="17" t="s">
        <v>194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7" t="s">
        <v>85</v>
      </c>
      <c r="BK165" s="144">
        <f>ROUND(I165*H165,2)</f>
        <v>0</v>
      </c>
      <c r="BL165" s="17" t="s">
        <v>201</v>
      </c>
      <c r="BM165" s="143" t="s">
        <v>1020</v>
      </c>
    </row>
    <row r="166" spans="2:47" s="1" customFormat="1" ht="11.25">
      <c r="B166" s="33"/>
      <c r="D166" s="149" t="s">
        <v>297</v>
      </c>
      <c r="F166" s="150" t="s">
        <v>451</v>
      </c>
      <c r="I166" s="147"/>
      <c r="L166" s="33"/>
      <c r="M166" s="148"/>
      <c r="T166" s="54"/>
      <c r="AT166" s="17" t="s">
        <v>297</v>
      </c>
      <c r="AU166" s="17" t="s">
        <v>87</v>
      </c>
    </row>
    <row r="167" spans="2:51" s="12" customFormat="1" ht="11.25">
      <c r="B167" s="151"/>
      <c r="D167" s="145" t="s">
        <v>320</v>
      </c>
      <c r="E167" s="152" t="s">
        <v>33</v>
      </c>
      <c r="F167" s="153" t="s">
        <v>1021</v>
      </c>
      <c r="H167" s="154">
        <v>1314</v>
      </c>
      <c r="I167" s="155"/>
      <c r="L167" s="151"/>
      <c r="M167" s="156"/>
      <c r="T167" s="157"/>
      <c r="AT167" s="152" t="s">
        <v>320</v>
      </c>
      <c r="AU167" s="152" t="s">
        <v>87</v>
      </c>
      <c r="AV167" s="12" t="s">
        <v>87</v>
      </c>
      <c r="AW167" s="12" t="s">
        <v>39</v>
      </c>
      <c r="AX167" s="12" t="s">
        <v>85</v>
      </c>
      <c r="AY167" s="152" t="s">
        <v>194</v>
      </c>
    </row>
    <row r="168" spans="2:65" s="1" customFormat="1" ht="24.2" customHeight="1">
      <c r="B168" s="33"/>
      <c r="C168" s="132" t="s">
        <v>293</v>
      </c>
      <c r="D168" s="132" t="s">
        <v>197</v>
      </c>
      <c r="E168" s="133" t="s">
        <v>453</v>
      </c>
      <c r="F168" s="134" t="s">
        <v>454</v>
      </c>
      <c r="G168" s="135" t="s">
        <v>317</v>
      </c>
      <c r="H168" s="136">
        <v>520</v>
      </c>
      <c r="I168" s="137"/>
      <c r="J168" s="138">
        <f>ROUND(I168*H168,2)</f>
        <v>0</v>
      </c>
      <c r="K168" s="134" t="s">
        <v>295</v>
      </c>
      <c r="L168" s="33"/>
      <c r="M168" s="139" t="s">
        <v>33</v>
      </c>
      <c r="N168" s="140" t="s">
        <v>49</v>
      </c>
      <c r="P168" s="141">
        <f>O168*H168</f>
        <v>0</v>
      </c>
      <c r="Q168" s="141">
        <v>0</v>
      </c>
      <c r="R168" s="141">
        <f>Q168*H168</f>
        <v>0</v>
      </c>
      <c r="S168" s="141">
        <v>0</v>
      </c>
      <c r="T168" s="142">
        <f>S168*H168</f>
        <v>0</v>
      </c>
      <c r="AR168" s="143" t="s">
        <v>201</v>
      </c>
      <c r="AT168" s="143" t="s">
        <v>197</v>
      </c>
      <c r="AU168" s="143" t="s">
        <v>87</v>
      </c>
      <c r="AY168" s="17" t="s">
        <v>194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7" t="s">
        <v>85</v>
      </c>
      <c r="BK168" s="144">
        <f>ROUND(I168*H168,2)</f>
        <v>0</v>
      </c>
      <c r="BL168" s="17" t="s">
        <v>201</v>
      </c>
      <c r="BM168" s="143" t="s">
        <v>1022</v>
      </c>
    </row>
    <row r="169" spans="2:47" s="1" customFormat="1" ht="11.25">
      <c r="B169" s="33"/>
      <c r="D169" s="149" t="s">
        <v>297</v>
      </c>
      <c r="F169" s="150" t="s">
        <v>456</v>
      </c>
      <c r="I169" s="147"/>
      <c r="L169" s="33"/>
      <c r="M169" s="148"/>
      <c r="T169" s="54"/>
      <c r="AT169" s="17" t="s">
        <v>297</v>
      </c>
      <c r="AU169" s="17" t="s">
        <v>87</v>
      </c>
    </row>
    <row r="170" spans="2:51" s="12" customFormat="1" ht="11.25">
      <c r="B170" s="151"/>
      <c r="D170" s="145" t="s">
        <v>320</v>
      </c>
      <c r="E170" s="152" t="s">
        <v>33</v>
      </c>
      <c r="F170" s="153" t="s">
        <v>1023</v>
      </c>
      <c r="H170" s="154">
        <v>520</v>
      </c>
      <c r="I170" s="155"/>
      <c r="L170" s="151"/>
      <c r="M170" s="156"/>
      <c r="T170" s="157"/>
      <c r="AT170" s="152" t="s">
        <v>320</v>
      </c>
      <c r="AU170" s="152" t="s">
        <v>87</v>
      </c>
      <c r="AV170" s="12" t="s">
        <v>87</v>
      </c>
      <c r="AW170" s="12" t="s">
        <v>39</v>
      </c>
      <c r="AX170" s="12" t="s">
        <v>85</v>
      </c>
      <c r="AY170" s="152" t="s">
        <v>194</v>
      </c>
    </row>
    <row r="171" spans="2:65" s="1" customFormat="1" ht="16.5" customHeight="1">
      <c r="B171" s="33"/>
      <c r="C171" s="132" t="s">
        <v>494</v>
      </c>
      <c r="D171" s="132" t="s">
        <v>197</v>
      </c>
      <c r="E171" s="133" t="s">
        <v>458</v>
      </c>
      <c r="F171" s="134" t="s">
        <v>459</v>
      </c>
      <c r="G171" s="135" t="s">
        <v>344</v>
      </c>
      <c r="H171" s="136">
        <v>19.34</v>
      </c>
      <c r="I171" s="137"/>
      <c r="J171" s="138">
        <f>ROUND(I171*H171,2)</f>
        <v>0</v>
      </c>
      <c r="K171" s="134" t="s">
        <v>295</v>
      </c>
      <c r="L171" s="33"/>
      <c r="M171" s="139" t="s">
        <v>33</v>
      </c>
      <c r="N171" s="140" t="s">
        <v>49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201</v>
      </c>
      <c r="AT171" s="143" t="s">
        <v>197</v>
      </c>
      <c r="AU171" s="143" t="s">
        <v>87</v>
      </c>
      <c r="AY171" s="17" t="s">
        <v>194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7" t="s">
        <v>85</v>
      </c>
      <c r="BK171" s="144">
        <f>ROUND(I171*H171,2)</f>
        <v>0</v>
      </c>
      <c r="BL171" s="17" t="s">
        <v>201</v>
      </c>
      <c r="BM171" s="143" t="s">
        <v>1024</v>
      </c>
    </row>
    <row r="172" spans="2:47" s="1" customFormat="1" ht="11.25">
      <c r="B172" s="33"/>
      <c r="D172" s="149" t="s">
        <v>297</v>
      </c>
      <c r="F172" s="150" t="s">
        <v>461</v>
      </c>
      <c r="I172" s="147"/>
      <c r="L172" s="33"/>
      <c r="M172" s="148"/>
      <c r="T172" s="54"/>
      <c r="AT172" s="17" t="s">
        <v>297</v>
      </c>
      <c r="AU172" s="17" t="s">
        <v>87</v>
      </c>
    </row>
    <row r="173" spans="2:65" s="1" customFormat="1" ht="16.5" customHeight="1">
      <c r="B173" s="33"/>
      <c r="C173" s="132" t="s">
        <v>300</v>
      </c>
      <c r="D173" s="132" t="s">
        <v>197</v>
      </c>
      <c r="E173" s="133" t="s">
        <v>636</v>
      </c>
      <c r="F173" s="134" t="s">
        <v>1025</v>
      </c>
      <c r="G173" s="135" t="s">
        <v>621</v>
      </c>
      <c r="H173" s="136">
        <v>9</v>
      </c>
      <c r="I173" s="137"/>
      <c r="J173" s="138">
        <f>ROUND(I173*H173,2)</f>
        <v>0</v>
      </c>
      <c r="K173" s="134" t="s">
        <v>33</v>
      </c>
      <c r="L173" s="33"/>
      <c r="M173" s="139" t="s">
        <v>33</v>
      </c>
      <c r="N173" s="140" t="s">
        <v>49</v>
      </c>
      <c r="P173" s="141">
        <f>O173*H173</f>
        <v>0</v>
      </c>
      <c r="Q173" s="141">
        <v>0</v>
      </c>
      <c r="R173" s="141">
        <f>Q173*H173</f>
        <v>0</v>
      </c>
      <c r="S173" s="141">
        <v>0</v>
      </c>
      <c r="T173" s="142">
        <f>S173*H173</f>
        <v>0</v>
      </c>
      <c r="AR173" s="143" t="s">
        <v>201</v>
      </c>
      <c r="AT173" s="143" t="s">
        <v>197</v>
      </c>
      <c r="AU173" s="143" t="s">
        <v>87</v>
      </c>
      <c r="AY173" s="17" t="s">
        <v>194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7" t="s">
        <v>85</v>
      </c>
      <c r="BK173" s="144">
        <f>ROUND(I173*H173,2)</f>
        <v>0</v>
      </c>
      <c r="BL173" s="17" t="s">
        <v>201</v>
      </c>
      <c r="BM173" s="143" t="s">
        <v>1026</v>
      </c>
    </row>
    <row r="174" spans="2:47" s="1" customFormat="1" ht="19.5">
      <c r="B174" s="33"/>
      <c r="D174" s="145" t="s">
        <v>206</v>
      </c>
      <c r="F174" s="146" t="s">
        <v>638</v>
      </c>
      <c r="I174" s="147"/>
      <c r="L174" s="33"/>
      <c r="M174" s="148"/>
      <c r="T174" s="54"/>
      <c r="AT174" s="17" t="s">
        <v>206</v>
      </c>
      <c r="AU174" s="17" t="s">
        <v>87</v>
      </c>
    </row>
    <row r="175" spans="2:65" s="1" customFormat="1" ht="16.5" customHeight="1">
      <c r="B175" s="33"/>
      <c r="C175" s="132" t="s">
        <v>504</v>
      </c>
      <c r="D175" s="132" t="s">
        <v>197</v>
      </c>
      <c r="E175" s="133" t="s">
        <v>462</v>
      </c>
      <c r="F175" s="134" t="s">
        <v>463</v>
      </c>
      <c r="G175" s="135" t="s">
        <v>200</v>
      </c>
      <c r="H175" s="136">
        <v>1</v>
      </c>
      <c r="I175" s="137"/>
      <c r="J175" s="138">
        <f>ROUND(I175*H175,2)</f>
        <v>0</v>
      </c>
      <c r="K175" s="134" t="s">
        <v>33</v>
      </c>
      <c r="L175" s="33"/>
      <c r="M175" s="139" t="s">
        <v>33</v>
      </c>
      <c r="N175" s="140" t="s">
        <v>49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201</v>
      </c>
      <c r="AT175" s="143" t="s">
        <v>197</v>
      </c>
      <c r="AU175" s="143" t="s">
        <v>87</v>
      </c>
      <c r="AY175" s="17" t="s">
        <v>194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7" t="s">
        <v>85</v>
      </c>
      <c r="BK175" s="144">
        <f>ROUND(I175*H175,2)</f>
        <v>0</v>
      </c>
      <c r="BL175" s="17" t="s">
        <v>201</v>
      </c>
      <c r="BM175" s="143" t="s">
        <v>1027</v>
      </c>
    </row>
    <row r="176" spans="2:47" s="1" customFormat="1" ht="68.25">
      <c r="B176" s="33"/>
      <c r="D176" s="145" t="s">
        <v>206</v>
      </c>
      <c r="F176" s="146" t="s">
        <v>465</v>
      </c>
      <c r="I176" s="147"/>
      <c r="L176" s="33"/>
      <c r="M176" s="148"/>
      <c r="T176" s="54"/>
      <c r="AT176" s="17" t="s">
        <v>206</v>
      </c>
      <c r="AU176" s="17" t="s">
        <v>87</v>
      </c>
    </row>
    <row r="177" spans="2:51" s="12" customFormat="1" ht="11.25">
      <c r="B177" s="151"/>
      <c r="D177" s="145" t="s">
        <v>320</v>
      </c>
      <c r="E177" s="152" t="s">
        <v>33</v>
      </c>
      <c r="F177" s="153" t="s">
        <v>466</v>
      </c>
      <c r="H177" s="154">
        <v>1</v>
      </c>
      <c r="I177" s="155"/>
      <c r="L177" s="151"/>
      <c r="M177" s="156"/>
      <c r="T177" s="157"/>
      <c r="AT177" s="152" t="s">
        <v>320</v>
      </c>
      <c r="AU177" s="152" t="s">
        <v>87</v>
      </c>
      <c r="AV177" s="12" t="s">
        <v>87</v>
      </c>
      <c r="AW177" s="12" t="s">
        <v>39</v>
      </c>
      <c r="AX177" s="12" t="s">
        <v>85</v>
      </c>
      <c r="AY177" s="152" t="s">
        <v>194</v>
      </c>
    </row>
    <row r="178" spans="2:65" s="1" customFormat="1" ht="16.5" customHeight="1">
      <c r="B178" s="33"/>
      <c r="C178" s="132" t="s">
        <v>305</v>
      </c>
      <c r="D178" s="132" t="s">
        <v>197</v>
      </c>
      <c r="E178" s="133" t="s">
        <v>467</v>
      </c>
      <c r="F178" s="134" t="s">
        <v>468</v>
      </c>
      <c r="G178" s="135" t="s">
        <v>200</v>
      </c>
      <c r="H178" s="136">
        <v>1</v>
      </c>
      <c r="I178" s="137"/>
      <c r="J178" s="138">
        <f>ROUND(I178*H178,2)</f>
        <v>0</v>
      </c>
      <c r="K178" s="134" t="s">
        <v>33</v>
      </c>
      <c r="L178" s="33"/>
      <c r="M178" s="139" t="s">
        <v>33</v>
      </c>
      <c r="N178" s="140" t="s">
        <v>49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201</v>
      </c>
      <c r="AT178" s="143" t="s">
        <v>197</v>
      </c>
      <c r="AU178" s="143" t="s">
        <v>87</v>
      </c>
      <c r="AY178" s="17" t="s">
        <v>194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7" t="s">
        <v>85</v>
      </c>
      <c r="BK178" s="144">
        <f>ROUND(I178*H178,2)</f>
        <v>0</v>
      </c>
      <c r="BL178" s="17" t="s">
        <v>201</v>
      </c>
      <c r="BM178" s="143" t="s">
        <v>1028</v>
      </c>
    </row>
    <row r="179" spans="2:47" s="1" customFormat="1" ht="48.75">
      <c r="B179" s="33"/>
      <c r="D179" s="145" t="s">
        <v>206</v>
      </c>
      <c r="F179" s="146" t="s">
        <v>470</v>
      </c>
      <c r="I179" s="147"/>
      <c r="L179" s="33"/>
      <c r="M179" s="148"/>
      <c r="T179" s="54"/>
      <c r="AT179" s="17" t="s">
        <v>206</v>
      </c>
      <c r="AU179" s="17" t="s">
        <v>87</v>
      </c>
    </row>
    <row r="180" spans="2:51" s="12" customFormat="1" ht="11.25">
      <c r="B180" s="151"/>
      <c r="D180" s="145" t="s">
        <v>320</v>
      </c>
      <c r="E180" s="152" t="s">
        <v>33</v>
      </c>
      <c r="F180" s="153" t="s">
        <v>1029</v>
      </c>
      <c r="H180" s="154">
        <v>1</v>
      </c>
      <c r="I180" s="155"/>
      <c r="L180" s="151"/>
      <c r="M180" s="156"/>
      <c r="T180" s="157"/>
      <c r="AT180" s="152" t="s">
        <v>320</v>
      </c>
      <c r="AU180" s="152" t="s">
        <v>87</v>
      </c>
      <c r="AV180" s="12" t="s">
        <v>87</v>
      </c>
      <c r="AW180" s="12" t="s">
        <v>39</v>
      </c>
      <c r="AX180" s="12" t="s">
        <v>85</v>
      </c>
      <c r="AY180" s="152" t="s">
        <v>194</v>
      </c>
    </row>
    <row r="181" spans="2:63" s="11" customFormat="1" ht="22.9" customHeight="1">
      <c r="B181" s="120"/>
      <c r="D181" s="121" t="s">
        <v>77</v>
      </c>
      <c r="E181" s="130" t="s">
        <v>87</v>
      </c>
      <c r="F181" s="130" t="s">
        <v>340</v>
      </c>
      <c r="I181" s="123"/>
      <c r="J181" s="131">
        <f>BK181</f>
        <v>0</v>
      </c>
      <c r="L181" s="120"/>
      <c r="M181" s="125"/>
      <c r="P181" s="126">
        <f>SUM(P182:P187)</f>
        <v>0</v>
      </c>
      <c r="R181" s="126">
        <f>SUM(R182:R187)</f>
        <v>4.604636999999999</v>
      </c>
      <c r="T181" s="127">
        <f>SUM(T182:T187)</f>
        <v>0</v>
      </c>
      <c r="AR181" s="121" t="s">
        <v>85</v>
      </c>
      <c r="AT181" s="128" t="s">
        <v>77</v>
      </c>
      <c r="AU181" s="128" t="s">
        <v>85</v>
      </c>
      <c r="AY181" s="121" t="s">
        <v>194</v>
      </c>
      <c r="BK181" s="129">
        <f>SUM(BK182:BK187)</f>
        <v>0</v>
      </c>
    </row>
    <row r="182" spans="2:65" s="1" customFormat="1" ht="16.5" customHeight="1">
      <c r="B182" s="33"/>
      <c r="C182" s="132" t="s">
        <v>309</v>
      </c>
      <c r="D182" s="132" t="s">
        <v>197</v>
      </c>
      <c r="E182" s="133" t="s">
        <v>821</v>
      </c>
      <c r="F182" s="134" t="s">
        <v>822</v>
      </c>
      <c r="G182" s="135" t="s">
        <v>367</v>
      </c>
      <c r="H182" s="136">
        <v>5.3</v>
      </c>
      <c r="I182" s="137"/>
      <c r="J182" s="138">
        <f>ROUND(I182*H182,2)</f>
        <v>0</v>
      </c>
      <c r="K182" s="134" t="s">
        <v>295</v>
      </c>
      <c r="L182" s="33"/>
      <c r="M182" s="139" t="s">
        <v>33</v>
      </c>
      <c r="N182" s="140" t="s">
        <v>49</v>
      </c>
      <c r="P182" s="141">
        <f>O182*H182</f>
        <v>0</v>
      </c>
      <c r="Q182" s="141">
        <v>0.00049</v>
      </c>
      <c r="R182" s="141">
        <f>Q182*H182</f>
        <v>0.002597</v>
      </c>
      <c r="S182" s="141">
        <v>0</v>
      </c>
      <c r="T182" s="142">
        <f>S182*H182</f>
        <v>0</v>
      </c>
      <c r="AR182" s="143" t="s">
        <v>201</v>
      </c>
      <c r="AT182" s="143" t="s">
        <v>197</v>
      </c>
      <c r="AU182" s="143" t="s">
        <v>87</v>
      </c>
      <c r="AY182" s="17" t="s">
        <v>194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7" t="s">
        <v>85</v>
      </c>
      <c r="BK182" s="144">
        <f>ROUND(I182*H182,2)</f>
        <v>0</v>
      </c>
      <c r="BL182" s="17" t="s">
        <v>201</v>
      </c>
      <c r="BM182" s="143" t="s">
        <v>1030</v>
      </c>
    </row>
    <row r="183" spans="2:47" s="1" customFormat="1" ht="11.25">
      <c r="B183" s="33"/>
      <c r="D183" s="149" t="s">
        <v>297</v>
      </c>
      <c r="F183" s="150" t="s">
        <v>824</v>
      </c>
      <c r="I183" s="147"/>
      <c r="L183" s="33"/>
      <c r="M183" s="148"/>
      <c r="T183" s="54"/>
      <c r="AT183" s="17" t="s">
        <v>297</v>
      </c>
      <c r="AU183" s="17" t="s">
        <v>87</v>
      </c>
    </row>
    <row r="184" spans="2:51" s="12" customFormat="1" ht="11.25">
      <c r="B184" s="151"/>
      <c r="D184" s="145" t="s">
        <v>320</v>
      </c>
      <c r="E184" s="152" t="s">
        <v>33</v>
      </c>
      <c r="F184" s="153" t="s">
        <v>1031</v>
      </c>
      <c r="H184" s="154">
        <v>5.3</v>
      </c>
      <c r="I184" s="155"/>
      <c r="L184" s="151"/>
      <c r="M184" s="156"/>
      <c r="T184" s="157"/>
      <c r="AT184" s="152" t="s">
        <v>320</v>
      </c>
      <c r="AU184" s="152" t="s">
        <v>87</v>
      </c>
      <c r="AV184" s="12" t="s">
        <v>87</v>
      </c>
      <c r="AW184" s="12" t="s">
        <v>39</v>
      </c>
      <c r="AX184" s="12" t="s">
        <v>85</v>
      </c>
      <c r="AY184" s="152" t="s">
        <v>194</v>
      </c>
    </row>
    <row r="185" spans="2:65" s="1" customFormat="1" ht="16.5" customHeight="1">
      <c r="B185" s="33"/>
      <c r="C185" s="132" t="s">
        <v>314</v>
      </c>
      <c r="D185" s="132" t="s">
        <v>197</v>
      </c>
      <c r="E185" s="133" t="s">
        <v>826</v>
      </c>
      <c r="F185" s="134" t="s">
        <v>827</v>
      </c>
      <c r="G185" s="135" t="s">
        <v>344</v>
      </c>
      <c r="H185" s="136">
        <v>2</v>
      </c>
      <c r="I185" s="137"/>
      <c r="J185" s="138">
        <f>ROUND(I185*H185,2)</f>
        <v>0</v>
      </c>
      <c r="K185" s="134" t="s">
        <v>295</v>
      </c>
      <c r="L185" s="33"/>
      <c r="M185" s="139" t="s">
        <v>33</v>
      </c>
      <c r="N185" s="140" t="s">
        <v>49</v>
      </c>
      <c r="P185" s="141">
        <f>O185*H185</f>
        <v>0</v>
      </c>
      <c r="Q185" s="141">
        <v>2.30102</v>
      </c>
      <c r="R185" s="141">
        <f>Q185*H185</f>
        <v>4.60204</v>
      </c>
      <c r="S185" s="141">
        <v>0</v>
      </c>
      <c r="T185" s="142">
        <f>S185*H185</f>
        <v>0</v>
      </c>
      <c r="AR185" s="143" t="s">
        <v>201</v>
      </c>
      <c r="AT185" s="143" t="s">
        <v>197</v>
      </c>
      <c r="AU185" s="143" t="s">
        <v>87</v>
      </c>
      <c r="AY185" s="17" t="s">
        <v>194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7" t="s">
        <v>85</v>
      </c>
      <c r="BK185" s="144">
        <f>ROUND(I185*H185,2)</f>
        <v>0</v>
      </c>
      <c r="BL185" s="17" t="s">
        <v>201</v>
      </c>
      <c r="BM185" s="143" t="s">
        <v>1032</v>
      </c>
    </row>
    <row r="186" spans="2:47" s="1" customFormat="1" ht="11.25">
      <c r="B186" s="33"/>
      <c r="D186" s="149" t="s">
        <v>297</v>
      </c>
      <c r="F186" s="150" t="s">
        <v>829</v>
      </c>
      <c r="I186" s="147"/>
      <c r="L186" s="33"/>
      <c r="M186" s="148"/>
      <c r="T186" s="54"/>
      <c r="AT186" s="17" t="s">
        <v>297</v>
      </c>
      <c r="AU186" s="17" t="s">
        <v>87</v>
      </c>
    </row>
    <row r="187" spans="2:51" s="12" customFormat="1" ht="11.25">
      <c r="B187" s="151"/>
      <c r="D187" s="145" t="s">
        <v>320</v>
      </c>
      <c r="E187" s="152" t="s">
        <v>33</v>
      </c>
      <c r="F187" s="153" t="s">
        <v>1033</v>
      </c>
      <c r="H187" s="154">
        <v>2</v>
      </c>
      <c r="I187" s="155"/>
      <c r="L187" s="151"/>
      <c r="M187" s="156"/>
      <c r="T187" s="157"/>
      <c r="AT187" s="152" t="s">
        <v>320</v>
      </c>
      <c r="AU187" s="152" t="s">
        <v>87</v>
      </c>
      <c r="AV187" s="12" t="s">
        <v>87</v>
      </c>
      <c r="AW187" s="12" t="s">
        <v>39</v>
      </c>
      <c r="AX187" s="12" t="s">
        <v>85</v>
      </c>
      <c r="AY187" s="152" t="s">
        <v>194</v>
      </c>
    </row>
    <row r="188" spans="2:63" s="11" customFormat="1" ht="22.9" customHeight="1">
      <c r="B188" s="120"/>
      <c r="D188" s="121" t="s">
        <v>77</v>
      </c>
      <c r="E188" s="130" t="s">
        <v>208</v>
      </c>
      <c r="F188" s="130" t="s">
        <v>341</v>
      </c>
      <c r="I188" s="123"/>
      <c r="J188" s="131">
        <f>BK188</f>
        <v>0</v>
      </c>
      <c r="L188" s="120"/>
      <c r="M188" s="125"/>
      <c r="P188" s="126">
        <f>SUM(P189:P218)</f>
        <v>0</v>
      </c>
      <c r="R188" s="126">
        <f>SUM(R189:R218)</f>
        <v>8.65056796</v>
      </c>
      <c r="T188" s="127">
        <f>SUM(T189:T218)</f>
        <v>0</v>
      </c>
      <c r="AR188" s="121" t="s">
        <v>85</v>
      </c>
      <c r="AT188" s="128" t="s">
        <v>77</v>
      </c>
      <c r="AU188" s="128" t="s">
        <v>85</v>
      </c>
      <c r="AY188" s="121" t="s">
        <v>194</v>
      </c>
      <c r="BK188" s="129">
        <f>SUM(BK189:BK218)</f>
        <v>0</v>
      </c>
    </row>
    <row r="189" spans="2:65" s="1" customFormat="1" ht="37.9" customHeight="1">
      <c r="B189" s="33"/>
      <c r="C189" s="132" t="s">
        <v>324</v>
      </c>
      <c r="D189" s="132" t="s">
        <v>197</v>
      </c>
      <c r="E189" s="133" t="s">
        <v>342</v>
      </c>
      <c r="F189" s="134" t="s">
        <v>343</v>
      </c>
      <c r="G189" s="135" t="s">
        <v>344</v>
      </c>
      <c r="H189" s="136">
        <v>1.5</v>
      </c>
      <c r="I189" s="137"/>
      <c r="J189" s="138">
        <f>ROUND(I189*H189,2)</f>
        <v>0</v>
      </c>
      <c r="K189" s="134" t="s">
        <v>295</v>
      </c>
      <c r="L189" s="33"/>
      <c r="M189" s="139" t="s">
        <v>33</v>
      </c>
      <c r="N189" s="140" t="s">
        <v>49</v>
      </c>
      <c r="P189" s="141">
        <f>O189*H189</f>
        <v>0</v>
      </c>
      <c r="Q189" s="141">
        <v>0.36038</v>
      </c>
      <c r="R189" s="141">
        <f>Q189*H189</f>
        <v>0.54057</v>
      </c>
      <c r="S189" s="141">
        <v>0</v>
      </c>
      <c r="T189" s="142">
        <f>S189*H189</f>
        <v>0</v>
      </c>
      <c r="AR189" s="143" t="s">
        <v>201</v>
      </c>
      <c r="AT189" s="143" t="s">
        <v>197</v>
      </c>
      <c r="AU189" s="143" t="s">
        <v>87</v>
      </c>
      <c r="AY189" s="17" t="s">
        <v>194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7" t="s">
        <v>85</v>
      </c>
      <c r="BK189" s="144">
        <f>ROUND(I189*H189,2)</f>
        <v>0</v>
      </c>
      <c r="BL189" s="17" t="s">
        <v>201</v>
      </c>
      <c r="BM189" s="143" t="s">
        <v>1034</v>
      </c>
    </row>
    <row r="190" spans="2:47" s="1" customFormat="1" ht="11.25">
      <c r="B190" s="33"/>
      <c r="D190" s="149" t="s">
        <v>297</v>
      </c>
      <c r="F190" s="150" t="s">
        <v>346</v>
      </c>
      <c r="I190" s="147"/>
      <c r="L190" s="33"/>
      <c r="M190" s="148"/>
      <c r="T190" s="54"/>
      <c r="AT190" s="17" t="s">
        <v>297</v>
      </c>
      <c r="AU190" s="17" t="s">
        <v>87</v>
      </c>
    </row>
    <row r="191" spans="2:51" s="12" customFormat="1" ht="11.25">
      <c r="B191" s="151"/>
      <c r="D191" s="145" t="s">
        <v>320</v>
      </c>
      <c r="E191" s="152" t="s">
        <v>33</v>
      </c>
      <c r="F191" s="153" t="s">
        <v>1035</v>
      </c>
      <c r="H191" s="154">
        <v>1.5</v>
      </c>
      <c r="I191" s="155"/>
      <c r="L191" s="151"/>
      <c r="M191" s="156"/>
      <c r="T191" s="157"/>
      <c r="AT191" s="152" t="s">
        <v>320</v>
      </c>
      <c r="AU191" s="152" t="s">
        <v>87</v>
      </c>
      <c r="AV191" s="12" t="s">
        <v>87</v>
      </c>
      <c r="AW191" s="12" t="s">
        <v>39</v>
      </c>
      <c r="AX191" s="12" t="s">
        <v>85</v>
      </c>
      <c r="AY191" s="152" t="s">
        <v>194</v>
      </c>
    </row>
    <row r="192" spans="2:65" s="1" customFormat="1" ht="16.5" customHeight="1">
      <c r="B192" s="33"/>
      <c r="C192" s="161" t="s">
        <v>861</v>
      </c>
      <c r="D192" s="161" t="s">
        <v>348</v>
      </c>
      <c r="E192" s="162" t="s">
        <v>349</v>
      </c>
      <c r="F192" s="163" t="s">
        <v>350</v>
      </c>
      <c r="G192" s="164" t="s">
        <v>351</v>
      </c>
      <c r="H192" s="165">
        <v>3.15</v>
      </c>
      <c r="I192" s="166"/>
      <c r="J192" s="167">
        <f>ROUND(I192*H192,2)</f>
        <v>0</v>
      </c>
      <c r="K192" s="163" t="s">
        <v>295</v>
      </c>
      <c r="L192" s="168"/>
      <c r="M192" s="169" t="s">
        <v>33</v>
      </c>
      <c r="N192" s="170" t="s">
        <v>49</v>
      </c>
      <c r="P192" s="141">
        <f>O192*H192</f>
        <v>0</v>
      </c>
      <c r="Q192" s="141">
        <v>1</v>
      </c>
      <c r="R192" s="141">
        <f>Q192*H192</f>
        <v>3.15</v>
      </c>
      <c r="S192" s="141">
        <v>0</v>
      </c>
      <c r="T192" s="142">
        <f>S192*H192</f>
        <v>0</v>
      </c>
      <c r="AR192" s="143" t="s">
        <v>228</v>
      </c>
      <c r="AT192" s="143" t="s">
        <v>348</v>
      </c>
      <c r="AU192" s="143" t="s">
        <v>87</v>
      </c>
      <c r="AY192" s="17" t="s">
        <v>194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7" t="s">
        <v>85</v>
      </c>
      <c r="BK192" s="144">
        <f>ROUND(I192*H192,2)</f>
        <v>0</v>
      </c>
      <c r="BL192" s="17" t="s">
        <v>201</v>
      </c>
      <c r="BM192" s="143" t="s">
        <v>1036</v>
      </c>
    </row>
    <row r="193" spans="2:51" s="12" customFormat="1" ht="11.25">
      <c r="B193" s="151"/>
      <c r="D193" s="145" t="s">
        <v>320</v>
      </c>
      <c r="E193" s="152" t="s">
        <v>33</v>
      </c>
      <c r="F193" s="153" t="s">
        <v>1037</v>
      </c>
      <c r="H193" s="154">
        <v>3.15</v>
      </c>
      <c r="I193" s="155"/>
      <c r="L193" s="151"/>
      <c r="M193" s="156"/>
      <c r="T193" s="157"/>
      <c r="AT193" s="152" t="s">
        <v>320</v>
      </c>
      <c r="AU193" s="152" t="s">
        <v>87</v>
      </c>
      <c r="AV193" s="12" t="s">
        <v>87</v>
      </c>
      <c r="AW193" s="12" t="s">
        <v>39</v>
      </c>
      <c r="AX193" s="12" t="s">
        <v>85</v>
      </c>
      <c r="AY193" s="152" t="s">
        <v>194</v>
      </c>
    </row>
    <row r="194" spans="2:65" s="1" customFormat="1" ht="37.9" customHeight="1">
      <c r="B194" s="33"/>
      <c r="C194" s="132" t="s">
        <v>866</v>
      </c>
      <c r="D194" s="132" t="s">
        <v>197</v>
      </c>
      <c r="E194" s="133" t="s">
        <v>1038</v>
      </c>
      <c r="F194" s="134" t="s">
        <v>1039</v>
      </c>
      <c r="G194" s="135" t="s">
        <v>344</v>
      </c>
      <c r="H194" s="136">
        <v>296</v>
      </c>
      <c r="I194" s="137"/>
      <c r="J194" s="138">
        <f>ROUND(I194*H194,2)</f>
        <v>0</v>
      </c>
      <c r="K194" s="134" t="s">
        <v>295</v>
      </c>
      <c r="L194" s="33"/>
      <c r="M194" s="139" t="s">
        <v>33</v>
      </c>
      <c r="N194" s="140" t="s">
        <v>49</v>
      </c>
      <c r="P194" s="141">
        <f>O194*H194</f>
        <v>0</v>
      </c>
      <c r="Q194" s="141">
        <v>0</v>
      </c>
      <c r="R194" s="141">
        <f>Q194*H194</f>
        <v>0</v>
      </c>
      <c r="S194" s="141">
        <v>0</v>
      </c>
      <c r="T194" s="142">
        <f>S194*H194</f>
        <v>0</v>
      </c>
      <c r="AR194" s="143" t="s">
        <v>201</v>
      </c>
      <c r="AT194" s="143" t="s">
        <v>197</v>
      </c>
      <c r="AU194" s="143" t="s">
        <v>87</v>
      </c>
      <c r="AY194" s="17" t="s">
        <v>194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7" t="s">
        <v>85</v>
      </c>
      <c r="BK194" s="144">
        <f>ROUND(I194*H194,2)</f>
        <v>0</v>
      </c>
      <c r="BL194" s="17" t="s">
        <v>201</v>
      </c>
      <c r="BM194" s="143" t="s">
        <v>1040</v>
      </c>
    </row>
    <row r="195" spans="2:47" s="1" customFormat="1" ht="11.25">
      <c r="B195" s="33"/>
      <c r="D195" s="149" t="s">
        <v>297</v>
      </c>
      <c r="F195" s="150" t="s">
        <v>1041</v>
      </c>
      <c r="I195" s="147"/>
      <c r="L195" s="33"/>
      <c r="M195" s="148"/>
      <c r="T195" s="54"/>
      <c r="AT195" s="17" t="s">
        <v>297</v>
      </c>
      <c r="AU195" s="17" t="s">
        <v>87</v>
      </c>
    </row>
    <row r="196" spans="2:51" s="12" customFormat="1" ht="11.25">
      <c r="B196" s="151"/>
      <c r="D196" s="145" t="s">
        <v>320</v>
      </c>
      <c r="E196" s="152" t="s">
        <v>33</v>
      </c>
      <c r="F196" s="153" t="s">
        <v>1042</v>
      </c>
      <c r="H196" s="154">
        <v>296</v>
      </c>
      <c r="I196" s="155"/>
      <c r="L196" s="151"/>
      <c r="M196" s="156"/>
      <c r="T196" s="157"/>
      <c r="AT196" s="152" t="s">
        <v>320</v>
      </c>
      <c r="AU196" s="152" t="s">
        <v>87</v>
      </c>
      <c r="AV196" s="12" t="s">
        <v>87</v>
      </c>
      <c r="AW196" s="12" t="s">
        <v>39</v>
      </c>
      <c r="AX196" s="12" t="s">
        <v>85</v>
      </c>
      <c r="AY196" s="152" t="s">
        <v>194</v>
      </c>
    </row>
    <row r="197" spans="2:65" s="1" customFormat="1" ht="16.5" customHeight="1">
      <c r="B197" s="33"/>
      <c r="C197" s="132" t="s">
        <v>871</v>
      </c>
      <c r="D197" s="132" t="s">
        <v>197</v>
      </c>
      <c r="E197" s="133" t="s">
        <v>1043</v>
      </c>
      <c r="F197" s="134" t="s">
        <v>1044</v>
      </c>
      <c r="G197" s="135" t="s">
        <v>344</v>
      </c>
      <c r="H197" s="136">
        <v>5</v>
      </c>
      <c r="I197" s="137"/>
      <c r="J197" s="138">
        <f>ROUND(I197*H197,2)</f>
        <v>0</v>
      </c>
      <c r="K197" s="134" t="s">
        <v>33</v>
      </c>
      <c r="L197" s="33"/>
      <c r="M197" s="139" t="s">
        <v>33</v>
      </c>
      <c r="N197" s="140" t="s">
        <v>49</v>
      </c>
      <c r="P197" s="141">
        <f>O197*H197</f>
        <v>0</v>
      </c>
      <c r="Q197" s="141">
        <v>0</v>
      </c>
      <c r="R197" s="141">
        <f>Q197*H197</f>
        <v>0</v>
      </c>
      <c r="S197" s="141">
        <v>0</v>
      </c>
      <c r="T197" s="142">
        <f>S197*H197</f>
        <v>0</v>
      </c>
      <c r="AR197" s="143" t="s">
        <v>201</v>
      </c>
      <c r="AT197" s="143" t="s">
        <v>197</v>
      </c>
      <c r="AU197" s="143" t="s">
        <v>87</v>
      </c>
      <c r="AY197" s="17" t="s">
        <v>194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7" t="s">
        <v>85</v>
      </c>
      <c r="BK197" s="144">
        <f>ROUND(I197*H197,2)</f>
        <v>0</v>
      </c>
      <c r="BL197" s="17" t="s">
        <v>201</v>
      </c>
      <c r="BM197" s="143" t="s">
        <v>1045</v>
      </c>
    </row>
    <row r="198" spans="2:51" s="12" customFormat="1" ht="11.25">
      <c r="B198" s="151"/>
      <c r="D198" s="145" t="s">
        <v>320</v>
      </c>
      <c r="E198" s="152" t="s">
        <v>33</v>
      </c>
      <c r="F198" s="153" t="s">
        <v>1046</v>
      </c>
      <c r="H198" s="154">
        <v>5</v>
      </c>
      <c r="I198" s="155"/>
      <c r="L198" s="151"/>
      <c r="M198" s="156"/>
      <c r="T198" s="157"/>
      <c r="AT198" s="152" t="s">
        <v>320</v>
      </c>
      <c r="AU198" s="152" t="s">
        <v>87</v>
      </c>
      <c r="AV198" s="12" t="s">
        <v>87</v>
      </c>
      <c r="AW198" s="12" t="s">
        <v>39</v>
      </c>
      <c r="AX198" s="12" t="s">
        <v>85</v>
      </c>
      <c r="AY198" s="152" t="s">
        <v>194</v>
      </c>
    </row>
    <row r="199" spans="2:65" s="1" customFormat="1" ht="37.9" customHeight="1">
      <c r="B199" s="33"/>
      <c r="C199" s="132" t="s">
        <v>875</v>
      </c>
      <c r="D199" s="132" t="s">
        <v>197</v>
      </c>
      <c r="E199" s="133" t="s">
        <v>833</v>
      </c>
      <c r="F199" s="134" t="s">
        <v>834</v>
      </c>
      <c r="G199" s="135" t="s">
        <v>344</v>
      </c>
      <c r="H199" s="136">
        <v>19</v>
      </c>
      <c r="I199" s="137"/>
      <c r="J199" s="138">
        <f>ROUND(I199*H199,2)</f>
        <v>0</v>
      </c>
      <c r="K199" s="134" t="s">
        <v>295</v>
      </c>
      <c r="L199" s="33"/>
      <c r="M199" s="139" t="s">
        <v>33</v>
      </c>
      <c r="N199" s="140" t="s">
        <v>49</v>
      </c>
      <c r="P199" s="141">
        <f>O199*H199</f>
        <v>0</v>
      </c>
      <c r="Q199" s="141">
        <v>0</v>
      </c>
      <c r="R199" s="141">
        <f>Q199*H199</f>
        <v>0</v>
      </c>
      <c r="S199" s="141">
        <v>0</v>
      </c>
      <c r="T199" s="142">
        <f>S199*H199</f>
        <v>0</v>
      </c>
      <c r="AR199" s="143" t="s">
        <v>201</v>
      </c>
      <c r="AT199" s="143" t="s">
        <v>197</v>
      </c>
      <c r="AU199" s="143" t="s">
        <v>87</v>
      </c>
      <c r="AY199" s="17" t="s">
        <v>194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7" t="s">
        <v>85</v>
      </c>
      <c r="BK199" s="144">
        <f>ROUND(I199*H199,2)</f>
        <v>0</v>
      </c>
      <c r="BL199" s="17" t="s">
        <v>201</v>
      </c>
      <c r="BM199" s="143" t="s">
        <v>1047</v>
      </c>
    </row>
    <row r="200" spans="2:47" s="1" customFormat="1" ht="11.25">
      <c r="B200" s="33"/>
      <c r="D200" s="149" t="s">
        <v>297</v>
      </c>
      <c r="F200" s="150" t="s">
        <v>836</v>
      </c>
      <c r="I200" s="147"/>
      <c r="L200" s="33"/>
      <c r="M200" s="148"/>
      <c r="T200" s="54"/>
      <c r="AT200" s="17" t="s">
        <v>297</v>
      </c>
      <c r="AU200" s="17" t="s">
        <v>87</v>
      </c>
    </row>
    <row r="201" spans="2:51" s="12" customFormat="1" ht="11.25">
      <c r="B201" s="151"/>
      <c r="D201" s="145" t="s">
        <v>320</v>
      </c>
      <c r="E201" s="152" t="s">
        <v>33</v>
      </c>
      <c r="F201" s="153" t="s">
        <v>1048</v>
      </c>
      <c r="H201" s="154">
        <v>19</v>
      </c>
      <c r="I201" s="155"/>
      <c r="L201" s="151"/>
      <c r="M201" s="156"/>
      <c r="T201" s="157"/>
      <c r="AT201" s="152" t="s">
        <v>320</v>
      </c>
      <c r="AU201" s="152" t="s">
        <v>87</v>
      </c>
      <c r="AV201" s="12" t="s">
        <v>87</v>
      </c>
      <c r="AW201" s="12" t="s">
        <v>39</v>
      </c>
      <c r="AX201" s="12" t="s">
        <v>85</v>
      </c>
      <c r="AY201" s="152" t="s">
        <v>194</v>
      </c>
    </row>
    <row r="202" spans="2:65" s="1" customFormat="1" ht="37.9" customHeight="1">
      <c r="B202" s="33"/>
      <c r="C202" s="132" t="s">
        <v>878</v>
      </c>
      <c r="D202" s="132" t="s">
        <v>197</v>
      </c>
      <c r="E202" s="133" t="s">
        <v>477</v>
      </c>
      <c r="F202" s="134" t="s">
        <v>478</v>
      </c>
      <c r="G202" s="135" t="s">
        <v>317</v>
      </c>
      <c r="H202" s="136">
        <v>349</v>
      </c>
      <c r="I202" s="137"/>
      <c r="J202" s="138">
        <f>ROUND(I202*H202,2)</f>
        <v>0</v>
      </c>
      <c r="K202" s="134" t="s">
        <v>295</v>
      </c>
      <c r="L202" s="33"/>
      <c r="M202" s="139" t="s">
        <v>33</v>
      </c>
      <c r="N202" s="140" t="s">
        <v>49</v>
      </c>
      <c r="P202" s="141">
        <f>O202*H202</f>
        <v>0</v>
      </c>
      <c r="Q202" s="141">
        <v>0.00726</v>
      </c>
      <c r="R202" s="141">
        <f>Q202*H202</f>
        <v>2.53374</v>
      </c>
      <c r="S202" s="141">
        <v>0</v>
      </c>
      <c r="T202" s="142">
        <f>S202*H202</f>
        <v>0</v>
      </c>
      <c r="AR202" s="143" t="s">
        <v>201</v>
      </c>
      <c r="AT202" s="143" t="s">
        <v>197</v>
      </c>
      <c r="AU202" s="143" t="s">
        <v>87</v>
      </c>
      <c r="AY202" s="17" t="s">
        <v>194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7" t="s">
        <v>85</v>
      </c>
      <c r="BK202" s="144">
        <f>ROUND(I202*H202,2)</f>
        <v>0</v>
      </c>
      <c r="BL202" s="17" t="s">
        <v>201</v>
      </c>
      <c r="BM202" s="143" t="s">
        <v>1049</v>
      </c>
    </row>
    <row r="203" spans="2:47" s="1" customFormat="1" ht="11.25">
      <c r="B203" s="33"/>
      <c r="D203" s="149" t="s">
        <v>297</v>
      </c>
      <c r="F203" s="150" t="s">
        <v>480</v>
      </c>
      <c r="I203" s="147"/>
      <c r="L203" s="33"/>
      <c r="M203" s="148"/>
      <c r="T203" s="54"/>
      <c r="AT203" s="17" t="s">
        <v>297</v>
      </c>
      <c r="AU203" s="17" t="s">
        <v>87</v>
      </c>
    </row>
    <row r="204" spans="2:51" s="12" customFormat="1" ht="11.25">
      <c r="B204" s="151"/>
      <c r="D204" s="145" t="s">
        <v>320</v>
      </c>
      <c r="E204" s="152" t="s">
        <v>33</v>
      </c>
      <c r="F204" s="153" t="s">
        <v>1050</v>
      </c>
      <c r="H204" s="154">
        <v>349</v>
      </c>
      <c r="I204" s="155"/>
      <c r="L204" s="151"/>
      <c r="M204" s="156"/>
      <c r="T204" s="157"/>
      <c r="AT204" s="152" t="s">
        <v>320</v>
      </c>
      <c r="AU204" s="152" t="s">
        <v>87</v>
      </c>
      <c r="AV204" s="12" t="s">
        <v>87</v>
      </c>
      <c r="AW204" s="12" t="s">
        <v>39</v>
      </c>
      <c r="AX204" s="12" t="s">
        <v>85</v>
      </c>
      <c r="AY204" s="152" t="s">
        <v>194</v>
      </c>
    </row>
    <row r="205" spans="2:65" s="1" customFormat="1" ht="37.9" customHeight="1">
      <c r="B205" s="33"/>
      <c r="C205" s="132" t="s">
        <v>882</v>
      </c>
      <c r="D205" s="132" t="s">
        <v>197</v>
      </c>
      <c r="E205" s="133" t="s">
        <v>482</v>
      </c>
      <c r="F205" s="134" t="s">
        <v>483</v>
      </c>
      <c r="G205" s="135" t="s">
        <v>317</v>
      </c>
      <c r="H205" s="136">
        <v>349</v>
      </c>
      <c r="I205" s="137"/>
      <c r="J205" s="138">
        <f>ROUND(I205*H205,2)</f>
        <v>0</v>
      </c>
      <c r="K205" s="134" t="s">
        <v>295</v>
      </c>
      <c r="L205" s="33"/>
      <c r="M205" s="139" t="s">
        <v>33</v>
      </c>
      <c r="N205" s="140" t="s">
        <v>49</v>
      </c>
      <c r="P205" s="141">
        <f>O205*H205</f>
        <v>0</v>
      </c>
      <c r="Q205" s="141">
        <v>0.00086</v>
      </c>
      <c r="R205" s="141">
        <f>Q205*H205</f>
        <v>0.30014</v>
      </c>
      <c r="S205" s="141">
        <v>0</v>
      </c>
      <c r="T205" s="142">
        <f>S205*H205</f>
        <v>0</v>
      </c>
      <c r="AR205" s="143" t="s">
        <v>201</v>
      </c>
      <c r="AT205" s="143" t="s">
        <v>197</v>
      </c>
      <c r="AU205" s="143" t="s">
        <v>87</v>
      </c>
      <c r="AY205" s="17" t="s">
        <v>194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7" t="s">
        <v>85</v>
      </c>
      <c r="BK205" s="144">
        <f>ROUND(I205*H205,2)</f>
        <v>0</v>
      </c>
      <c r="BL205" s="17" t="s">
        <v>201</v>
      </c>
      <c r="BM205" s="143" t="s">
        <v>1051</v>
      </c>
    </row>
    <row r="206" spans="2:47" s="1" customFormat="1" ht="11.25">
      <c r="B206" s="33"/>
      <c r="D206" s="149" t="s">
        <v>297</v>
      </c>
      <c r="F206" s="150" t="s">
        <v>485</v>
      </c>
      <c r="I206" s="147"/>
      <c r="L206" s="33"/>
      <c r="M206" s="148"/>
      <c r="T206" s="54"/>
      <c r="AT206" s="17" t="s">
        <v>297</v>
      </c>
      <c r="AU206" s="17" t="s">
        <v>87</v>
      </c>
    </row>
    <row r="207" spans="2:65" s="1" customFormat="1" ht="44.25" customHeight="1">
      <c r="B207" s="33"/>
      <c r="C207" s="132" t="s">
        <v>888</v>
      </c>
      <c r="D207" s="132" t="s">
        <v>197</v>
      </c>
      <c r="E207" s="133" t="s">
        <v>845</v>
      </c>
      <c r="F207" s="134" t="s">
        <v>846</v>
      </c>
      <c r="G207" s="135" t="s">
        <v>351</v>
      </c>
      <c r="H207" s="136">
        <v>0.112</v>
      </c>
      <c r="I207" s="137"/>
      <c r="J207" s="138">
        <f>ROUND(I207*H207,2)</f>
        <v>0</v>
      </c>
      <c r="K207" s="134" t="s">
        <v>295</v>
      </c>
      <c r="L207" s="33"/>
      <c r="M207" s="139" t="s">
        <v>33</v>
      </c>
      <c r="N207" s="140" t="s">
        <v>49</v>
      </c>
      <c r="P207" s="141">
        <f>O207*H207</f>
        <v>0</v>
      </c>
      <c r="Q207" s="141">
        <v>1.09528</v>
      </c>
      <c r="R207" s="141">
        <f>Q207*H207</f>
        <v>0.12267136000000001</v>
      </c>
      <c r="S207" s="141">
        <v>0</v>
      </c>
      <c r="T207" s="142">
        <f>S207*H207</f>
        <v>0</v>
      </c>
      <c r="AR207" s="143" t="s">
        <v>201</v>
      </c>
      <c r="AT207" s="143" t="s">
        <v>197</v>
      </c>
      <c r="AU207" s="143" t="s">
        <v>87</v>
      </c>
      <c r="AY207" s="17" t="s">
        <v>194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7" t="s">
        <v>85</v>
      </c>
      <c r="BK207" s="144">
        <f>ROUND(I207*H207,2)</f>
        <v>0</v>
      </c>
      <c r="BL207" s="17" t="s">
        <v>201</v>
      </c>
      <c r="BM207" s="143" t="s">
        <v>1052</v>
      </c>
    </row>
    <row r="208" spans="2:47" s="1" customFormat="1" ht="11.25">
      <c r="B208" s="33"/>
      <c r="D208" s="149" t="s">
        <v>297</v>
      </c>
      <c r="F208" s="150" t="s">
        <v>848</v>
      </c>
      <c r="I208" s="147"/>
      <c r="L208" s="33"/>
      <c r="M208" s="148"/>
      <c r="T208" s="54"/>
      <c r="AT208" s="17" t="s">
        <v>297</v>
      </c>
      <c r="AU208" s="17" t="s">
        <v>87</v>
      </c>
    </row>
    <row r="209" spans="2:51" s="12" customFormat="1" ht="11.25">
      <c r="B209" s="151"/>
      <c r="D209" s="145" t="s">
        <v>320</v>
      </c>
      <c r="E209" s="152" t="s">
        <v>33</v>
      </c>
      <c r="F209" s="153" t="s">
        <v>1053</v>
      </c>
      <c r="H209" s="154">
        <v>0.112</v>
      </c>
      <c r="I209" s="155"/>
      <c r="L209" s="151"/>
      <c r="M209" s="156"/>
      <c r="T209" s="157"/>
      <c r="AT209" s="152" t="s">
        <v>320</v>
      </c>
      <c r="AU209" s="152" t="s">
        <v>87</v>
      </c>
      <c r="AV209" s="12" t="s">
        <v>87</v>
      </c>
      <c r="AW209" s="12" t="s">
        <v>39</v>
      </c>
      <c r="AX209" s="12" t="s">
        <v>85</v>
      </c>
      <c r="AY209" s="152" t="s">
        <v>194</v>
      </c>
    </row>
    <row r="210" spans="2:65" s="1" customFormat="1" ht="44.25" customHeight="1">
      <c r="B210" s="33"/>
      <c r="C210" s="132" t="s">
        <v>895</v>
      </c>
      <c r="D210" s="132" t="s">
        <v>197</v>
      </c>
      <c r="E210" s="133" t="s">
        <v>850</v>
      </c>
      <c r="F210" s="134" t="s">
        <v>851</v>
      </c>
      <c r="G210" s="135" t="s">
        <v>351</v>
      </c>
      <c r="H210" s="136">
        <v>0.178</v>
      </c>
      <c r="I210" s="137"/>
      <c r="J210" s="138">
        <f>ROUND(I210*H210,2)</f>
        <v>0</v>
      </c>
      <c r="K210" s="134" t="s">
        <v>295</v>
      </c>
      <c r="L210" s="33"/>
      <c r="M210" s="139" t="s">
        <v>33</v>
      </c>
      <c r="N210" s="140" t="s">
        <v>49</v>
      </c>
      <c r="P210" s="141">
        <f>O210*H210</f>
        <v>0</v>
      </c>
      <c r="Q210" s="141">
        <v>1.0556</v>
      </c>
      <c r="R210" s="141">
        <f>Q210*H210</f>
        <v>0.1878968</v>
      </c>
      <c r="S210" s="141">
        <v>0</v>
      </c>
      <c r="T210" s="142">
        <f>S210*H210</f>
        <v>0</v>
      </c>
      <c r="AR210" s="143" t="s">
        <v>201</v>
      </c>
      <c r="AT210" s="143" t="s">
        <v>197</v>
      </c>
      <c r="AU210" s="143" t="s">
        <v>87</v>
      </c>
      <c r="AY210" s="17" t="s">
        <v>194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7" t="s">
        <v>85</v>
      </c>
      <c r="BK210" s="144">
        <f>ROUND(I210*H210,2)</f>
        <v>0</v>
      </c>
      <c r="BL210" s="17" t="s">
        <v>201</v>
      </c>
      <c r="BM210" s="143" t="s">
        <v>1054</v>
      </c>
    </row>
    <row r="211" spans="2:47" s="1" customFormat="1" ht="11.25">
      <c r="B211" s="33"/>
      <c r="D211" s="149" t="s">
        <v>297</v>
      </c>
      <c r="F211" s="150" t="s">
        <v>853</v>
      </c>
      <c r="I211" s="147"/>
      <c r="L211" s="33"/>
      <c r="M211" s="148"/>
      <c r="T211" s="54"/>
      <c r="AT211" s="17" t="s">
        <v>297</v>
      </c>
      <c r="AU211" s="17" t="s">
        <v>87</v>
      </c>
    </row>
    <row r="212" spans="2:51" s="12" customFormat="1" ht="11.25">
      <c r="B212" s="151"/>
      <c r="D212" s="145" t="s">
        <v>320</v>
      </c>
      <c r="E212" s="152" t="s">
        <v>33</v>
      </c>
      <c r="F212" s="153" t="s">
        <v>1055</v>
      </c>
      <c r="H212" s="154">
        <v>0.178</v>
      </c>
      <c r="I212" s="155"/>
      <c r="L212" s="151"/>
      <c r="M212" s="156"/>
      <c r="T212" s="157"/>
      <c r="AT212" s="152" t="s">
        <v>320</v>
      </c>
      <c r="AU212" s="152" t="s">
        <v>87</v>
      </c>
      <c r="AV212" s="12" t="s">
        <v>87</v>
      </c>
      <c r="AW212" s="12" t="s">
        <v>39</v>
      </c>
      <c r="AX212" s="12" t="s">
        <v>85</v>
      </c>
      <c r="AY212" s="152" t="s">
        <v>194</v>
      </c>
    </row>
    <row r="213" spans="2:65" s="1" customFormat="1" ht="44.25" customHeight="1">
      <c r="B213" s="33"/>
      <c r="C213" s="132" t="s">
        <v>901</v>
      </c>
      <c r="D213" s="132" t="s">
        <v>197</v>
      </c>
      <c r="E213" s="133" t="s">
        <v>855</v>
      </c>
      <c r="F213" s="134" t="s">
        <v>856</v>
      </c>
      <c r="G213" s="135" t="s">
        <v>351</v>
      </c>
      <c r="H213" s="136">
        <v>0.156</v>
      </c>
      <c r="I213" s="137"/>
      <c r="J213" s="138">
        <f>ROUND(I213*H213,2)</f>
        <v>0</v>
      </c>
      <c r="K213" s="134" t="s">
        <v>295</v>
      </c>
      <c r="L213" s="33"/>
      <c r="M213" s="139" t="s">
        <v>33</v>
      </c>
      <c r="N213" s="140" t="s">
        <v>49</v>
      </c>
      <c r="P213" s="141">
        <f>O213*H213</f>
        <v>0</v>
      </c>
      <c r="Q213" s="141">
        <v>1.03955</v>
      </c>
      <c r="R213" s="141">
        <f>Q213*H213</f>
        <v>0.1621698</v>
      </c>
      <c r="S213" s="141">
        <v>0</v>
      </c>
      <c r="T213" s="142">
        <f>S213*H213</f>
        <v>0</v>
      </c>
      <c r="AR213" s="143" t="s">
        <v>201</v>
      </c>
      <c r="AT213" s="143" t="s">
        <v>197</v>
      </c>
      <c r="AU213" s="143" t="s">
        <v>87</v>
      </c>
      <c r="AY213" s="17" t="s">
        <v>194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7" t="s">
        <v>85</v>
      </c>
      <c r="BK213" s="144">
        <f>ROUND(I213*H213,2)</f>
        <v>0</v>
      </c>
      <c r="BL213" s="17" t="s">
        <v>201</v>
      </c>
      <c r="BM213" s="143" t="s">
        <v>1056</v>
      </c>
    </row>
    <row r="214" spans="2:47" s="1" customFormat="1" ht="11.25">
      <c r="B214" s="33"/>
      <c r="D214" s="149" t="s">
        <v>297</v>
      </c>
      <c r="F214" s="150" t="s">
        <v>858</v>
      </c>
      <c r="I214" s="147"/>
      <c r="L214" s="33"/>
      <c r="M214" s="148"/>
      <c r="T214" s="54"/>
      <c r="AT214" s="17" t="s">
        <v>297</v>
      </c>
      <c r="AU214" s="17" t="s">
        <v>87</v>
      </c>
    </row>
    <row r="215" spans="2:51" s="12" customFormat="1" ht="11.25">
      <c r="B215" s="151"/>
      <c r="D215" s="145" t="s">
        <v>320</v>
      </c>
      <c r="E215" s="152" t="s">
        <v>33</v>
      </c>
      <c r="F215" s="153" t="s">
        <v>1057</v>
      </c>
      <c r="H215" s="154">
        <v>0.156</v>
      </c>
      <c r="I215" s="155"/>
      <c r="L215" s="151"/>
      <c r="M215" s="156"/>
      <c r="T215" s="157"/>
      <c r="AT215" s="152" t="s">
        <v>320</v>
      </c>
      <c r="AU215" s="152" t="s">
        <v>87</v>
      </c>
      <c r="AV215" s="12" t="s">
        <v>87</v>
      </c>
      <c r="AW215" s="12" t="s">
        <v>39</v>
      </c>
      <c r="AX215" s="12" t="s">
        <v>85</v>
      </c>
      <c r="AY215" s="152" t="s">
        <v>194</v>
      </c>
    </row>
    <row r="216" spans="2:65" s="1" customFormat="1" ht="16.5" customHeight="1">
      <c r="B216" s="33"/>
      <c r="C216" s="132" t="s">
        <v>906</v>
      </c>
      <c r="D216" s="132" t="s">
        <v>197</v>
      </c>
      <c r="E216" s="133" t="s">
        <v>867</v>
      </c>
      <c r="F216" s="134" t="s">
        <v>868</v>
      </c>
      <c r="G216" s="135" t="s">
        <v>317</v>
      </c>
      <c r="H216" s="136">
        <v>19</v>
      </c>
      <c r="I216" s="137"/>
      <c r="J216" s="138">
        <f>ROUND(I216*H216,2)</f>
        <v>0</v>
      </c>
      <c r="K216" s="134" t="s">
        <v>33</v>
      </c>
      <c r="L216" s="33"/>
      <c r="M216" s="139" t="s">
        <v>33</v>
      </c>
      <c r="N216" s="140" t="s">
        <v>49</v>
      </c>
      <c r="P216" s="141">
        <f>O216*H216</f>
        <v>0</v>
      </c>
      <c r="Q216" s="141">
        <v>0.08702</v>
      </c>
      <c r="R216" s="141">
        <f>Q216*H216</f>
        <v>1.65338</v>
      </c>
      <c r="S216" s="141">
        <v>0</v>
      </c>
      <c r="T216" s="142">
        <f>S216*H216</f>
        <v>0</v>
      </c>
      <c r="AR216" s="143" t="s">
        <v>201</v>
      </c>
      <c r="AT216" s="143" t="s">
        <v>197</v>
      </c>
      <c r="AU216" s="143" t="s">
        <v>87</v>
      </c>
      <c r="AY216" s="17" t="s">
        <v>194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7" t="s">
        <v>85</v>
      </c>
      <c r="BK216" s="144">
        <f>ROUND(I216*H216,2)</f>
        <v>0</v>
      </c>
      <c r="BL216" s="17" t="s">
        <v>201</v>
      </c>
      <c r="BM216" s="143" t="s">
        <v>1058</v>
      </c>
    </row>
    <row r="217" spans="2:51" s="12" customFormat="1" ht="11.25">
      <c r="B217" s="151"/>
      <c r="D217" s="145" t="s">
        <v>320</v>
      </c>
      <c r="E217" s="152" t="s">
        <v>33</v>
      </c>
      <c r="F217" s="153" t="s">
        <v>1059</v>
      </c>
      <c r="H217" s="154">
        <v>19</v>
      </c>
      <c r="I217" s="155"/>
      <c r="L217" s="151"/>
      <c r="M217" s="156"/>
      <c r="T217" s="157"/>
      <c r="AT217" s="152" t="s">
        <v>320</v>
      </c>
      <c r="AU217" s="152" t="s">
        <v>87</v>
      </c>
      <c r="AV217" s="12" t="s">
        <v>87</v>
      </c>
      <c r="AW217" s="12" t="s">
        <v>39</v>
      </c>
      <c r="AX217" s="12" t="s">
        <v>85</v>
      </c>
      <c r="AY217" s="152" t="s">
        <v>194</v>
      </c>
    </row>
    <row r="218" spans="2:65" s="1" customFormat="1" ht="37.9" customHeight="1">
      <c r="B218" s="33"/>
      <c r="C218" s="132" t="s">
        <v>912</v>
      </c>
      <c r="D218" s="132" t="s">
        <v>197</v>
      </c>
      <c r="E218" s="133" t="s">
        <v>872</v>
      </c>
      <c r="F218" s="134" t="s">
        <v>873</v>
      </c>
      <c r="G218" s="135" t="s">
        <v>317</v>
      </c>
      <c r="H218" s="136">
        <v>19</v>
      </c>
      <c r="I218" s="137"/>
      <c r="J218" s="138">
        <f>ROUND(I218*H218,2)</f>
        <v>0</v>
      </c>
      <c r="K218" s="134" t="s">
        <v>33</v>
      </c>
      <c r="L218" s="33"/>
      <c r="M218" s="139" t="s">
        <v>33</v>
      </c>
      <c r="N218" s="140" t="s">
        <v>49</v>
      </c>
      <c r="P218" s="141">
        <f>O218*H218</f>
        <v>0</v>
      </c>
      <c r="Q218" s="141">
        <v>0</v>
      </c>
      <c r="R218" s="141">
        <f>Q218*H218</f>
        <v>0</v>
      </c>
      <c r="S218" s="141">
        <v>0</v>
      </c>
      <c r="T218" s="142">
        <f>S218*H218</f>
        <v>0</v>
      </c>
      <c r="AR218" s="143" t="s">
        <v>201</v>
      </c>
      <c r="AT218" s="143" t="s">
        <v>197</v>
      </c>
      <c r="AU218" s="143" t="s">
        <v>87</v>
      </c>
      <c r="AY218" s="17" t="s">
        <v>194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7" t="s">
        <v>85</v>
      </c>
      <c r="BK218" s="144">
        <f>ROUND(I218*H218,2)</f>
        <v>0</v>
      </c>
      <c r="BL218" s="17" t="s">
        <v>201</v>
      </c>
      <c r="BM218" s="143" t="s">
        <v>1060</v>
      </c>
    </row>
    <row r="219" spans="2:63" s="11" customFormat="1" ht="22.9" customHeight="1">
      <c r="B219" s="120"/>
      <c r="D219" s="121" t="s">
        <v>77</v>
      </c>
      <c r="E219" s="130" t="s">
        <v>201</v>
      </c>
      <c r="F219" s="130" t="s">
        <v>354</v>
      </c>
      <c r="I219" s="123"/>
      <c r="J219" s="131">
        <f>BK219</f>
        <v>0</v>
      </c>
      <c r="L219" s="120"/>
      <c r="M219" s="125"/>
      <c r="P219" s="126">
        <f>SUM(P220:P226)</f>
        <v>0</v>
      </c>
      <c r="R219" s="126">
        <f>SUM(R220:R226)</f>
        <v>790.3396499999999</v>
      </c>
      <c r="T219" s="127">
        <f>SUM(T220:T226)</f>
        <v>0</v>
      </c>
      <c r="AR219" s="121" t="s">
        <v>85</v>
      </c>
      <c r="AT219" s="128" t="s">
        <v>77</v>
      </c>
      <c r="AU219" s="128" t="s">
        <v>85</v>
      </c>
      <c r="AY219" s="121" t="s">
        <v>194</v>
      </c>
      <c r="BK219" s="129">
        <f>SUM(BK220:BK226)</f>
        <v>0</v>
      </c>
    </row>
    <row r="220" spans="2:65" s="1" customFormat="1" ht="21.75" customHeight="1">
      <c r="B220" s="33"/>
      <c r="C220" s="132" t="s">
        <v>915</v>
      </c>
      <c r="D220" s="132" t="s">
        <v>197</v>
      </c>
      <c r="E220" s="133" t="s">
        <v>487</v>
      </c>
      <c r="F220" s="134" t="s">
        <v>488</v>
      </c>
      <c r="G220" s="135" t="s">
        <v>317</v>
      </c>
      <c r="H220" s="136">
        <v>591</v>
      </c>
      <c r="I220" s="137"/>
      <c r="J220" s="138">
        <f>ROUND(I220*H220,2)</f>
        <v>0</v>
      </c>
      <c r="K220" s="134" t="s">
        <v>295</v>
      </c>
      <c r="L220" s="33"/>
      <c r="M220" s="139" t="s">
        <v>33</v>
      </c>
      <c r="N220" s="140" t="s">
        <v>49</v>
      </c>
      <c r="P220" s="141">
        <f>O220*H220</f>
        <v>0</v>
      </c>
      <c r="Q220" s="141">
        <v>0</v>
      </c>
      <c r="R220" s="141">
        <f>Q220*H220</f>
        <v>0</v>
      </c>
      <c r="S220" s="141">
        <v>0</v>
      </c>
      <c r="T220" s="142">
        <f>S220*H220</f>
        <v>0</v>
      </c>
      <c r="AR220" s="143" t="s">
        <v>201</v>
      </c>
      <c r="AT220" s="143" t="s">
        <v>197</v>
      </c>
      <c r="AU220" s="143" t="s">
        <v>87</v>
      </c>
      <c r="AY220" s="17" t="s">
        <v>194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7" t="s">
        <v>85</v>
      </c>
      <c r="BK220" s="144">
        <f>ROUND(I220*H220,2)</f>
        <v>0</v>
      </c>
      <c r="BL220" s="17" t="s">
        <v>201</v>
      </c>
      <c r="BM220" s="143" t="s">
        <v>1061</v>
      </c>
    </row>
    <row r="221" spans="2:47" s="1" customFormat="1" ht="11.25">
      <c r="B221" s="33"/>
      <c r="D221" s="149" t="s">
        <v>297</v>
      </c>
      <c r="F221" s="150" t="s">
        <v>490</v>
      </c>
      <c r="I221" s="147"/>
      <c r="L221" s="33"/>
      <c r="M221" s="148"/>
      <c r="T221" s="54"/>
      <c r="AT221" s="17" t="s">
        <v>297</v>
      </c>
      <c r="AU221" s="17" t="s">
        <v>87</v>
      </c>
    </row>
    <row r="222" spans="2:51" s="12" customFormat="1" ht="11.25">
      <c r="B222" s="151"/>
      <c r="D222" s="145" t="s">
        <v>320</v>
      </c>
      <c r="E222" s="152" t="s">
        <v>33</v>
      </c>
      <c r="F222" s="153" t="s">
        <v>1062</v>
      </c>
      <c r="H222" s="154">
        <v>591</v>
      </c>
      <c r="I222" s="155"/>
      <c r="L222" s="151"/>
      <c r="M222" s="156"/>
      <c r="T222" s="157"/>
      <c r="AT222" s="152" t="s">
        <v>320</v>
      </c>
      <c r="AU222" s="152" t="s">
        <v>87</v>
      </c>
      <c r="AV222" s="12" t="s">
        <v>87</v>
      </c>
      <c r="AW222" s="12" t="s">
        <v>39</v>
      </c>
      <c r="AX222" s="12" t="s">
        <v>85</v>
      </c>
      <c r="AY222" s="152" t="s">
        <v>194</v>
      </c>
    </row>
    <row r="223" spans="2:65" s="1" customFormat="1" ht="16.5" customHeight="1">
      <c r="B223" s="33"/>
      <c r="C223" s="132" t="s">
        <v>1063</v>
      </c>
      <c r="D223" s="132" t="s">
        <v>197</v>
      </c>
      <c r="E223" s="133" t="s">
        <v>355</v>
      </c>
      <c r="F223" s="134" t="s">
        <v>356</v>
      </c>
      <c r="G223" s="135" t="s">
        <v>344</v>
      </c>
      <c r="H223" s="136">
        <v>97</v>
      </c>
      <c r="I223" s="137"/>
      <c r="J223" s="138">
        <f>ROUND(I223*H223,2)</f>
        <v>0</v>
      </c>
      <c r="K223" s="134" t="s">
        <v>33</v>
      </c>
      <c r="L223" s="33"/>
      <c r="M223" s="139" t="s">
        <v>33</v>
      </c>
      <c r="N223" s="140" t="s">
        <v>49</v>
      </c>
      <c r="P223" s="141">
        <f>O223*H223</f>
        <v>0</v>
      </c>
      <c r="Q223" s="141">
        <v>2.43408</v>
      </c>
      <c r="R223" s="141">
        <f>Q223*H223</f>
        <v>236.10575999999998</v>
      </c>
      <c r="S223" s="141">
        <v>0</v>
      </c>
      <c r="T223" s="142">
        <f>S223*H223</f>
        <v>0</v>
      </c>
      <c r="AR223" s="143" t="s">
        <v>201</v>
      </c>
      <c r="AT223" s="143" t="s">
        <v>197</v>
      </c>
      <c r="AU223" s="143" t="s">
        <v>87</v>
      </c>
      <c r="AY223" s="17" t="s">
        <v>194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7" t="s">
        <v>85</v>
      </c>
      <c r="BK223" s="144">
        <f>ROUND(I223*H223,2)</f>
        <v>0</v>
      </c>
      <c r="BL223" s="17" t="s">
        <v>201</v>
      </c>
      <c r="BM223" s="143" t="s">
        <v>1064</v>
      </c>
    </row>
    <row r="224" spans="2:51" s="12" customFormat="1" ht="11.25">
      <c r="B224" s="151"/>
      <c r="D224" s="145" t="s">
        <v>320</v>
      </c>
      <c r="E224" s="152" t="s">
        <v>33</v>
      </c>
      <c r="F224" s="153" t="s">
        <v>1065</v>
      </c>
      <c r="H224" s="154">
        <v>97</v>
      </c>
      <c r="I224" s="155"/>
      <c r="L224" s="151"/>
      <c r="M224" s="156"/>
      <c r="T224" s="157"/>
      <c r="AT224" s="152" t="s">
        <v>320</v>
      </c>
      <c r="AU224" s="152" t="s">
        <v>87</v>
      </c>
      <c r="AV224" s="12" t="s">
        <v>87</v>
      </c>
      <c r="AW224" s="12" t="s">
        <v>39</v>
      </c>
      <c r="AX224" s="12" t="s">
        <v>85</v>
      </c>
      <c r="AY224" s="152" t="s">
        <v>194</v>
      </c>
    </row>
    <row r="225" spans="2:65" s="1" customFormat="1" ht="16.5" customHeight="1">
      <c r="B225" s="33"/>
      <c r="C225" s="132" t="s">
        <v>1066</v>
      </c>
      <c r="D225" s="132" t="s">
        <v>197</v>
      </c>
      <c r="E225" s="133" t="s">
        <v>495</v>
      </c>
      <c r="F225" s="134" t="s">
        <v>496</v>
      </c>
      <c r="G225" s="135" t="s">
        <v>317</v>
      </c>
      <c r="H225" s="136">
        <v>591</v>
      </c>
      <c r="I225" s="137"/>
      <c r="J225" s="138">
        <f>ROUND(I225*H225,2)</f>
        <v>0</v>
      </c>
      <c r="K225" s="134" t="s">
        <v>33</v>
      </c>
      <c r="L225" s="33"/>
      <c r="M225" s="139" t="s">
        <v>33</v>
      </c>
      <c r="N225" s="140" t="s">
        <v>49</v>
      </c>
      <c r="P225" s="141">
        <f>O225*H225</f>
        <v>0</v>
      </c>
      <c r="Q225" s="141">
        <v>0.93779</v>
      </c>
      <c r="R225" s="141">
        <f>Q225*H225</f>
        <v>554.23389</v>
      </c>
      <c r="S225" s="141">
        <v>0</v>
      </c>
      <c r="T225" s="142">
        <f>S225*H225</f>
        <v>0</v>
      </c>
      <c r="AR225" s="143" t="s">
        <v>201</v>
      </c>
      <c r="AT225" s="143" t="s">
        <v>197</v>
      </c>
      <c r="AU225" s="143" t="s">
        <v>87</v>
      </c>
      <c r="AY225" s="17" t="s">
        <v>194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7" t="s">
        <v>85</v>
      </c>
      <c r="BK225" s="144">
        <f>ROUND(I225*H225,2)</f>
        <v>0</v>
      </c>
      <c r="BL225" s="17" t="s">
        <v>201</v>
      </c>
      <c r="BM225" s="143" t="s">
        <v>1067</v>
      </c>
    </row>
    <row r="226" spans="2:51" s="12" customFormat="1" ht="11.25">
      <c r="B226" s="151"/>
      <c r="D226" s="145" t="s">
        <v>320</v>
      </c>
      <c r="E226" s="152" t="s">
        <v>33</v>
      </c>
      <c r="F226" s="153" t="s">
        <v>1062</v>
      </c>
      <c r="H226" s="154">
        <v>591</v>
      </c>
      <c r="I226" s="155"/>
      <c r="L226" s="151"/>
      <c r="M226" s="156"/>
      <c r="T226" s="157"/>
      <c r="AT226" s="152" t="s">
        <v>320</v>
      </c>
      <c r="AU226" s="152" t="s">
        <v>87</v>
      </c>
      <c r="AV226" s="12" t="s">
        <v>87</v>
      </c>
      <c r="AW226" s="12" t="s">
        <v>39</v>
      </c>
      <c r="AX226" s="12" t="s">
        <v>85</v>
      </c>
      <c r="AY226" s="152" t="s">
        <v>194</v>
      </c>
    </row>
    <row r="227" spans="2:63" s="11" customFormat="1" ht="22.9" customHeight="1">
      <c r="B227" s="120"/>
      <c r="D227" s="121" t="s">
        <v>77</v>
      </c>
      <c r="E227" s="130" t="s">
        <v>235</v>
      </c>
      <c r="F227" s="130" t="s">
        <v>364</v>
      </c>
      <c r="I227" s="123"/>
      <c r="J227" s="131">
        <f>BK227</f>
        <v>0</v>
      </c>
      <c r="L227" s="120"/>
      <c r="M227" s="125"/>
      <c r="P227" s="126">
        <f>SUM(P228:P241)</f>
        <v>0</v>
      </c>
      <c r="R227" s="126">
        <f>SUM(R228:R241)</f>
        <v>0.00315</v>
      </c>
      <c r="T227" s="127">
        <f>SUM(T228:T241)</f>
        <v>655.05</v>
      </c>
      <c r="AR227" s="121" t="s">
        <v>85</v>
      </c>
      <c r="AT227" s="128" t="s">
        <v>77</v>
      </c>
      <c r="AU227" s="128" t="s">
        <v>85</v>
      </c>
      <c r="AY227" s="121" t="s">
        <v>194</v>
      </c>
      <c r="BK227" s="129">
        <f>SUM(BK228:BK241)</f>
        <v>0</v>
      </c>
    </row>
    <row r="228" spans="2:65" s="1" customFormat="1" ht="16.5" customHeight="1">
      <c r="B228" s="33"/>
      <c r="C228" s="132" t="s">
        <v>1068</v>
      </c>
      <c r="D228" s="132" t="s">
        <v>197</v>
      </c>
      <c r="E228" s="133" t="s">
        <v>902</v>
      </c>
      <c r="F228" s="134" t="s">
        <v>903</v>
      </c>
      <c r="G228" s="135" t="s">
        <v>367</v>
      </c>
      <c r="H228" s="136">
        <v>4.5</v>
      </c>
      <c r="I228" s="137"/>
      <c r="J228" s="138">
        <f>ROUND(I228*H228,2)</f>
        <v>0</v>
      </c>
      <c r="K228" s="134" t="s">
        <v>33</v>
      </c>
      <c r="L228" s="33"/>
      <c r="M228" s="139" t="s">
        <v>33</v>
      </c>
      <c r="N228" s="140" t="s">
        <v>49</v>
      </c>
      <c r="P228" s="141">
        <f>O228*H228</f>
        <v>0</v>
      </c>
      <c r="Q228" s="141">
        <v>0</v>
      </c>
      <c r="R228" s="141">
        <f>Q228*H228</f>
        <v>0</v>
      </c>
      <c r="S228" s="141">
        <v>0</v>
      </c>
      <c r="T228" s="142">
        <f>S228*H228</f>
        <v>0</v>
      </c>
      <c r="AR228" s="143" t="s">
        <v>201</v>
      </c>
      <c r="AT228" s="143" t="s">
        <v>197</v>
      </c>
      <c r="AU228" s="143" t="s">
        <v>87</v>
      </c>
      <c r="AY228" s="17" t="s">
        <v>194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7" t="s">
        <v>85</v>
      </c>
      <c r="BK228" s="144">
        <f>ROUND(I228*H228,2)</f>
        <v>0</v>
      </c>
      <c r="BL228" s="17" t="s">
        <v>201</v>
      </c>
      <c r="BM228" s="143" t="s">
        <v>1069</v>
      </c>
    </row>
    <row r="229" spans="2:51" s="12" customFormat="1" ht="11.25">
      <c r="B229" s="151"/>
      <c r="D229" s="145" t="s">
        <v>320</v>
      </c>
      <c r="E229" s="152" t="s">
        <v>33</v>
      </c>
      <c r="F229" s="153" t="s">
        <v>1070</v>
      </c>
      <c r="H229" s="154">
        <v>4.5</v>
      </c>
      <c r="I229" s="155"/>
      <c r="L229" s="151"/>
      <c r="M229" s="156"/>
      <c r="T229" s="157"/>
      <c r="AT229" s="152" t="s">
        <v>320</v>
      </c>
      <c r="AU229" s="152" t="s">
        <v>87</v>
      </c>
      <c r="AV229" s="12" t="s">
        <v>87</v>
      </c>
      <c r="AW229" s="12" t="s">
        <v>39</v>
      </c>
      <c r="AX229" s="12" t="s">
        <v>85</v>
      </c>
      <c r="AY229" s="152" t="s">
        <v>194</v>
      </c>
    </row>
    <row r="230" spans="2:65" s="1" customFormat="1" ht="16.5" customHeight="1">
      <c r="B230" s="33"/>
      <c r="C230" s="132" t="s">
        <v>918</v>
      </c>
      <c r="D230" s="132" t="s">
        <v>197</v>
      </c>
      <c r="E230" s="133" t="s">
        <v>907</v>
      </c>
      <c r="F230" s="134" t="s">
        <v>908</v>
      </c>
      <c r="G230" s="135" t="s">
        <v>317</v>
      </c>
      <c r="H230" s="136">
        <v>5</v>
      </c>
      <c r="I230" s="137"/>
      <c r="J230" s="138">
        <f>ROUND(I230*H230,2)</f>
        <v>0</v>
      </c>
      <c r="K230" s="134" t="s">
        <v>295</v>
      </c>
      <c r="L230" s="33"/>
      <c r="M230" s="139" t="s">
        <v>33</v>
      </c>
      <c r="N230" s="140" t="s">
        <v>49</v>
      </c>
      <c r="P230" s="141">
        <f>O230*H230</f>
        <v>0</v>
      </c>
      <c r="Q230" s="141">
        <v>0.00063</v>
      </c>
      <c r="R230" s="141">
        <f>Q230*H230</f>
        <v>0.00315</v>
      </c>
      <c r="S230" s="141">
        <v>0</v>
      </c>
      <c r="T230" s="142">
        <f>S230*H230</f>
        <v>0</v>
      </c>
      <c r="AR230" s="143" t="s">
        <v>201</v>
      </c>
      <c r="AT230" s="143" t="s">
        <v>197</v>
      </c>
      <c r="AU230" s="143" t="s">
        <v>87</v>
      </c>
      <c r="AY230" s="17" t="s">
        <v>194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7" t="s">
        <v>85</v>
      </c>
      <c r="BK230" s="144">
        <f>ROUND(I230*H230,2)</f>
        <v>0</v>
      </c>
      <c r="BL230" s="17" t="s">
        <v>201</v>
      </c>
      <c r="BM230" s="143" t="s">
        <v>1071</v>
      </c>
    </row>
    <row r="231" spans="2:47" s="1" customFormat="1" ht="11.25">
      <c r="B231" s="33"/>
      <c r="D231" s="149" t="s">
        <v>297</v>
      </c>
      <c r="F231" s="150" t="s">
        <v>910</v>
      </c>
      <c r="I231" s="147"/>
      <c r="L231" s="33"/>
      <c r="M231" s="148"/>
      <c r="T231" s="54"/>
      <c r="AT231" s="17" t="s">
        <v>297</v>
      </c>
      <c r="AU231" s="17" t="s">
        <v>87</v>
      </c>
    </row>
    <row r="232" spans="2:51" s="12" customFormat="1" ht="11.25">
      <c r="B232" s="151"/>
      <c r="D232" s="145" t="s">
        <v>320</v>
      </c>
      <c r="E232" s="152" t="s">
        <v>33</v>
      </c>
      <c r="F232" s="153" t="s">
        <v>1072</v>
      </c>
      <c r="H232" s="154">
        <v>5</v>
      </c>
      <c r="I232" s="155"/>
      <c r="L232" s="151"/>
      <c r="M232" s="156"/>
      <c r="T232" s="157"/>
      <c r="AT232" s="152" t="s">
        <v>320</v>
      </c>
      <c r="AU232" s="152" t="s">
        <v>87</v>
      </c>
      <c r="AV232" s="12" t="s">
        <v>87</v>
      </c>
      <c r="AW232" s="12" t="s">
        <v>39</v>
      </c>
      <c r="AX232" s="12" t="s">
        <v>85</v>
      </c>
      <c r="AY232" s="152" t="s">
        <v>194</v>
      </c>
    </row>
    <row r="233" spans="2:65" s="1" customFormat="1" ht="33" customHeight="1">
      <c r="B233" s="33"/>
      <c r="C233" s="132" t="s">
        <v>924</v>
      </c>
      <c r="D233" s="132" t="s">
        <v>197</v>
      </c>
      <c r="E233" s="133" t="s">
        <v>1073</v>
      </c>
      <c r="F233" s="134" t="s">
        <v>1074</v>
      </c>
      <c r="G233" s="135" t="s">
        <v>344</v>
      </c>
      <c r="H233" s="136">
        <v>159</v>
      </c>
      <c r="I233" s="137"/>
      <c r="J233" s="138">
        <f>ROUND(I233*H233,2)</f>
        <v>0</v>
      </c>
      <c r="K233" s="134" t="s">
        <v>295</v>
      </c>
      <c r="L233" s="33"/>
      <c r="M233" s="139" t="s">
        <v>33</v>
      </c>
      <c r="N233" s="140" t="s">
        <v>49</v>
      </c>
      <c r="P233" s="141">
        <f>O233*H233</f>
        <v>0</v>
      </c>
      <c r="Q233" s="141">
        <v>0</v>
      </c>
      <c r="R233" s="141">
        <f>Q233*H233</f>
        <v>0</v>
      </c>
      <c r="S233" s="141">
        <v>2.65</v>
      </c>
      <c r="T233" s="142">
        <f>S233*H233</f>
        <v>421.34999999999997</v>
      </c>
      <c r="AR233" s="143" t="s">
        <v>201</v>
      </c>
      <c r="AT233" s="143" t="s">
        <v>197</v>
      </c>
      <c r="AU233" s="143" t="s">
        <v>87</v>
      </c>
      <c r="AY233" s="17" t="s">
        <v>194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7" t="s">
        <v>85</v>
      </c>
      <c r="BK233" s="144">
        <f>ROUND(I233*H233,2)</f>
        <v>0</v>
      </c>
      <c r="BL233" s="17" t="s">
        <v>201</v>
      </c>
      <c r="BM233" s="143" t="s">
        <v>1075</v>
      </c>
    </row>
    <row r="234" spans="2:47" s="1" customFormat="1" ht="11.25">
      <c r="B234" s="33"/>
      <c r="D234" s="149" t="s">
        <v>297</v>
      </c>
      <c r="F234" s="150" t="s">
        <v>1076</v>
      </c>
      <c r="I234" s="147"/>
      <c r="L234" s="33"/>
      <c r="M234" s="148"/>
      <c r="T234" s="54"/>
      <c r="AT234" s="17" t="s">
        <v>297</v>
      </c>
      <c r="AU234" s="17" t="s">
        <v>87</v>
      </c>
    </row>
    <row r="235" spans="2:51" s="12" customFormat="1" ht="11.25">
      <c r="B235" s="151"/>
      <c r="D235" s="145" t="s">
        <v>320</v>
      </c>
      <c r="E235" s="152" t="s">
        <v>33</v>
      </c>
      <c r="F235" s="153" t="s">
        <v>1077</v>
      </c>
      <c r="H235" s="154">
        <v>159</v>
      </c>
      <c r="I235" s="155"/>
      <c r="L235" s="151"/>
      <c r="M235" s="156"/>
      <c r="T235" s="157"/>
      <c r="AT235" s="152" t="s">
        <v>320</v>
      </c>
      <c r="AU235" s="152" t="s">
        <v>87</v>
      </c>
      <c r="AV235" s="12" t="s">
        <v>87</v>
      </c>
      <c r="AW235" s="12" t="s">
        <v>39</v>
      </c>
      <c r="AX235" s="12" t="s">
        <v>85</v>
      </c>
      <c r="AY235" s="152" t="s">
        <v>194</v>
      </c>
    </row>
    <row r="236" spans="2:65" s="1" customFormat="1" ht="24.2" customHeight="1">
      <c r="B236" s="33"/>
      <c r="C236" s="132" t="s">
        <v>930</v>
      </c>
      <c r="D236" s="132" t="s">
        <v>197</v>
      </c>
      <c r="E236" s="133" t="s">
        <v>1078</v>
      </c>
      <c r="F236" s="134" t="s">
        <v>1079</v>
      </c>
      <c r="G236" s="135" t="s">
        <v>344</v>
      </c>
      <c r="H236" s="136">
        <v>82</v>
      </c>
      <c r="I236" s="137"/>
      <c r="J236" s="138">
        <f>ROUND(I236*H236,2)</f>
        <v>0</v>
      </c>
      <c r="K236" s="134" t="s">
        <v>295</v>
      </c>
      <c r="L236" s="33"/>
      <c r="M236" s="139" t="s">
        <v>33</v>
      </c>
      <c r="N236" s="140" t="s">
        <v>49</v>
      </c>
      <c r="P236" s="141">
        <f>O236*H236</f>
        <v>0</v>
      </c>
      <c r="Q236" s="141">
        <v>0</v>
      </c>
      <c r="R236" s="141">
        <f>Q236*H236</f>
        <v>0</v>
      </c>
      <c r="S236" s="141">
        <v>2.85</v>
      </c>
      <c r="T236" s="142">
        <f>S236*H236</f>
        <v>233.70000000000002</v>
      </c>
      <c r="AR236" s="143" t="s">
        <v>201</v>
      </c>
      <c r="AT236" s="143" t="s">
        <v>197</v>
      </c>
      <c r="AU236" s="143" t="s">
        <v>87</v>
      </c>
      <c r="AY236" s="17" t="s">
        <v>194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7" t="s">
        <v>85</v>
      </c>
      <c r="BK236" s="144">
        <f>ROUND(I236*H236,2)</f>
        <v>0</v>
      </c>
      <c r="BL236" s="17" t="s">
        <v>201</v>
      </c>
      <c r="BM236" s="143" t="s">
        <v>1080</v>
      </c>
    </row>
    <row r="237" spans="2:47" s="1" customFormat="1" ht="11.25">
      <c r="B237" s="33"/>
      <c r="D237" s="149" t="s">
        <v>297</v>
      </c>
      <c r="F237" s="150" t="s">
        <v>1081</v>
      </c>
      <c r="I237" s="147"/>
      <c r="L237" s="33"/>
      <c r="M237" s="148"/>
      <c r="T237" s="54"/>
      <c r="AT237" s="17" t="s">
        <v>297</v>
      </c>
      <c r="AU237" s="17" t="s">
        <v>87</v>
      </c>
    </row>
    <row r="238" spans="2:51" s="12" customFormat="1" ht="11.25">
      <c r="B238" s="151"/>
      <c r="D238" s="145" t="s">
        <v>320</v>
      </c>
      <c r="E238" s="152" t="s">
        <v>33</v>
      </c>
      <c r="F238" s="153" t="s">
        <v>1082</v>
      </c>
      <c r="H238" s="154">
        <v>82</v>
      </c>
      <c r="I238" s="155"/>
      <c r="L238" s="151"/>
      <c r="M238" s="156"/>
      <c r="T238" s="157"/>
      <c r="AT238" s="152" t="s">
        <v>320</v>
      </c>
      <c r="AU238" s="152" t="s">
        <v>87</v>
      </c>
      <c r="AV238" s="12" t="s">
        <v>87</v>
      </c>
      <c r="AW238" s="12" t="s">
        <v>39</v>
      </c>
      <c r="AX238" s="12" t="s">
        <v>85</v>
      </c>
      <c r="AY238" s="152" t="s">
        <v>194</v>
      </c>
    </row>
    <row r="239" spans="2:65" s="1" customFormat="1" ht="16.5" customHeight="1">
      <c r="B239" s="33"/>
      <c r="C239" s="132" t="s">
        <v>936</v>
      </c>
      <c r="D239" s="132" t="s">
        <v>197</v>
      </c>
      <c r="E239" s="133" t="s">
        <v>937</v>
      </c>
      <c r="F239" s="134" t="s">
        <v>938</v>
      </c>
      <c r="G239" s="135" t="s">
        <v>367</v>
      </c>
      <c r="H239" s="136">
        <v>2.8</v>
      </c>
      <c r="I239" s="137"/>
      <c r="J239" s="138">
        <f>ROUND(I239*H239,2)</f>
        <v>0</v>
      </c>
      <c r="K239" s="134" t="s">
        <v>33</v>
      </c>
      <c r="L239" s="33"/>
      <c r="M239" s="139" t="s">
        <v>33</v>
      </c>
      <c r="N239" s="140" t="s">
        <v>49</v>
      </c>
      <c r="P239" s="141">
        <f>O239*H239</f>
        <v>0</v>
      </c>
      <c r="Q239" s="141">
        <v>0</v>
      </c>
      <c r="R239" s="141">
        <f>Q239*H239</f>
        <v>0</v>
      </c>
      <c r="S239" s="141">
        <v>0</v>
      </c>
      <c r="T239" s="142">
        <f>S239*H239</f>
        <v>0</v>
      </c>
      <c r="AR239" s="143" t="s">
        <v>201</v>
      </c>
      <c r="AT239" s="143" t="s">
        <v>197</v>
      </c>
      <c r="AU239" s="143" t="s">
        <v>87</v>
      </c>
      <c r="AY239" s="17" t="s">
        <v>194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7" t="s">
        <v>85</v>
      </c>
      <c r="BK239" s="144">
        <f>ROUND(I239*H239,2)</f>
        <v>0</v>
      </c>
      <c r="BL239" s="17" t="s">
        <v>201</v>
      </c>
      <c r="BM239" s="143" t="s">
        <v>1083</v>
      </c>
    </row>
    <row r="240" spans="2:47" s="1" customFormat="1" ht="19.5">
      <c r="B240" s="33"/>
      <c r="D240" s="145" t="s">
        <v>206</v>
      </c>
      <c r="F240" s="146" t="s">
        <v>940</v>
      </c>
      <c r="I240" s="147"/>
      <c r="L240" s="33"/>
      <c r="M240" s="148"/>
      <c r="T240" s="54"/>
      <c r="AT240" s="17" t="s">
        <v>206</v>
      </c>
      <c r="AU240" s="17" t="s">
        <v>87</v>
      </c>
    </row>
    <row r="241" spans="2:51" s="12" customFormat="1" ht="11.25">
      <c r="B241" s="151"/>
      <c r="D241" s="145" t="s">
        <v>320</v>
      </c>
      <c r="E241" s="152" t="s">
        <v>33</v>
      </c>
      <c r="F241" s="153" t="s">
        <v>1084</v>
      </c>
      <c r="H241" s="154">
        <v>2.8</v>
      </c>
      <c r="I241" s="155"/>
      <c r="L241" s="151"/>
      <c r="M241" s="156"/>
      <c r="T241" s="157"/>
      <c r="AT241" s="152" t="s">
        <v>320</v>
      </c>
      <c r="AU241" s="152" t="s">
        <v>87</v>
      </c>
      <c r="AV241" s="12" t="s">
        <v>87</v>
      </c>
      <c r="AW241" s="12" t="s">
        <v>39</v>
      </c>
      <c r="AX241" s="12" t="s">
        <v>85</v>
      </c>
      <c r="AY241" s="152" t="s">
        <v>194</v>
      </c>
    </row>
    <row r="242" spans="2:63" s="11" customFormat="1" ht="22.9" customHeight="1">
      <c r="B242" s="120"/>
      <c r="D242" s="121" t="s">
        <v>77</v>
      </c>
      <c r="E242" s="130" t="s">
        <v>498</v>
      </c>
      <c r="F242" s="130" t="s">
        <v>499</v>
      </c>
      <c r="I242" s="123"/>
      <c r="J242" s="131">
        <f>BK242</f>
        <v>0</v>
      </c>
      <c r="L242" s="120"/>
      <c r="M242" s="125"/>
      <c r="P242" s="126">
        <f>SUM(P243:P249)</f>
        <v>0</v>
      </c>
      <c r="R242" s="126">
        <f>SUM(R243:R249)</f>
        <v>0</v>
      </c>
      <c r="T242" s="127">
        <f>SUM(T243:T249)</f>
        <v>0</v>
      </c>
      <c r="AR242" s="121" t="s">
        <v>85</v>
      </c>
      <c r="AT242" s="128" t="s">
        <v>77</v>
      </c>
      <c r="AU242" s="128" t="s">
        <v>85</v>
      </c>
      <c r="AY242" s="121" t="s">
        <v>194</v>
      </c>
      <c r="BK242" s="129">
        <f>SUM(BK243:BK249)</f>
        <v>0</v>
      </c>
    </row>
    <row r="243" spans="2:65" s="1" customFormat="1" ht="24.2" customHeight="1">
      <c r="B243" s="33"/>
      <c r="C243" s="132" t="s">
        <v>942</v>
      </c>
      <c r="D243" s="132" t="s">
        <v>197</v>
      </c>
      <c r="E243" s="133" t="s">
        <v>1085</v>
      </c>
      <c r="F243" s="134" t="s">
        <v>1086</v>
      </c>
      <c r="G243" s="135" t="s">
        <v>351</v>
      </c>
      <c r="H243" s="136">
        <v>233.7</v>
      </c>
      <c r="I243" s="137"/>
      <c r="J243" s="138">
        <f>ROUND(I243*H243,2)</f>
        <v>0</v>
      </c>
      <c r="K243" s="134" t="s">
        <v>295</v>
      </c>
      <c r="L243" s="33"/>
      <c r="M243" s="139" t="s">
        <v>33</v>
      </c>
      <c r="N243" s="140" t="s">
        <v>49</v>
      </c>
      <c r="P243" s="141">
        <f>O243*H243</f>
        <v>0</v>
      </c>
      <c r="Q243" s="141">
        <v>0</v>
      </c>
      <c r="R243" s="141">
        <f>Q243*H243</f>
        <v>0</v>
      </c>
      <c r="S243" s="141">
        <v>0</v>
      </c>
      <c r="T243" s="142">
        <f>S243*H243</f>
        <v>0</v>
      </c>
      <c r="AR243" s="143" t="s">
        <v>201</v>
      </c>
      <c r="AT243" s="143" t="s">
        <v>197</v>
      </c>
      <c r="AU243" s="143" t="s">
        <v>87</v>
      </c>
      <c r="AY243" s="17" t="s">
        <v>194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7" t="s">
        <v>85</v>
      </c>
      <c r="BK243" s="144">
        <f>ROUND(I243*H243,2)</f>
        <v>0</v>
      </c>
      <c r="BL243" s="17" t="s">
        <v>201</v>
      </c>
      <c r="BM243" s="143" t="s">
        <v>1087</v>
      </c>
    </row>
    <row r="244" spans="2:47" s="1" customFormat="1" ht="11.25">
      <c r="B244" s="33"/>
      <c r="D244" s="149" t="s">
        <v>297</v>
      </c>
      <c r="F244" s="150" t="s">
        <v>1088</v>
      </c>
      <c r="I244" s="147"/>
      <c r="L244" s="33"/>
      <c r="M244" s="148"/>
      <c r="T244" s="54"/>
      <c r="AT244" s="17" t="s">
        <v>297</v>
      </c>
      <c r="AU244" s="17" t="s">
        <v>87</v>
      </c>
    </row>
    <row r="245" spans="2:65" s="1" customFormat="1" ht="24.2" customHeight="1">
      <c r="B245" s="33"/>
      <c r="C245" s="132" t="s">
        <v>946</v>
      </c>
      <c r="D245" s="132" t="s">
        <v>197</v>
      </c>
      <c r="E245" s="133" t="s">
        <v>500</v>
      </c>
      <c r="F245" s="134" t="s">
        <v>501</v>
      </c>
      <c r="G245" s="135" t="s">
        <v>351</v>
      </c>
      <c r="H245" s="136">
        <v>233.7</v>
      </c>
      <c r="I245" s="137"/>
      <c r="J245" s="138">
        <f>ROUND(I245*H245,2)</f>
        <v>0</v>
      </c>
      <c r="K245" s="134" t="s">
        <v>295</v>
      </c>
      <c r="L245" s="33"/>
      <c r="M245" s="139" t="s">
        <v>33</v>
      </c>
      <c r="N245" s="140" t="s">
        <v>49</v>
      </c>
      <c r="P245" s="141">
        <f>O245*H245</f>
        <v>0</v>
      </c>
      <c r="Q245" s="141">
        <v>0</v>
      </c>
      <c r="R245" s="141">
        <f>Q245*H245</f>
        <v>0</v>
      </c>
      <c r="S245" s="141">
        <v>0</v>
      </c>
      <c r="T245" s="142">
        <f>S245*H245</f>
        <v>0</v>
      </c>
      <c r="AR245" s="143" t="s">
        <v>201</v>
      </c>
      <c r="AT245" s="143" t="s">
        <v>197</v>
      </c>
      <c r="AU245" s="143" t="s">
        <v>87</v>
      </c>
      <c r="AY245" s="17" t="s">
        <v>194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7" t="s">
        <v>85</v>
      </c>
      <c r="BK245" s="144">
        <f>ROUND(I245*H245,2)</f>
        <v>0</v>
      </c>
      <c r="BL245" s="17" t="s">
        <v>201</v>
      </c>
      <c r="BM245" s="143" t="s">
        <v>1089</v>
      </c>
    </row>
    <row r="246" spans="2:47" s="1" customFormat="1" ht="11.25">
      <c r="B246" s="33"/>
      <c r="D246" s="149" t="s">
        <v>297</v>
      </c>
      <c r="F246" s="150" t="s">
        <v>503</v>
      </c>
      <c r="I246" s="147"/>
      <c r="L246" s="33"/>
      <c r="M246" s="148"/>
      <c r="T246" s="54"/>
      <c r="AT246" s="17" t="s">
        <v>297</v>
      </c>
      <c r="AU246" s="17" t="s">
        <v>87</v>
      </c>
    </row>
    <row r="247" spans="2:65" s="1" customFormat="1" ht="24.2" customHeight="1">
      <c r="B247" s="33"/>
      <c r="C247" s="132" t="s">
        <v>948</v>
      </c>
      <c r="D247" s="132" t="s">
        <v>197</v>
      </c>
      <c r="E247" s="133" t="s">
        <v>505</v>
      </c>
      <c r="F247" s="134" t="s">
        <v>506</v>
      </c>
      <c r="G247" s="135" t="s">
        <v>351</v>
      </c>
      <c r="H247" s="136">
        <v>5608.8</v>
      </c>
      <c r="I247" s="137"/>
      <c r="J247" s="138">
        <f>ROUND(I247*H247,2)</f>
        <v>0</v>
      </c>
      <c r="K247" s="134" t="s">
        <v>295</v>
      </c>
      <c r="L247" s="33"/>
      <c r="M247" s="139" t="s">
        <v>33</v>
      </c>
      <c r="N247" s="140" t="s">
        <v>49</v>
      </c>
      <c r="P247" s="141">
        <f>O247*H247</f>
        <v>0</v>
      </c>
      <c r="Q247" s="141">
        <v>0</v>
      </c>
      <c r="R247" s="141">
        <f>Q247*H247</f>
        <v>0</v>
      </c>
      <c r="S247" s="141">
        <v>0</v>
      </c>
      <c r="T247" s="142">
        <f>S247*H247</f>
        <v>0</v>
      </c>
      <c r="AR247" s="143" t="s">
        <v>201</v>
      </c>
      <c r="AT247" s="143" t="s">
        <v>197</v>
      </c>
      <c r="AU247" s="143" t="s">
        <v>87</v>
      </c>
      <c r="AY247" s="17" t="s">
        <v>194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7" t="s">
        <v>85</v>
      </c>
      <c r="BK247" s="144">
        <f>ROUND(I247*H247,2)</f>
        <v>0</v>
      </c>
      <c r="BL247" s="17" t="s">
        <v>201</v>
      </c>
      <c r="BM247" s="143" t="s">
        <v>1090</v>
      </c>
    </row>
    <row r="248" spans="2:47" s="1" customFormat="1" ht="11.25">
      <c r="B248" s="33"/>
      <c r="D248" s="149" t="s">
        <v>297</v>
      </c>
      <c r="F248" s="150" t="s">
        <v>508</v>
      </c>
      <c r="I248" s="147"/>
      <c r="L248" s="33"/>
      <c r="M248" s="148"/>
      <c r="T248" s="54"/>
      <c r="AT248" s="17" t="s">
        <v>297</v>
      </c>
      <c r="AU248" s="17" t="s">
        <v>87</v>
      </c>
    </row>
    <row r="249" spans="2:51" s="12" customFormat="1" ht="11.25">
      <c r="B249" s="151"/>
      <c r="D249" s="145" t="s">
        <v>320</v>
      </c>
      <c r="E249" s="152" t="s">
        <v>33</v>
      </c>
      <c r="F249" s="153" t="s">
        <v>1091</v>
      </c>
      <c r="H249" s="154">
        <v>5608.8</v>
      </c>
      <c r="I249" s="155"/>
      <c r="L249" s="151"/>
      <c r="M249" s="156"/>
      <c r="T249" s="157"/>
      <c r="AT249" s="152" t="s">
        <v>320</v>
      </c>
      <c r="AU249" s="152" t="s">
        <v>87</v>
      </c>
      <c r="AV249" s="12" t="s">
        <v>87</v>
      </c>
      <c r="AW249" s="12" t="s">
        <v>39</v>
      </c>
      <c r="AX249" s="12" t="s">
        <v>85</v>
      </c>
      <c r="AY249" s="152" t="s">
        <v>194</v>
      </c>
    </row>
    <row r="250" spans="2:63" s="11" customFormat="1" ht="22.9" customHeight="1">
      <c r="B250" s="120"/>
      <c r="D250" s="121" t="s">
        <v>77</v>
      </c>
      <c r="E250" s="130" t="s">
        <v>375</v>
      </c>
      <c r="F250" s="130" t="s">
        <v>376</v>
      </c>
      <c r="I250" s="123"/>
      <c r="J250" s="131">
        <f>BK250</f>
        <v>0</v>
      </c>
      <c r="L250" s="120"/>
      <c r="M250" s="125"/>
      <c r="P250" s="126">
        <f>SUM(P251:P252)</f>
        <v>0</v>
      </c>
      <c r="R250" s="126">
        <f>SUM(R251:R252)</f>
        <v>0</v>
      </c>
      <c r="T250" s="127">
        <f>SUM(T251:T252)</f>
        <v>0</v>
      </c>
      <c r="AR250" s="121" t="s">
        <v>85</v>
      </c>
      <c r="AT250" s="128" t="s">
        <v>77</v>
      </c>
      <c r="AU250" s="128" t="s">
        <v>85</v>
      </c>
      <c r="AY250" s="121" t="s">
        <v>194</v>
      </c>
      <c r="BK250" s="129">
        <f>SUM(BK251:BK252)</f>
        <v>0</v>
      </c>
    </row>
    <row r="251" spans="2:65" s="1" customFormat="1" ht="21.75" customHeight="1">
      <c r="B251" s="33"/>
      <c r="C251" s="132" t="s">
        <v>954</v>
      </c>
      <c r="D251" s="132" t="s">
        <v>197</v>
      </c>
      <c r="E251" s="133" t="s">
        <v>377</v>
      </c>
      <c r="F251" s="134" t="s">
        <v>378</v>
      </c>
      <c r="G251" s="135" t="s">
        <v>351</v>
      </c>
      <c r="H251" s="136">
        <v>805.618</v>
      </c>
      <c r="I251" s="137"/>
      <c r="J251" s="138">
        <f>ROUND(I251*H251,2)</f>
        <v>0</v>
      </c>
      <c r="K251" s="134" t="s">
        <v>295</v>
      </c>
      <c r="L251" s="33"/>
      <c r="M251" s="139" t="s">
        <v>33</v>
      </c>
      <c r="N251" s="140" t="s">
        <v>49</v>
      </c>
      <c r="P251" s="141">
        <f>O251*H251</f>
        <v>0</v>
      </c>
      <c r="Q251" s="141">
        <v>0</v>
      </c>
      <c r="R251" s="141">
        <f>Q251*H251</f>
        <v>0</v>
      </c>
      <c r="S251" s="141">
        <v>0</v>
      </c>
      <c r="T251" s="142">
        <f>S251*H251</f>
        <v>0</v>
      </c>
      <c r="AR251" s="143" t="s">
        <v>201</v>
      </c>
      <c r="AT251" s="143" t="s">
        <v>197</v>
      </c>
      <c r="AU251" s="143" t="s">
        <v>87</v>
      </c>
      <c r="AY251" s="17" t="s">
        <v>194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7" t="s">
        <v>85</v>
      </c>
      <c r="BK251" s="144">
        <f>ROUND(I251*H251,2)</f>
        <v>0</v>
      </c>
      <c r="BL251" s="17" t="s">
        <v>201</v>
      </c>
      <c r="BM251" s="143" t="s">
        <v>1092</v>
      </c>
    </row>
    <row r="252" spans="2:47" s="1" customFormat="1" ht="11.25">
      <c r="B252" s="33"/>
      <c r="D252" s="149" t="s">
        <v>297</v>
      </c>
      <c r="F252" s="150" t="s">
        <v>380</v>
      </c>
      <c r="I252" s="147"/>
      <c r="L252" s="33"/>
      <c r="M252" s="158"/>
      <c r="N252" s="159"/>
      <c r="O252" s="159"/>
      <c r="P252" s="159"/>
      <c r="Q252" s="159"/>
      <c r="R252" s="159"/>
      <c r="S252" s="159"/>
      <c r="T252" s="160"/>
      <c r="AT252" s="17" t="s">
        <v>297</v>
      </c>
      <c r="AU252" s="17" t="s">
        <v>87</v>
      </c>
    </row>
    <row r="253" spans="2:12" s="1" customFormat="1" ht="6.95" customHeight="1">
      <c r="B253" s="42"/>
      <c r="C253" s="43"/>
      <c r="D253" s="43"/>
      <c r="E253" s="43"/>
      <c r="F253" s="43"/>
      <c r="G253" s="43"/>
      <c r="H253" s="43"/>
      <c r="I253" s="43"/>
      <c r="J253" s="43"/>
      <c r="K253" s="43"/>
      <c r="L253" s="33"/>
    </row>
  </sheetData>
  <sheetProtection algorithmName="SHA-512" hashValue="/dlbOioumNR9p0shaIFqYFqKcCJaQs0WDX7EeOKnpnuocLyQyHRAEieOSW5ih6EpD6r7KE/SNUwlC/KzZe+yPw==" saltValue="siHPIljmr9RYac/CaAnJfLXw0iUg4XupP+Z6695//NyfAuuCwJqwe5hekrombgYbXqi1wmCpiJQfEkFVdJbr2w==" spinCount="100000" sheet="1" objects="1" scenarios="1" formatColumns="0" formatRows="0" autoFilter="0"/>
  <autoFilter ref="C92:K25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3_01/111209111"/>
    <hyperlink ref="F99" r:id="rId2" display="https://podminky.urs.cz/item/CS_URS_2023_01/111251101"/>
    <hyperlink ref="F102" r:id="rId3" display="https://podminky.urs.cz/item/CS_URS_2023_01/112101101"/>
    <hyperlink ref="F105" r:id="rId4" display="https://podminky.urs.cz/item/CS_URS_2023_01/112101102"/>
    <hyperlink ref="F108" r:id="rId5" display="https://podminky.urs.cz/item/CS_URS_2023_01/112111111"/>
    <hyperlink ref="F110" r:id="rId6" display="https://podminky.urs.cz/item/CS_URS_2023_01/112251101"/>
    <hyperlink ref="F113" r:id="rId7" display="https://podminky.urs.cz/item/CS_URS_2023_01/112251102"/>
    <hyperlink ref="F116" r:id="rId8" display="https://podminky.urs.cz/item/CS_URS_2023_01/114203102"/>
    <hyperlink ref="F119" r:id="rId9" display="https://podminky.urs.cz/item/CS_URS_2023_01/114203104"/>
    <hyperlink ref="F122" r:id="rId10" display="https://podminky.urs.cz/item/CS_URS_2023_01/121151123"/>
    <hyperlink ref="F125" r:id="rId11" display="https://podminky.urs.cz/item/CS_URS_2023_01/127751111"/>
    <hyperlink ref="F130" r:id="rId12" display="https://podminky.urs.cz/item/CS_URS_2023_01/162351103"/>
    <hyperlink ref="F139" r:id="rId13" display="https://podminky.urs.cz/item/CS_URS_2023_01/167151111"/>
    <hyperlink ref="F142" r:id="rId14" display="https://podminky.urs.cz/item/CS_URS_2023_01/171151131"/>
    <hyperlink ref="F147" r:id="rId15" display="https://podminky.urs.cz/item/CS_URS_2023_01/175151101"/>
    <hyperlink ref="F153" r:id="rId16" display="https://podminky.urs.cz/item/CS_URS_2023_01/181351003"/>
    <hyperlink ref="F156" r:id="rId17" display="https://podminky.urs.cz/item/CS_URS_2023_01/181411121"/>
    <hyperlink ref="F161" r:id="rId18" display="https://podminky.urs.cz/item/CS_URS_2023_01/181411122"/>
    <hyperlink ref="F163" r:id="rId19" display="https://podminky.urs.cz/item/CS_URS_2023_01/181951112"/>
    <hyperlink ref="F166" r:id="rId20" display="https://podminky.urs.cz/item/CS_URS_2023_01/182251101"/>
    <hyperlink ref="F169" r:id="rId21" display="https://podminky.urs.cz/item/CS_URS_2023_01/182351023"/>
    <hyperlink ref="F172" r:id="rId22" display="https://podminky.urs.cz/item/CS_URS_2023_01/185804312"/>
    <hyperlink ref="F183" r:id="rId23" display="https://podminky.urs.cz/item/CS_URS_2023_01/212755214"/>
    <hyperlink ref="F186" r:id="rId24" display="https://podminky.urs.cz/item/CS_URS_2023_01/273313611"/>
    <hyperlink ref="F190" r:id="rId25" display="https://podminky.urs.cz/item/CS_URS_2023_01/321222311"/>
    <hyperlink ref="F195" r:id="rId26" display="https://podminky.urs.cz/item/CS_URS_2023_01/321311115"/>
    <hyperlink ref="F200" r:id="rId27" display="https://podminky.urs.cz/item/CS_URS_2023_01/321321116"/>
    <hyperlink ref="F203" r:id="rId28" display="https://podminky.urs.cz/item/CS_URS_2023_01/321351010"/>
    <hyperlink ref="F206" r:id="rId29" display="https://podminky.urs.cz/item/CS_URS_2023_01/321352010"/>
    <hyperlink ref="F208" r:id="rId30" display="https://podminky.urs.cz/item/CS_URS_2023_01/321366111"/>
    <hyperlink ref="F211" r:id="rId31" display="https://podminky.urs.cz/item/CS_URS_2023_01/321366112"/>
    <hyperlink ref="F214" r:id="rId32" display="https://podminky.urs.cz/item/CS_URS_2023_01/321368211"/>
    <hyperlink ref="F221" r:id="rId33" display="https://podminky.urs.cz/item/CS_URS_2023_01/451317113"/>
    <hyperlink ref="F231" r:id="rId34" display="https://podminky.urs.cz/item/CS_URS_2023_01/931992121"/>
    <hyperlink ref="F234" r:id="rId35" display="https://podminky.urs.cz/item/CS_URS_2023_01/960211251"/>
    <hyperlink ref="F237" r:id="rId36" display="https://podminky.urs.cz/item/CS_URS_2023_01/960321271"/>
    <hyperlink ref="F244" r:id="rId37" display="https://podminky.urs.cz/item/CS_URS_2023_01/997013862"/>
    <hyperlink ref="F246" r:id="rId38" display="https://podminky.urs.cz/item/CS_URS_2023_01/997321511"/>
    <hyperlink ref="F248" r:id="rId39" display="https://podminky.urs.cz/item/CS_URS_2023_01/997321519"/>
    <hyperlink ref="F252" r:id="rId40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42"/>
  <headerFooter>
    <oddFooter>&amp;CStrana &amp;P z &amp;N&amp;R&amp;A</oddFooter>
  </headerFooter>
  <drawing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6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125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712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1093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ROUND(J98,2)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ROUND((SUM(BE98:BE268)),2)</f>
        <v>0</v>
      </c>
      <c r="I35" s="94">
        <v>0.21</v>
      </c>
      <c r="J35" s="84">
        <f>ROUND(((SUM(BE98:BE268))*I35),2)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ROUND((SUM(BF98:BF268)),2)</f>
        <v>0</v>
      </c>
      <c r="I36" s="94">
        <v>0.15</v>
      </c>
      <c r="J36" s="84">
        <f>ROUND(((SUM(BF98:BF268))*I36),2)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ROUND((SUM(BG98:BG268)),2)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ROUND((SUM(BH98:BH268)),2)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ROUND((SUM(BI98:BI268)),2)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712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02.4 - Opevnění koryta - km 26,462 - 26,503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J98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J99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J100</f>
        <v>0</v>
      </c>
      <c r="L65" s="108"/>
    </row>
    <row r="66" spans="2:12" s="9" customFormat="1" ht="19.9" customHeight="1">
      <c r="B66" s="108"/>
      <c r="D66" s="109" t="s">
        <v>333</v>
      </c>
      <c r="E66" s="110"/>
      <c r="F66" s="110"/>
      <c r="G66" s="110"/>
      <c r="H66" s="110"/>
      <c r="I66" s="110"/>
      <c r="J66" s="111">
        <f>J159</f>
        <v>0</v>
      </c>
      <c r="L66" s="108"/>
    </row>
    <row r="67" spans="2:12" s="9" customFormat="1" ht="19.9" customHeight="1">
      <c r="B67" s="108"/>
      <c r="D67" s="109" t="s">
        <v>334</v>
      </c>
      <c r="E67" s="110"/>
      <c r="F67" s="110"/>
      <c r="G67" s="110"/>
      <c r="H67" s="110"/>
      <c r="I67" s="110"/>
      <c r="J67" s="111">
        <f>J166</f>
        <v>0</v>
      </c>
      <c r="L67" s="108"/>
    </row>
    <row r="68" spans="2:12" s="9" customFormat="1" ht="19.9" customHeight="1">
      <c r="B68" s="108"/>
      <c r="D68" s="109" t="s">
        <v>335</v>
      </c>
      <c r="E68" s="110"/>
      <c r="F68" s="110"/>
      <c r="G68" s="110"/>
      <c r="H68" s="110"/>
      <c r="I68" s="110"/>
      <c r="J68" s="111">
        <f>J195</f>
        <v>0</v>
      </c>
      <c r="L68" s="108"/>
    </row>
    <row r="69" spans="2:12" s="9" customFormat="1" ht="19.9" customHeight="1">
      <c r="B69" s="108"/>
      <c r="D69" s="109" t="s">
        <v>1094</v>
      </c>
      <c r="E69" s="110"/>
      <c r="F69" s="110"/>
      <c r="G69" s="110"/>
      <c r="H69" s="110"/>
      <c r="I69" s="110"/>
      <c r="J69" s="111">
        <f>J203</f>
        <v>0</v>
      </c>
      <c r="L69" s="108"/>
    </row>
    <row r="70" spans="2:12" s="9" customFormat="1" ht="19.9" customHeight="1">
      <c r="B70" s="108"/>
      <c r="D70" s="109" t="s">
        <v>777</v>
      </c>
      <c r="E70" s="110"/>
      <c r="F70" s="110"/>
      <c r="G70" s="110"/>
      <c r="H70" s="110"/>
      <c r="I70" s="110"/>
      <c r="J70" s="111">
        <f>J209</f>
        <v>0</v>
      </c>
      <c r="L70" s="108"/>
    </row>
    <row r="71" spans="2:12" s="9" customFormat="1" ht="19.9" customHeight="1">
      <c r="B71" s="108"/>
      <c r="D71" s="109" t="s">
        <v>336</v>
      </c>
      <c r="E71" s="110"/>
      <c r="F71" s="110"/>
      <c r="G71" s="110"/>
      <c r="H71" s="110"/>
      <c r="I71" s="110"/>
      <c r="J71" s="111">
        <f>J229</f>
        <v>0</v>
      </c>
      <c r="L71" s="108"/>
    </row>
    <row r="72" spans="2:12" s="9" customFormat="1" ht="19.9" customHeight="1">
      <c r="B72" s="108"/>
      <c r="D72" s="109" t="s">
        <v>384</v>
      </c>
      <c r="E72" s="110"/>
      <c r="F72" s="110"/>
      <c r="G72" s="110"/>
      <c r="H72" s="110"/>
      <c r="I72" s="110"/>
      <c r="J72" s="111">
        <f>J246</f>
        <v>0</v>
      </c>
      <c r="L72" s="108"/>
    </row>
    <row r="73" spans="2:12" s="9" customFormat="1" ht="19.9" customHeight="1">
      <c r="B73" s="108"/>
      <c r="D73" s="109" t="s">
        <v>337</v>
      </c>
      <c r="E73" s="110"/>
      <c r="F73" s="110"/>
      <c r="G73" s="110"/>
      <c r="H73" s="110"/>
      <c r="I73" s="110"/>
      <c r="J73" s="111">
        <f>J253</f>
        <v>0</v>
      </c>
      <c r="L73" s="108"/>
    </row>
    <row r="74" spans="2:12" s="8" customFormat="1" ht="24.95" customHeight="1">
      <c r="B74" s="104"/>
      <c r="D74" s="105" t="s">
        <v>778</v>
      </c>
      <c r="E74" s="106"/>
      <c r="F74" s="106"/>
      <c r="G74" s="106"/>
      <c r="H74" s="106"/>
      <c r="I74" s="106"/>
      <c r="J74" s="107">
        <f>J256</f>
        <v>0</v>
      </c>
      <c r="L74" s="104"/>
    </row>
    <row r="75" spans="2:12" s="9" customFormat="1" ht="19.9" customHeight="1">
      <c r="B75" s="108"/>
      <c r="D75" s="109" t="s">
        <v>779</v>
      </c>
      <c r="E75" s="110"/>
      <c r="F75" s="110"/>
      <c r="G75" s="110"/>
      <c r="H75" s="110"/>
      <c r="I75" s="110"/>
      <c r="J75" s="111">
        <f>J257</f>
        <v>0</v>
      </c>
      <c r="L75" s="108"/>
    </row>
    <row r="76" spans="2:12" s="9" customFormat="1" ht="19.9" customHeight="1">
      <c r="B76" s="108"/>
      <c r="D76" s="109" t="s">
        <v>780</v>
      </c>
      <c r="E76" s="110"/>
      <c r="F76" s="110"/>
      <c r="G76" s="110"/>
      <c r="H76" s="110"/>
      <c r="I76" s="110"/>
      <c r="J76" s="111">
        <f>J261</f>
        <v>0</v>
      </c>
      <c r="L76" s="108"/>
    </row>
    <row r="77" spans="2:12" s="1" customFormat="1" ht="21.75" customHeight="1">
      <c r="B77" s="33"/>
      <c r="L77" s="33"/>
    </row>
    <row r="78" spans="2:12" s="1" customFormat="1" ht="6.95" customHeigh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33"/>
    </row>
    <row r="82" spans="2:12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33"/>
    </row>
    <row r="83" spans="2:12" s="1" customFormat="1" ht="24.95" customHeight="1">
      <c r="B83" s="33"/>
      <c r="C83" s="21" t="s">
        <v>178</v>
      </c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7" t="s">
        <v>16</v>
      </c>
      <c r="L85" s="33"/>
    </row>
    <row r="86" spans="2:12" s="1" customFormat="1" ht="16.5" customHeight="1">
      <c r="B86" s="33"/>
      <c r="E86" s="314" t="str">
        <f>E7</f>
        <v>Bělá - Domašov, ř. km 25,500 - 27,800 - odstranění PŠ 2021</v>
      </c>
      <c r="F86" s="315"/>
      <c r="G86" s="315"/>
      <c r="H86" s="315"/>
      <c r="L86" s="33"/>
    </row>
    <row r="87" spans="2:12" ht="12" customHeight="1">
      <c r="B87" s="20"/>
      <c r="C87" s="27" t="s">
        <v>166</v>
      </c>
      <c r="L87" s="20"/>
    </row>
    <row r="88" spans="2:12" s="1" customFormat="1" ht="16.5" customHeight="1">
      <c r="B88" s="33"/>
      <c r="E88" s="314" t="s">
        <v>712</v>
      </c>
      <c r="F88" s="316"/>
      <c r="G88" s="316"/>
      <c r="H88" s="316"/>
      <c r="L88" s="33"/>
    </row>
    <row r="89" spans="2:12" s="1" customFormat="1" ht="12" customHeight="1">
      <c r="B89" s="33"/>
      <c r="C89" s="27" t="s">
        <v>330</v>
      </c>
      <c r="L89" s="33"/>
    </row>
    <row r="90" spans="2:12" s="1" customFormat="1" ht="16.5" customHeight="1">
      <c r="B90" s="33"/>
      <c r="E90" s="280" t="str">
        <f>E11</f>
        <v>SO 02.4 - Opevnění koryta - km 26,462 - 26,503</v>
      </c>
      <c r="F90" s="316"/>
      <c r="G90" s="316"/>
      <c r="H90" s="316"/>
      <c r="L90" s="33"/>
    </row>
    <row r="91" spans="2:12" s="1" customFormat="1" ht="6.95" customHeight="1">
      <c r="B91" s="33"/>
      <c r="L91" s="33"/>
    </row>
    <row r="92" spans="2:12" s="1" customFormat="1" ht="12" customHeight="1">
      <c r="B92" s="33"/>
      <c r="C92" s="27" t="s">
        <v>22</v>
      </c>
      <c r="F92" s="25" t="str">
        <f>F14</f>
        <v>Olomoucký kraj</v>
      </c>
      <c r="I92" s="27" t="s">
        <v>24</v>
      </c>
      <c r="J92" s="50" t="str">
        <f>IF(J14="","",J14)</f>
        <v>9. 5. 2022</v>
      </c>
      <c r="L92" s="33"/>
    </row>
    <row r="93" spans="2:12" s="1" customFormat="1" ht="6.95" customHeight="1">
      <c r="B93" s="33"/>
      <c r="L93" s="33"/>
    </row>
    <row r="94" spans="2:12" s="1" customFormat="1" ht="15.2" customHeight="1">
      <c r="B94" s="33"/>
      <c r="C94" s="27" t="s">
        <v>28</v>
      </c>
      <c r="F94" s="25" t="str">
        <f>E17</f>
        <v>Povodí Odry, státní podnik</v>
      </c>
      <c r="I94" s="27" t="s">
        <v>36</v>
      </c>
      <c r="J94" s="31" t="str">
        <f>E23</f>
        <v>AQUATIS, a.s.</v>
      </c>
      <c r="L94" s="33"/>
    </row>
    <row r="95" spans="2:12" s="1" customFormat="1" ht="25.7" customHeight="1">
      <c r="B95" s="33"/>
      <c r="C95" s="27" t="s">
        <v>34</v>
      </c>
      <c r="F95" s="25" t="str">
        <f>IF(E20="","",E20)</f>
        <v>Vyplň údaj</v>
      </c>
      <c r="I95" s="27" t="s">
        <v>40</v>
      </c>
      <c r="J95" s="31" t="str">
        <f>E26</f>
        <v xml:space="preserve">Ing. Michal Jendruščák </v>
      </c>
      <c r="L95" s="33"/>
    </row>
    <row r="96" spans="2:12" s="1" customFormat="1" ht="10.35" customHeight="1">
      <c r="B96" s="33"/>
      <c r="L96" s="33"/>
    </row>
    <row r="97" spans="2:20" s="10" customFormat="1" ht="29.25" customHeight="1">
      <c r="B97" s="112"/>
      <c r="C97" s="113" t="s">
        <v>179</v>
      </c>
      <c r="D97" s="114" t="s">
        <v>63</v>
      </c>
      <c r="E97" s="114" t="s">
        <v>59</v>
      </c>
      <c r="F97" s="114" t="s">
        <v>60</v>
      </c>
      <c r="G97" s="114" t="s">
        <v>180</v>
      </c>
      <c r="H97" s="114" t="s">
        <v>181</v>
      </c>
      <c r="I97" s="114" t="s">
        <v>182</v>
      </c>
      <c r="J97" s="114" t="s">
        <v>170</v>
      </c>
      <c r="K97" s="115" t="s">
        <v>183</v>
      </c>
      <c r="L97" s="112"/>
      <c r="M97" s="57" t="s">
        <v>33</v>
      </c>
      <c r="N97" s="58" t="s">
        <v>48</v>
      </c>
      <c r="O97" s="58" t="s">
        <v>184</v>
      </c>
      <c r="P97" s="58" t="s">
        <v>185</v>
      </c>
      <c r="Q97" s="58" t="s">
        <v>186</v>
      </c>
      <c r="R97" s="58" t="s">
        <v>187</v>
      </c>
      <c r="S97" s="58" t="s">
        <v>188</v>
      </c>
      <c r="T97" s="59" t="s">
        <v>189</v>
      </c>
    </row>
    <row r="98" spans="2:63" s="1" customFormat="1" ht="22.9" customHeight="1">
      <c r="B98" s="33"/>
      <c r="C98" s="62" t="s">
        <v>190</v>
      </c>
      <c r="J98" s="116">
        <f>BK98</f>
        <v>0</v>
      </c>
      <c r="L98" s="33"/>
      <c r="M98" s="60"/>
      <c r="N98" s="51"/>
      <c r="O98" s="51"/>
      <c r="P98" s="117">
        <f>P99+P256</f>
        <v>0</v>
      </c>
      <c r="Q98" s="51"/>
      <c r="R98" s="117">
        <f>R99+R256</f>
        <v>105.02866425</v>
      </c>
      <c r="S98" s="51"/>
      <c r="T98" s="118">
        <f>T99+T256</f>
        <v>170.26</v>
      </c>
      <c r="AT98" s="17" t="s">
        <v>77</v>
      </c>
      <c r="AU98" s="17" t="s">
        <v>171</v>
      </c>
      <c r="BK98" s="119">
        <f>BK99+BK256</f>
        <v>0</v>
      </c>
    </row>
    <row r="99" spans="2:63" s="11" customFormat="1" ht="25.9" customHeight="1">
      <c r="B99" s="120"/>
      <c r="D99" s="121" t="s">
        <v>77</v>
      </c>
      <c r="E99" s="122" t="s">
        <v>338</v>
      </c>
      <c r="F99" s="122" t="s">
        <v>339</v>
      </c>
      <c r="I99" s="123"/>
      <c r="J99" s="124">
        <f>BK99</f>
        <v>0</v>
      </c>
      <c r="L99" s="120"/>
      <c r="M99" s="125"/>
      <c r="P99" s="126">
        <f>P100+P159+P166+P195+P203+P209+P229+P246+P253</f>
        <v>0</v>
      </c>
      <c r="R99" s="126">
        <f>R100+R159+R166+R195+R203+R209+R229+R246+R253</f>
        <v>104.82019525000001</v>
      </c>
      <c r="T99" s="127">
        <f>T100+T159+T166+T195+T203+T209+T229+T246+T253</f>
        <v>170.26</v>
      </c>
      <c r="AR99" s="121" t="s">
        <v>85</v>
      </c>
      <c r="AT99" s="128" t="s">
        <v>77</v>
      </c>
      <c r="AU99" s="128" t="s">
        <v>78</v>
      </c>
      <c r="AY99" s="121" t="s">
        <v>194</v>
      </c>
      <c r="BK99" s="129">
        <f>BK100+BK159+BK166+BK195+BK203+BK209+BK229+BK246+BK253</f>
        <v>0</v>
      </c>
    </row>
    <row r="100" spans="2:63" s="11" customFormat="1" ht="22.9" customHeight="1">
      <c r="B100" s="120"/>
      <c r="D100" s="121" t="s">
        <v>77</v>
      </c>
      <c r="E100" s="130" t="s">
        <v>85</v>
      </c>
      <c r="F100" s="130" t="s">
        <v>385</v>
      </c>
      <c r="I100" s="123"/>
      <c r="J100" s="131">
        <f>BK100</f>
        <v>0</v>
      </c>
      <c r="L100" s="120"/>
      <c r="M100" s="125"/>
      <c r="P100" s="126">
        <f>SUM(P101:P158)</f>
        <v>0</v>
      </c>
      <c r="R100" s="126">
        <f>SUM(R101:R158)</f>
        <v>18.0032</v>
      </c>
      <c r="T100" s="127">
        <f>SUM(T101:T158)</f>
        <v>149.06</v>
      </c>
      <c r="AR100" s="121" t="s">
        <v>85</v>
      </c>
      <c r="AT100" s="128" t="s">
        <v>77</v>
      </c>
      <c r="AU100" s="128" t="s">
        <v>85</v>
      </c>
      <c r="AY100" s="121" t="s">
        <v>194</v>
      </c>
      <c r="BK100" s="129">
        <f>SUM(BK101:BK158)</f>
        <v>0</v>
      </c>
    </row>
    <row r="101" spans="2:65" s="1" customFormat="1" ht="24.2" customHeight="1">
      <c r="B101" s="33"/>
      <c r="C101" s="132" t="s">
        <v>85</v>
      </c>
      <c r="D101" s="132" t="s">
        <v>197</v>
      </c>
      <c r="E101" s="133" t="s">
        <v>985</v>
      </c>
      <c r="F101" s="134" t="s">
        <v>986</v>
      </c>
      <c r="G101" s="135" t="s">
        <v>344</v>
      </c>
      <c r="H101" s="136">
        <v>9</v>
      </c>
      <c r="I101" s="137"/>
      <c r="J101" s="138">
        <f>ROUND(I101*H101,2)</f>
        <v>0</v>
      </c>
      <c r="K101" s="134" t="s">
        <v>295</v>
      </c>
      <c r="L101" s="33"/>
      <c r="M101" s="139" t="s">
        <v>33</v>
      </c>
      <c r="N101" s="140" t="s">
        <v>49</v>
      </c>
      <c r="P101" s="141">
        <f>O101*H101</f>
        <v>0</v>
      </c>
      <c r="Q101" s="141">
        <v>0</v>
      </c>
      <c r="R101" s="141">
        <f>Q101*H101</f>
        <v>0</v>
      </c>
      <c r="S101" s="141">
        <v>1.8</v>
      </c>
      <c r="T101" s="142">
        <f>S101*H101</f>
        <v>16.2</v>
      </c>
      <c r="AR101" s="143" t="s">
        <v>201</v>
      </c>
      <c r="AT101" s="143" t="s">
        <v>197</v>
      </c>
      <c r="AU101" s="143" t="s">
        <v>87</v>
      </c>
      <c r="AY101" s="17" t="s">
        <v>194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7" t="s">
        <v>85</v>
      </c>
      <c r="BK101" s="144">
        <f>ROUND(I101*H101,2)</f>
        <v>0</v>
      </c>
      <c r="BL101" s="17" t="s">
        <v>201</v>
      </c>
      <c r="BM101" s="143" t="s">
        <v>1095</v>
      </c>
    </row>
    <row r="102" spans="2:47" s="1" customFormat="1" ht="11.25">
      <c r="B102" s="33"/>
      <c r="D102" s="149" t="s">
        <v>297</v>
      </c>
      <c r="F102" s="150" t="s">
        <v>988</v>
      </c>
      <c r="I102" s="147"/>
      <c r="L102" s="33"/>
      <c r="M102" s="148"/>
      <c r="T102" s="54"/>
      <c r="AT102" s="17" t="s">
        <v>297</v>
      </c>
      <c r="AU102" s="17" t="s">
        <v>87</v>
      </c>
    </row>
    <row r="103" spans="2:51" s="12" customFormat="1" ht="11.25">
      <c r="B103" s="151"/>
      <c r="D103" s="145" t="s">
        <v>320</v>
      </c>
      <c r="E103" s="152" t="s">
        <v>33</v>
      </c>
      <c r="F103" s="153" t="s">
        <v>1096</v>
      </c>
      <c r="H103" s="154">
        <v>9</v>
      </c>
      <c r="I103" s="155"/>
      <c r="L103" s="151"/>
      <c r="M103" s="156"/>
      <c r="T103" s="157"/>
      <c r="AT103" s="152" t="s">
        <v>320</v>
      </c>
      <c r="AU103" s="152" t="s">
        <v>87</v>
      </c>
      <c r="AV103" s="12" t="s">
        <v>87</v>
      </c>
      <c r="AW103" s="12" t="s">
        <v>39</v>
      </c>
      <c r="AX103" s="12" t="s">
        <v>85</v>
      </c>
      <c r="AY103" s="152" t="s">
        <v>194</v>
      </c>
    </row>
    <row r="104" spans="2:65" s="1" customFormat="1" ht="24.2" customHeight="1">
      <c r="B104" s="33"/>
      <c r="C104" s="132" t="s">
        <v>87</v>
      </c>
      <c r="D104" s="132" t="s">
        <v>197</v>
      </c>
      <c r="E104" s="133" t="s">
        <v>386</v>
      </c>
      <c r="F104" s="134" t="s">
        <v>387</v>
      </c>
      <c r="G104" s="135" t="s">
        <v>344</v>
      </c>
      <c r="H104" s="136">
        <v>73</v>
      </c>
      <c r="I104" s="137"/>
      <c r="J104" s="138">
        <f>ROUND(I104*H104,2)</f>
        <v>0</v>
      </c>
      <c r="K104" s="134" t="s">
        <v>295</v>
      </c>
      <c r="L104" s="33"/>
      <c r="M104" s="139" t="s">
        <v>33</v>
      </c>
      <c r="N104" s="140" t="s">
        <v>49</v>
      </c>
      <c r="P104" s="141">
        <f>O104*H104</f>
        <v>0</v>
      </c>
      <c r="Q104" s="141">
        <v>0</v>
      </c>
      <c r="R104" s="141">
        <f>Q104*H104</f>
        <v>0</v>
      </c>
      <c r="S104" s="141">
        <v>1.82</v>
      </c>
      <c r="T104" s="142">
        <f>S104*H104</f>
        <v>132.86</v>
      </c>
      <c r="AR104" s="143" t="s">
        <v>201</v>
      </c>
      <c r="AT104" s="143" t="s">
        <v>197</v>
      </c>
      <c r="AU104" s="143" t="s">
        <v>87</v>
      </c>
      <c r="AY104" s="17" t="s">
        <v>194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7" t="s">
        <v>85</v>
      </c>
      <c r="BK104" s="144">
        <f>ROUND(I104*H104,2)</f>
        <v>0</v>
      </c>
      <c r="BL104" s="17" t="s">
        <v>201</v>
      </c>
      <c r="BM104" s="143" t="s">
        <v>1097</v>
      </c>
    </row>
    <row r="105" spans="2:47" s="1" customFormat="1" ht="11.25">
      <c r="B105" s="33"/>
      <c r="D105" s="149" t="s">
        <v>297</v>
      </c>
      <c r="F105" s="150" t="s">
        <v>389</v>
      </c>
      <c r="I105" s="147"/>
      <c r="L105" s="33"/>
      <c r="M105" s="148"/>
      <c r="T105" s="54"/>
      <c r="AT105" s="17" t="s">
        <v>297</v>
      </c>
      <c r="AU105" s="17" t="s">
        <v>87</v>
      </c>
    </row>
    <row r="106" spans="2:51" s="12" customFormat="1" ht="11.25">
      <c r="B106" s="151"/>
      <c r="D106" s="145" t="s">
        <v>320</v>
      </c>
      <c r="E106" s="152" t="s">
        <v>33</v>
      </c>
      <c r="F106" s="153" t="s">
        <v>1098</v>
      </c>
      <c r="H106" s="154">
        <v>73</v>
      </c>
      <c r="I106" s="155"/>
      <c r="L106" s="151"/>
      <c r="M106" s="156"/>
      <c r="T106" s="157"/>
      <c r="AT106" s="152" t="s">
        <v>320</v>
      </c>
      <c r="AU106" s="152" t="s">
        <v>87</v>
      </c>
      <c r="AV106" s="12" t="s">
        <v>87</v>
      </c>
      <c r="AW106" s="12" t="s">
        <v>39</v>
      </c>
      <c r="AX106" s="12" t="s">
        <v>85</v>
      </c>
      <c r="AY106" s="152" t="s">
        <v>194</v>
      </c>
    </row>
    <row r="107" spans="2:65" s="1" customFormat="1" ht="16.5" customHeight="1">
      <c r="B107" s="33"/>
      <c r="C107" s="132" t="s">
        <v>208</v>
      </c>
      <c r="D107" s="132" t="s">
        <v>197</v>
      </c>
      <c r="E107" s="133" t="s">
        <v>992</v>
      </c>
      <c r="F107" s="134" t="s">
        <v>993</v>
      </c>
      <c r="G107" s="135" t="s">
        <v>317</v>
      </c>
      <c r="H107" s="136">
        <v>575</v>
      </c>
      <c r="I107" s="137"/>
      <c r="J107" s="138">
        <f>ROUND(I107*H107,2)</f>
        <v>0</v>
      </c>
      <c r="K107" s="134" t="s">
        <v>295</v>
      </c>
      <c r="L107" s="33"/>
      <c r="M107" s="139" t="s">
        <v>33</v>
      </c>
      <c r="N107" s="140" t="s">
        <v>49</v>
      </c>
      <c r="P107" s="141">
        <f>O107*H107</f>
        <v>0</v>
      </c>
      <c r="Q107" s="141">
        <v>0</v>
      </c>
      <c r="R107" s="141">
        <f>Q107*H107</f>
        <v>0</v>
      </c>
      <c r="S107" s="141">
        <v>0</v>
      </c>
      <c r="T107" s="142">
        <f>S107*H107</f>
        <v>0</v>
      </c>
      <c r="AR107" s="143" t="s">
        <v>201</v>
      </c>
      <c r="AT107" s="143" t="s">
        <v>197</v>
      </c>
      <c r="AU107" s="143" t="s">
        <v>87</v>
      </c>
      <c r="AY107" s="17" t="s">
        <v>194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7" t="s">
        <v>85</v>
      </c>
      <c r="BK107" s="144">
        <f>ROUND(I107*H107,2)</f>
        <v>0</v>
      </c>
      <c r="BL107" s="17" t="s">
        <v>201</v>
      </c>
      <c r="BM107" s="143" t="s">
        <v>1099</v>
      </c>
    </row>
    <row r="108" spans="2:47" s="1" customFormat="1" ht="11.25">
      <c r="B108" s="33"/>
      <c r="D108" s="149" t="s">
        <v>297</v>
      </c>
      <c r="F108" s="150" t="s">
        <v>995</v>
      </c>
      <c r="I108" s="147"/>
      <c r="L108" s="33"/>
      <c r="M108" s="148"/>
      <c r="T108" s="54"/>
      <c r="AT108" s="17" t="s">
        <v>297</v>
      </c>
      <c r="AU108" s="17" t="s">
        <v>87</v>
      </c>
    </row>
    <row r="109" spans="2:51" s="12" customFormat="1" ht="11.25">
      <c r="B109" s="151"/>
      <c r="D109" s="145" t="s">
        <v>320</v>
      </c>
      <c r="E109" s="152" t="s">
        <v>33</v>
      </c>
      <c r="F109" s="153" t="s">
        <v>1100</v>
      </c>
      <c r="H109" s="154">
        <v>575</v>
      </c>
      <c r="I109" s="155"/>
      <c r="L109" s="151"/>
      <c r="M109" s="156"/>
      <c r="T109" s="157"/>
      <c r="AT109" s="152" t="s">
        <v>320</v>
      </c>
      <c r="AU109" s="152" t="s">
        <v>87</v>
      </c>
      <c r="AV109" s="12" t="s">
        <v>87</v>
      </c>
      <c r="AW109" s="12" t="s">
        <v>39</v>
      </c>
      <c r="AX109" s="12" t="s">
        <v>85</v>
      </c>
      <c r="AY109" s="152" t="s">
        <v>194</v>
      </c>
    </row>
    <row r="110" spans="2:65" s="1" customFormat="1" ht="33" customHeight="1">
      <c r="B110" s="33"/>
      <c r="C110" s="132" t="s">
        <v>201</v>
      </c>
      <c r="D110" s="132" t="s">
        <v>197</v>
      </c>
      <c r="E110" s="133" t="s">
        <v>391</v>
      </c>
      <c r="F110" s="134" t="s">
        <v>392</v>
      </c>
      <c r="G110" s="135" t="s">
        <v>344</v>
      </c>
      <c r="H110" s="136">
        <v>426</v>
      </c>
      <c r="I110" s="137"/>
      <c r="J110" s="138">
        <f>ROUND(I110*H110,2)</f>
        <v>0</v>
      </c>
      <c r="K110" s="134" t="s">
        <v>295</v>
      </c>
      <c r="L110" s="33"/>
      <c r="M110" s="139" t="s">
        <v>33</v>
      </c>
      <c r="N110" s="140" t="s">
        <v>49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201</v>
      </c>
      <c r="AT110" s="143" t="s">
        <v>197</v>
      </c>
      <c r="AU110" s="143" t="s">
        <v>87</v>
      </c>
      <c r="AY110" s="17" t="s">
        <v>194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7" t="s">
        <v>85</v>
      </c>
      <c r="BK110" s="144">
        <f>ROUND(I110*H110,2)</f>
        <v>0</v>
      </c>
      <c r="BL110" s="17" t="s">
        <v>201</v>
      </c>
      <c r="BM110" s="143" t="s">
        <v>1101</v>
      </c>
    </row>
    <row r="111" spans="2:47" s="1" customFormat="1" ht="11.25">
      <c r="B111" s="33"/>
      <c r="D111" s="149" t="s">
        <v>297</v>
      </c>
      <c r="F111" s="150" t="s">
        <v>394</v>
      </c>
      <c r="I111" s="147"/>
      <c r="L111" s="33"/>
      <c r="M111" s="148"/>
      <c r="T111" s="54"/>
      <c r="AT111" s="17" t="s">
        <v>297</v>
      </c>
      <c r="AU111" s="17" t="s">
        <v>87</v>
      </c>
    </row>
    <row r="112" spans="2:51" s="12" customFormat="1" ht="11.25">
      <c r="B112" s="151"/>
      <c r="D112" s="145" t="s">
        <v>320</v>
      </c>
      <c r="E112" s="152" t="s">
        <v>33</v>
      </c>
      <c r="F112" s="153" t="s">
        <v>1102</v>
      </c>
      <c r="H112" s="154">
        <v>212</v>
      </c>
      <c r="I112" s="155"/>
      <c r="L112" s="151"/>
      <c r="M112" s="156"/>
      <c r="T112" s="157"/>
      <c r="AT112" s="152" t="s">
        <v>320</v>
      </c>
      <c r="AU112" s="152" t="s">
        <v>87</v>
      </c>
      <c r="AV112" s="12" t="s">
        <v>87</v>
      </c>
      <c r="AW112" s="12" t="s">
        <v>39</v>
      </c>
      <c r="AX112" s="12" t="s">
        <v>78</v>
      </c>
      <c r="AY112" s="152" t="s">
        <v>194</v>
      </c>
    </row>
    <row r="113" spans="2:51" s="12" customFormat="1" ht="11.25">
      <c r="B113" s="151"/>
      <c r="D113" s="145" t="s">
        <v>320</v>
      </c>
      <c r="E113" s="152" t="s">
        <v>33</v>
      </c>
      <c r="F113" s="153" t="s">
        <v>1103</v>
      </c>
      <c r="H113" s="154">
        <v>214</v>
      </c>
      <c r="I113" s="155"/>
      <c r="L113" s="151"/>
      <c r="M113" s="156"/>
      <c r="T113" s="157"/>
      <c r="AT113" s="152" t="s">
        <v>320</v>
      </c>
      <c r="AU113" s="152" t="s">
        <v>87</v>
      </c>
      <c r="AV113" s="12" t="s">
        <v>87</v>
      </c>
      <c r="AW113" s="12" t="s">
        <v>39</v>
      </c>
      <c r="AX113" s="12" t="s">
        <v>78</v>
      </c>
      <c r="AY113" s="152" t="s">
        <v>194</v>
      </c>
    </row>
    <row r="114" spans="2:51" s="14" customFormat="1" ht="11.25">
      <c r="B114" s="179"/>
      <c r="D114" s="145" t="s">
        <v>320</v>
      </c>
      <c r="E114" s="180" t="s">
        <v>33</v>
      </c>
      <c r="F114" s="181" t="s">
        <v>402</v>
      </c>
      <c r="H114" s="182">
        <v>426</v>
      </c>
      <c r="I114" s="183"/>
      <c r="L114" s="179"/>
      <c r="M114" s="184"/>
      <c r="T114" s="185"/>
      <c r="AT114" s="180" t="s">
        <v>320</v>
      </c>
      <c r="AU114" s="180" t="s">
        <v>87</v>
      </c>
      <c r="AV114" s="14" t="s">
        <v>201</v>
      </c>
      <c r="AW114" s="14" t="s">
        <v>39</v>
      </c>
      <c r="AX114" s="14" t="s">
        <v>85</v>
      </c>
      <c r="AY114" s="180" t="s">
        <v>194</v>
      </c>
    </row>
    <row r="115" spans="2:65" s="1" customFormat="1" ht="37.9" customHeight="1">
      <c r="B115" s="33"/>
      <c r="C115" s="132" t="s">
        <v>193</v>
      </c>
      <c r="D115" s="132" t="s">
        <v>197</v>
      </c>
      <c r="E115" s="133" t="s">
        <v>396</v>
      </c>
      <c r="F115" s="134" t="s">
        <v>397</v>
      </c>
      <c r="G115" s="135" t="s">
        <v>344</v>
      </c>
      <c r="H115" s="136">
        <v>520</v>
      </c>
      <c r="I115" s="137"/>
      <c r="J115" s="138">
        <f>ROUND(I115*H115,2)</f>
        <v>0</v>
      </c>
      <c r="K115" s="134" t="s">
        <v>295</v>
      </c>
      <c r="L115" s="33"/>
      <c r="M115" s="139" t="s">
        <v>33</v>
      </c>
      <c r="N115" s="140" t="s">
        <v>49</v>
      </c>
      <c r="P115" s="141">
        <f>O115*H115</f>
        <v>0</v>
      </c>
      <c r="Q115" s="141">
        <v>0</v>
      </c>
      <c r="R115" s="141">
        <f>Q115*H115</f>
        <v>0</v>
      </c>
      <c r="S115" s="141">
        <v>0</v>
      </c>
      <c r="T115" s="142">
        <f>S115*H115</f>
        <v>0</v>
      </c>
      <c r="AR115" s="143" t="s">
        <v>201</v>
      </c>
      <c r="AT115" s="143" t="s">
        <v>197</v>
      </c>
      <c r="AU115" s="143" t="s">
        <v>87</v>
      </c>
      <c r="AY115" s="17" t="s">
        <v>194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7" t="s">
        <v>85</v>
      </c>
      <c r="BK115" s="144">
        <f>ROUND(I115*H115,2)</f>
        <v>0</v>
      </c>
      <c r="BL115" s="17" t="s">
        <v>201</v>
      </c>
      <c r="BM115" s="143" t="s">
        <v>1104</v>
      </c>
    </row>
    <row r="116" spans="2:47" s="1" customFormat="1" ht="11.25">
      <c r="B116" s="33"/>
      <c r="D116" s="149" t="s">
        <v>297</v>
      </c>
      <c r="F116" s="150" t="s">
        <v>399</v>
      </c>
      <c r="I116" s="147"/>
      <c r="L116" s="33"/>
      <c r="M116" s="148"/>
      <c r="T116" s="54"/>
      <c r="AT116" s="17" t="s">
        <v>297</v>
      </c>
      <c r="AU116" s="17" t="s">
        <v>87</v>
      </c>
    </row>
    <row r="117" spans="2:51" s="12" customFormat="1" ht="11.25">
      <c r="B117" s="151"/>
      <c r="D117" s="145" t="s">
        <v>320</v>
      </c>
      <c r="E117" s="152" t="s">
        <v>33</v>
      </c>
      <c r="F117" s="153" t="s">
        <v>1105</v>
      </c>
      <c r="H117" s="154">
        <v>115</v>
      </c>
      <c r="I117" s="155"/>
      <c r="L117" s="151"/>
      <c r="M117" s="156"/>
      <c r="T117" s="157"/>
      <c r="AT117" s="152" t="s">
        <v>320</v>
      </c>
      <c r="AU117" s="152" t="s">
        <v>87</v>
      </c>
      <c r="AV117" s="12" t="s">
        <v>87</v>
      </c>
      <c r="AW117" s="12" t="s">
        <v>39</v>
      </c>
      <c r="AX117" s="12" t="s">
        <v>78</v>
      </c>
      <c r="AY117" s="152" t="s">
        <v>194</v>
      </c>
    </row>
    <row r="118" spans="2:51" s="12" customFormat="1" ht="11.25">
      <c r="B118" s="151"/>
      <c r="D118" s="145" t="s">
        <v>320</v>
      </c>
      <c r="E118" s="152" t="s">
        <v>33</v>
      </c>
      <c r="F118" s="153" t="s">
        <v>1103</v>
      </c>
      <c r="H118" s="154">
        <v>214</v>
      </c>
      <c r="I118" s="155"/>
      <c r="L118" s="151"/>
      <c r="M118" s="156"/>
      <c r="T118" s="157"/>
      <c r="AT118" s="152" t="s">
        <v>320</v>
      </c>
      <c r="AU118" s="152" t="s">
        <v>87</v>
      </c>
      <c r="AV118" s="12" t="s">
        <v>87</v>
      </c>
      <c r="AW118" s="12" t="s">
        <v>39</v>
      </c>
      <c r="AX118" s="12" t="s">
        <v>78</v>
      </c>
      <c r="AY118" s="152" t="s">
        <v>194</v>
      </c>
    </row>
    <row r="119" spans="2:51" s="13" customFormat="1" ht="11.25">
      <c r="B119" s="172"/>
      <c r="D119" s="145" t="s">
        <v>320</v>
      </c>
      <c r="E119" s="173" t="s">
        <v>33</v>
      </c>
      <c r="F119" s="174" t="s">
        <v>400</v>
      </c>
      <c r="H119" s="175">
        <v>329</v>
      </c>
      <c r="I119" s="176"/>
      <c r="L119" s="172"/>
      <c r="M119" s="177"/>
      <c r="T119" s="178"/>
      <c r="AT119" s="173" t="s">
        <v>320</v>
      </c>
      <c r="AU119" s="173" t="s">
        <v>87</v>
      </c>
      <c r="AV119" s="13" t="s">
        <v>208</v>
      </c>
      <c r="AW119" s="13" t="s">
        <v>39</v>
      </c>
      <c r="AX119" s="13" t="s">
        <v>78</v>
      </c>
      <c r="AY119" s="173" t="s">
        <v>194</v>
      </c>
    </row>
    <row r="120" spans="2:51" s="12" customFormat="1" ht="11.25">
      <c r="B120" s="151"/>
      <c r="D120" s="145" t="s">
        <v>320</v>
      </c>
      <c r="E120" s="152" t="s">
        <v>33</v>
      </c>
      <c r="F120" s="153" t="s">
        <v>1106</v>
      </c>
      <c r="H120" s="154">
        <v>167</v>
      </c>
      <c r="I120" s="155"/>
      <c r="L120" s="151"/>
      <c r="M120" s="156"/>
      <c r="T120" s="157"/>
      <c r="AT120" s="152" t="s">
        <v>320</v>
      </c>
      <c r="AU120" s="152" t="s">
        <v>87</v>
      </c>
      <c r="AV120" s="12" t="s">
        <v>87</v>
      </c>
      <c r="AW120" s="12" t="s">
        <v>39</v>
      </c>
      <c r="AX120" s="12" t="s">
        <v>78</v>
      </c>
      <c r="AY120" s="152" t="s">
        <v>194</v>
      </c>
    </row>
    <row r="121" spans="2:51" s="12" customFormat="1" ht="11.25">
      <c r="B121" s="151"/>
      <c r="D121" s="145" t="s">
        <v>320</v>
      </c>
      <c r="E121" s="152" t="s">
        <v>33</v>
      </c>
      <c r="F121" s="153" t="s">
        <v>1107</v>
      </c>
      <c r="H121" s="154">
        <v>24</v>
      </c>
      <c r="I121" s="155"/>
      <c r="L121" s="151"/>
      <c r="M121" s="156"/>
      <c r="T121" s="157"/>
      <c r="AT121" s="152" t="s">
        <v>320</v>
      </c>
      <c r="AU121" s="152" t="s">
        <v>87</v>
      </c>
      <c r="AV121" s="12" t="s">
        <v>87</v>
      </c>
      <c r="AW121" s="12" t="s">
        <v>39</v>
      </c>
      <c r="AX121" s="12" t="s">
        <v>78</v>
      </c>
      <c r="AY121" s="152" t="s">
        <v>194</v>
      </c>
    </row>
    <row r="122" spans="2:51" s="13" customFormat="1" ht="11.25">
      <c r="B122" s="172"/>
      <c r="D122" s="145" t="s">
        <v>320</v>
      </c>
      <c r="E122" s="173" t="s">
        <v>381</v>
      </c>
      <c r="F122" s="174" t="s">
        <v>400</v>
      </c>
      <c r="H122" s="175">
        <v>191</v>
      </c>
      <c r="I122" s="176"/>
      <c r="L122" s="172"/>
      <c r="M122" s="177"/>
      <c r="T122" s="178"/>
      <c r="AT122" s="173" t="s">
        <v>320</v>
      </c>
      <c r="AU122" s="173" t="s">
        <v>87</v>
      </c>
      <c r="AV122" s="13" t="s">
        <v>208</v>
      </c>
      <c r="AW122" s="13" t="s">
        <v>39</v>
      </c>
      <c r="AX122" s="13" t="s">
        <v>78</v>
      </c>
      <c r="AY122" s="173" t="s">
        <v>194</v>
      </c>
    </row>
    <row r="123" spans="2:51" s="14" customFormat="1" ht="11.25">
      <c r="B123" s="179"/>
      <c r="D123" s="145" t="s">
        <v>320</v>
      </c>
      <c r="E123" s="180" t="s">
        <v>33</v>
      </c>
      <c r="F123" s="181" t="s">
        <v>402</v>
      </c>
      <c r="H123" s="182">
        <v>520</v>
      </c>
      <c r="I123" s="183"/>
      <c r="L123" s="179"/>
      <c r="M123" s="184"/>
      <c r="T123" s="185"/>
      <c r="AT123" s="180" t="s">
        <v>320</v>
      </c>
      <c r="AU123" s="180" t="s">
        <v>87</v>
      </c>
      <c r="AV123" s="14" t="s">
        <v>201</v>
      </c>
      <c r="AW123" s="14" t="s">
        <v>39</v>
      </c>
      <c r="AX123" s="14" t="s">
        <v>85</v>
      </c>
      <c r="AY123" s="180" t="s">
        <v>194</v>
      </c>
    </row>
    <row r="124" spans="2:65" s="1" customFormat="1" ht="37.9" customHeight="1">
      <c r="B124" s="33"/>
      <c r="C124" s="132" t="s">
        <v>219</v>
      </c>
      <c r="D124" s="132" t="s">
        <v>197</v>
      </c>
      <c r="E124" s="133" t="s">
        <v>1108</v>
      </c>
      <c r="F124" s="134" t="s">
        <v>1109</v>
      </c>
      <c r="G124" s="135" t="s">
        <v>344</v>
      </c>
      <c r="H124" s="136">
        <v>212</v>
      </c>
      <c r="I124" s="137"/>
      <c r="J124" s="138">
        <f>ROUND(I124*H124,2)</f>
        <v>0</v>
      </c>
      <c r="K124" s="134" t="s">
        <v>295</v>
      </c>
      <c r="L124" s="33"/>
      <c r="M124" s="139" t="s">
        <v>33</v>
      </c>
      <c r="N124" s="140" t="s">
        <v>49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201</v>
      </c>
      <c r="AT124" s="143" t="s">
        <v>197</v>
      </c>
      <c r="AU124" s="143" t="s">
        <v>87</v>
      </c>
      <c r="AY124" s="17" t="s">
        <v>194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7" t="s">
        <v>85</v>
      </c>
      <c r="BK124" s="144">
        <f>ROUND(I124*H124,2)</f>
        <v>0</v>
      </c>
      <c r="BL124" s="17" t="s">
        <v>201</v>
      </c>
      <c r="BM124" s="143" t="s">
        <v>1110</v>
      </c>
    </row>
    <row r="125" spans="2:47" s="1" customFormat="1" ht="11.25">
      <c r="B125" s="33"/>
      <c r="D125" s="149" t="s">
        <v>297</v>
      </c>
      <c r="F125" s="150" t="s">
        <v>1111</v>
      </c>
      <c r="I125" s="147"/>
      <c r="L125" s="33"/>
      <c r="M125" s="148"/>
      <c r="T125" s="54"/>
      <c r="AT125" s="17" t="s">
        <v>297</v>
      </c>
      <c r="AU125" s="17" t="s">
        <v>87</v>
      </c>
    </row>
    <row r="126" spans="2:51" s="12" customFormat="1" ht="11.25">
      <c r="B126" s="151"/>
      <c r="D126" s="145" t="s">
        <v>320</v>
      </c>
      <c r="E126" s="152" t="s">
        <v>33</v>
      </c>
      <c r="F126" s="153" t="s">
        <v>1102</v>
      </c>
      <c r="H126" s="154">
        <v>212</v>
      </c>
      <c r="I126" s="155"/>
      <c r="L126" s="151"/>
      <c r="M126" s="156"/>
      <c r="T126" s="157"/>
      <c r="AT126" s="152" t="s">
        <v>320</v>
      </c>
      <c r="AU126" s="152" t="s">
        <v>87</v>
      </c>
      <c r="AV126" s="12" t="s">
        <v>87</v>
      </c>
      <c r="AW126" s="12" t="s">
        <v>39</v>
      </c>
      <c r="AX126" s="12" t="s">
        <v>85</v>
      </c>
      <c r="AY126" s="152" t="s">
        <v>194</v>
      </c>
    </row>
    <row r="127" spans="2:65" s="1" customFormat="1" ht="24.2" customHeight="1">
      <c r="B127" s="33"/>
      <c r="C127" s="132" t="s">
        <v>223</v>
      </c>
      <c r="D127" s="132" t="s">
        <v>197</v>
      </c>
      <c r="E127" s="133" t="s">
        <v>421</v>
      </c>
      <c r="F127" s="134" t="s">
        <v>422</v>
      </c>
      <c r="G127" s="135" t="s">
        <v>344</v>
      </c>
      <c r="H127" s="136">
        <v>381</v>
      </c>
      <c r="I127" s="137"/>
      <c r="J127" s="138">
        <f>ROUND(I127*H127,2)</f>
        <v>0</v>
      </c>
      <c r="K127" s="134" t="s">
        <v>295</v>
      </c>
      <c r="L127" s="33"/>
      <c r="M127" s="139" t="s">
        <v>33</v>
      </c>
      <c r="N127" s="140" t="s">
        <v>49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201</v>
      </c>
      <c r="AT127" s="143" t="s">
        <v>197</v>
      </c>
      <c r="AU127" s="143" t="s">
        <v>87</v>
      </c>
      <c r="AY127" s="17" t="s">
        <v>194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7" t="s">
        <v>85</v>
      </c>
      <c r="BK127" s="144">
        <f>ROUND(I127*H127,2)</f>
        <v>0</v>
      </c>
      <c r="BL127" s="17" t="s">
        <v>201</v>
      </c>
      <c r="BM127" s="143" t="s">
        <v>1112</v>
      </c>
    </row>
    <row r="128" spans="2:47" s="1" customFormat="1" ht="11.25">
      <c r="B128" s="33"/>
      <c r="D128" s="149" t="s">
        <v>297</v>
      </c>
      <c r="F128" s="150" t="s">
        <v>424</v>
      </c>
      <c r="I128" s="147"/>
      <c r="L128" s="33"/>
      <c r="M128" s="148"/>
      <c r="T128" s="54"/>
      <c r="AT128" s="17" t="s">
        <v>297</v>
      </c>
      <c r="AU128" s="17" t="s">
        <v>87</v>
      </c>
    </row>
    <row r="129" spans="2:51" s="12" customFormat="1" ht="11.25">
      <c r="B129" s="151"/>
      <c r="D129" s="145" t="s">
        <v>320</v>
      </c>
      <c r="E129" s="152" t="s">
        <v>33</v>
      </c>
      <c r="F129" s="153" t="s">
        <v>1106</v>
      </c>
      <c r="H129" s="154">
        <v>167</v>
      </c>
      <c r="I129" s="155"/>
      <c r="L129" s="151"/>
      <c r="M129" s="156"/>
      <c r="T129" s="157"/>
      <c r="AT129" s="152" t="s">
        <v>320</v>
      </c>
      <c r="AU129" s="152" t="s">
        <v>87</v>
      </c>
      <c r="AV129" s="12" t="s">
        <v>87</v>
      </c>
      <c r="AW129" s="12" t="s">
        <v>39</v>
      </c>
      <c r="AX129" s="12" t="s">
        <v>78</v>
      </c>
      <c r="AY129" s="152" t="s">
        <v>194</v>
      </c>
    </row>
    <row r="130" spans="2:51" s="12" customFormat="1" ht="11.25">
      <c r="B130" s="151"/>
      <c r="D130" s="145" t="s">
        <v>320</v>
      </c>
      <c r="E130" s="152" t="s">
        <v>33</v>
      </c>
      <c r="F130" s="153" t="s">
        <v>1103</v>
      </c>
      <c r="H130" s="154">
        <v>214</v>
      </c>
      <c r="I130" s="155"/>
      <c r="L130" s="151"/>
      <c r="M130" s="156"/>
      <c r="T130" s="157"/>
      <c r="AT130" s="152" t="s">
        <v>320</v>
      </c>
      <c r="AU130" s="152" t="s">
        <v>87</v>
      </c>
      <c r="AV130" s="12" t="s">
        <v>87</v>
      </c>
      <c r="AW130" s="12" t="s">
        <v>39</v>
      </c>
      <c r="AX130" s="12" t="s">
        <v>78</v>
      </c>
      <c r="AY130" s="152" t="s">
        <v>194</v>
      </c>
    </row>
    <row r="131" spans="2:51" s="14" customFormat="1" ht="11.25">
      <c r="B131" s="179"/>
      <c r="D131" s="145" t="s">
        <v>320</v>
      </c>
      <c r="E131" s="180" t="s">
        <v>33</v>
      </c>
      <c r="F131" s="181" t="s">
        <v>402</v>
      </c>
      <c r="H131" s="182">
        <v>381</v>
      </c>
      <c r="I131" s="183"/>
      <c r="L131" s="179"/>
      <c r="M131" s="184"/>
      <c r="T131" s="185"/>
      <c r="AT131" s="180" t="s">
        <v>320</v>
      </c>
      <c r="AU131" s="180" t="s">
        <v>87</v>
      </c>
      <c r="AV131" s="14" t="s">
        <v>201</v>
      </c>
      <c r="AW131" s="14" t="s">
        <v>39</v>
      </c>
      <c r="AX131" s="14" t="s">
        <v>85</v>
      </c>
      <c r="AY131" s="180" t="s">
        <v>194</v>
      </c>
    </row>
    <row r="132" spans="2:65" s="1" customFormat="1" ht="37.9" customHeight="1">
      <c r="B132" s="33"/>
      <c r="C132" s="132" t="s">
        <v>228</v>
      </c>
      <c r="D132" s="132" t="s">
        <v>197</v>
      </c>
      <c r="E132" s="133" t="s">
        <v>796</v>
      </c>
      <c r="F132" s="134" t="s">
        <v>797</v>
      </c>
      <c r="G132" s="135" t="s">
        <v>344</v>
      </c>
      <c r="H132" s="136">
        <v>9</v>
      </c>
      <c r="I132" s="137"/>
      <c r="J132" s="138">
        <f>ROUND(I132*H132,2)</f>
        <v>0</v>
      </c>
      <c r="K132" s="134" t="s">
        <v>295</v>
      </c>
      <c r="L132" s="33"/>
      <c r="M132" s="139" t="s">
        <v>33</v>
      </c>
      <c r="N132" s="140" t="s">
        <v>49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201</v>
      </c>
      <c r="AT132" s="143" t="s">
        <v>197</v>
      </c>
      <c r="AU132" s="143" t="s">
        <v>87</v>
      </c>
      <c r="AY132" s="17" t="s">
        <v>194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7" t="s">
        <v>85</v>
      </c>
      <c r="BK132" s="144">
        <f>ROUND(I132*H132,2)</f>
        <v>0</v>
      </c>
      <c r="BL132" s="17" t="s">
        <v>201</v>
      </c>
      <c r="BM132" s="143" t="s">
        <v>1113</v>
      </c>
    </row>
    <row r="133" spans="2:47" s="1" customFormat="1" ht="11.25">
      <c r="B133" s="33"/>
      <c r="D133" s="149" t="s">
        <v>297</v>
      </c>
      <c r="F133" s="150" t="s">
        <v>799</v>
      </c>
      <c r="I133" s="147"/>
      <c r="L133" s="33"/>
      <c r="M133" s="148"/>
      <c r="T133" s="54"/>
      <c r="AT133" s="17" t="s">
        <v>297</v>
      </c>
      <c r="AU133" s="17" t="s">
        <v>87</v>
      </c>
    </row>
    <row r="134" spans="2:51" s="12" customFormat="1" ht="11.25">
      <c r="B134" s="151"/>
      <c r="D134" s="145" t="s">
        <v>320</v>
      </c>
      <c r="E134" s="152" t="s">
        <v>33</v>
      </c>
      <c r="F134" s="153" t="s">
        <v>801</v>
      </c>
      <c r="H134" s="154">
        <v>9</v>
      </c>
      <c r="I134" s="155"/>
      <c r="L134" s="151"/>
      <c r="M134" s="156"/>
      <c r="T134" s="157"/>
      <c r="AT134" s="152" t="s">
        <v>320</v>
      </c>
      <c r="AU134" s="152" t="s">
        <v>87</v>
      </c>
      <c r="AV134" s="12" t="s">
        <v>87</v>
      </c>
      <c r="AW134" s="12" t="s">
        <v>39</v>
      </c>
      <c r="AX134" s="12" t="s">
        <v>85</v>
      </c>
      <c r="AY134" s="152" t="s">
        <v>194</v>
      </c>
    </row>
    <row r="135" spans="2:65" s="1" customFormat="1" ht="16.5" customHeight="1">
      <c r="B135" s="33"/>
      <c r="C135" s="161" t="s">
        <v>235</v>
      </c>
      <c r="D135" s="161" t="s">
        <v>348</v>
      </c>
      <c r="E135" s="162" t="s">
        <v>802</v>
      </c>
      <c r="F135" s="163" t="s">
        <v>803</v>
      </c>
      <c r="G135" s="164" t="s">
        <v>351</v>
      </c>
      <c r="H135" s="165">
        <v>18</v>
      </c>
      <c r="I135" s="166"/>
      <c r="J135" s="167">
        <f>ROUND(I135*H135,2)</f>
        <v>0</v>
      </c>
      <c r="K135" s="163" t="s">
        <v>295</v>
      </c>
      <c r="L135" s="168"/>
      <c r="M135" s="169" t="s">
        <v>33</v>
      </c>
      <c r="N135" s="170" t="s">
        <v>49</v>
      </c>
      <c r="P135" s="141">
        <f>O135*H135</f>
        <v>0</v>
      </c>
      <c r="Q135" s="141">
        <v>1</v>
      </c>
      <c r="R135" s="141">
        <f>Q135*H135</f>
        <v>18</v>
      </c>
      <c r="S135" s="141">
        <v>0</v>
      </c>
      <c r="T135" s="142">
        <f>S135*H135</f>
        <v>0</v>
      </c>
      <c r="AR135" s="143" t="s">
        <v>228</v>
      </c>
      <c r="AT135" s="143" t="s">
        <v>348</v>
      </c>
      <c r="AU135" s="143" t="s">
        <v>87</v>
      </c>
      <c r="AY135" s="17" t="s">
        <v>194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85</v>
      </c>
      <c r="BK135" s="144">
        <f>ROUND(I135*H135,2)</f>
        <v>0</v>
      </c>
      <c r="BL135" s="17" t="s">
        <v>201</v>
      </c>
      <c r="BM135" s="143" t="s">
        <v>1114</v>
      </c>
    </row>
    <row r="136" spans="2:51" s="12" customFormat="1" ht="11.25">
      <c r="B136" s="151"/>
      <c r="D136" s="145" t="s">
        <v>320</v>
      </c>
      <c r="E136" s="152" t="s">
        <v>33</v>
      </c>
      <c r="F136" s="153" t="s">
        <v>235</v>
      </c>
      <c r="H136" s="154">
        <v>9</v>
      </c>
      <c r="I136" s="155"/>
      <c r="L136" s="151"/>
      <c r="M136" s="156"/>
      <c r="T136" s="157"/>
      <c r="AT136" s="152" t="s">
        <v>320</v>
      </c>
      <c r="AU136" s="152" t="s">
        <v>87</v>
      </c>
      <c r="AV136" s="12" t="s">
        <v>87</v>
      </c>
      <c r="AW136" s="12" t="s">
        <v>39</v>
      </c>
      <c r="AX136" s="12" t="s">
        <v>85</v>
      </c>
      <c r="AY136" s="152" t="s">
        <v>194</v>
      </c>
    </row>
    <row r="137" spans="2:51" s="12" customFormat="1" ht="11.25">
      <c r="B137" s="151"/>
      <c r="D137" s="145" t="s">
        <v>320</v>
      </c>
      <c r="F137" s="153" t="s">
        <v>1115</v>
      </c>
      <c r="H137" s="154">
        <v>18</v>
      </c>
      <c r="I137" s="155"/>
      <c r="L137" s="151"/>
      <c r="M137" s="156"/>
      <c r="T137" s="157"/>
      <c r="AT137" s="152" t="s">
        <v>320</v>
      </c>
      <c r="AU137" s="152" t="s">
        <v>87</v>
      </c>
      <c r="AV137" s="12" t="s">
        <v>87</v>
      </c>
      <c r="AW137" s="12" t="s">
        <v>4</v>
      </c>
      <c r="AX137" s="12" t="s">
        <v>85</v>
      </c>
      <c r="AY137" s="152" t="s">
        <v>194</v>
      </c>
    </row>
    <row r="138" spans="2:65" s="1" customFormat="1" ht="24.2" customHeight="1">
      <c r="B138" s="33"/>
      <c r="C138" s="132" t="s">
        <v>239</v>
      </c>
      <c r="D138" s="132" t="s">
        <v>197</v>
      </c>
      <c r="E138" s="133" t="s">
        <v>425</v>
      </c>
      <c r="F138" s="134" t="s">
        <v>426</v>
      </c>
      <c r="G138" s="135" t="s">
        <v>317</v>
      </c>
      <c r="H138" s="136">
        <v>160</v>
      </c>
      <c r="I138" s="137"/>
      <c r="J138" s="138">
        <f>ROUND(I138*H138,2)</f>
        <v>0</v>
      </c>
      <c r="K138" s="134" t="s">
        <v>295</v>
      </c>
      <c r="L138" s="33"/>
      <c r="M138" s="139" t="s">
        <v>33</v>
      </c>
      <c r="N138" s="140" t="s">
        <v>49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201</v>
      </c>
      <c r="AT138" s="143" t="s">
        <v>197</v>
      </c>
      <c r="AU138" s="143" t="s">
        <v>87</v>
      </c>
      <c r="AY138" s="17" t="s">
        <v>194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7" t="s">
        <v>85</v>
      </c>
      <c r="BK138" s="144">
        <f>ROUND(I138*H138,2)</f>
        <v>0</v>
      </c>
      <c r="BL138" s="17" t="s">
        <v>201</v>
      </c>
      <c r="BM138" s="143" t="s">
        <v>1116</v>
      </c>
    </row>
    <row r="139" spans="2:47" s="1" customFormat="1" ht="11.25">
      <c r="B139" s="33"/>
      <c r="D139" s="149" t="s">
        <v>297</v>
      </c>
      <c r="F139" s="150" t="s">
        <v>428</v>
      </c>
      <c r="I139" s="147"/>
      <c r="L139" s="33"/>
      <c r="M139" s="148"/>
      <c r="T139" s="54"/>
      <c r="AT139" s="17" t="s">
        <v>297</v>
      </c>
      <c r="AU139" s="17" t="s">
        <v>87</v>
      </c>
    </row>
    <row r="140" spans="2:51" s="12" customFormat="1" ht="11.25">
      <c r="B140" s="151"/>
      <c r="D140" s="145" t="s">
        <v>320</v>
      </c>
      <c r="E140" s="152" t="s">
        <v>33</v>
      </c>
      <c r="F140" s="153" t="s">
        <v>1117</v>
      </c>
      <c r="H140" s="154">
        <v>160</v>
      </c>
      <c r="I140" s="155"/>
      <c r="L140" s="151"/>
      <c r="M140" s="156"/>
      <c r="T140" s="157"/>
      <c r="AT140" s="152" t="s">
        <v>320</v>
      </c>
      <c r="AU140" s="152" t="s">
        <v>87</v>
      </c>
      <c r="AV140" s="12" t="s">
        <v>87</v>
      </c>
      <c r="AW140" s="12" t="s">
        <v>39</v>
      </c>
      <c r="AX140" s="12" t="s">
        <v>85</v>
      </c>
      <c r="AY140" s="152" t="s">
        <v>194</v>
      </c>
    </row>
    <row r="141" spans="2:65" s="1" customFormat="1" ht="24.2" customHeight="1">
      <c r="B141" s="33"/>
      <c r="C141" s="132" t="s">
        <v>243</v>
      </c>
      <c r="D141" s="132" t="s">
        <v>197</v>
      </c>
      <c r="E141" s="133" t="s">
        <v>430</v>
      </c>
      <c r="F141" s="134" t="s">
        <v>431</v>
      </c>
      <c r="G141" s="135" t="s">
        <v>317</v>
      </c>
      <c r="H141" s="136">
        <v>160</v>
      </c>
      <c r="I141" s="137"/>
      <c r="J141" s="138">
        <f>ROUND(I141*H141,2)</f>
        <v>0</v>
      </c>
      <c r="K141" s="134" t="s">
        <v>295</v>
      </c>
      <c r="L141" s="33"/>
      <c r="M141" s="139" t="s">
        <v>33</v>
      </c>
      <c r="N141" s="140" t="s">
        <v>49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201</v>
      </c>
      <c r="AT141" s="143" t="s">
        <v>197</v>
      </c>
      <c r="AU141" s="143" t="s">
        <v>87</v>
      </c>
      <c r="AY141" s="17" t="s">
        <v>194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7" t="s">
        <v>85</v>
      </c>
      <c r="BK141" s="144">
        <f>ROUND(I141*H141,2)</f>
        <v>0</v>
      </c>
      <c r="BL141" s="17" t="s">
        <v>201</v>
      </c>
      <c r="BM141" s="143" t="s">
        <v>1118</v>
      </c>
    </row>
    <row r="142" spans="2:47" s="1" customFormat="1" ht="11.25">
      <c r="B142" s="33"/>
      <c r="D142" s="149" t="s">
        <v>297</v>
      </c>
      <c r="F142" s="150" t="s">
        <v>433</v>
      </c>
      <c r="I142" s="147"/>
      <c r="L142" s="33"/>
      <c r="M142" s="148"/>
      <c r="T142" s="54"/>
      <c r="AT142" s="17" t="s">
        <v>297</v>
      </c>
      <c r="AU142" s="17" t="s">
        <v>87</v>
      </c>
    </row>
    <row r="143" spans="2:65" s="1" customFormat="1" ht="16.5" customHeight="1">
      <c r="B143" s="33"/>
      <c r="C143" s="161" t="s">
        <v>247</v>
      </c>
      <c r="D143" s="161" t="s">
        <v>348</v>
      </c>
      <c r="E143" s="162" t="s">
        <v>434</v>
      </c>
      <c r="F143" s="163" t="s">
        <v>435</v>
      </c>
      <c r="G143" s="164" t="s">
        <v>436</v>
      </c>
      <c r="H143" s="165">
        <v>3.2</v>
      </c>
      <c r="I143" s="166"/>
      <c r="J143" s="167">
        <f>ROUND(I143*H143,2)</f>
        <v>0</v>
      </c>
      <c r="K143" s="163" t="s">
        <v>295</v>
      </c>
      <c r="L143" s="168"/>
      <c r="M143" s="169" t="s">
        <v>33</v>
      </c>
      <c r="N143" s="170" t="s">
        <v>49</v>
      </c>
      <c r="P143" s="141">
        <f>O143*H143</f>
        <v>0</v>
      </c>
      <c r="Q143" s="141">
        <v>0.001</v>
      </c>
      <c r="R143" s="141">
        <f>Q143*H143</f>
        <v>0.0032</v>
      </c>
      <c r="S143" s="141">
        <v>0</v>
      </c>
      <c r="T143" s="142">
        <f>S143*H143</f>
        <v>0</v>
      </c>
      <c r="AR143" s="143" t="s">
        <v>228</v>
      </c>
      <c r="AT143" s="143" t="s">
        <v>348</v>
      </c>
      <c r="AU143" s="143" t="s">
        <v>87</v>
      </c>
      <c r="AY143" s="17" t="s">
        <v>194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85</v>
      </c>
      <c r="BK143" s="144">
        <f>ROUND(I143*H143,2)</f>
        <v>0</v>
      </c>
      <c r="BL143" s="17" t="s">
        <v>201</v>
      </c>
      <c r="BM143" s="143" t="s">
        <v>1119</v>
      </c>
    </row>
    <row r="144" spans="2:51" s="12" customFormat="1" ht="11.25">
      <c r="B144" s="151"/>
      <c r="D144" s="145" t="s">
        <v>320</v>
      </c>
      <c r="F144" s="153" t="s">
        <v>1120</v>
      </c>
      <c r="H144" s="154">
        <v>3.2</v>
      </c>
      <c r="I144" s="155"/>
      <c r="L144" s="151"/>
      <c r="M144" s="156"/>
      <c r="T144" s="157"/>
      <c r="AT144" s="152" t="s">
        <v>320</v>
      </c>
      <c r="AU144" s="152" t="s">
        <v>87</v>
      </c>
      <c r="AV144" s="12" t="s">
        <v>87</v>
      </c>
      <c r="AW144" s="12" t="s">
        <v>4</v>
      </c>
      <c r="AX144" s="12" t="s">
        <v>85</v>
      </c>
      <c r="AY144" s="152" t="s">
        <v>194</v>
      </c>
    </row>
    <row r="145" spans="2:65" s="1" customFormat="1" ht="21.75" customHeight="1">
      <c r="B145" s="33"/>
      <c r="C145" s="132" t="s">
        <v>251</v>
      </c>
      <c r="D145" s="132" t="s">
        <v>197</v>
      </c>
      <c r="E145" s="133" t="s">
        <v>443</v>
      </c>
      <c r="F145" s="134" t="s">
        <v>444</v>
      </c>
      <c r="G145" s="135" t="s">
        <v>317</v>
      </c>
      <c r="H145" s="136">
        <v>160</v>
      </c>
      <c r="I145" s="137"/>
      <c r="J145" s="138">
        <f>ROUND(I145*H145,2)</f>
        <v>0</v>
      </c>
      <c r="K145" s="134" t="s">
        <v>295</v>
      </c>
      <c r="L145" s="33"/>
      <c r="M145" s="139" t="s">
        <v>33</v>
      </c>
      <c r="N145" s="140" t="s">
        <v>49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201</v>
      </c>
      <c r="AT145" s="143" t="s">
        <v>197</v>
      </c>
      <c r="AU145" s="143" t="s">
        <v>87</v>
      </c>
      <c r="AY145" s="17" t="s">
        <v>194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7" t="s">
        <v>85</v>
      </c>
      <c r="BK145" s="144">
        <f>ROUND(I145*H145,2)</f>
        <v>0</v>
      </c>
      <c r="BL145" s="17" t="s">
        <v>201</v>
      </c>
      <c r="BM145" s="143" t="s">
        <v>1121</v>
      </c>
    </row>
    <row r="146" spans="2:47" s="1" customFormat="1" ht="11.25">
      <c r="B146" s="33"/>
      <c r="D146" s="149" t="s">
        <v>297</v>
      </c>
      <c r="F146" s="150" t="s">
        <v>446</v>
      </c>
      <c r="I146" s="147"/>
      <c r="L146" s="33"/>
      <c r="M146" s="148"/>
      <c r="T146" s="54"/>
      <c r="AT146" s="17" t="s">
        <v>297</v>
      </c>
      <c r="AU146" s="17" t="s">
        <v>87</v>
      </c>
    </row>
    <row r="147" spans="2:51" s="12" customFormat="1" ht="11.25">
      <c r="B147" s="151"/>
      <c r="D147" s="145" t="s">
        <v>320</v>
      </c>
      <c r="E147" s="152" t="s">
        <v>33</v>
      </c>
      <c r="F147" s="153" t="s">
        <v>1122</v>
      </c>
      <c r="H147" s="154">
        <v>160</v>
      </c>
      <c r="I147" s="155"/>
      <c r="L147" s="151"/>
      <c r="M147" s="156"/>
      <c r="T147" s="157"/>
      <c r="AT147" s="152" t="s">
        <v>320</v>
      </c>
      <c r="AU147" s="152" t="s">
        <v>87</v>
      </c>
      <c r="AV147" s="12" t="s">
        <v>87</v>
      </c>
      <c r="AW147" s="12" t="s">
        <v>39</v>
      </c>
      <c r="AX147" s="12" t="s">
        <v>85</v>
      </c>
      <c r="AY147" s="152" t="s">
        <v>194</v>
      </c>
    </row>
    <row r="148" spans="2:65" s="1" customFormat="1" ht="24.2" customHeight="1">
      <c r="B148" s="33"/>
      <c r="C148" s="132" t="s">
        <v>257</v>
      </c>
      <c r="D148" s="132" t="s">
        <v>197</v>
      </c>
      <c r="E148" s="133" t="s">
        <v>448</v>
      </c>
      <c r="F148" s="134" t="s">
        <v>449</v>
      </c>
      <c r="G148" s="135" t="s">
        <v>317</v>
      </c>
      <c r="H148" s="136">
        <v>18</v>
      </c>
      <c r="I148" s="137"/>
      <c r="J148" s="138">
        <f>ROUND(I148*H148,2)</f>
        <v>0</v>
      </c>
      <c r="K148" s="134" t="s">
        <v>295</v>
      </c>
      <c r="L148" s="33"/>
      <c r="M148" s="139" t="s">
        <v>33</v>
      </c>
      <c r="N148" s="140" t="s">
        <v>49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201</v>
      </c>
      <c r="AT148" s="143" t="s">
        <v>197</v>
      </c>
      <c r="AU148" s="143" t="s">
        <v>87</v>
      </c>
      <c r="AY148" s="17" t="s">
        <v>194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7" t="s">
        <v>85</v>
      </c>
      <c r="BK148" s="144">
        <f>ROUND(I148*H148,2)</f>
        <v>0</v>
      </c>
      <c r="BL148" s="17" t="s">
        <v>201</v>
      </c>
      <c r="BM148" s="143" t="s">
        <v>1123</v>
      </c>
    </row>
    <row r="149" spans="2:47" s="1" customFormat="1" ht="11.25">
      <c r="B149" s="33"/>
      <c r="D149" s="149" t="s">
        <v>297</v>
      </c>
      <c r="F149" s="150" t="s">
        <v>451</v>
      </c>
      <c r="I149" s="147"/>
      <c r="L149" s="33"/>
      <c r="M149" s="148"/>
      <c r="T149" s="54"/>
      <c r="AT149" s="17" t="s">
        <v>297</v>
      </c>
      <c r="AU149" s="17" t="s">
        <v>87</v>
      </c>
    </row>
    <row r="150" spans="2:51" s="12" customFormat="1" ht="11.25">
      <c r="B150" s="151"/>
      <c r="D150" s="145" t="s">
        <v>320</v>
      </c>
      <c r="E150" s="152" t="s">
        <v>33</v>
      </c>
      <c r="F150" s="153" t="s">
        <v>1124</v>
      </c>
      <c r="H150" s="154">
        <v>18</v>
      </c>
      <c r="I150" s="155"/>
      <c r="L150" s="151"/>
      <c r="M150" s="156"/>
      <c r="T150" s="157"/>
      <c r="AT150" s="152" t="s">
        <v>320</v>
      </c>
      <c r="AU150" s="152" t="s">
        <v>87</v>
      </c>
      <c r="AV150" s="12" t="s">
        <v>87</v>
      </c>
      <c r="AW150" s="12" t="s">
        <v>39</v>
      </c>
      <c r="AX150" s="12" t="s">
        <v>85</v>
      </c>
      <c r="AY150" s="152" t="s">
        <v>194</v>
      </c>
    </row>
    <row r="151" spans="2:65" s="1" customFormat="1" ht="16.5" customHeight="1">
      <c r="B151" s="33"/>
      <c r="C151" s="132" t="s">
        <v>8</v>
      </c>
      <c r="D151" s="132" t="s">
        <v>197</v>
      </c>
      <c r="E151" s="133" t="s">
        <v>458</v>
      </c>
      <c r="F151" s="134" t="s">
        <v>459</v>
      </c>
      <c r="G151" s="135" t="s">
        <v>344</v>
      </c>
      <c r="H151" s="136">
        <v>3.2</v>
      </c>
      <c r="I151" s="137"/>
      <c r="J151" s="138">
        <f>ROUND(I151*H151,2)</f>
        <v>0</v>
      </c>
      <c r="K151" s="134" t="s">
        <v>295</v>
      </c>
      <c r="L151" s="33"/>
      <c r="M151" s="139" t="s">
        <v>33</v>
      </c>
      <c r="N151" s="140" t="s">
        <v>49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201</v>
      </c>
      <c r="AT151" s="143" t="s">
        <v>197</v>
      </c>
      <c r="AU151" s="143" t="s">
        <v>87</v>
      </c>
      <c r="AY151" s="17" t="s">
        <v>194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7" t="s">
        <v>85</v>
      </c>
      <c r="BK151" s="144">
        <f>ROUND(I151*H151,2)</f>
        <v>0</v>
      </c>
      <c r="BL151" s="17" t="s">
        <v>201</v>
      </c>
      <c r="BM151" s="143" t="s">
        <v>1125</v>
      </c>
    </row>
    <row r="152" spans="2:47" s="1" customFormat="1" ht="11.25">
      <c r="B152" s="33"/>
      <c r="D152" s="149" t="s">
        <v>297</v>
      </c>
      <c r="F152" s="150" t="s">
        <v>461</v>
      </c>
      <c r="I152" s="147"/>
      <c r="L152" s="33"/>
      <c r="M152" s="148"/>
      <c r="T152" s="54"/>
      <c r="AT152" s="17" t="s">
        <v>297</v>
      </c>
      <c r="AU152" s="17" t="s">
        <v>87</v>
      </c>
    </row>
    <row r="153" spans="2:65" s="1" customFormat="1" ht="16.5" customHeight="1">
      <c r="B153" s="33"/>
      <c r="C153" s="132" t="s">
        <v>265</v>
      </c>
      <c r="D153" s="132" t="s">
        <v>197</v>
      </c>
      <c r="E153" s="133" t="s">
        <v>462</v>
      </c>
      <c r="F153" s="134" t="s">
        <v>463</v>
      </c>
      <c r="G153" s="135" t="s">
        <v>200</v>
      </c>
      <c r="H153" s="136">
        <v>1</v>
      </c>
      <c r="I153" s="137"/>
      <c r="J153" s="138">
        <f>ROUND(I153*H153,2)</f>
        <v>0</v>
      </c>
      <c r="K153" s="134" t="s">
        <v>33</v>
      </c>
      <c r="L153" s="33"/>
      <c r="M153" s="139" t="s">
        <v>33</v>
      </c>
      <c r="N153" s="140" t="s">
        <v>49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201</v>
      </c>
      <c r="AT153" s="143" t="s">
        <v>197</v>
      </c>
      <c r="AU153" s="143" t="s">
        <v>87</v>
      </c>
      <c r="AY153" s="17" t="s">
        <v>194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7" t="s">
        <v>85</v>
      </c>
      <c r="BK153" s="144">
        <f>ROUND(I153*H153,2)</f>
        <v>0</v>
      </c>
      <c r="BL153" s="17" t="s">
        <v>201</v>
      </c>
      <c r="BM153" s="143" t="s">
        <v>1126</v>
      </c>
    </row>
    <row r="154" spans="2:47" s="1" customFormat="1" ht="68.25">
      <c r="B154" s="33"/>
      <c r="D154" s="145" t="s">
        <v>206</v>
      </c>
      <c r="F154" s="146" t="s">
        <v>465</v>
      </c>
      <c r="I154" s="147"/>
      <c r="L154" s="33"/>
      <c r="M154" s="148"/>
      <c r="T154" s="54"/>
      <c r="AT154" s="17" t="s">
        <v>206</v>
      </c>
      <c r="AU154" s="17" t="s">
        <v>87</v>
      </c>
    </row>
    <row r="155" spans="2:51" s="12" customFormat="1" ht="11.25">
      <c r="B155" s="151"/>
      <c r="D155" s="145" t="s">
        <v>320</v>
      </c>
      <c r="E155" s="152" t="s">
        <v>33</v>
      </c>
      <c r="F155" s="153" t="s">
        <v>466</v>
      </c>
      <c r="H155" s="154">
        <v>1</v>
      </c>
      <c r="I155" s="155"/>
      <c r="L155" s="151"/>
      <c r="M155" s="156"/>
      <c r="T155" s="157"/>
      <c r="AT155" s="152" t="s">
        <v>320</v>
      </c>
      <c r="AU155" s="152" t="s">
        <v>87</v>
      </c>
      <c r="AV155" s="12" t="s">
        <v>87</v>
      </c>
      <c r="AW155" s="12" t="s">
        <v>39</v>
      </c>
      <c r="AX155" s="12" t="s">
        <v>85</v>
      </c>
      <c r="AY155" s="152" t="s">
        <v>194</v>
      </c>
    </row>
    <row r="156" spans="2:65" s="1" customFormat="1" ht="16.5" customHeight="1">
      <c r="B156" s="33"/>
      <c r="C156" s="132" t="s">
        <v>270</v>
      </c>
      <c r="D156" s="132" t="s">
        <v>197</v>
      </c>
      <c r="E156" s="133" t="s">
        <v>467</v>
      </c>
      <c r="F156" s="134" t="s">
        <v>468</v>
      </c>
      <c r="G156" s="135" t="s">
        <v>200</v>
      </c>
      <c r="H156" s="136">
        <v>1</v>
      </c>
      <c r="I156" s="137"/>
      <c r="J156" s="138">
        <f>ROUND(I156*H156,2)</f>
        <v>0</v>
      </c>
      <c r="K156" s="134" t="s">
        <v>33</v>
      </c>
      <c r="L156" s="33"/>
      <c r="M156" s="139" t="s">
        <v>33</v>
      </c>
      <c r="N156" s="140" t="s">
        <v>49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201</v>
      </c>
      <c r="AT156" s="143" t="s">
        <v>197</v>
      </c>
      <c r="AU156" s="143" t="s">
        <v>87</v>
      </c>
      <c r="AY156" s="17" t="s">
        <v>194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7" t="s">
        <v>85</v>
      </c>
      <c r="BK156" s="144">
        <f>ROUND(I156*H156,2)</f>
        <v>0</v>
      </c>
      <c r="BL156" s="17" t="s">
        <v>201</v>
      </c>
      <c r="BM156" s="143" t="s">
        <v>1127</v>
      </c>
    </row>
    <row r="157" spans="2:47" s="1" customFormat="1" ht="48.75">
      <c r="B157" s="33"/>
      <c r="D157" s="145" t="s">
        <v>206</v>
      </c>
      <c r="F157" s="146" t="s">
        <v>470</v>
      </c>
      <c r="I157" s="147"/>
      <c r="L157" s="33"/>
      <c r="M157" s="148"/>
      <c r="T157" s="54"/>
      <c r="AT157" s="17" t="s">
        <v>206</v>
      </c>
      <c r="AU157" s="17" t="s">
        <v>87</v>
      </c>
    </row>
    <row r="158" spans="2:51" s="12" customFormat="1" ht="11.25">
      <c r="B158" s="151"/>
      <c r="D158" s="145" t="s">
        <v>320</v>
      </c>
      <c r="E158" s="152" t="s">
        <v>33</v>
      </c>
      <c r="F158" s="153" t="s">
        <v>1128</v>
      </c>
      <c r="H158" s="154">
        <v>1</v>
      </c>
      <c r="I158" s="155"/>
      <c r="L158" s="151"/>
      <c r="M158" s="156"/>
      <c r="T158" s="157"/>
      <c r="AT158" s="152" t="s">
        <v>320</v>
      </c>
      <c r="AU158" s="152" t="s">
        <v>87</v>
      </c>
      <c r="AV158" s="12" t="s">
        <v>87</v>
      </c>
      <c r="AW158" s="12" t="s">
        <v>39</v>
      </c>
      <c r="AX158" s="12" t="s">
        <v>85</v>
      </c>
      <c r="AY158" s="152" t="s">
        <v>194</v>
      </c>
    </row>
    <row r="159" spans="2:63" s="11" customFormat="1" ht="22.9" customHeight="1">
      <c r="B159" s="120"/>
      <c r="D159" s="121" t="s">
        <v>77</v>
      </c>
      <c r="E159" s="130" t="s">
        <v>87</v>
      </c>
      <c r="F159" s="130" t="s">
        <v>340</v>
      </c>
      <c r="I159" s="123"/>
      <c r="J159" s="131">
        <f>BK159</f>
        <v>0</v>
      </c>
      <c r="L159" s="120"/>
      <c r="M159" s="125"/>
      <c r="P159" s="126">
        <f>SUM(P160:P165)</f>
        <v>0</v>
      </c>
      <c r="R159" s="126">
        <f>SUM(R160:R165)</f>
        <v>13.83258</v>
      </c>
      <c r="T159" s="127">
        <f>SUM(T160:T165)</f>
        <v>0</v>
      </c>
      <c r="AR159" s="121" t="s">
        <v>85</v>
      </c>
      <c r="AT159" s="128" t="s">
        <v>77</v>
      </c>
      <c r="AU159" s="128" t="s">
        <v>85</v>
      </c>
      <c r="AY159" s="121" t="s">
        <v>194</v>
      </c>
      <c r="BK159" s="129">
        <f>SUM(BK160:BK165)</f>
        <v>0</v>
      </c>
    </row>
    <row r="160" spans="2:65" s="1" customFormat="1" ht="16.5" customHeight="1">
      <c r="B160" s="33"/>
      <c r="C160" s="132" t="s">
        <v>274</v>
      </c>
      <c r="D160" s="132" t="s">
        <v>197</v>
      </c>
      <c r="E160" s="133" t="s">
        <v>821</v>
      </c>
      <c r="F160" s="134" t="s">
        <v>822</v>
      </c>
      <c r="G160" s="135" t="s">
        <v>367</v>
      </c>
      <c r="H160" s="136">
        <v>54</v>
      </c>
      <c r="I160" s="137"/>
      <c r="J160" s="138">
        <f>ROUND(I160*H160,2)</f>
        <v>0</v>
      </c>
      <c r="K160" s="134" t="s">
        <v>295</v>
      </c>
      <c r="L160" s="33"/>
      <c r="M160" s="139" t="s">
        <v>33</v>
      </c>
      <c r="N160" s="140" t="s">
        <v>49</v>
      </c>
      <c r="P160" s="141">
        <f>O160*H160</f>
        <v>0</v>
      </c>
      <c r="Q160" s="141">
        <v>0.00049</v>
      </c>
      <c r="R160" s="141">
        <f>Q160*H160</f>
        <v>0.026459999999999997</v>
      </c>
      <c r="S160" s="141">
        <v>0</v>
      </c>
      <c r="T160" s="142">
        <f>S160*H160</f>
        <v>0</v>
      </c>
      <c r="AR160" s="143" t="s">
        <v>201</v>
      </c>
      <c r="AT160" s="143" t="s">
        <v>197</v>
      </c>
      <c r="AU160" s="143" t="s">
        <v>87</v>
      </c>
      <c r="AY160" s="17" t="s">
        <v>194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7" t="s">
        <v>85</v>
      </c>
      <c r="BK160" s="144">
        <f>ROUND(I160*H160,2)</f>
        <v>0</v>
      </c>
      <c r="BL160" s="17" t="s">
        <v>201</v>
      </c>
      <c r="BM160" s="143" t="s">
        <v>1129</v>
      </c>
    </row>
    <row r="161" spans="2:47" s="1" customFormat="1" ht="11.25">
      <c r="B161" s="33"/>
      <c r="D161" s="149" t="s">
        <v>297</v>
      </c>
      <c r="F161" s="150" t="s">
        <v>824</v>
      </c>
      <c r="I161" s="147"/>
      <c r="L161" s="33"/>
      <c r="M161" s="148"/>
      <c r="T161" s="54"/>
      <c r="AT161" s="17" t="s">
        <v>297</v>
      </c>
      <c r="AU161" s="17" t="s">
        <v>87</v>
      </c>
    </row>
    <row r="162" spans="2:51" s="12" customFormat="1" ht="11.25">
      <c r="B162" s="151"/>
      <c r="D162" s="145" t="s">
        <v>320</v>
      </c>
      <c r="E162" s="152" t="s">
        <v>33</v>
      </c>
      <c r="F162" s="153" t="s">
        <v>1130</v>
      </c>
      <c r="H162" s="154">
        <v>54</v>
      </c>
      <c r="I162" s="155"/>
      <c r="L162" s="151"/>
      <c r="M162" s="156"/>
      <c r="T162" s="157"/>
      <c r="AT162" s="152" t="s">
        <v>320</v>
      </c>
      <c r="AU162" s="152" t="s">
        <v>87</v>
      </c>
      <c r="AV162" s="12" t="s">
        <v>87</v>
      </c>
      <c r="AW162" s="12" t="s">
        <v>39</v>
      </c>
      <c r="AX162" s="12" t="s">
        <v>85</v>
      </c>
      <c r="AY162" s="152" t="s">
        <v>194</v>
      </c>
    </row>
    <row r="163" spans="2:65" s="1" customFormat="1" ht="16.5" customHeight="1">
      <c r="B163" s="33"/>
      <c r="C163" s="132" t="s">
        <v>279</v>
      </c>
      <c r="D163" s="132" t="s">
        <v>197</v>
      </c>
      <c r="E163" s="133" t="s">
        <v>826</v>
      </c>
      <c r="F163" s="134" t="s">
        <v>827</v>
      </c>
      <c r="G163" s="135" t="s">
        <v>344</v>
      </c>
      <c r="H163" s="136">
        <v>6</v>
      </c>
      <c r="I163" s="137"/>
      <c r="J163" s="138">
        <f>ROUND(I163*H163,2)</f>
        <v>0</v>
      </c>
      <c r="K163" s="134" t="s">
        <v>295</v>
      </c>
      <c r="L163" s="33"/>
      <c r="M163" s="139" t="s">
        <v>33</v>
      </c>
      <c r="N163" s="140" t="s">
        <v>49</v>
      </c>
      <c r="P163" s="141">
        <f>O163*H163</f>
        <v>0</v>
      </c>
      <c r="Q163" s="141">
        <v>2.30102</v>
      </c>
      <c r="R163" s="141">
        <f>Q163*H163</f>
        <v>13.80612</v>
      </c>
      <c r="S163" s="141">
        <v>0</v>
      </c>
      <c r="T163" s="142">
        <f>S163*H163</f>
        <v>0</v>
      </c>
      <c r="AR163" s="143" t="s">
        <v>201</v>
      </c>
      <c r="AT163" s="143" t="s">
        <v>197</v>
      </c>
      <c r="AU163" s="143" t="s">
        <v>87</v>
      </c>
      <c r="AY163" s="17" t="s">
        <v>194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7" t="s">
        <v>85</v>
      </c>
      <c r="BK163" s="144">
        <f>ROUND(I163*H163,2)</f>
        <v>0</v>
      </c>
      <c r="BL163" s="17" t="s">
        <v>201</v>
      </c>
      <c r="BM163" s="143" t="s">
        <v>1131</v>
      </c>
    </row>
    <row r="164" spans="2:47" s="1" customFormat="1" ht="11.25">
      <c r="B164" s="33"/>
      <c r="D164" s="149" t="s">
        <v>297</v>
      </c>
      <c r="F164" s="150" t="s">
        <v>829</v>
      </c>
      <c r="I164" s="147"/>
      <c r="L164" s="33"/>
      <c r="M164" s="148"/>
      <c r="T164" s="54"/>
      <c r="AT164" s="17" t="s">
        <v>297</v>
      </c>
      <c r="AU164" s="17" t="s">
        <v>87</v>
      </c>
    </row>
    <row r="165" spans="2:51" s="12" customFormat="1" ht="11.25">
      <c r="B165" s="151"/>
      <c r="D165" s="145" t="s">
        <v>320</v>
      </c>
      <c r="E165" s="152" t="s">
        <v>33</v>
      </c>
      <c r="F165" s="153" t="s">
        <v>1132</v>
      </c>
      <c r="H165" s="154">
        <v>6</v>
      </c>
      <c r="I165" s="155"/>
      <c r="L165" s="151"/>
      <c r="M165" s="156"/>
      <c r="T165" s="157"/>
      <c r="AT165" s="152" t="s">
        <v>320</v>
      </c>
      <c r="AU165" s="152" t="s">
        <v>87</v>
      </c>
      <c r="AV165" s="12" t="s">
        <v>87</v>
      </c>
      <c r="AW165" s="12" t="s">
        <v>39</v>
      </c>
      <c r="AX165" s="12" t="s">
        <v>85</v>
      </c>
      <c r="AY165" s="152" t="s">
        <v>194</v>
      </c>
    </row>
    <row r="166" spans="2:63" s="11" customFormat="1" ht="22.9" customHeight="1">
      <c r="B166" s="120"/>
      <c r="D166" s="121" t="s">
        <v>77</v>
      </c>
      <c r="E166" s="130" t="s">
        <v>208</v>
      </c>
      <c r="F166" s="130" t="s">
        <v>341</v>
      </c>
      <c r="I166" s="123"/>
      <c r="J166" s="131">
        <f>BK166</f>
        <v>0</v>
      </c>
      <c r="L166" s="120"/>
      <c r="M166" s="125"/>
      <c r="P166" s="126">
        <f>SUM(P167:P194)</f>
        <v>0</v>
      </c>
      <c r="R166" s="126">
        <f>SUM(R167:R194)</f>
        <v>41.03713225</v>
      </c>
      <c r="T166" s="127">
        <f>SUM(T167:T194)</f>
        <v>0</v>
      </c>
      <c r="AR166" s="121" t="s">
        <v>85</v>
      </c>
      <c r="AT166" s="128" t="s">
        <v>77</v>
      </c>
      <c r="AU166" s="128" t="s">
        <v>85</v>
      </c>
      <c r="AY166" s="121" t="s">
        <v>194</v>
      </c>
      <c r="BK166" s="129">
        <f>SUM(BK167:BK194)</f>
        <v>0</v>
      </c>
    </row>
    <row r="167" spans="2:65" s="1" customFormat="1" ht="33" customHeight="1">
      <c r="B167" s="33"/>
      <c r="C167" s="132" t="s">
        <v>283</v>
      </c>
      <c r="D167" s="132" t="s">
        <v>197</v>
      </c>
      <c r="E167" s="133" t="s">
        <v>472</v>
      </c>
      <c r="F167" s="134" t="s">
        <v>473</v>
      </c>
      <c r="G167" s="135" t="s">
        <v>344</v>
      </c>
      <c r="H167" s="136">
        <v>8</v>
      </c>
      <c r="I167" s="137"/>
      <c r="J167" s="138">
        <f>ROUND(I167*H167,2)</f>
        <v>0</v>
      </c>
      <c r="K167" s="134" t="s">
        <v>295</v>
      </c>
      <c r="L167" s="33"/>
      <c r="M167" s="139" t="s">
        <v>33</v>
      </c>
      <c r="N167" s="140" t="s">
        <v>49</v>
      </c>
      <c r="P167" s="141">
        <f>O167*H167</f>
        <v>0</v>
      </c>
      <c r="Q167" s="141">
        <v>2.50682</v>
      </c>
      <c r="R167" s="141">
        <f>Q167*H167</f>
        <v>20.05456</v>
      </c>
      <c r="S167" s="141">
        <v>0</v>
      </c>
      <c r="T167" s="142">
        <f>S167*H167</f>
        <v>0</v>
      </c>
      <c r="AR167" s="143" t="s">
        <v>201</v>
      </c>
      <c r="AT167" s="143" t="s">
        <v>197</v>
      </c>
      <c r="AU167" s="143" t="s">
        <v>87</v>
      </c>
      <c r="AY167" s="17" t="s">
        <v>194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7" t="s">
        <v>85</v>
      </c>
      <c r="BK167" s="144">
        <f>ROUND(I167*H167,2)</f>
        <v>0</v>
      </c>
      <c r="BL167" s="17" t="s">
        <v>201</v>
      </c>
      <c r="BM167" s="143" t="s">
        <v>1133</v>
      </c>
    </row>
    <row r="168" spans="2:47" s="1" customFormat="1" ht="11.25">
      <c r="B168" s="33"/>
      <c r="D168" s="149" t="s">
        <v>297</v>
      </c>
      <c r="F168" s="150" t="s">
        <v>475</v>
      </c>
      <c r="I168" s="147"/>
      <c r="L168" s="33"/>
      <c r="M168" s="148"/>
      <c r="T168" s="54"/>
      <c r="AT168" s="17" t="s">
        <v>297</v>
      </c>
      <c r="AU168" s="17" t="s">
        <v>87</v>
      </c>
    </row>
    <row r="169" spans="2:51" s="12" customFormat="1" ht="11.25">
      <c r="B169" s="151"/>
      <c r="D169" s="145" t="s">
        <v>320</v>
      </c>
      <c r="E169" s="152" t="s">
        <v>33</v>
      </c>
      <c r="F169" s="153" t="s">
        <v>830</v>
      </c>
      <c r="H169" s="154">
        <v>8</v>
      </c>
      <c r="I169" s="155"/>
      <c r="L169" s="151"/>
      <c r="M169" s="156"/>
      <c r="T169" s="157"/>
      <c r="AT169" s="152" t="s">
        <v>320</v>
      </c>
      <c r="AU169" s="152" t="s">
        <v>87</v>
      </c>
      <c r="AV169" s="12" t="s">
        <v>87</v>
      </c>
      <c r="AW169" s="12" t="s">
        <v>39</v>
      </c>
      <c r="AX169" s="12" t="s">
        <v>85</v>
      </c>
      <c r="AY169" s="152" t="s">
        <v>194</v>
      </c>
    </row>
    <row r="170" spans="2:65" s="1" customFormat="1" ht="37.9" customHeight="1">
      <c r="B170" s="33"/>
      <c r="C170" s="132" t="s">
        <v>7</v>
      </c>
      <c r="D170" s="132" t="s">
        <v>197</v>
      </c>
      <c r="E170" s="133" t="s">
        <v>833</v>
      </c>
      <c r="F170" s="134" t="s">
        <v>834</v>
      </c>
      <c r="G170" s="135" t="s">
        <v>344</v>
      </c>
      <c r="H170" s="136">
        <v>94</v>
      </c>
      <c r="I170" s="137"/>
      <c r="J170" s="138">
        <f>ROUND(I170*H170,2)</f>
        <v>0</v>
      </c>
      <c r="K170" s="134" t="s">
        <v>295</v>
      </c>
      <c r="L170" s="33"/>
      <c r="M170" s="139" t="s">
        <v>33</v>
      </c>
      <c r="N170" s="140" t="s">
        <v>49</v>
      </c>
      <c r="P170" s="141">
        <f>O170*H170</f>
        <v>0</v>
      </c>
      <c r="Q170" s="141">
        <v>0</v>
      </c>
      <c r="R170" s="141">
        <f>Q170*H170</f>
        <v>0</v>
      </c>
      <c r="S170" s="141">
        <v>0</v>
      </c>
      <c r="T170" s="142">
        <f>S170*H170</f>
        <v>0</v>
      </c>
      <c r="AR170" s="143" t="s">
        <v>201</v>
      </c>
      <c r="AT170" s="143" t="s">
        <v>197</v>
      </c>
      <c r="AU170" s="143" t="s">
        <v>87</v>
      </c>
      <c r="AY170" s="17" t="s">
        <v>194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7" t="s">
        <v>85</v>
      </c>
      <c r="BK170" s="144">
        <f>ROUND(I170*H170,2)</f>
        <v>0</v>
      </c>
      <c r="BL170" s="17" t="s">
        <v>201</v>
      </c>
      <c r="BM170" s="143" t="s">
        <v>1134</v>
      </c>
    </row>
    <row r="171" spans="2:47" s="1" customFormat="1" ht="11.25">
      <c r="B171" s="33"/>
      <c r="D171" s="149" t="s">
        <v>297</v>
      </c>
      <c r="F171" s="150" t="s">
        <v>836</v>
      </c>
      <c r="I171" s="147"/>
      <c r="L171" s="33"/>
      <c r="M171" s="148"/>
      <c r="T171" s="54"/>
      <c r="AT171" s="17" t="s">
        <v>297</v>
      </c>
      <c r="AU171" s="17" t="s">
        <v>87</v>
      </c>
    </row>
    <row r="172" spans="2:51" s="12" customFormat="1" ht="11.25">
      <c r="B172" s="151"/>
      <c r="D172" s="145" t="s">
        <v>320</v>
      </c>
      <c r="E172" s="152" t="s">
        <v>33</v>
      </c>
      <c r="F172" s="153" t="s">
        <v>1135</v>
      </c>
      <c r="H172" s="154">
        <v>94</v>
      </c>
      <c r="I172" s="155"/>
      <c r="L172" s="151"/>
      <c r="M172" s="156"/>
      <c r="T172" s="157"/>
      <c r="AT172" s="152" t="s">
        <v>320</v>
      </c>
      <c r="AU172" s="152" t="s">
        <v>87</v>
      </c>
      <c r="AV172" s="12" t="s">
        <v>87</v>
      </c>
      <c r="AW172" s="12" t="s">
        <v>39</v>
      </c>
      <c r="AX172" s="12" t="s">
        <v>85</v>
      </c>
      <c r="AY172" s="152" t="s">
        <v>194</v>
      </c>
    </row>
    <row r="173" spans="2:65" s="1" customFormat="1" ht="16.5" customHeight="1">
      <c r="B173" s="33"/>
      <c r="C173" s="132" t="s">
        <v>486</v>
      </c>
      <c r="D173" s="132" t="s">
        <v>197</v>
      </c>
      <c r="E173" s="133" t="s">
        <v>838</v>
      </c>
      <c r="F173" s="134" t="s">
        <v>839</v>
      </c>
      <c r="G173" s="135" t="s">
        <v>367</v>
      </c>
      <c r="H173" s="136">
        <v>90</v>
      </c>
      <c r="I173" s="137"/>
      <c r="J173" s="138">
        <f>ROUND(I173*H173,2)</f>
        <v>0</v>
      </c>
      <c r="K173" s="134" t="s">
        <v>33</v>
      </c>
      <c r="L173" s="33"/>
      <c r="M173" s="139" t="s">
        <v>33</v>
      </c>
      <c r="N173" s="140" t="s">
        <v>49</v>
      </c>
      <c r="P173" s="141">
        <f>O173*H173</f>
        <v>0</v>
      </c>
      <c r="Q173" s="141">
        <v>0</v>
      </c>
      <c r="R173" s="141">
        <f>Q173*H173</f>
        <v>0</v>
      </c>
      <c r="S173" s="141">
        <v>0</v>
      </c>
      <c r="T173" s="142">
        <f>S173*H173</f>
        <v>0</v>
      </c>
      <c r="AR173" s="143" t="s">
        <v>201</v>
      </c>
      <c r="AT173" s="143" t="s">
        <v>197</v>
      </c>
      <c r="AU173" s="143" t="s">
        <v>87</v>
      </c>
      <c r="AY173" s="17" t="s">
        <v>194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7" t="s">
        <v>85</v>
      </c>
      <c r="BK173" s="144">
        <f>ROUND(I173*H173,2)</f>
        <v>0</v>
      </c>
      <c r="BL173" s="17" t="s">
        <v>201</v>
      </c>
      <c r="BM173" s="143" t="s">
        <v>1136</v>
      </c>
    </row>
    <row r="174" spans="2:47" s="1" customFormat="1" ht="19.5">
      <c r="B174" s="33"/>
      <c r="D174" s="145" t="s">
        <v>206</v>
      </c>
      <c r="F174" s="146" t="s">
        <v>841</v>
      </c>
      <c r="I174" s="147"/>
      <c r="L174" s="33"/>
      <c r="M174" s="148"/>
      <c r="T174" s="54"/>
      <c r="AT174" s="17" t="s">
        <v>206</v>
      </c>
      <c r="AU174" s="17" t="s">
        <v>87</v>
      </c>
    </row>
    <row r="175" spans="2:51" s="12" customFormat="1" ht="11.25">
      <c r="B175" s="151"/>
      <c r="D175" s="145" t="s">
        <v>320</v>
      </c>
      <c r="E175" s="152" t="s">
        <v>33</v>
      </c>
      <c r="F175" s="153" t="s">
        <v>1137</v>
      </c>
      <c r="H175" s="154">
        <v>90</v>
      </c>
      <c r="I175" s="155"/>
      <c r="L175" s="151"/>
      <c r="M175" s="156"/>
      <c r="T175" s="157"/>
      <c r="AT175" s="152" t="s">
        <v>320</v>
      </c>
      <c r="AU175" s="152" t="s">
        <v>87</v>
      </c>
      <c r="AV175" s="12" t="s">
        <v>87</v>
      </c>
      <c r="AW175" s="12" t="s">
        <v>39</v>
      </c>
      <c r="AX175" s="12" t="s">
        <v>85</v>
      </c>
      <c r="AY175" s="152" t="s">
        <v>194</v>
      </c>
    </row>
    <row r="176" spans="2:65" s="1" customFormat="1" ht="37.9" customHeight="1">
      <c r="B176" s="33"/>
      <c r="C176" s="132" t="s">
        <v>293</v>
      </c>
      <c r="D176" s="132" t="s">
        <v>197</v>
      </c>
      <c r="E176" s="133" t="s">
        <v>477</v>
      </c>
      <c r="F176" s="134" t="s">
        <v>478</v>
      </c>
      <c r="G176" s="135" t="s">
        <v>317</v>
      </c>
      <c r="H176" s="136">
        <v>173</v>
      </c>
      <c r="I176" s="137"/>
      <c r="J176" s="138">
        <f>ROUND(I176*H176,2)</f>
        <v>0</v>
      </c>
      <c r="K176" s="134" t="s">
        <v>295</v>
      </c>
      <c r="L176" s="33"/>
      <c r="M176" s="139" t="s">
        <v>33</v>
      </c>
      <c r="N176" s="140" t="s">
        <v>49</v>
      </c>
      <c r="P176" s="141">
        <f>O176*H176</f>
        <v>0</v>
      </c>
      <c r="Q176" s="141">
        <v>0.00726</v>
      </c>
      <c r="R176" s="141">
        <f>Q176*H176</f>
        <v>1.25598</v>
      </c>
      <c r="S176" s="141">
        <v>0</v>
      </c>
      <c r="T176" s="142">
        <f>S176*H176</f>
        <v>0</v>
      </c>
      <c r="AR176" s="143" t="s">
        <v>201</v>
      </c>
      <c r="AT176" s="143" t="s">
        <v>197</v>
      </c>
      <c r="AU176" s="143" t="s">
        <v>87</v>
      </c>
      <c r="AY176" s="17" t="s">
        <v>194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7" t="s">
        <v>85</v>
      </c>
      <c r="BK176" s="144">
        <f>ROUND(I176*H176,2)</f>
        <v>0</v>
      </c>
      <c r="BL176" s="17" t="s">
        <v>201</v>
      </c>
      <c r="BM176" s="143" t="s">
        <v>1138</v>
      </c>
    </row>
    <row r="177" spans="2:47" s="1" customFormat="1" ht="11.25">
      <c r="B177" s="33"/>
      <c r="D177" s="149" t="s">
        <v>297</v>
      </c>
      <c r="F177" s="150" t="s">
        <v>480</v>
      </c>
      <c r="I177" s="147"/>
      <c r="L177" s="33"/>
      <c r="M177" s="148"/>
      <c r="T177" s="54"/>
      <c r="AT177" s="17" t="s">
        <v>297</v>
      </c>
      <c r="AU177" s="17" t="s">
        <v>87</v>
      </c>
    </row>
    <row r="178" spans="2:51" s="12" customFormat="1" ht="11.25">
      <c r="B178" s="151"/>
      <c r="D178" s="145" t="s">
        <v>320</v>
      </c>
      <c r="E178" s="152" t="s">
        <v>33</v>
      </c>
      <c r="F178" s="153" t="s">
        <v>1139</v>
      </c>
      <c r="H178" s="154">
        <v>173</v>
      </c>
      <c r="I178" s="155"/>
      <c r="L178" s="151"/>
      <c r="M178" s="156"/>
      <c r="T178" s="157"/>
      <c r="AT178" s="152" t="s">
        <v>320</v>
      </c>
      <c r="AU178" s="152" t="s">
        <v>87</v>
      </c>
      <c r="AV178" s="12" t="s">
        <v>87</v>
      </c>
      <c r="AW178" s="12" t="s">
        <v>39</v>
      </c>
      <c r="AX178" s="12" t="s">
        <v>85</v>
      </c>
      <c r="AY178" s="152" t="s">
        <v>194</v>
      </c>
    </row>
    <row r="179" spans="2:65" s="1" customFormat="1" ht="37.9" customHeight="1">
      <c r="B179" s="33"/>
      <c r="C179" s="132" t="s">
        <v>494</v>
      </c>
      <c r="D179" s="132" t="s">
        <v>197</v>
      </c>
      <c r="E179" s="133" t="s">
        <v>482</v>
      </c>
      <c r="F179" s="134" t="s">
        <v>483</v>
      </c>
      <c r="G179" s="135" t="s">
        <v>317</v>
      </c>
      <c r="H179" s="136">
        <v>173</v>
      </c>
      <c r="I179" s="137"/>
      <c r="J179" s="138">
        <f>ROUND(I179*H179,2)</f>
        <v>0</v>
      </c>
      <c r="K179" s="134" t="s">
        <v>295</v>
      </c>
      <c r="L179" s="33"/>
      <c r="M179" s="139" t="s">
        <v>33</v>
      </c>
      <c r="N179" s="140" t="s">
        <v>49</v>
      </c>
      <c r="P179" s="141">
        <f>O179*H179</f>
        <v>0</v>
      </c>
      <c r="Q179" s="141">
        <v>0.00086</v>
      </c>
      <c r="R179" s="141">
        <f>Q179*H179</f>
        <v>0.14878</v>
      </c>
      <c r="S179" s="141">
        <v>0</v>
      </c>
      <c r="T179" s="142">
        <f>S179*H179</f>
        <v>0</v>
      </c>
      <c r="AR179" s="143" t="s">
        <v>201</v>
      </c>
      <c r="AT179" s="143" t="s">
        <v>197</v>
      </c>
      <c r="AU179" s="143" t="s">
        <v>87</v>
      </c>
      <c r="AY179" s="17" t="s">
        <v>194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7" t="s">
        <v>85</v>
      </c>
      <c r="BK179" s="144">
        <f>ROUND(I179*H179,2)</f>
        <v>0</v>
      </c>
      <c r="BL179" s="17" t="s">
        <v>201</v>
      </c>
      <c r="BM179" s="143" t="s">
        <v>1140</v>
      </c>
    </row>
    <row r="180" spans="2:47" s="1" customFormat="1" ht="11.25">
      <c r="B180" s="33"/>
      <c r="D180" s="149" t="s">
        <v>297</v>
      </c>
      <c r="F180" s="150" t="s">
        <v>485</v>
      </c>
      <c r="I180" s="147"/>
      <c r="L180" s="33"/>
      <c r="M180" s="148"/>
      <c r="T180" s="54"/>
      <c r="AT180" s="17" t="s">
        <v>297</v>
      </c>
      <c r="AU180" s="17" t="s">
        <v>87</v>
      </c>
    </row>
    <row r="181" spans="2:65" s="1" customFormat="1" ht="44.25" customHeight="1">
      <c r="B181" s="33"/>
      <c r="C181" s="132" t="s">
        <v>300</v>
      </c>
      <c r="D181" s="132" t="s">
        <v>197</v>
      </c>
      <c r="E181" s="133" t="s">
        <v>845</v>
      </c>
      <c r="F181" s="134" t="s">
        <v>846</v>
      </c>
      <c r="G181" s="135" t="s">
        <v>351</v>
      </c>
      <c r="H181" s="136">
        <v>2.34</v>
      </c>
      <c r="I181" s="137"/>
      <c r="J181" s="138">
        <f>ROUND(I181*H181,2)</f>
        <v>0</v>
      </c>
      <c r="K181" s="134" t="s">
        <v>295</v>
      </c>
      <c r="L181" s="33"/>
      <c r="M181" s="139" t="s">
        <v>33</v>
      </c>
      <c r="N181" s="140" t="s">
        <v>49</v>
      </c>
      <c r="P181" s="141">
        <f>O181*H181</f>
        <v>0</v>
      </c>
      <c r="Q181" s="141">
        <v>1.09528</v>
      </c>
      <c r="R181" s="141">
        <f>Q181*H181</f>
        <v>2.5629551999999998</v>
      </c>
      <c r="S181" s="141">
        <v>0</v>
      </c>
      <c r="T181" s="142">
        <f>S181*H181</f>
        <v>0</v>
      </c>
      <c r="AR181" s="143" t="s">
        <v>201</v>
      </c>
      <c r="AT181" s="143" t="s">
        <v>197</v>
      </c>
      <c r="AU181" s="143" t="s">
        <v>87</v>
      </c>
      <c r="AY181" s="17" t="s">
        <v>194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7" t="s">
        <v>85</v>
      </c>
      <c r="BK181" s="144">
        <f>ROUND(I181*H181,2)</f>
        <v>0</v>
      </c>
      <c r="BL181" s="17" t="s">
        <v>201</v>
      </c>
      <c r="BM181" s="143" t="s">
        <v>1141</v>
      </c>
    </row>
    <row r="182" spans="2:47" s="1" customFormat="1" ht="11.25">
      <c r="B182" s="33"/>
      <c r="D182" s="149" t="s">
        <v>297</v>
      </c>
      <c r="F182" s="150" t="s">
        <v>848</v>
      </c>
      <c r="I182" s="147"/>
      <c r="L182" s="33"/>
      <c r="M182" s="148"/>
      <c r="T182" s="54"/>
      <c r="AT182" s="17" t="s">
        <v>297</v>
      </c>
      <c r="AU182" s="17" t="s">
        <v>87</v>
      </c>
    </row>
    <row r="183" spans="2:51" s="12" customFormat="1" ht="11.25">
      <c r="B183" s="151"/>
      <c r="D183" s="145" t="s">
        <v>320</v>
      </c>
      <c r="E183" s="152" t="s">
        <v>33</v>
      </c>
      <c r="F183" s="153" t="s">
        <v>1142</v>
      </c>
      <c r="H183" s="154">
        <v>2.34</v>
      </c>
      <c r="I183" s="155"/>
      <c r="L183" s="151"/>
      <c r="M183" s="156"/>
      <c r="T183" s="157"/>
      <c r="AT183" s="152" t="s">
        <v>320</v>
      </c>
      <c r="AU183" s="152" t="s">
        <v>87</v>
      </c>
      <c r="AV183" s="12" t="s">
        <v>87</v>
      </c>
      <c r="AW183" s="12" t="s">
        <v>39</v>
      </c>
      <c r="AX183" s="12" t="s">
        <v>85</v>
      </c>
      <c r="AY183" s="152" t="s">
        <v>194</v>
      </c>
    </row>
    <row r="184" spans="2:65" s="1" customFormat="1" ht="44.25" customHeight="1">
      <c r="B184" s="33"/>
      <c r="C184" s="132" t="s">
        <v>504</v>
      </c>
      <c r="D184" s="132" t="s">
        <v>197</v>
      </c>
      <c r="E184" s="133" t="s">
        <v>850</v>
      </c>
      <c r="F184" s="134" t="s">
        <v>851</v>
      </c>
      <c r="G184" s="135" t="s">
        <v>351</v>
      </c>
      <c r="H184" s="136">
        <v>3.743</v>
      </c>
      <c r="I184" s="137"/>
      <c r="J184" s="138">
        <f>ROUND(I184*H184,2)</f>
        <v>0</v>
      </c>
      <c r="K184" s="134" t="s">
        <v>295</v>
      </c>
      <c r="L184" s="33"/>
      <c r="M184" s="139" t="s">
        <v>33</v>
      </c>
      <c r="N184" s="140" t="s">
        <v>49</v>
      </c>
      <c r="P184" s="141">
        <f>O184*H184</f>
        <v>0</v>
      </c>
      <c r="Q184" s="141">
        <v>1.0556</v>
      </c>
      <c r="R184" s="141">
        <f>Q184*H184</f>
        <v>3.9511108000000004</v>
      </c>
      <c r="S184" s="141">
        <v>0</v>
      </c>
      <c r="T184" s="142">
        <f>S184*H184</f>
        <v>0</v>
      </c>
      <c r="AR184" s="143" t="s">
        <v>201</v>
      </c>
      <c r="AT184" s="143" t="s">
        <v>197</v>
      </c>
      <c r="AU184" s="143" t="s">
        <v>87</v>
      </c>
      <c r="AY184" s="17" t="s">
        <v>194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7" t="s">
        <v>85</v>
      </c>
      <c r="BK184" s="144">
        <f>ROUND(I184*H184,2)</f>
        <v>0</v>
      </c>
      <c r="BL184" s="17" t="s">
        <v>201</v>
      </c>
      <c r="BM184" s="143" t="s">
        <v>1143</v>
      </c>
    </row>
    <row r="185" spans="2:47" s="1" customFormat="1" ht="11.25">
      <c r="B185" s="33"/>
      <c r="D185" s="149" t="s">
        <v>297</v>
      </c>
      <c r="F185" s="150" t="s">
        <v>853</v>
      </c>
      <c r="I185" s="147"/>
      <c r="L185" s="33"/>
      <c r="M185" s="148"/>
      <c r="T185" s="54"/>
      <c r="AT185" s="17" t="s">
        <v>297</v>
      </c>
      <c r="AU185" s="17" t="s">
        <v>87</v>
      </c>
    </row>
    <row r="186" spans="2:51" s="12" customFormat="1" ht="11.25">
      <c r="B186" s="151"/>
      <c r="D186" s="145" t="s">
        <v>320</v>
      </c>
      <c r="E186" s="152" t="s">
        <v>33</v>
      </c>
      <c r="F186" s="153" t="s">
        <v>1144</v>
      </c>
      <c r="H186" s="154">
        <v>3.743</v>
      </c>
      <c r="I186" s="155"/>
      <c r="L186" s="151"/>
      <c r="M186" s="156"/>
      <c r="T186" s="157"/>
      <c r="AT186" s="152" t="s">
        <v>320</v>
      </c>
      <c r="AU186" s="152" t="s">
        <v>87</v>
      </c>
      <c r="AV186" s="12" t="s">
        <v>87</v>
      </c>
      <c r="AW186" s="12" t="s">
        <v>39</v>
      </c>
      <c r="AX186" s="12" t="s">
        <v>85</v>
      </c>
      <c r="AY186" s="152" t="s">
        <v>194</v>
      </c>
    </row>
    <row r="187" spans="2:65" s="1" customFormat="1" ht="44.25" customHeight="1">
      <c r="B187" s="33"/>
      <c r="C187" s="132" t="s">
        <v>305</v>
      </c>
      <c r="D187" s="132" t="s">
        <v>197</v>
      </c>
      <c r="E187" s="133" t="s">
        <v>855</v>
      </c>
      <c r="F187" s="134" t="s">
        <v>856</v>
      </c>
      <c r="G187" s="135" t="s">
        <v>351</v>
      </c>
      <c r="H187" s="136">
        <v>3.275</v>
      </c>
      <c r="I187" s="137"/>
      <c r="J187" s="138">
        <f>ROUND(I187*H187,2)</f>
        <v>0</v>
      </c>
      <c r="K187" s="134" t="s">
        <v>295</v>
      </c>
      <c r="L187" s="33"/>
      <c r="M187" s="139" t="s">
        <v>33</v>
      </c>
      <c r="N187" s="140" t="s">
        <v>49</v>
      </c>
      <c r="P187" s="141">
        <f>O187*H187</f>
        <v>0</v>
      </c>
      <c r="Q187" s="141">
        <v>1.03955</v>
      </c>
      <c r="R187" s="141">
        <f>Q187*H187</f>
        <v>3.40452625</v>
      </c>
      <c r="S187" s="141">
        <v>0</v>
      </c>
      <c r="T187" s="142">
        <f>S187*H187</f>
        <v>0</v>
      </c>
      <c r="AR187" s="143" t="s">
        <v>201</v>
      </c>
      <c r="AT187" s="143" t="s">
        <v>197</v>
      </c>
      <c r="AU187" s="143" t="s">
        <v>87</v>
      </c>
      <c r="AY187" s="17" t="s">
        <v>194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7" t="s">
        <v>85</v>
      </c>
      <c r="BK187" s="144">
        <f>ROUND(I187*H187,2)</f>
        <v>0</v>
      </c>
      <c r="BL187" s="17" t="s">
        <v>201</v>
      </c>
      <c r="BM187" s="143" t="s">
        <v>1145</v>
      </c>
    </row>
    <row r="188" spans="2:47" s="1" customFormat="1" ht="11.25">
      <c r="B188" s="33"/>
      <c r="D188" s="149" t="s">
        <v>297</v>
      </c>
      <c r="F188" s="150" t="s">
        <v>858</v>
      </c>
      <c r="I188" s="147"/>
      <c r="L188" s="33"/>
      <c r="M188" s="148"/>
      <c r="T188" s="54"/>
      <c r="AT188" s="17" t="s">
        <v>297</v>
      </c>
      <c r="AU188" s="17" t="s">
        <v>87</v>
      </c>
    </row>
    <row r="189" spans="2:51" s="12" customFormat="1" ht="11.25">
      <c r="B189" s="151"/>
      <c r="D189" s="145" t="s">
        <v>320</v>
      </c>
      <c r="E189" s="152" t="s">
        <v>33</v>
      </c>
      <c r="F189" s="153" t="s">
        <v>1146</v>
      </c>
      <c r="H189" s="154">
        <v>3.275</v>
      </c>
      <c r="I189" s="155"/>
      <c r="L189" s="151"/>
      <c r="M189" s="156"/>
      <c r="T189" s="157"/>
      <c r="AT189" s="152" t="s">
        <v>320</v>
      </c>
      <c r="AU189" s="152" t="s">
        <v>87</v>
      </c>
      <c r="AV189" s="12" t="s">
        <v>87</v>
      </c>
      <c r="AW189" s="12" t="s">
        <v>39</v>
      </c>
      <c r="AX189" s="12" t="s">
        <v>85</v>
      </c>
      <c r="AY189" s="152" t="s">
        <v>194</v>
      </c>
    </row>
    <row r="190" spans="2:65" s="1" customFormat="1" ht="16.5" customHeight="1">
      <c r="B190" s="33"/>
      <c r="C190" s="132" t="s">
        <v>309</v>
      </c>
      <c r="D190" s="132" t="s">
        <v>197</v>
      </c>
      <c r="E190" s="133" t="s">
        <v>862</v>
      </c>
      <c r="F190" s="134" t="s">
        <v>863</v>
      </c>
      <c r="G190" s="135" t="s">
        <v>317</v>
      </c>
      <c r="H190" s="136">
        <v>68.229</v>
      </c>
      <c r="I190" s="137"/>
      <c r="J190" s="138">
        <f>ROUND(I190*H190,2)</f>
        <v>0</v>
      </c>
      <c r="K190" s="134" t="s">
        <v>33</v>
      </c>
      <c r="L190" s="33"/>
      <c r="M190" s="139" t="s">
        <v>33</v>
      </c>
      <c r="N190" s="140" t="s">
        <v>49</v>
      </c>
      <c r="P190" s="141">
        <f>O190*H190</f>
        <v>0</v>
      </c>
      <c r="Q190" s="141">
        <v>0</v>
      </c>
      <c r="R190" s="141">
        <f>Q190*H190</f>
        <v>0</v>
      </c>
      <c r="S190" s="141">
        <v>0</v>
      </c>
      <c r="T190" s="142">
        <f>S190*H190</f>
        <v>0</v>
      </c>
      <c r="AR190" s="143" t="s">
        <v>201</v>
      </c>
      <c r="AT190" s="143" t="s">
        <v>197</v>
      </c>
      <c r="AU190" s="143" t="s">
        <v>87</v>
      </c>
      <c r="AY190" s="17" t="s">
        <v>194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7" t="s">
        <v>85</v>
      </c>
      <c r="BK190" s="144">
        <f>ROUND(I190*H190,2)</f>
        <v>0</v>
      </c>
      <c r="BL190" s="17" t="s">
        <v>201</v>
      </c>
      <c r="BM190" s="143" t="s">
        <v>1147</v>
      </c>
    </row>
    <row r="191" spans="2:51" s="12" customFormat="1" ht="11.25">
      <c r="B191" s="151"/>
      <c r="D191" s="145" t="s">
        <v>320</v>
      </c>
      <c r="E191" s="152" t="s">
        <v>33</v>
      </c>
      <c r="F191" s="153" t="s">
        <v>1148</v>
      </c>
      <c r="H191" s="154">
        <v>68.229</v>
      </c>
      <c r="I191" s="155"/>
      <c r="L191" s="151"/>
      <c r="M191" s="156"/>
      <c r="T191" s="157"/>
      <c r="AT191" s="152" t="s">
        <v>320</v>
      </c>
      <c r="AU191" s="152" t="s">
        <v>87</v>
      </c>
      <c r="AV191" s="12" t="s">
        <v>87</v>
      </c>
      <c r="AW191" s="12" t="s">
        <v>39</v>
      </c>
      <c r="AX191" s="12" t="s">
        <v>85</v>
      </c>
      <c r="AY191" s="152" t="s">
        <v>194</v>
      </c>
    </row>
    <row r="192" spans="2:65" s="1" customFormat="1" ht="16.5" customHeight="1">
      <c r="B192" s="33"/>
      <c r="C192" s="132" t="s">
        <v>314</v>
      </c>
      <c r="D192" s="132" t="s">
        <v>197</v>
      </c>
      <c r="E192" s="133" t="s">
        <v>867</v>
      </c>
      <c r="F192" s="134" t="s">
        <v>868</v>
      </c>
      <c r="G192" s="135" t="s">
        <v>317</v>
      </c>
      <c r="H192" s="136">
        <v>111</v>
      </c>
      <c r="I192" s="137"/>
      <c r="J192" s="138">
        <f>ROUND(I192*H192,2)</f>
        <v>0</v>
      </c>
      <c r="K192" s="134" t="s">
        <v>33</v>
      </c>
      <c r="L192" s="33"/>
      <c r="M192" s="139" t="s">
        <v>33</v>
      </c>
      <c r="N192" s="140" t="s">
        <v>49</v>
      </c>
      <c r="P192" s="141">
        <f>O192*H192</f>
        <v>0</v>
      </c>
      <c r="Q192" s="141">
        <v>0.08702</v>
      </c>
      <c r="R192" s="141">
        <f>Q192*H192</f>
        <v>9.65922</v>
      </c>
      <c r="S192" s="141">
        <v>0</v>
      </c>
      <c r="T192" s="142">
        <f>S192*H192</f>
        <v>0</v>
      </c>
      <c r="AR192" s="143" t="s">
        <v>201</v>
      </c>
      <c r="AT192" s="143" t="s">
        <v>197</v>
      </c>
      <c r="AU192" s="143" t="s">
        <v>87</v>
      </c>
      <c r="AY192" s="17" t="s">
        <v>194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7" t="s">
        <v>85</v>
      </c>
      <c r="BK192" s="144">
        <f>ROUND(I192*H192,2)</f>
        <v>0</v>
      </c>
      <c r="BL192" s="17" t="s">
        <v>201</v>
      </c>
      <c r="BM192" s="143" t="s">
        <v>1149</v>
      </c>
    </row>
    <row r="193" spans="2:51" s="12" customFormat="1" ht="11.25">
      <c r="B193" s="151"/>
      <c r="D193" s="145" t="s">
        <v>320</v>
      </c>
      <c r="E193" s="152" t="s">
        <v>33</v>
      </c>
      <c r="F193" s="153" t="s">
        <v>1150</v>
      </c>
      <c r="H193" s="154">
        <v>111</v>
      </c>
      <c r="I193" s="155"/>
      <c r="L193" s="151"/>
      <c r="M193" s="156"/>
      <c r="T193" s="157"/>
      <c r="AT193" s="152" t="s">
        <v>320</v>
      </c>
      <c r="AU193" s="152" t="s">
        <v>87</v>
      </c>
      <c r="AV193" s="12" t="s">
        <v>87</v>
      </c>
      <c r="AW193" s="12" t="s">
        <v>39</v>
      </c>
      <c r="AX193" s="12" t="s">
        <v>85</v>
      </c>
      <c r="AY193" s="152" t="s">
        <v>194</v>
      </c>
    </row>
    <row r="194" spans="2:65" s="1" customFormat="1" ht="37.9" customHeight="1">
      <c r="B194" s="33"/>
      <c r="C194" s="132" t="s">
        <v>324</v>
      </c>
      <c r="D194" s="132" t="s">
        <v>197</v>
      </c>
      <c r="E194" s="133" t="s">
        <v>872</v>
      </c>
      <c r="F194" s="134" t="s">
        <v>873</v>
      </c>
      <c r="G194" s="135" t="s">
        <v>317</v>
      </c>
      <c r="H194" s="136">
        <v>111</v>
      </c>
      <c r="I194" s="137"/>
      <c r="J194" s="138">
        <f>ROUND(I194*H194,2)</f>
        <v>0</v>
      </c>
      <c r="K194" s="134" t="s">
        <v>33</v>
      </c>
      <c r="L194" s="33"/>
      <c r="M194" s="139" t="s">
        <v>33</v>
      </c>
      <c r="N194" s="140" t="s">
        <v>49</v>
      </c>
      <c r="P194" s="141">
        <f>O194*H194</f>
        <v>0</v>
      </c>
      <c r="Q194" s="141">
        <v>0</v>
      </c>
      <c r="R194" s="141">
        <f>Q194*H194</f>
        <v>0</v>
      </c>
      <c r="S194" s="141">
        <v>0</v>
      </c>
      <c r="T194" s="142">
        <f>S194*H194</f>
        <v>0</v>
      </c>
      <c r="AR194" s="143" t="s">
        <v>201</v>
      </c>
      <c r="AT194" s="143" t="s">
        <v>197</v>
      </c>
      <c r="AU194" s="143" t="s">
        <v>87</v>
      </c>
      <c r="AY194" s="17" t="s">
        <v>194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7" t="s">
        <v>85</v>
      </c>
      <c r="BK194" s="144">
        <f>ROUND(I194*H194,2)</f>
        <v>0</v>
      </c>
      <c r="BL194" s="17" t="s">
        <v>201</v>
      </c>
      <c r="BM194" s="143" t="s">
        <v>1151</v>
      </c>
    </row>
    <row r="195" spans="2:63" s="11" customFormat="1" ht="22.9" customHeight="1">
      <c r="B195" s="120"/>
      <c r="D195" s="121" t="s">
        <v>77</v>
      </c>
      <c r="E195" s="130" t="s">
        <v>201</v>
      </c>
      <c r="F195" s="130" t="s">
        <v>354</v>
      </c>
      <c r="I195" s="123"/>
      <c r="J195" s="131">
        <f>BK195</f>
        <v>0</v>
      </c>
      <c r="L195" s="120"/>
      <c r="M195" s="125"/>
      <c r="P195" s="126">
        <f>SUM(P196:P202)</f>
        <v>0</v>
      </c>
      <c r="R195" s="126">
        <f>SUM(R196:R202)</f>
        <v>30.9262</v>
      </c>
      <c r="T195" s="127">
        <f>SUM(T196:T202)</f>
        <v>0</v>
      </c>
      <c r="AR195" s="121" t="s">
        <v>85</v>
      </c>
      <c r="AT195" s="128" t="s">
        <v>77</v>
      </c>
      <c r="AU195" s="128" t="s">
        <v>85</v>
      </c>
      <c r="AY195" s="121" t="s">
        <v>194</v>
      </c>
      <c r="BK195" s="129">
        <f>SUM(BK196:BK202)</f>
        <v>0</v>
      </c>
    </row>
    <row r="196" spans="2:65" s="1" customFormat="1" ht="21.75" customHeight="1">
      <c r="B196" s="33"/>
      <c r="C196" s="132" t="s">
        <v>861</v>
      </c>
      <c r="D196" s="132" t="s">
        <v>197</v>
      </c>
      <c r="E196" s="133" t="s">
        <v>487</v>
      </c>
      <c r="F196" s="134" t="s">
        <v>488</v>
      </c>
      <c r="G196" s="135" t="s">
        <v>317</v>
      </c>
      <c r="H196" s="136">
        <v>20</v>
      </c>
      <c r="I196" s="137"/>
      <c r="J196" s="138">
        <f>ROUND(I196*H196,2)</f>
        <v>0</v>
      </c>
      <c r="K196" s="134" t="s">
        <v>295</v>
      </c>
      <c r="L196" s="33"/>
      <c r="M196" s="139" t="s">
        <v>33</v>
      </c>
      <c r="N196" s="140" t="s">
        <v>49</v>
      </c>
      <c r="P196" s="141">
        <f>O196*H196</f>
        <v>0</v>
      </c>
      <c r="Q196" s="141">
        <v>0</v>
      </c>
      <c r="R196" s="141">
        <f>Q196*H196</f>
        <v>0</v>
      </c>
      <c r="S196" s="141">
        <v>0</v>
      </c>
      <c r="T196" s="142">
        <f>S196*H196</f>
        <v>0</v>
      </c>
      <c r="AR196" s="143" t="s">
        <v>201</v>
      </c>
      <c r="AT196" s="143" t="s">
        <v>197</v>
      </c>
      <c r="AU196" s="143" t="s">
        <v>87</v>
      </c>
      <c r="AY196" s="17" t="s">
        <v>194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7" t="s">
        <v>85</v>
      </c>
      <c r="BK196" s="144">
        <f>ROUND(I196*H196,2)</f>
        <v>0</v>
      </c>
      <c r="BL196" s="17" t="s">
        <v>201</v>
      </c>
      <c r="BM196" s="143" t="s">
        <v>1152</v>
      </c>
    </row>
    <row r="197" spans="2:47" s="1" customFormat="1" ht="11.25">
      <c r="B197" s="33"/>
      <c r="D197" s="149" t="s">
        <v>297</v>
      </c>
      <c r="F197" s="150" t="s">
        <v>490</v>
      </c>
      <c r="I197" s="147"/>
      <c r="L197" s="33"/>
      <c r="M197" s="148"/>
      <c r="T197" s="54"/>
      <c r="AT197" s="17" t="s">
        <v>297</v>
      </c>
      <c r="AU197" s="17" t="s">
        <v>87</v>
      </c>
    </row>
    <row r="198" spans="2:51" s="12" customFormat="1" ht="11.25">
      <c r="B198" s="151"/>
      <c r="D198" s="145" t="s">
        <v>320</v>
      </c>
      <c r="E198" s="152" t="s">
        <v>33</v>
      </c>
      <c r="F198" s="153" t="s">
        <v>1153</v>
      </c>
      <c r="H198" s="154">
        <v>20</v>
      </c>
      <c r="I198" s="155"/>
      <c r="L198" s="151"/>
      <c r="M198" s="156"/>
      <c r="T198" s="157"/>
      <c r="AT198" s="152" t="s">
        <v>320</v>
      </c>
      <c r="AU198" s="152" t="s">
        <v>87</v>
      </c>
      <c r="AV198" s="12" t="s">
        <v>87</v>
      </c>
      <c r="AW198" s="12" t="s">
        <v>39</v>
      </c>
      <c r="AX198" s="12" t="s">
        <v>85</v>
      </c>
      <c r="AY198" s="152" t="s">
        <v>194</v>
      </c>
    </row>
    <row r="199" spans="2:65" s="1" customFormat="1" ht="16.5" customHeight="1">
      <c r="B199" s="33"/>
      <c r="C199" s="132" t="s">
        <v>866</v>
      </c>
      <c r="D199" s="132" t="s">
        <v>197</v>
      </c>
      <c r="E199" s="133" t="s">
        <v>355</v>
      </c>
      <c r="F199" s="134" t="s">
        <v>356</v>
      </c>
      <c r="G199" s="135" t="s">
        <v>344</v>
      </c>
      <c r="H199" s="136">
        <v>5</v>
      </c>
      <c r="I199" s="137"/>
      <c r="J199" s="138">
        <f>ROUND(I199*H199,2)</f>
        <v>0</v>
      </c>
      <c r="K199" s="134" t="s">
        <v>33</v>
      </c>
      <c r="L199" s="33"/>
      <c r="M199" s="139" t="s">
        <v>33</v>
      </c>
      <c r="N199" s="140" t="s">
        <v>49</v>
      </c>
      <c r="P199" s="141">
        <f>O199*H199</f>
        <v>0</v>
      </c>
      <c r="Q199" s="141">
        <v>2.43408</v>
      </c>
      <c r="R199" s="141">
        <f>Q199*H199</f>
        <v>12.170399999999999</v>
      </c>
      <c r="S199" s="141">
        <v>0</v>
      </c>
      <c r="T199" s="142">
        <f>S199*H199</f>
        <v>0</v>
      </c>
      <c r="AR199" s="143" t="s">
        <v>201</v>
      </c>
      <c r="AT199" s="143" t="s">
        <v>197</v>
      </c>
      <c r="AU199" s="143" t="s">
        <v>87</v>
      </c>
      <c r="AY199" s="17" t="s">
        <v>194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7" t="s">
        <v>85</v>
      </c>
      <c r="BK199" s="144">
        <f>ROUND(I199*H199,2)</f>
        <v>0</v>
      </c>
      <c r="BL199" s="17" t="s">
        <v>201</v>
      </c>
      <c r="BM199" s="143" t="s">
        <v>1154</v>
      </c>
    </row>
    <row r="200" spans="2:51" s="12" customFormat="1" ht="11.25">
      <c r="B200" s="151"/>
      <c r="D200" s="145" t="s">
        <v>320</v>
      </c>
      <c r="E200" s="152" t="s">
        <v>33</v>
      </c>
      <c r="F200" s="153" t="s">
        <v>1155</v>
      </c>
      <c r="H200" s="154">
        <v>5</v>
      </c>
      <c r="I200" s="155"/>
      <c r="L200" s="151"/>
      <c r="M200" s="156"/>
      <c r="T200" s="157"/>
      <c r="AT200" s="152" t="s">
        <v>320</v>
      </c>
      <c r="AU200" s="152" t="s">
        <v>87</v>
      </c>
      <c r="AV200" s="12" t="s">
        <v>87</v>
      </c>
      <c r="AW200" s="12" t="s">
        <v>39</v>
      </c>
      <c r="AX200" s="12" t="s">
        <v>85</v>
      </c>
      <c r="AY200" s="152" t="s">
        <v>194</v>
      </c>
    </row>
    <row r="201" spans="2:65" s="1" customFormat="1" ht="16.5" customHeight="1">
      <c r="B201" s="33"/>
      <c r="C201" s="132" t="s">
        <v>871</v>
      </c>
      <c r="D201" s="132" t="s">
        <v>197</v>
      </c>
      <c r="E201" s="133" t="s">
        <v>495</v>
      </c>
      <c r="F201" s="134" t="s">
        <v>496</v>
      </c>
      <c r="G201" s="135" t="s">
        <v>317</v>
      </c>
      <c r="H201" s="136">
        <v>20</v>
      </c>
      <c r="I201" s="137"/>
      <c r="J201" s="138">
        <f>ROUND(I201*H201,2)</f>
        <v>0</v>
      </c>
      <c r="K201" s="134" t="s">
        <v>33</v>
      </c>
      <c r="L201" s="33"/>
      <c r="M201" s="139" t="s">
        <v>33</v>
      </c>
      <c r="N201" s="140" t="s">
        <v>49</v>
      </c>
      <c r="P201" s="141">
        <f>O201*H201</f>
        <v>0</v>
      </c>
      <c r="Q201" s="141">
        <v>0.93779</v>
      </c>
      <c r="R201" s="141">
        <f>Q201*H201</f>
        <v>18.7558</v>
      </c>
      <c r="S201" s="141">
        <v>0</v>
      </c>
      <c r="T201" s="142">
        <f>S201*H201</f>
        <v>0</v>
      </c>
      <c r="AR201" s="143" t="s">
        <v>201</v>
      </c>
      <c r="AT201" s="143" t="s">
        <v>197</v>
      </c>
      <c r="AU201" s="143" t="s">
        <v>87</v>
      </c>
      <c r="AY201" s="17" t="s">
        <v>194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7" t="s">
        <v>85</v>
      </c>
      <c r="BK201" s="144">
        <f>ROUND(I201*H201,2)</f>
        <v>0</v>
      </c>
      <c r="BL201" s="17" t="s">
        <v>201</v>
      </c>
      <c r="BM201" s="143" t="s">
        <v>1156</v>
      </c>
    </row>
    <row r="202" spans="2:51" s="12" customFormat="1" ht="11.25">
      <c r="B202" s="151"/>
      <c r="D202" s="145" t="s">
        <v>320</v>
      </c>
      <c r="E202" s="152" t="s">
        <v>33</v>
      </c>
      <c r="F202" s="153" t="s">
        <v>1153</v>
      </c>
      <c r="H202" s="154">
        <v>20</v>
      </c>
      <c r="I202" s="155"/>
      <c r="L202" s="151"/>
      <c r="M202" s="156"/>
      <c r="T202" s="157"/>
      <c r="AT202" s="152" t="s">
        <v>320</v>
      </c>
      <c r="AU202" s="152" t="s">
        <v>87</v>
      </c>
      <c r="AV202" s="12" t="s">
        <v>87</v>
      </c>
      <c r="AW202" s="12" t="s">
        <v>39</v>
      </c>
      <c r="AX202" s="12" t="s">
        <v>85</v>
      </c>
      <c r="AY202" s="152" t="s">
        <v>194</v>
      </c>
    </row>
    <row r="203" spans="2:63" s="11" customFormat="1" ht="22.9" customHeight="1">
      <c r="B203" s="120"/>
      <c r="D203" s="121" t="s">
        <v>77</v>
      </c>
      <c r="E203" s="130" t="s">
        <v>193</v>
      </c>
      <c r="F203" s="130" t="s">
        <v>1157</v>
      </c>
      <c r="I203" s="123"/>
      <c r="J203" s="131">
        <f>BK203</f>
        <v>0</v>
      </c>
      <c r="L203" s="120"/>
      <c r="M203" s="125"/>
      <c r="P203" s="126">
        <f>SUM(P204:P208)</f>
        <v>0</v>
      </c>
      <c r="R203" s="126">
        <f>SUM(R204:R208)</f>
        <v>0.9136520000000001</v>
      </c>
      <c r="T203" s="127">
        <f>SUM(T204:T208)</f>
        <v>0</v>
      </c>
      <c r="AR203" s="121" t="s">
        <v>85</v>
      </c>
      <c r="AT203" s="128" t="s">
        <v>77</v>
      </c>
      <c r="AU203" s="128" t="s">
        <v>85</v>
      </c>
      <c r="AY203" s="121" t="s">
        <v>194</v>
      </c>
      <c r="BK203" s="129">
        <f>SUM(BK204:BK208)</f>
        <v>0</v>
      </c>
    </row>
    <row r="204" spans="2:65" s="1" customFormat="1" ht="33" customHeight="1">
      <c r="B204" s="33"/>
      <c r="C204" s="132" t="s">
        <v>875</v>
      </c>
      <c r="D204" s="132" t="s">
        <v>197</v>
      </c>
      <c r="E204" s="133" t="s">
        <v>1158</v>
      </c>
      <c r="F204" s="134" t="s">
        <v>1159</v>
      </c>
      <c r="G204" s="135" t="s">
        <v>317</v>
      </c>
      <c r="H204" s="136">
        <v>2.24</v>
      </c>
      <c r="I204" s="137"/>
      <c r="J204" s="138">
        <f>ROUND(I204*H204,2)</f>
        <v>0</v>
      </c>
      <c r="K204" s="134" t="s">
        <v>295</v>
      </c>
      <c r="L204" s="33"/>
      <c r="M204" s="139" t="s">
        <v>33</v>
      </c>
      <c r="N204" s="140" t="s">
        <v>49</v>
      </c>
      <c r="P204" s="141">
        <f>O204*H204</f>
        <v>0</v>
      </c>
      <c r="Q204" s="141">
        <v>0.1837</v>
      </c>
      <c r="R204" s="141">
        <f>Q204*H204</f>
        <v>0.411488</v>
      </c>
      <c r="S204" s="141">
        <v>0</v>
      </c>
      <c r="T204" s="142">
        <f>S204*H204</f>
        <v>0</v>
      </c>
      <c r="AR204" s="143" t="s">
        <v>201</v>
      </c>
      <c r="AT204" s="143" t="s">
        <v>197</v>
      </c>
      <c r="AU204" s="143" t="s">
        <v>87</v>
      </c>
      <c r="AY204" s="17" t="s">
        <v>194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7" t="s">
        <v>85</v>
      </c>
      <c r="BK204" s="144">
        <f>ROUND(I204*H204,2)</f>
        <v>0</v>
      </c>
      <c r="BL204" s="17" t="s">
        <v>201</v>
      </c>
      <c r="BM204" s="143" t="s">
        <v>1160</v>
      </c>
    </row>
    <row r="205" spans="2:47" s="1" customFormat="1" ht="11.25">
      <c r="B205" s="33"/>
      <c r="D205" s="149" t="s">
        <v>297</v>
      </c>
      <c r="F205" s="150" t="s">
        <v>1161</v>
      </c>
      <c r="I205" s="147"/>
      <c r="L205" s="33"/>
      <c r="M205" s="148"/>
      <c r="T205" s="54"/>
      <c r="AT205" s="17" t="s">
        <v>297</v>
      </c>
      <c r="AU205" s="17" t="s">
        <v>87</v>
      </c>
    </row>
    <row r="206" spans="2:51" s="12" customFormat="1" ht="11.25">
      <c r="B206" s="151"/>
      <c r="D206" s="145" t="s">
        <v>320</v>
      </c>
      <c r="E206" s="152" t="s">
        <v>33</v>
      </c>
      <c r="F206" s="153" t="s">
        <v>1162</v>
      </c>
      <c r="H206" s="154">
        <v>2.24</v>
      </c>
      <c r="I206" s="155"/>
      <c r="L206" s="151"/>
      <c r="M206" s="156"/>
      <c r="T206" s="157"/>
      <c r="AT206" s="152" t="s">
        <v>320</v>
      </c>
      <c r="AU206" s="152" t="s">
        <v>87</v>
      </c>
      <c r="AV206" s="12" t="s">
        <v>87</v>
      </c>
      <c r="AW206" s="12" t="s">
        <v>39</v>
      </c>
      <c r="AX206" s="12" t="s">
        <v>85</v>
      </c>
      <c r="AY206" s="152" t="s">
        <v>194</v>
      </c>
    </row>
    <row r="207" spans="2:65" s="1" customFormat="1" ht="16.5" customHeight="1">
      <c r="B207" s="33"/>
      <c r="C207" s="161" t="s">
        <v>878</v>
      </c>
      <c r="D207" s="161" t="s">
        <v>348</v>
      </c>
      <c r="E207" s="162" t="s">
        <v>1163</v>
      </c>
      <c r="F207" s="163" t="s">
        <v>1164</v>
      </c>
      <c r="G207" s="164" t="s">
        <v>317</v>
      </c>
      <c r="H207" s="165">
        <v>2.262</v>
      </c>
      <c r="I207" s="166"/>
      <c r="J207" s="167">
        <f>ROUND(I207*H207,2)</f>
        <v>0</v>
      </c>
      <c r="K207" s="163" t="s">
        <v>295</v>
      </c>
      <c r="L207" s="168"/>
      <c r="M207" s="169" t="s">
        <v>33</v>
      </c>
      <c r="N207" s="170" t="s">
        <v>49</v>
      </c>
      <c r="P207" s="141">
        <f>O207*H207</f>
        <v>0</v>
      </c>
      <c r="Q207" s="141">
        <v>0.222</v>
      </c>
      <c r="R207" s="141">
        <f>Q207*H207</f>
        <v>0.502164</v>
      </c>
      <c r="S207" s="141">
        <v>0</v>
      </c>
      <c r="T207" s="142">
        <f>S207*H207</f>
        <v>0</v>
      </c>
      <c r="AR207" s="143" t="s">
        <v>228</v>
      </c>
      <c r="AT207" s="143" t="s">
        <v>348</v>
      </c>
      <c r="AU207" s="143" t="s">
        <v>87</v>
      </c>
      <c r="AY207" s="17" t="s">
        <v>194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7" t="s">
        <v>85</v>
      </c>
      <c r="BK207" s="144">
        <f>ROUND(I207*H207,2)</f>
        <v>0</v>
      </c>
      <c r="BL207" s="17" t="s">
        <v>201</v>
      </c>
      <c r="BM207" s="143" t="s">
        <v>1165</v>
      </c>
    </row>
    <row r="208" spans="2:51" s="12" customFormat="1" ht="11.25">
      <c r="B208" s="151"/>
      <c r="D208" s="145" t="s">
        <v>320</v>
      </c>
      <c r="F208" s="153" t="s">
        <v>1166</v>
      </c>
      <c r="H208" s="154">
        <v>2.262</v>
      </c>
      <c r="I208" s="155"/>
      <c r="L208" s="151"/>
      <c r="M208" s="156"/>
      <c r="T208" s="157"/>
      <c r="AT208" s="152" t="s">
        <v>320</v>
      </c>
      <c r="AU208" s="152" t="s">
        <v>87</v>
      </c>
      <c r="AV208" s="12" t="s">
        <v>87</v>
      </c>
      <c r="AW208" s="12" t="s">
        <v>4</v>
      </c>
      <c r="AX208" s="12" t="s">
        <v>85</v>
      </c>
      <c r="AY208" s="152" t="s">
        <v>194</v>
      </c>
    </row>
    <row r="209" spans="2:63" s="11" customFormat="1" ht="22.9" customHeight="1">
      <c r="B209" s="120"/>
      <c r="D209" s="121" t="s">
        <v>77</v>
      </c>
      <c r="E209" s="130" t="s">
        <v>228</v>
      </c>
      <c r="F209" s="130" t="s">
        <v>881</v>
      </c>
      <c r="I209" s="123"/>
      <c r="J209" s="131">
        <f>BK209</f>
        <v>0</v>
      </c>
      <c r="L209" s="120"/>
      <c r="M209" s="125"/>
      <c r="P209" s="126">
        <f>SUM(P210:P228)</f>
        <v>0</v>
      </c>
      <c r="R209" s="126">
        <f>SUM(R210:R228)</f>
        <v>0.08377899999999999</v>
      </c>
      <c r="T209" s="127">
        <f>SUM(T210:T228)</f>
        <v>0</v>
      </c>
      <c r="AR209" s="121" t="s">
        <v>85</v>
      </c>
      <c r="AT209" s="128" t="s">
        <v>77</v>
      </c>
      <c r="AU209" s="128" t="s">
        <v>85</v>
      </c>
      <c r="AY209" s="121" t="s">
        <v>194</v>
      </c>
      <c r="BK209" s="129">
        <f>SUM(BK210:BK228)</f>
        <v>0</v>
      </c>
    </row>
    <row r="210" spans="2:65" s="1" customFormat="1" ht="24.2" customHeight="1">
      <c r="B210" s="33"/>
      <c r="C210" s="132" t="s">
        <v>882</v>
      </c>
      <c r="D210" s="132" t="s">
        <v>197</v>
      </c>
      <c r="E210" s="133" t="s">
        <v>883</v>
      </c>
      <c r="F210" s="134" t="s">
        <v>884</v>
      </c>
      <c r="G210" s="135" t="s">
        <v>367</v>
      </c>
      <c r="H210" s="136">
        <v>1.5</v>
      </c>
      <c r="I210" s="137"/>
      <c r="J210" s="138">
        <f>ROUND(I210*H210,2)</f>
        <v>0</v>
      </c>
      <c r="K210" s="134" t="s">
        <v>295</v>
      </c>
      <c r="L210" s="33"/>
      <c r="M210" s="139" t="s">
        <v>33</v>
      </c>
      <c r="N210" s="140" t="s">
        <v>49</v>
      </c>
      <c r="P210" s="141">
        <f>O210*H210</f>
        <v>0</v>
      </c>
      <c r="Q210" s="141">
        <v>0.01235</v>
      </c>
      <c r="R210" s="141">
        <f>Q210*H210</f>
        <v>0.018525</v>
      </c>
      <c r="S210" s="141">
        <v>0</v>
      </c>
      <c r="T210" s="142">
        <f>S210*H210</f>
        <v>0</v>
      </c>
      <c r="AR210" s="143" t="s">
        <v>201</v>
      </c>
      <c r="AT210" s="143" t="s">
        <v>197</v>
      </c>
      <c r="AU210" s="143" t="s">
        <v>87</v>
      </c>
      <c r="AY210" s="17" t="s">
        <v>194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7" t="s">
        <v>85</v>
      </c>
      <c r="BK210" s="144">
        <f>ROUND(I210*H210,2)</f>
        <v>0</v>
      </c>
      <c r="BL210" s="17" t="s">
        <v>201</v>
      </c>
      <c r="BM210" s="143" t="s">
        <v>1167</v>
      </c>
    </row>
    <row r="211" spans="2:47" s="1" customFormat="1" ht="11.25">
      <c r="B211" s="33"/>
      <c r="D211" s="149" t="s">
        <v>297</v>
      </c>
      <c r="F211" s="150" t="s">
        <v>886</v>
      </c>
      <c r="I211" s="147"/>
      <c r="L211" s="33"/>
      <c r="M211" s="148"/>
      <c r="T211" s="54"/>
      <c r="AT211" s="17" t="s">
        <v>297</v>
      </c>
      <c r="AU211" s="17" t="s">
        <v>87</v>
      </c>
    </row>
    <row r="212" spans="2:51" s="12" customFormat="1" ht="11.25">
      <c r="B212" s="151"/>
      <c r="D212" s="145" t="s">
        <v>320</v>
      </c>
      <c r="E212" s="152" t="s">
        <v>33</v>
      </c>
      <c r="F212" s="153" t="s">
        <v>887</v>
      </c>
      <c r="H212" s="154">
        <v>1.5</v>
      </c>
      <c r="I212" s="155"/>
      <c r="L212" s="151"/>
      <c r="M212" s="156"/>
      <c r="T212" s="157"/>
      <c r="AT212" s="152" t="s">
        <v>320</v>
      </c>
      <c r="AU212" s="152" t="s">
        <v>87</v>
      </c>
      <c r="AV212" s="12" t="s">
        <v>87</v>
      </c>
      <c r="AW212" s="12" t="s">
        <v>39</v>
      </c>
      <c r="AX212" s="12" t="s">
        <v>85</v>
      </c>
      <c r="AY212" s="152" t="s">
        <v>194</v>
      </c>
    </row>
    <row r="213" spans="2:65" s="1" customFormat="1" ht="24.2" customHeight="1">
      <c r="B213" s="33"/>
      <c r="C213" s="132" t="s">
        <v>888</v>
      </c>
      <c r="D213" s="132" t="s">
        <v>197</v>
      </c>
      <c r="E213" s="133" t="s">
        <v>1168</v>
      </c>
      <c r="F213" s="134" t="s">
        <v>1169</v>
      </c>
      <c r="G213" s="135" t="s">
        <v>367</v>
      </c>
      <c r="H213" s="136">
        <v>1.1</v>
      </c>
      <c r="I213" s="137"/>
      <c r="J213" s="138">
        <f>ROUND(I213*H213,2)</f>
        <v>0</v>
      </c>
      <c r="K213" s="134" t="s">
        <v>295</v>
      </c>
      <c r="L213" s="33"/>
      <c r="M213" s="139" t="s">
        <v>33</v>
      </c>
      <c r="N213" s="140" t="s">
        <v>49</v>
      </c>
      <c r="P213" s="141">
        <f>O213*H213</f>
        <v>0</v>
      </c>
      <c r="Q213" s="141">
        <v>0.04554</v>
      </c>
      <c r="R213" s="141">
        <f>Q213*H213</f>
        <v>0.050094</v>
      </c>
      <c r="S213" s="141">
        <v>0</v>
      </c>
      <c r="T213" s="142">
        <f>S213*H213</f>
        <v>0</v>
      </c>
      <c r="AR213" s="143" t="s">
        <v>201</v>
      </c>
      <c r="AT213" s="143" t="s">
        <v>197</v>
      </c>
      <c r="AU213" s="143" t="s">
        <v>87</v>
      </c>
      <c r="AY213" s="17" t="s">
        <v>194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7" t="s">
        <v>85</v>
      </c>
      <c r="BK213" s="144">
        <f>ROUND(I213*H213,2)</f>
        <v>0</v>
      </c>
      <c r="BL213" s="17" t="s">
        <v>201</v>
      </c>
      <c r="BM213" s="143" t="s">
        <v>1170</v>
      </c>
    </row>
    <row r="214" spans="2:47" s="1" customFormat="1" ht="11.25">
      <c r="B214" s="33"/>
      <c r="D214" s="149" t="s">
        <v>297</v>
      </c>
      <c r="F214" s="150" t="s">
        <v>1171</v>
      </c>
      <c r="I214" s="147"/>
      <c r="L214" s="33"/>
      <c r="M214" s="148"/>
      <c r="T214" s="54"/>
      <c r="AT214" s="17" t="s">
        <v>297</v>
      </c>
      <c r="AU214" s="17" t="s">
        <v>87</v>
      </c>
    </row>
    <row r="215" spans="2:47" s="1" customFormat="1" ht="19.5">
      <c r="B215" s="33"/>
      <c r="D215" s="145" t="s">
        <v>206</v>
      </c>
      <c r="F215" s="146" t="s">
        <v>1172</v>
      </c>
      <c r="I215" s="147"/>
      <c r="L215" s="33"/>
      <c r="M215" s="148"/>
      <c r="T215" s="54"/>
      <c r="AT215" s="17" t="s">
        <v>206</v>
      </c>
      <c r="AU215" s="17" t="s">
        <v>87</v>
      </c>
    </row>
    <row r="216" spans="2:65" s="1" customFormat="1" ht="16.5" customHeight="1">
      <c r="B216" s="33"/>
      <c r="C216" s="132" t="s">
        <v>895</v>
      </c>
      <c r="D216" s="132" t="s">
        <v>197</v>
      </c>
      <c r="E216" s="133" t="s">
        <v>1173</v>
      </c>
      <c r="F216" s="134" t="s">
        <v>1174</v>
      </c>
      <c r="G216" s="135" t="s">
        <v>621</v>
      </c>
      <c r="H216" s="136">
        <v>1</v>
      </c>
      <c r="I216" s="137"/>
      <c r="J216" s="138">
        <f>ROUND(I216*H216,2)</f>
        <v>0</v>
      </c>
      <c r="K216" s="134" t="s">
        <v>295</v>
      </c>
      <c r="L216" s="33"/>
      <c r="M216" s="139" t="s">
        <v>33</v>
      </c>
      <c r="N216" s="140" t="s">
        <v>49</v>
      </c>
      <c r="P216" s="141">
        <f>O216*H216</f>
        <v>0</v>
      </c>
      <c r="Q216" s="141">
        <v>0</v>
      </c>
      <c r="R216" s="141">
        <f>Q216*H216</f>
        <v>0</v>
      </c>
      <c r="S216" s="141">
        <v>0</v>
      </c>
      <c r="T216" s="142">
        <f>S216*H216</f>
        <v>0</v>
      </c>
      <c r="AR216" s="143" t="s">
        <v>201</v>
      </c>
      <c r="AT216" s="143" t="s">
        <v>197</v>
      </c>
      <c r="AU216" s="143" t="s">
        <v>87</v>
      </c>
      <c r="AY216" s="17" t="s">
        <v>194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7" t="s">
        <v>85</v>
      </c>
      <c r="BK216" s="144">
        <f>ROUND(I216*H216,2)</f>
        <v>0</v>
      </c>
      <c r="BL216" s="17" t="s">
        <v>201</v>
      </c>
      <c r="BM216" s="143" t="s">
        <v>1175</v>
      </c>
    </row>
    <row r="217" spans="2:47" s="1" customFormat="1" ht="11.25">
      <c r="B217" s="33"/>
      <c r="D217" s="149" t="s">
        <v>297</v>
      </c>
      <c r="F217" s="150" t="s">
        <v>1176</v>
      </c>
      <c r="I217" s="147"/>
      <c r="L217" s="33"/>
      <c r="M217" s="148"/>
      <c r="T217" s="54"/>
      <c r="AT217" s="17" t="s">
        <v>297</v>
      </c>
      <c r="AU217" s="17" t="s">
        <v>87</v>
      </c>
    </row>
    <row r="218" spans="2:51" s="12" customFormat="1" ht="11.25">
      <c r="B218" s="151"/>
      <c r="D218" s="145" t="s">
        <v>320</v>
      </c>
      <c r="E218" s="152" t="s">
        <v>33</v>
      </c>
      <c r="F218" s="153" t="s">
        <v>1177</v>
      </c>
      <c r="H218" s="154">
        <v>1</v>
      </c>
      <c r="I218" s="155"/>
      <c r="L218" s="151"/>
      <c r="M218" s="156"/>
      <c r="T218" s="157"/>
      <c r="AT218" s="152" t="s">
        <v>320</v>
      </c>
      <c r="AU218" s="152" t="s">
        <v>87</v>
      </c>
      <c r="AV218" s="12" t="s">
        <v>87</v>
      </c>
      <c r="AW218" s="12" t="s">
        <v>39</v>
      </c>
      <c r="AX218" s="12" t="s">
        <v>85</v>
      </c>
      <c r="AY218" s="152" t="s">
        <v>194</v>
      </c>
    </row>
    <row r="219" spans="2:65" s="1" customFormat="1" ht="16.5" customHeight="1">
      <c r="B219" s="33"/>
      <c r="C219" s="161" t="s">
        <v>901</v>
      </c>
      <c r="D219" s="161" t="s">
        <v>348</v>
      </c>
      <c r="E219" s="162" t="s">
        <v>1178</v>
      </c>
      <c r="F219" s="163" t="s">
        <v>1179</v>
      </c>
      <c r="G219" s="164" t="s">
        <v>621</v>
      </c>
      <c r="H219" s="165">
        <v>1</v>
      </c>
      <c r="I219" s="166"/>
      <c r="J219" s="167">
        <f>ROUND(I219*H219,2)</f>
        <v>0</v>
      </c>
      <c r="K219" s="163" t="s">
        <v>295</v>
      </c>
      <c r="L219" s="168"/>
      <c r="M219" s="169" t="s">
        <v>33</v>
      </c>
      <c r="N219" s="170" t="s">
        <v>49</v>
      </c>
      <c r="P219" s="141">
        <f>O219*H219</f>
        <v>0</v>
      </c>
      <c r="Q219" s="141">
        <v>0.008</v>
      </c>
      <c r="R219" s="141">
        <f>Q219*H219</f>
        <v>0.008</v>
      </c>
      <c r="S219" s="141">
        <v>0</v>
      </c>
      <c r="T219" s="142">
        <f>S219*H219</f>
        <v>0</v>
      </c>
      <c r="AR219" s="143" t="s">
        <v>228</v>
      </c>
      <c r="AT219" s="143" t="s">
        <v>348</v>
      </c>
      <c r="AU219" s="143" t="s">
        <v>87</v>
      </c>
      <c r="AY219" s="17" t="s">
        <v>194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7" t="s">
        <v>85</v>
      </c>
      <c r="BK219" s="144">
        <f>ROUND(I219*H219,2)</f>
        <v>0</v>
      </c>
      <c r="BL219" s="17" t="s">
        <v>201</v>
      </c>
      <c r="BM219" s="143" t="s">
        <v>1180</v>
      </c>
    </row>
    <row r="220" spans="2:65" s="1" customFormat="1" ht="21.75" customHeight="1">
      <c r="B220" s="33"/>
      <c r="C220" s="132" t="s">
        <v>906</v>
      </c>
      <c r="D220" s="132" t="s">
        <v>197</v>
      </c>
      <c r="E220" s="133" t="s">
        <v>1181</v>
      </c>
      <c r="F220" s="134" t="s">
        <v>1182</v>
      </c>
      <c r="G220" s="135" t="s">
        <v>621</v>
      </c>
      <c r="H220" s="136">
        <v>4</v>
      </c>
      <c r="I220" s="137"/>
      <c r="J220" s="138">
        <f>ROUND(I220*H220,2)</f>
        <v>0</v>
      </c>
      <c r="K220" s="134" t="s">
        <v>295</v>
      </c>
      <c r="L220" s="33"/>
      <c r="M220" s="139" t="s">
        <v>33</v>
      </c>
      <c r="N220" s="140" t="s">
        <v>49</v>
      </c>
      <c r="P220" s="141">
        <f>O220*H220</f>
        <v>0</v>
      </c>
      <c r="Q220" s="141">
        <v>0.00136</v>
      </c>
      <c r="R220" s="141">
        <f>Q220*H220</f>
        <v>0.00544</v>
      </c>
      <c r="S220" s="141">
        <v>0</v>
      </c>
      <c r="T220" s="142">
        <f>S220*H220</f>
        <v>0</v>
      </c>
      <c r="AR220" s="143" t="s">
        <v>201</v>
      </c>
      <c r="AT220" s="143" t="s">
        <v>197</v>
      </c>
      <c r="AU220" s="143" t="s">
        <v>87</v>
      </c>
      <c r="AY220" s="17" t="s">
        <v>194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7" t="s">
        <v>85</v>
      </c>
      <c r="BK220" s="144">
        <f>ROUND(I220*H220,2)</f>
        <v>0</v>
      </c>
      <c r="BL220" s="17" t="s">
        <v>201</v>
      </c>
      <c r="BM220" s="143" t="s">
        <v>1183</v>
      </c>
    </row>
    <row r="221" spans="2:47" s="1" customFormat="1" ht="11.25">
      <c r="B221" s="33"/>
      <c r="D221" s="149" t="s">
        <v>297</v>
      </c>
      <c r="F221" s="150" t="s">
        <v>1184</v>
      </c>
      <c r="I221" s="147"/>
      <c r="L221" s="33"/>
      <c r="M221" s="148"/>
      <c r="T221" s="54"/>
      <c r="AT221" s="17" t="s">
        <v>297</v>
      </c>
      <c r="AU221" s="17" t="s">
        <v>87</v>
      </c>
    </row>
    <row r="222" spans="2:51" s="12" customFormat="1" ht="11.25">
      <c r="B222" s="151"/>
      <c r="D222" s="145" t="s">
        <v>320</v>
      </c>
      <c r="E222" s="152" t="s">
        <v>33</v>
      </c>
      <c r="F222" s="153" t="s">
        <v>1185</v>
      </c>
      <c r="H222" s="154">
        <v>4</v>
      </c>
      <c r="I222" s="155"/>
      <c r="L222" s="151"/>
      <c r="M222" s="156"/>
      <c r="T222" s="157"/>
      <c r="AT222" s="152" t="s">
        <v>320</v>
      </c>
      <c r="AU222" s="152" t="s">
        <v>87</v>
      </c>
      <c r="AV222" s="12" t="s">
        <v>87</v>
      </c>
      <c r="AW222" s="12" t="s">
        <v>39</v>
      </c>
      <c r="AX222" s="12" t="s">
        <v>85</v>
      </c>
      <c r="AY222" s="152" t="s">
        <v>194</v>
      </c>
    </row>
    <row r="223" spans="2:65" s="1" customFormat="1" ht="16.5" customHeight="1">
      <c r="B223" s="33"/>
      <c r="C223" s="132" t="s">
        <v>912</v>
      </c>
      <c r="D223" s="132" t="s">
        <v>197</v>
      </c>
      <c r="E223" s="133" t="s">
        <v>889</v>
      </c>
      <c r="F223" s="134" t="s">
        <v>890</v>
      </c>
      <c r="G223" s="135" t="s">
        <v>621</v>
      </c>
      <c r="H223" s="136">
        <v>3</v>
      </c>
      <c r="I223" s="137"/>
      <c r="J223" s="138">
        <f>ROUND(I223*H223,2)</f>
        <v>0</v>
      </c>
      <c r="K223" s="134" t="s">
        <v>891</v>
      </c>
      <c r="L223" s="33"/>
      <c r="M223" s="139" t="s">
        <v>33</v>
      </c>
      <c r="N223" s="140" t="s">
        <v>49</v>
      </c>
      <c r="P223" s="141">
        <f>O223*H223</f>
        <v>0</v>
      </c>
      <c r="Q223" s="141">
        <v>8E-05</v>
      </c>
      <c r="R223" s="141">
        <f>Q223*H223</f>
        <v>0.00024000000000000003</v>
      </c>
      <c r="S223" s="141">
        <v>0</v>
      </c>
      <c r="T223" s="142">
        <f>S223*H223</f>
        <v>0</v>
      </c>
      <c r="AR223" s="143" t="s">
        <v>201</v>
      </c>
      <c r="AT223" s="143" t="s">
        <v>197</v>
      </c>
      <c r="AU223" s="143" t="s">
        <v>87</v>
      </c>
      <c r="AY223" s="17" t="s">
        <v>194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7" t="s">
        <v>85</v>
      </c>
      <c r="BK223" s="144">
        <f>ROUND(I223*H223,2)</f>
        <v>0</v>
      </c>
      <c r="BL223" s="17" t="s">
        <v>201</v>
      </c>
      <c r="BM223" s="143" t="s">
        <v>1186</v>
      </c>
    </row>
    <row r="224" spans="2:47" s="1" customFormat="1" ht="11.25">
      <c r="B224" s="33"/>
      <c r="D224" s="149" t="s">
        <v>297</v>
      </c>
      <c r="F224" s="150" t="s">
        <v>893</v>
      </c>
      <c r="I224" s="147"/>
      <c r="L224" s="33"/>
      <c r="M224" s="148"/>
      <c r="T224" s="54"/>
      <c r="AT224" s="17" t="s">
        <v>297</v>
      </c>
      <c r="AU224" s="17" t="s">
        <v>87</v>
      </c>
    </row>
    <row r="225" spans="2:51" s="12" customFormat="1" ht="11.25">
      <c r="B225" s="151"/>
      <c r="D225" s="145" t="s">
        <v>320</v>
      </c>
      <c r="E225" s="152" t="s">
        <v>33</v>
      </c>
      <c r="F225" s="153" t="s">
        <v>894</v>
      </c>
      <c r="H225" s="154">
        <v>3</v>
      </c>
      <c r="I225" s="155"/>
      <c r="L225" s="151"/>
      <c r="M225" s="156"/>
      <c r="T225" s="157"/>
      <c r="AT225" s="152" t="s">
        <v>320</v>
      </c>
      <c r="AU225" s="152" t="s">
        <v>87</v>
      </c>
      <c r="AV225" s="12" t="s">
        <v>87</v>
      </c>
      <c r="AW225" s="12" t="s">
        <v>39</v>
      </c>
      <c r="AX225" s="12" t="s">
        <v>85</v>
      </c>
      <c r="AY225" s="152" t="s">
        <v>194</v>
      </c>
    </row>
    <row r="226" spans="2:65" s="1" customFormat="1" ht="16.5" customHeight="1">
      <c r="B226" s="33"/>
      <c r="C226" s="132" t="s">
        <v>915</v>
      </c>
      <c r="D226" s="132" t="s">
        <v>197</v>
      </c>
      <c r="E226" s="133" t="s">
        <v>896</v>
      </c>
      <c r="F226" s="134" t="s">
        <v>897</v>
      </c>
      <c r="G226" s="135" t="s">
        <v>621</v>
      </c>
      <c r="H226" s="136">
        <v>2</v>
      </c>
      <c r="I226" s="137"/>
      <c r="J226" s="138">
        <f>ROUND(I226*H226,2)</f>
        <v>0</v>
      </c>
      <c r="K226" s="134" t="s">
        <v>295</v>
      </c>
      <c r="L226" s="33"/>
      <c r="M226" s="139" t="s">
        <v>33</v>
      </c>
      <c r="N226" s="140" t="s">
        <v>49</v>
      </c>
      <c r="P226" s="141">
        <f>O226*H226</f>
        <v>0</v>
      </c>
      <c r="Q226" s="141">
        <v>0.00074</v>
      </c>
      <c r="R226" s="141">
        <f>Q226*H226</f>
        <v>0.00148</v>
      </c>
      <c r="S226" s="141">
        <v>0</v>
      </c>
      <c r="T226" s="142">
        <f>S226*H226</f>
        <v>0</v>
      </c>
      <c r="AR226" s="143" t="s">
        <v>201</v>
      </c>
      <c r="AT226" s="143" t="s">
        <v>197</v>
      </c>
      <c r="AU226" s="143" t="s">
        <v>87</v>
      </c>
      <c r="AY226" s="17" t="s">
        <v>194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7" t="s">
        <v>85</v>
      </c>
      <c r="BK226" s="144">
        <f>ROUND(I226*H226,2)</f>
        <v>0</v>
      </c>
      <c r="BL226" s="17" t="s">
        <v>201</v>
      </c>
      <c r="BM226" s="143" t="s">
        <v>1187</v>
      </c>
    </row>
    <row r="227" spans="2:47" s="1" customFormat="1" ht="11.25">
      <c r="B227" s="33"/>
      <c r="D227" s="149" t="s">
        <v>297</v>
      </c>
      <c r="F227" s="150" t="s">
        <v>899</v>
      </c>
      <c r="I227" s="147"/>
      <c r="L227" s="33"/>
      <c r="M227" s="148"/>
      <c r="T227" s="54"/>
      <c r="AT227" s="17" t="s">
        <v>297</v>
      </c>
      <c r="AU227" s="17" t="s">
        <v>87</v>
      </c>
    </row>
    <row r="228" spans="2:51" s="12" customFormat="1" ht="11.25">
      <c r="B228" s="151"/>
      <c r="D228" s="145" t="s">
        <v>320</v>
      </c>
      <c r="E228" s="152" t="s">
        <v>33</v>
      </c>
      <c r="F228" s="153" t="s">
        <v>900</v>
      </c>
      <c r="H228" s="154">
        <v>2</v>
      </c>
      <c r="I228" s="155"/>
      <c r="L228" s="151"/>
      <c r="M228" s="156"/>
      <c r="T228" s="157"/>
      <c r="AT228" s="152" t="s">
        <v>320</v>
      </c>
      <c r="AU228" s="152" t="s">
        <v>87</v>
      </c>
      <c r="AV228" s="12" t="s">
        <v>87</v>
      </c>
      <c r="AW228" s="12" t="s">
        <v>39</v>
      </c>
      <c r="AX228" s="12" t="s">
        <v>85</v>
      </c>
      <c r="AY228" s="152" t="s">
        <v>194</v>
      </c>
    </row>
    <row r="229" spans="2:63" s="11" customFormat="1" ht="22.9" customHeight="1">
      <c r="B229" s="120"/>
      <c r="D229" s="121" t="s">
        <v>77</v>
      </c>
      <c r="E229" s="130" t="s">
        <v>235</v>
      </c>
      <c r="F229" s="130" t="s">
        <v>364</v>
      </c>
      <c r="I229" s="123"/>
      <c r="J229" s="131">
        <f>BK229</f>
        <v>0</v>
      </c>
      <c r="L229" s="120"/>
      <c r="M229" s="125"/>
      <c r="P229" s="126">
        <f>SUM(P230:P245)</f>
        <v>0</v>
      </c>
      <c r="R229" s="126">
        <f>SUM(R230:R245)</f>
        <v>0.023652000000000003</v>
      </c>
      <c r="T229" s="127">
        <f>SUM(T230:T245)</f>
        <v>21.2</v>
      </c>
      <c r="AR229" s="121" t="s">
        <v>85</v>
      </c>
      <c r="AT229" s="128" t="s">
        <v>77</v>
      </c>
      <c r="AU229" s="128" t="s">
        <v>85</v>
      </c>
      <c r="AY229" s="121" t="s">
        <v>194</v>
      </c>
      <c r="BK229" s="129">
        <f>SUM(BK230:BK245)</f>
        <v>0</v>
      </c>
    </row>
    <row r="230" spans="2:65" s="1" customFormat="1" ht="16.5" customHeight="1">
      <c r="B230" s="33"/>
      <c r="C230" s="132" t="s">
        <v>1063</v>
      </c>
      <c r="D230" s="132" t="s">
        <v>197</v>
      </c>
      <c r="E230" s="133" t="s">
        <v>902</v>
      </c>
      <c r="F230" s="134" t="s">
        <v>903</v>
      </c>
      <c r="G230" s="135" t="s">
        <v>367</v>
      </c>
      <c r="H230" s="136">
        <v>46</v>
      </c>
      <c r="I230" s="137"/>
      <c r="J230" s="138">
        <f>ROUND(I230*H230,2)</f>
        <v>0</v>
      </c>
      <c r="K230" s="134" t="s">
        <v>33</v>
      </c>
      <c r="L230" s="33"/>
      <c r="M230" s="139" t="s">
        <v>33</v>
      </c>
      <c r="N230" s="140" t="s">
        <v>49</v>
      </c>
      <c r="P230" s="141">
        <f>O230*H230</f>
        <v>0</v>
      </c>
      <c r="Q230" s="141">
        <v>0</v>
      </c>
      <c r="R230" s="141">
        <f>Q230*H230</f>
        <v>0</v>
      </c>
      <c r="S230" s="141">
        <v>0</v>
      </c>
      <c r="T230" s="142">
        <f>S230*H230</f>
        <v>0</v>
      </c>
      <c r="AR230" s="143" t="s">
        <v>201</v>
      </c>
      <c r="AT230" s="143" t="s">
        <v>197</v>
      </c>
      <c r="AU230" s="143" t="s">
        <v>87</v>
      </c>
      <c r="AY230" s="17" t="s">
        <v>194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7" t="s">
        <v>85</v>
      </c>
      <c r="BK230" s="144">
        <f>ROUND(I230*H230,2)</f>
        <v>0</v>
      </c>
      <c r="BL230" s="17" t="s">
        <v>201</v>
      </c>
      <c r="BM230" s="143" t="s">
        <v>1188</v>
      </c>
    </row>
    <row r="231" spans="2:51" s="12" customFormat="1" ht="11.25">
      <c r="B231" s="151"/>
      <c r="D231" s="145" t="s">
        <v>320</v>
      </c>
      <c r="E231" s="152" t="s">
        <v>33</v>
      </c>
      <c r="F231" s="153" t="s">
        <v>905</v>
      </c>
      <c r="H231" s="154">
        <v>46</v>
      </c>
      <c r="I231" s="155"/>
      <c r="L231" s="151"/>
      <c r="M231" s="156"/>
      <c r="T231" s="157"/>
      <c r="AT231" s="152" t="s">
        <v>320</v>
      </c>
      <c r="AU231" s="152" t="s">
        <v>87</v>
      </c>
      <c r="AV231" s="12" t="s">
        <v>87</v>
      </c>
      <c r="AW231" s="12" t="s">
        <v>39</v>
      </c>
      <c r="AX231" s="12" t="s">
        <v>85</v>
      </c>
      <c r="AY231" s="152" t="s">
        <v>194</v>
      </c>
    </row>
    <row r="232" spans="2:65" s="1" customFormat="1" ht="16.5" customHeight="1">
      <c r="B232" s="33"/>
      <c r="C232" s="132" t="s">
        <v>1066</v>
      </c>
      <c r="D232" s="132" t="s">
        <v>197</v>
      </c>
      <c r="E232" s="133" t="s">
        <v>907</v>
      </c>
      <c r="F232" s="134" t="s">
        <v>908</v>
      </c>
      <c r="G232" s="135" t="s">
        <v>317</v>
      </c>
      <c r="H232" s="136">
        <v>12</v>
      </c>
      <c r="I232" s="137"/>
      <c r="J232" s="138">
        <f>ROUND(I232*H232,2)</f>
        <v>0</v>
      </c>
      <c r="K232" s="134" t="s">
        <v>295</v>
      </c>
      <c r="L232" s="33"/>
      <c r="M232" s="139" t="s">
        <v>33</v>
      </c>
      <c r="N232" s="140" t="s">
        <v>49</v>
      </c>
      <c r="P232" s="141">
        <f>O232*H232</f>
        <v>0</v>
      </c>
      <c r="Q232" s="141">
        <v>0.00063</v>
      </c>
      <c r="R232" s="141">
        <f>Q232*H232</f>
        <v>0.007560000000000001</v>
      </c>
      <c r="S232" s="141">
        <v>0</v>
      </c>
      <c r="T232" s="142">
        <f>S232*H232</f>
        <v>0</v>
      </c>
      <c r="AR232" s="143" t="s">
        <v>201</v>
      </c>
      <c r="AT232" s="143" t="s">
        <v>197</v>
      </c>
      <c r="AU232" s="143" t="s">
        <v>87</v>
      </c>
      <c r="AY232" s="17" t="s">
        <v>194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7" t="s">
        <v>85</v>
      </c>
      <c r="BK232" s="144">
        <f>ROUND(I232*H232,2)</f>
        <v>0</v>
      </c>
      <c r="BL232" s="17" t="s">
        <v>201</v>
      </c>
      <c r="BM232" s="143" t="s">
        <v>1189</v>
      </c>
    </row>
    <row r="233" spans="2:47" s="1" customFormat="1" ht="11.25">
      <c r="B233" s="33"/>
      <c r="D233" s="149" t="s">
        <v>297</v>
      </c>
      <c r="F233" s="150" t="s">
        <v>910</v>
      </c>
      <c r="I233" s="147"/>
      <c r="L233" s="33"/>
      <c r="M233" s="148"/>
      <c r="T233" s="54"/>
      <c r="AT233" s="17" t="s">
        <v>297</v>
      </c>
      <c r="AU233" s="17" t="s">
        <v>87</v>
      </c>
    </row>
    <row r="234" spans="2:51" s="12" customFormat="1" ht="11.25">
      <c r="B234" s="151"/>
      <c r="D234" s="145" t="s">
        <v>320</v>
      </c>
      <c r="E234" s="152" t="s">
        <v>33</v>
      </c>
      <c r="F234" s="153" t="s">
        <v>1190</v>
      </c>
      <c r="H234" s="154">
        <v>12</v>
      </c>
      <c r="I234" s="155"/>
      <c r="L234" s="151"/>
      <c r="M234" s="156"/>
      <c r="T234" s="157"/>
      <c r="AT234" s="152" t="s">
        <v>320</v>
      </c>
      <c r="AU234" s="152" t="s">
        <v>87</v>
      </c>
      <c r="AV234" s="12" t="s">
        <v>87</v>
      </c>
      <c r="AW234" s="12" t="s">
        <v>39</v>
      </c>
      <c r="AX234" s="12" t="s">
        <v>85</v>
      </c>
      <c r="AY234" s="152" t="s">
        <v>194</v>
      </c>
    </row>
    <row r="235" spans="2:65" s="1" customFormat="1" ht="24.2" customHeight="1">
      <c r="B235" s="33"/>
      <c r="C235" s="132" t="s">
        <v>1068</v>
      </c>
      <c r="D235" s="132" t="s">
        <v>197</v>
      </c>
      <c r="E235" s="133" t="s">
        <v>919</v>
      </c>
      <c r="F235" s="134" t="s">
        <v>920</v>
      </c>
      <c r="G235" s="135" t="s">
        <v>367</v>
      </c>
      <c r="H235" s="136">
        <v>10.8</v>
      </c>
      <c r="I235" s="137"/>
      <c r="J235" s="138">
        <f>ROUND(I235*H235,2)</f>
        <v>0</v>
      </c>
      <c r="K235" s="134" t="s">
        <v>295</v>
      </c>
      <c r="L235" s="33"/>
      <c r="M235" s="139" t="s">
        <v>33</v>
      </c>
      <c r="N235" s="140" t="s">
        <v>49</v>
      </c>
      <c r="P235" s="141">
        <f>O235*H235</f>
        <v>0</v>
      </c>
      <c r="Q235" s="141">
        <v>0.00149</v>
      </c>
      <c r="R235" s="141">
        <f>Q235*H235</f>
        <v>0.016092000000000002</v>
      </c>
      <c r="S235" s="141">
        <v>0</v>
      </c>
      <c r="T235" s="142">
        <f>S235*H235</f>
        <v>0</v>
      </c>
      <c r="AR235" s="143" t="s">
        <v>201</v>
      </c>
      <c r="AT235" s="143" t="s">
        <v>197</v>
      </c>
      <c r="AU235" s="143" t="s">
        <v>87</v>
      </c>
      <c r="AY235" s="17" t="s">
        <v>194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7" t="s">
        <v>85</v>
      </c>
      <c r="BK235" s="144">
        <f>ROUND(I235*H235,2)</f>
        <v>0</v>
      </c>
      <c r="BL235" s="17" t="s">
        <v>201</v>
      </c>
      <c r="BM235" s="143" t="s">
        <v>1191</v>
      </c>
    </row>
    <row r="236" spans="2:47" s="1" customFormat="1" ht="11.25">
      <c r="B236" s="33"/>
      <c r="D236" s="149" t="s">
        <v>297</v>
      </c>
      <c r="F236" s="150" t="s">
        <v>922</v>
      </c>
      <c r="I236" s="147"/>
      <c r="L236" s="33"/>
      <c r="M236" s="148"/>
      <c r="T236" s="54"/>
      <c r="AT236" s="17" t="s">
        <v>297</v>
      </c>
      <c r="AU236" s="17" t="s">
        <v>87</v>
      </c>
    </row>
    <row r="237" spans="2:51" s="12" customFormat="1" ht="11.25">
      <c r="B237" s="151"/>
      <c r="D237" s="145" t="s">
        <v>320</v>
      </c>
      <c r="E237" s="152" t="s">
        <v>33</v>
      </c>
      <c r="F237" s="153" t="s">
        <v>1192</v>
      </c>
      <c r="H237" s="154">
        <v>10.8</v>
      </c>
      <c r="I237" s="155"/>
      <c r="L237" s="151"/>
      <c r="M237" s="156"/>
      <c r="T237" s="157"/>
      <c r="AT237" s="152" t="s">
        <v>320</v>
      </c>
      <c r="AU237" s="152" t="s">
        <v>87</v>
      </c>
      <c r="AV237" s="12" t="s">
        <v>87</v>
      </c>
      <c r="AW237" s="12" t="s">
        <v>39</v>
      </c>
      <c r="AX237" s="12" t="s">
        <v>85</v>
      </c>
      <c r="AY237" s="152" t="s">
        <v>194</v>
      </c>
    </row>
    <row r="238" spans="2:65" s="1" customFormat="1" ht="33" customHeight="1">
      <c r="B238" s="33"/>
      <c r="C238" s="132" t="s">
        <v>918</v>
      </c>
      <c r="D238" s="132" t="s">
        <v>197</v>
      </c>
      <c r="E238" s="133" t="s">
        <v>1073</v>
      </c>
      <c r="F238" s="134" t="s">
        <v>1074</v>
      </c>
      <c r="G238" s="135" t="s">
        <v>344</v>
      </c>
      <c r="H238" s="136">
        <v>8</v>
      </c>
      <c r="I238" s="137"/>
      <c r="J238" s="138">
        <f>ROUND(I238*H238,2)</f>
        <v>0</v>
      </c>
      <c r="K238" s="134" t="s">
        <v>295</v>
      </c>
      <c r="L238" s="33"/>
      <c r="M238" s="139" t="s">
        <v>33</v>
      </c>
      <c r="N238" s="140" t="s">
        <v>49</v>
      </c>
      <c r="P238" s="141">
        <f>O238*H238</f>
        <v>0</v>
      </c>
      <c r="Q238" s="141">
        <v>0</v>
      </c>
      <c r="R238" s="141">
        <f>Q238*H238</f>
        <v>0</v>
      </c>
      <c r="S238" s="141">
        <v>2.65</v>
      </c>
      <c r="T238" s="142">
        <f>S238*H238</f>
        <v>21.2</v>
      </c>
      <c r="AR238" s="143" t="s">
        <v>201</v>
      </c>
      <c r="AT238" s="143" t="s">
        <v>197</v>
      </c>
      <c r="AU238" s="143" t="s">
        <v>87</v>
      </c>
      <c r="AY238" s="17" t="s">
        <v>194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7" t="s">
        <v>85</v>
      </c>
      <c r="BK238" s="144">
        <f>ROUND(I238*H238,2)</f>
        <v>0</v>
      </c>
      <c r="BL238" s="17" t="s">
        <v>201</v>
      </c>
      <c r="BM238" s="143" t="s">
        <v>1193</v>
      </c>
    </row>
    <row r="239" spans="2:47" s="1" customFormat="1" ht="11.25">
      <c r="B239" s="33"/>
      <c r="D239" s="149" t="s">
        <v>297</v>
      </c>
      <c r="F239" s="150" t="s">
        <v>1076</v>
      </c>
      <c r="I239" s="147"/>
      <c r="L239" s="33"/>
      <c r="M239" s="148"/>
      <c r="T239" s="54"/>
      <c r="AT239" s="17" t="s">
        <v>297</v>
      </c>
      <c r="AU239" s="17" t="s">
        <v>87</v>
      </c>
    </row>
    <row r="240" spans="2:51" s="12" customFormat="1" ht="11.25">
      <c r="B240" s="151"/>
      <c r="D240" s="145" t="s">
        <v>320</v>
      </c>
      <c r="E240" s="152" t="s">
        <v>33</v>
      </c>
      <c r="F240" s="153" t="s">
        <v>1194</v>
      </c>
      <c r="H240" s="154">
        <v>8</v>
      </c>
      <c r="I240" s="155"/>
      <c r="L240" s="151"/>
      <c r="M240" s="156"/>
      <c r="T240" s="157"/>
      <c r="AT240" s="152" t="s">
        <v>320</v>
      </c>
      <c r="AU240" s="152" t="s">
        <v>87</v>
      </c>
      <c r="AV240" s="12" t="s">
        <v>87</v>
      </c>
      <c r="AW240" s="12" t="s">
        <v>39</v>
      </c>
      <c r="AX240" s="12" t="s">
        <v>85</v>
      </c>
      <c r="AY240" s="152" t="s">
        <v>194</v>
      </c>
    </row>
    <row r="241" spans="2:65" s="1" customFormat="1" ht="16.5" customHeight="1">
      <c r="B241" s="33"/>
      <c r="C241" s="132" t="s">
        <v>924</v>
      </c>
      <c r="D241" s="132" t="s">
        <v>197</v>
      </c>
      <c r="E241" s="133" t="s">
        <v>937</v>
      </c>
      <c r="F241" s="134" t="s">
        <v>938</v>
      </c>
      <c r="G241" s="135" t="s">
        <v>367</v>
      </c>
      <c r="H241" s="136">
        <v>2.7</v>
      </c>
      <c r="I241" s="137"/>
      <c r="J241" s="138">
        <f>ROUND(I241*H241,2)</f>
        <v>0</v>
      </c>
      <c r="K241" s="134" t="s">
        <v>33</v>
      </c>
      <c r="L241" s="33"/>
      <c r="M241" s="139" t="s">
        <v>33</v>
      </c>
      <c r="N241" s="140" t="s">
        <v>49</v>
      </c>
      <c r="P241" s="141">
        <f>O241*H241</f>
        <v>0</v>
      </c>
      <c r="Q241" s="141">
        <v>0</v>
      </c>
      <c r="R241" s="141">
        <f>Q241*H241</f>
        <v>0</v>
      </c>
      <c r="S241" s="141">
        <v>0</v>
      </c>
      <c r="T241" s="142">
        <f>S241*H241</f>
        <v>0</v>
      </c>
      <c r="AR241" s="143" t="s">
        <v>201</v>
      </c>
      <c r="AT241" s="143" t="s">
        <v>197</v>
      </c>
      <c r="AU241" s="143" t="s">
        <v>87</v>
      </c>
      <c r="AY241" s="17" t="s">
        <v>194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7" t="s">
        <v>85</v>
      </c>
      <c r="BK241" s="144">
        <f>ROUND(I241*H241,2)</f>
        <v>0</v>
      </c>
      <c r="BL241" s="17" t="s">
        <v>201</v>
      </c>
      <c r="BM241" s="143" t="s">
        <v>1195</v>
      </c>
    </row>
    <row r="242" spans="2:47" s="1" customFormat="1" ht="19.5">
      <c r="B242" s="33"/>
      <c r="D242" s="145" t="s">
        <v>206</v>
      </c>
      <c r="F242" s="146" t="s">
        <v>940</v>
      </c>
      <c r="I242" s="147"/>
      <c r="L242" s="33"/>
      <c r="M242" s="148"/>
      <c r="T242" s="54"/>
      <c r="AT242" s="17" t="s">
        <v>206</v>
      </c>
      <c r="AU242" s="17" t="s">
        <v>87</v>
      </c>
    </row>
    <row r="243" spans="2:51" s="12" customFormat="1" ht="11.25">
      <c r="B243" s="151"/>
      <c r="D243" s="145" t="s">
        <v>320</v>
      </c>
      <c r="E243" s="152" t="s">
        <v>33</v>
      </c>
      <c r="F243" s="153" t="s">
        <v>1196</v>
      </c>
      <c r="H243" s="154">
        <v>2.7</v>
      </c>
      <c r="I243" s="155"/>
      <c r="L243" s="151"/>
      <c r="M243" s="156"/>
      <c r="T243" s="157"/>
      <c r="AT243" s="152" t="s">
        <v>320</v>
      </c>
      <c r="AU243" s="152" t="s">
        <v>87</v>
      </c>
      <c r="AV243" s="12" t="s">
        <v>87</v>
      </c>
      <c r="AW243" s="12" t="s">
        <v>39</v>
      </c>
      <c r="AX243" s="12" t="s">
        <v>85</v>
      </c>
      <c r="AY243" s="152" t="s">
        <v>194</v>
      </c>
    </row>
    <row r="244" spans="2:65" s="1" customFormat="1" ht="16.5" customHeight="1">
      <c r="B244" s="33"/>
      <c r="C244" s="132" t="s">
        <v>930</v>
      </c>
      <c r="D244" s="132" t="s">
        <v>197</v>
      </c>
      <c r="E244" s="133" t="s">
        <v>943</v>
      </c>
      <c r="F244" s="134" t="s">
        <v>944</v>
      </c>
      <c r="G244" s="135" t="s">
        <v>367</v>
      </c>
      <c r="H244" s="136">
        <v>12</v>
      </c>
      <c r="I244" s="137"/>
      <c r="J244" s="138">
        <f>ROUND(I244*H244,2)</f>
        <v>0</v>
      </c>
      <c r="K244" s="134" t="s">
        <v>33</v>
      </c>
      <c r="L244" s="33"/>
      <c r="M244" s="139" t="s">
        <v>33</v>
      </c>
      <c r="N244" s="140" t="s">
        <v>49</v>
      </c>
      <c r="P244" s="141">
        <f>O244*H244</f>
        <v>0</v>
      </c>
      <c r="Q244" s="141">
        <v>0</v>
      </c>
      <c r="R244" s="141">
        <f>Q244*H244</f>
        <v>0</v>
      </c>
      <c r="S244" s="141">
        <v>0</v>
      </c>
      <c r="T244" s="142">
        <f>S244*H244</f>
        <v>0</v>
      </c>
      <c r="AR244" s="143" t="s">
        <v>201</v>
      </c>
      <c r="AT244" s="143" t="s">
        <v>197</v>
      </c>
      <c r="AU244" s="143" t="s">
        <v>87</v>
      </c>
      <c r="AY244" s="17" t="s">
        <v>194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7" t="s">
        <v>85</v>
      </c>
      <c r="BK244" s="144">
        <f>ROUND(I244*H244,2)</f>
        <v>0</v>
      </c>
      <c r="BL244" s="17" t="s">
        <v>201</v>
      </c>
      <c r="BM244" s="143" t="s">
        <v>1197</v>
      </c>
    </row>
    <row r="245" spans="2:51" s="12" customFormat="1" ht="11.25">
      <c r="B245" s="151"/>
      <c r="D245" s="145" t="s">
        <v>320</v>
      </c>
      <c r="E245" s="152" t="s">
        <v>33</v>
      </c>
      <c r="F245" s="153" t="s">
        <v>1198</v>
      </c>
      <c r="H245" s="154">
        <v>12</v>
      </c>
      <c r="I245" s="155"/>
      <c r="L245" s="151"/>
      <c r="M245" s="156"/>
      <c r="T245" s="157"/>
      <c r="AT245" s="152" t="s">
        <v>320</v>
      </c>
      <c r="AU245" s="152" t="s">
        <v>87</v>
      </c>
      <c r="AV245" s="12" t="s">
        <v>87</v>
      </c>
      <c r="AW245" s="12" t="s">
        <v>39</v>
      </c>
      <c r="AX245" s="12" t="s">
        <v>85</v>
      </c>
      <c r="AY245" s="152" t="s">
        <v>194</v>
      </c>
    </row>
    <row r="246" spans="2:63" s="11" customFormat="1" ht="22.9" customHeight="1">
      <c r="B246" s="120"/>
      <c r="D246" s="121" t="s">
        <v>77</v>
      </c>
      <c r="E246" s="130" t="s">
        <v>498</v>
      </c>
      <c r="F246" s="130" t="s">
        <v>499</v>
      </c>
      <c r="I246" s="123"/>
      <c r="J246" s="131">
        <f>BK246</f>
        <v>0</v>
      </c>
      <c r="L246" s="120"/>
      <c r="M246" s="125"/>
      <c r="P246" s="126">
        <f>SUM(P247:P252)</f>
        <v>0</v>
      </c>
      <c r="R246" s="126">
        <f>SUM(R247:R252)</f>
        <v>0</v>
      </c>
      <c r="T246" s="127">
        <f>SUM(T247:T252)</f>
        <v>0</v>
      </c>
      <c r="AR246" s="121" t="s">
        <v>85</v>
      </c>
      <c r="AT246" s="128" t="s">
        <v>77</v>
      </c>
      <c r="AU246" s="128" t="s">
        <v>85</v>
      </c>
      <c r="AY246" s="121" t="s">
        <v>194</v>
      </c>
      <c r="BK246" s="129">
        <f>SUM(BK247:BK252)</f>
        <v>0</v>
      </c>
    </row>
    <row r="247" spans="2:65" s="1" customFormat="1" ht="24.2" customHeight="1">
      <c r="B247" s="33"/>
      <c r="C247" s="132" t="s">
        <v>936</v>
      </c>
      <c r="D247" s="132" t="s">
        <v>197</v>
      </c>
      <c r="E247" s="133" t="s">
        <v>500</v>
      </c>
      <c r="F247" s="134" t="s">
        <v>501</v>
      </c>
      <c r="G247" s="135" t="s">
        <v>351</v>
      </c>
      <c r="H247" s="136">
        <v>21.2</v>
      </c>
      <c r="I247" s="137"/>
      <c r="J247" s="138">
        <f>ROUND(I247*H247,2)</f>
        <v>0</v>
      </c>
      <c r="K247" s="134" t="s">
        <v>295</v>
      </c>
      <c r="L247" s="33"/>
      <c r="M247" s="139" t="s">
        <v>33</v>
      </c>
      <c r="N247" s="140" t="s">
        <v>49</v>
      </c>
      <c r="P247" s="141">
        <f>O247*H247</f>
        <v>0</v>
      </c>
      <c r="Q247" s="141">
        <v>0</v>
      </c>
      <c r="R247" s="141">
        <f>Q247*H247</f>
        <v>0</v>
      </c>
      <c r="S247" s="141">
        <v>0</v>
      </c>
      <c r="T247" s="142">
        <f>S247*H247</f>
        <v>0</v>
      </c>
      <c r="AR247" s="143" t="s">
        <v>201</v>
      </c>
      <c r="AT247" s="143" t="s">
        <v>197</v>
      </c>
      <c r="AU247" s="143" t="s">
        <v>87</v>
      </c>
      <c r="AY247" s="17" t="s">
        <v>194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7" t="s">
        <v>85</v>
      </c>
      <c r="BK247" s="144">
        <f>ROUND(I247*H247,2)</f>
        <v>0</v>
      </c>
      <c r="BL247" s="17" t="s">
        <v>201</v>
      </c>
      <c r="BM247" s="143" t="s">
        <v>1199</v>
      </c>
    </row>
    <row r="248" spans="2:47" s="1" customFormat="1" ht="11.25">
      <c r="B248" s="33"/>
      <c r="D248" s="149" t="s">
        <v>297</v>
      </c>
      <c r="F248" s="150" t="s">
        <v>503</v>
      </c>
      <c r="I248" s="147"/>
      <c r="L248" s="33"/>
      <c r="M248" s="148"/>
      <c r="T248" s="54"/>
      <c r="AT248" s="17" t="s">
        <v>297</v>
      </c>
      <c r="AU248" s="17" t="s">
        <v>87</v>
      </c>
    </row>
    <row r="249" spans="2:51" s="12" customFormat="1" ht="11.25">
      <c r="B249" s="151"/>
      <c r="D249" s="145" t="s">
        <v>320</v>
      </c>
      <c r="E249" s="152" t="s">
        <v>33</v>
      </c>
      <c r="F249" s="153" t="s">
        <v>1200</v>
      </c>
      <c r="H249" s="154">
        <v>21.2</v>
      </c>
      <c r="I249" s="155"/>
      <c r="L249" s="151"/>
      <c r="M249" s="156"/>
      <c r="T249" s="157"/>
      <c r="AT249" s="152" t="s">
        <v>320</v>
      </c>
      <c r="AU249" s="152" t="s">
        <v>87</v>
      </c>
      <c r="AV249" s="12" t="s">
        <v>87</v>
      </c>
      <c r="AW249" s="12" t="s">
        <v>39</v>
      </c>
      <c r="AX249" s="12" t="s">
        <v>85</v>
      </c>
      <c r="AY249" s="152" t="s">
        <v>194</v>
      </c>
    </row>
    <row r="250" spans="2:65" s="1" customFormat="1" ht="24.2" customHeight="1">
      <c r="B250" s="33"/>
      <c r="C250" s="132" t="s">
        <v>942</v>
      </c>
      <c r="D250" s="132" t="s">
        <v>197</v>
      </c>
      <c r="E250" s="133" t="s">
        <v>505</v>
      </c>
      <c r="F250" s="134" t="s">
        <v>506</v>
      </c>
      <c r="G250" s="135" t="s">
        <v>351</v>
      </c>
      <c r="H250" s="136">
        <v>508.8</v>
      </c>
      <c r="I250" s="137"/>
      <c r="J250" s="138">
        <f>ROUND(I250*H250,2)</f>
        <v>0</v>
      </c>
      <c r="K250" s="134" t="s">
        <v>295</v>
      </c>
      <c r="L250" s="33"/>
      <c r="M250" s="139" t="s">
        <v>33</v>
      </c>
      <c r="N250" s="140" t="s">
        <v>49</v>
      </c>
      <c r="P250" s="141">
        <f>O250*H250</f>
        <v>0</v>
      </c>
      <c r="Q250" s="141">
        <v>0</v>
      </c>
      <c r="R250" s="141">
        <f>Q250*H250</f>
        <v>0</v>
      </c>
      <c r="S250" s="141">
        <v>0</v>
      </c>
      <c r="T250" s="142">
        <f>S250*H250</f>
        <v>0</v>
      </c>
      <c r="AR250" s="143" t="s">
        <v>201</v>
      </c>
      <c r="AT250" s="143" t="s">
        <v>197</v>
      </c>
      <c r="AU250" s="143" t="s">
        <v>87</v>
      </c>
      <c r="AY250" s="17" t="s">
        <v>194</v>
      </c>
      <c r="BE250" s="144">
        <f>IF(N250="základní",J250,0)</f>
        <v>0</v>
      </c>
      <c r="BF250" s="144">
        <f>IF(N250="snížená",J250,0)</f>
        <v>0</v>
      </c>
      <c r="BG250" s="144">
        <f>IF(N250="zákl. přenesená",J250,0)</f>
        <v>0</v>
      </c>
      <c r="BH250" s="144">
        <f>IF(N250="sníž. přenesená",J250,0)</f>
        <v>0</v>
      </c>
      <c r="BI250" s="144">
        <f>IF(N250="nulová",J250,0)</f>
        <v>0</v>
      </c>
      <c r="BJ250" s="17" t="s">
        <v>85</v>
      </c>
      <c r="BK250" s="144">
        <f>ROUND(I250*H250,2)</f>
        <v>0</v>
      </c>
      <c r="BL250" s="17" t="s">
        <v>201</v>
      </c>
      <c r="BM250" s="143" t="s">
        <v>1201</v>
      </c>
    </row>
    <row r="251" spans="2:47" s="1" customFormat="1" ht="11.25">
      <c r="B251" s="33"/>
      <c r="D251" s="149" t="s">
        <v>297</v>
      </c>
      <c r="F251" s="150" t="s">
        <v>508</v>
      </c>
      <c r="I251" s="147"/>
      <c r="L251" s="33"/>
      <c r="M251" s="148"/>
      <c r="T251" s="54"/>
      <c r="AT251" s="17" t="s">
        <v>297</v>
      </c>
      <c r="AU251" s="17" t="s">
        <v>87</v>
      </c>
    </row>
    <row r="252" spans="2:51" s="12" customFormat="1" ht="11.25">
      <c r="B252" s="151"/>
      <c r="D252" s="145" t="s">
        <v>320</v>
      </c>
      <c r="E252" s="152" t="s">
        <v>33</v>
      </c>
      <c r="F252" s="153" t="s">
        <v>1202</v>
      </c>
      <c r="H252" s="154">
        <v>508.8</v>
      </c>
      <c r="I252" s="155"/>
      <c r="L252" s="151"/>
      <c r="M252" s="156"/>
      <c r="T252" s="157"/>
      <c r="AT252" s="152" t="s">
        <v>320</v>
      </c>
      <c r="AU252" s="152" t="s">
        <v>87</v>
      </c>
      <c r="AV252" s="12" t="s">
        <v>87</v>
      </c>
      <c r="AW252" s="12" t="s">
        <v>39</v>
      </c>
      <c r="AX252" s="12" t="s">
        <v>85</v>
      </c>
      <c r="AY252" s="152" t="s">
        <v>194</v>
      </c>
    </row>
    <row r="253" spans="2:63" s="11" customFormat="1" ht="22.9" customHeight="1">
      <c r="B253" s="120"/>
      <c r="D253" s="121" t="s">
        <v>77</v>
      </c>
      <c r="E253" s="130" t="s">
        <v>375</v>
      </c>
      <c r="F253" s="130" t="s">
        <v>376</v>
      </c>
      <c r="I253" s="123"/>
      <c r="J253" s="131">
        <f>BK253</f>
        <v>0</v>
      </c>
      <c r="L253" s="120"/>
      <c r="M253" s="125"/>
      <c r="P253" s="126">
        <f>SUM(P254:P255)</f>
        <v>0</v>
      </c>
      <c r="R253" s="126">
        <f>SUM(R254:R255)</f>
        <v>0</v>
      </c>
      <c r="T253" s="127">
        <f>SUM(T254:T255)</f>
        <v>0</v>
      </c>
      <c r="AR253" s="121" t="s">
        <v>85</v>
      </c>
      <c r="AT253" s="128" t="s">
        <v>77</v>
      </c>
      <c r="AU253" s="128" t="s">
        <v>85</v>
      </c>
      <c r="AY253" s="121" t="s">
        <v>194</v>
      </c>
      <c r="BK253" s="129">
        <f>SUM(BK254:BK255)</f>
        <v>0</v>
      </c>
    </row>
    <row r="254" spans="2:65" s="1" customFormat="1" ht="21.75" customHeight="1">
      <c r="B254" s="33"/>
      <c r="C254" s="132" t="s">
        <v>946</v>
      </c>
      <c r="D254" s="132" t="s">
        <v>197</v>
      </c>
      <c r="E254" s="133" t="s">
        <v>377</v>
      </c>
      <c r="F254" s="134" t="s">
        <v>378</v>
      </c>
      <c r="G254" s="135" t="s">
        <v>351</v>
      </c>
      <c r="H254" s="136">
        <v>104.82</v>
      </c>
      <c r="I254" s="137"/>
      <c r="J254" s="138">
        <f>ROUND(I254*H254,2)</f>
        <v>0</v>
      </c>
      <c r="K254" s="134" t="s">
        <v>295</v>
      </c>
      <c r="L254" s="33"/>
      <c r="M254" s="139" t="s">
        <v>33</v>
      </c>
      <c r="N254" s="140" t="s">
        <v>49</v>
      </c>
      <c r="P254" s="141">
        <f>O254*H254</f>
        <v>0</v>
      </c>
      <c r="Q254" s="141">
        <v>0</v>
      </c>
      <c r="R254" s="141">
        <f>Q254*H254</f>
        <v>0</v>
      </c>
      <c r="S254" s="141">
        <v>0</v>
      </c>
      <c r="T254" s="142">
        <f>S254*H254</f>
        <v>0</v>
      </c>
      <c r="AR254" s="143" t="s">
        <v>201</v>
      </c>
      <c r="AT254" s="143" t="s">
        <v>197</v>
      </c>
      <c r="AU254" s="143" t="s">
        <v>87</v>
      </c>
      <c r="AY254" s="17" t="s">
        <v>194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7" t="s">
        <v>85</v>
      </c>
      <c r="BK254" s="144">
        <f>ROUND(I254*H254,2)</f>
        <v>0</v>
      </c>
      <c r="BL254" s="17" t="s">
        <v>201</v>
      </c>
      <c r="BM254" s="143" t="s">
        <v>1203</v>
      </c>
    </row>
    <row r="255" spans="2:47" s="1" customFormat="1" ht="11.25">
      <c r="B255" s="33"/>
      <c r="D255" s="149" t="s">
        <v>297</v>
      </c>
      <c r="F255" s="150" t="s">
        <v>380</v>
      </c>
      <c r="I255" s="147"/>
      <c r="L255" s="33"/>
      <c r="M255" s="148"/>
      <c r="T255" s="54"/>
      <c r="AT255" s="17" t="s">
        <v>297</v>
      </c>
      <c r="AU255" s="17" t="s">
        <v>87</v>
      </c>
    </row>
    <row r="256" spans="2:63" s="11" customFormat="1" ht="25.9" customHeight="1">
      <c r="B256" s="120"/>
      <c r="D256" s="121" t="s">
        <v>77</v>
      </c>
      <c r="E256" s="122" t="s">
        <v>950</v>
      </c>
      <c r="F256" s="122" t="s">
        <v>951</v>
      </c>
      <c r="I256" s="123"/>
      <c r="J256" s="124">
        <f>BK256</f>
        <v>0</v>
      </c>
      <c r="L256" s="120"/>
      <c r="M256" s="125"/>
      <c r="P256" s="126">
        <f>P257+P261</f>
        <v>0</v>
      </c>
      <c r="R256" s="126">
        <f>R257+R261</f>
        <v>0.208469</v>
      </c>
      <c r="T256" s="127">
        <f>T257+T261</f>
        <v>0</v>
      </c>
      <c r="AR256" s="121" t="s">
        <v>87</v>
      </c>
      <c r="AT256" s="128" t="s">
        <v>77</v>
      </c>
      <c r="AU256" s="128" t="s">
        <v>78</v>
      </c>
      <c r="AY256" s="121" t="s">
        <v>194</v>
      </c>
      <c r="BK256" s="129">
        <f>BK257+BK261</f>
        <v>0</v>
      </c>
    </row>
    <row r="257" spans="2:63" s="11" customFormat="1" ht="22.9" customHeight="1">
      <c r="B257" s="120"/>
      <c r="D257" s="121" t="s">
        <v>77</v>
      </c>
      <c r="E257" s="130" t="s">
        <v>952</v>
      </c>
      <c r="F257" s="130" t="s">
        <v>953</v>
      </c>
      <c r="I257" s="123"/>
      <c r="J257" s="131">
        <f>BK257</f>
        <v>0</v>
      </c>
      <c r="L257" s="120"/>
      <c r="M257" s="125"/>
      <c r="P257" s="126">
        <f>SUM(P258:P260)</f>
        <v>0</v>
      </c>
      <c r="R257" s="126">
        <f>SUM(R258:R260)</f>
        <v>0.0038</v>
      </c>
      <c r="T257" s="127">
        <f>SUM(T258:T260)</f>
        <v>0</v>
      </c>
      <c r="AR257" s="121" t="s">
        <v>87</v>
      </c>
      <c r="AT257" s="128" t="s">
        <v>77</v>
      </c>
      <c r="AU257" s="128" t="s">
        <v>85</v>
      </c>
      <c r="AY257" s="121" t="s">
        <v>194</v>
      </c>
      <c r="BK257" s="129">
        <f>SUM(BK258:BK260)</f>
        <v>0</v>
      </c>
    </row>
    <row r="258" spans="2:65" s="1" customFormat="1" ht="16.5" customHeight="1">
      <c r="B258" s="33"/>
      <c r="C258" s="132" t="s">
        <v>948</v>
      </c>
      <c r="D258" s="132" t="s">
        <v>197</v>
      </c>
      <c r="E258" s="133" t="s">
        <v>955</v>
      </c>
      <c r="F258" s="134" t="s">
        <v>956</v>
      </c>
      <c r="G258" s="135" t="s">
        <v>621</v>
      </c>
      <c r="H258" s="136">
        <v>1</v>
      </c>
      <c r="I258" s="137"/>
      <c r="J258" s="138">
        <f>ROUND(I258*H258,2)</f>
        <v>0</v>
      </c>
      <c r="K258" s="134" t="s">
        <v>295</v>
      </c>
      <c r="L258" s="33"/>
      <c r="M258" s="139" t="s">
        <v>33</v>
      </c>
      <c r="N258" s="140" t="s">
        <v>49</v>
      </c>
      <c r="P258" s="141">
        <f>O258*H258</f>
        <v>0</v>
      </c>
      <c r="Q258" s="141">
        <v>0.0038</v>
      </c>
      <c r="R258" s="141">
        <f>Q258*H258</f>
        <v>0.0038</v>
      </c>
      <c r="S258" s="141">
        <v>0</v>
      </c>
      <c r="T258" s="142">
        <f>S258*H258</f>
        <v>0</v>
      </c>
      <c r="AR258" s="143" t="s">
        <v>265</v>
      </c>
      <c r="AT258" s="143" t="s">
        <v>197</v>
      </c>
      <c r="AU258" s="143" t="s">
        <v>87</v>
      </c>
      <c r="AY258" s="17" t="s">
        <v>194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7" t="s">
        <v>85</v>
      </c>
      <c r="BK258" s="144">
        <f>ROUND(I258*H258,2)</f>
        <v>0</v>
      </c>
      <c r="BL258" s="17" t="s">
        <v>265</v>
      </c>
      <c r="BM258" s="143" t="s">
        <v>1204</v>
      </c>
    </row>
    <row r="259" spans="2:47" s="1" customFormat="1" ht="11.25">
      <c r="B259" s="33"/>
      <c r="D259" s="149" t="s">
        <v>297</v>
      </c>
      <c r="F259" s="150" t="s">
        <v>958</v>
      </c>
      <c r="I259" s="147"/>
      <c r="L259" s="33"/>
      <c r="M259" s="148"/>
      <c r="T259" s="54"/>
      <c r="AT259" s="17" t="s">
        <v>297</v>
      </c>
      <c r="AU259" s="17" t="s">
        <v>87</v>
      </c>
    </row>
    <row r="260" spans="2:51" s="12" customFormat="1" ht="11.25">
      <c r="B260" s="151"/>
      <c r="D260" s="145" t="s">
        <v>320</v>
      </c>
      <c r="E260" s="152" t="s">
        <v>33</v>
      </c>
      <c r="F260" s="153" t="s">
        <v>959</v>
      </c>
      <c r="H260" s="154">
        <v>1</v>
      </c>
      <c r="I260" s="155"/>
      <c r="L260" s="151"/>
      <c r="M260" s="156"/>
      <c r="T260" s="157"/>
      <c r="AT260" s="152" t="s">
        <v>320</v>
      </c>
      <c r="AU260" s="152" t="s">
        <v>87</v>
      </c>
      <c r="AV260" s="12" t="s">
        <v>87</v>
      </c>
      <c r="AW260" s="12" t="s">
        <v>39</v>
      </c>
      <c r="AX260" s="12" t="s">
        <v>85</v>
      </c>
      <c r="AY260" s="152" t="s">
        <v>194</v>
      </c>
    </row>
    <row r="261" spans="2:63" s="11" customFormat="1" ht="22.9" customHeight="1">
      <c r="B261" s="120"/>
      <c r="D261" s="121" t="s">
        <v>77</v>
      </c>
      <c r="E261" s="130" t="s">
        <v>960</v>
      </c>
      <c r="F261" s="130" t="s">
        <v>961</v>
      </c>
      <c r="I261" s="123"/>
      <c r="J261" s="131">
        <f>BK261</f>
        <v>0</v>
      </c>
      <c r="L261" s="120"/>
      <c r="M261" s="125"/>
      <c r="P261" s="126">
        <f>SUM(P262:P268)</f>
        <v>0</v>
      </c>
      <c r="R261" s="126">
        <f>SUM(R262:R268)</f>
        <v>0.204669</v>
      </c>
      <c r="T261" s="127">
        <f>SUM(T262:T268)</f>
        <v>0</v>
      </c>
      <c r="AR261" s="121" t="s">
        <v>87</v>
      </c>
      <c r="AT261" s="128" t="s">
        <v>77</v>
      </c>
      <c r="AU261" s="128" t="s">
        <v>85</v>
      </c>
      <c r="AY261" s="121" t="s">
        <v>194</v>
      </c>
      <c r="BK261" s="129">
        <f>SUM(BK262:BK268)</f>
        <v>0</v>
      </c>
    </row>
    <row r="262" spans="2:65" s="1" customFormat="1" ht="16.5" customHeight="1">
      <c r="B262" s="33"/>
      <c r="C262" s="132" t="s">
        <v>954</v>
      </c>
      <c r="D262" s="132" t="s">
        <v>197</v>
      </c>
      <c r="E262" s="133" t="s">
        <v>963</v>
      </c>
      <c r="F262" s="134" t="s">
        <v>964</v>
      </c>
      <c r="G262" s="135" t="s">
        <v>367</v>
      </c>
      <c r="H262" s="136">
        <v>1.3</v>
      </c>
      <c r="I262" s="137"/>
      <c r="J262" s="138">
        <f>ROUND(I262*H262,2)</f>
        <v>0</v>
      </c>
      <c r="K262" s="134" t="s">
        <v>33</v>
      </c>
      <c r="L262" s="33"/>
      <c r="M262" s="139" t="s">
        <v>33</v>
      </c>
      <c r="N262" s="140" t="s">
        <v>49</v>
      </c>
      <c r="P262" s="141">
        <f>O262*H262</f>
        <v>0</v>
      </c>
      <c r="Q262" s="141">
        <v>0.03383</v>
      </c>
      <c r="R262" s="141">
        <f>Q262*H262</f>
        <v>0.043979</v>
      </c>
      <c r="S262" s="141">
        <v>0</v>
      </c>
      <c r="T262" s="142">
        <f>S262*H262</f>
        <v>0</v>
      </c>
      <c r="AR262" s="143" t="s">
        <v>265</v>
      </c>
      <c r="AT262" s="143" t="s">
        <v>197</v>
      </c>
      <c r="AU262" s="143" t="s">
        <v>87</v>
      </c>
      <c r="AY262" s="17" t="s">
        <v>194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7" t="s">
        <v>85</v>
      </c>
      <c r="BK262" s="144">
        <f>ROUND(I262*H262,2)</f>
        <v>0</v>
      </c>
      <c r="BL262" s="17" t="s">
        <v>265</v>
      </c>
      <c r="BM262" s="143" t="s">
        <v>1205</v>
      </c>
    </row>
    <row r="263" spans="2:47" s="1" customFormat="1" ht="19.5">
      <c r="B263" s="33"/>
      <c r="D263" s="145" t="s">
        <v>206</v>
      </c>
      <c r="F263" s="146" t="s">
        <v>966</v>
      </c>
      <c r="I263" s="147"/>
      <c r="L263" s="33"/>
      <c r="M263" s="148"/>
      <c r="T263" s="54"/>
      <c r="AT263" s="17" t="s">
        <v>206</v>
      </c>
      <c r="AU263" s="17" t="s">
        <v>87</v>
      </c>
    </row>
    <row r="264" spans="2:65" s="1" customFormat="1" ht="16.5" customHeight="1">
      <c r="B264" s="33"/>
      <c r="C264" s="132" t="s">
        <v>962</v>
      </c>
      <c r="D264" s="132" t="s">
        <v>197</v>
      </c>
      <c r="E264" s="133" t="s">
        <v>1206</v>
      </c>
      <c r="F264" s="134" t="s">
        <v>1207</v>
      </c>
      <c r="G264" s="135" t="s">
        <v>367</v>
      </c>
      <c r="H264" s="136">
        <v>1.1</v>
      </c>
      <c r="I264" s="137"/>
      <c r="J264" s="138">
        <f>ROUND(I264*H264,2)</f>
        <v>0</v>
      </c>
      <c r="K264" s="134" t="s">
        <v>33</v>
      </c>
      <c r="L264" s="33"/>
      <c r="M264" s="139" t="s">
        <v>33</v>
      </c>
      <c r="N264" s="140" t="s">
        <v>49</v>
      </c>
      <c r="P264" s="141">
        <f>O264*H264</f>
        <v>0</v>
      </c>
      <c r="Q264" s="141">
        <v>0.0519</v>
      </c>
      <c r="R264" s="141">
        <f>Q264*H264</f>
        <v>0.05709000000000001</v>
      </c>
      <c r="S264" s="141">
        <v>0</v>
      </c>
      <c r="T264" s="142">
        <f>S264*H264</f>
        <v>0</v>
      </c>
      <c r="AR264" s="143" t="s">
        <v>265</v>
      </c>
      <c r="AT264" s="143" t="s">
        <v>197</v>
      </c>
      <c r="AU264" s="143" t="s">
        <v>87</v>
      </c>
      <c r="AY264" s="17" t="s">
        <v>194</v>
      </c>
      <c r="BE264" s="144">
        <f>IF(N264="základní",J264,0)</f>
        <v>0</v>
      </c>
      <c r="BF264" s="144">
        <f>IF(N264="snížená",J264,0)</f>
        <v>0</v>
      </c>
      <c r="BG264" s="144">
        <f>IF(N264="zákl. přenesená",J264,0)</f>
        <v>0</v>
      </c>
      <c r="BH264" s="144">
        <f>IF(N264="sníž. přenesená",J264,0)</f>
        <v>0</v>
      </c>
      <c r="BI264" s="144">
        <f>IF(N264="nulová",J264,0)</f>
        <v>0</v>
      </c>
      <c r="BJ264" s="17" t="s">
        <v>85</v>
      </c>
      <c r="BK264" s="144">
        <f>ROUND(I264*H264,2)</f>
        <v>0</v>
      </c>
      <c r="BL264" s="17" t="s">
        <v>265</v>
      </c>
      <c r="BM264" s="143" t="s">
        <v>1208</v>
      </c>
    </row>
    <row r="265" spans="2:47" s="1" customFormat="1" ht="19.5">
      <c r="B265" s="33"/>
      <c r="D265" s="145" t="s">
        <v>206</v>
      </c>
      <c r="F265" s="146" t="s">
        <v>1209</v>
      </c>
      <c r="I265" s="147"/>
      <c r="L265" s="33"/>
      <c r="M265" s="148"/>
      <c r="T265" s="54"/>
      <c r="AT265" s="17" t="s">
        <v>206</v>
      </c>
      <c r="AU265" s="17" t="s">
        <v>87</v>
      </c>
    </row>
    <row r="266" spans="2:65" s="1" customFormat="1" ht="16.5" customHeight="1">
      <c r="B266" s="33"/>
      <c r="C266" s="132" t="s">
        <v>1210</v>
      </c>
      <c r="D266" s="132" t="s">
        <v>197</v>
      </c>
      <c r="E266" s="133" t="s">
        <v>1211</v>
      </c>
      <c r="F266" s="134" t="s">
        <v>1212</v>
      </c>
      <c r="G266" s="135" t="s">
        <v>200</v>
      </c>
      <c r="H266" s="136">
        <v>1</v>
      </c>
      <c r="I266" s="137"/>
      <c r="J266" s="138">
        <f>ROUND(I266*H266,2)</f>
        <v>0</v>
      </c>
      <c r="K266" s="134" t="s">
        <v>33</v>
      </c>
      <c r="L266" s="33"/>
      <c r="M266" s="139" t="s">
        <v>33</v>
      </c>
      <c r="N266" s="140" t="s">
        <v>49</v>
      </c>
      <c r="P266" s="141">
        <f>O266*H266</f>
        <v>0</v>
      </c>
      <c r="Q266" s="141">
        <v>0.1036</v>
      </c>
      <c r="R266" s="141">
        <f>Q266*H266</f>
        <v>0.1036</v>
      </c>
      <c r="S266" s="141">
        <v>0</v>
      </c>
      <c r="T266" s="142">
        <f>S266*H266</f>
        <v>0</v>
      </c>
      <c r="AR266" s="143" t="s">
        <v>265</v>
      </c>
      <c r="AT266" s="143" t="s">
        <v>197</v>
      </c>
      <c r="AU266" s="143" t="s">
        <v>87</v>
      </c>
      <c r="AY266" s="17" t="s">
        <v>194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7" t="s">
        <v>85</v>
      </c>
      <c r="BK266" s="144">
        <f>ROUND(I266*H266,2)</f>
        <v>0</v>
      </c>
      <c r="BL266" s="17" t="s">
        <v>265</v>
      </c>
      <c r="BM266" s="143" t="s">
        <v>1213</v>
      </c>
    </row>
    <row r="267" spans="2:65" s="1" customFormat="1" ht="16.5" customHeight="1">
      <c r="B267" s="33"/>
      <c r="C267" s="132" t="s">
        <v>1214</v>
      </c>
      <c r="D267" s="132" t="s">
        <v>197</v>
      </c>
      <c r="E267" s="133" t="s">
        <v>1215</v>
      </c>
      <c r="F267" s="134" t="s">
        <v>1216</v>
      </c>
      <c r="G267" s="135" t="s">
        <v>621</v>
      </c>
      <c r="H267" s="136">
        <v>1</v>
      </c>
      <c r="I267" s="137"/>
      <c r="J267" s="138">
        <f>ROUND(I267*H267,2)</f>
        <v>0</v>
      </c>
      <c r="K267" s="134" t="s">
        <v>33</v>
      </c>
      <c r="L267" s="33"/>
      <c r="M267" s="139" t="s">
        <v>33</v>
      </c>
      <c r="N267" s="140" t="s">
        <v>49</v>
      </c>
      <c r="P267" s="141">
        <f>O267*H267</f>
        <v>0</v>
      </c>
      <c r="Q267" s="141">
        <v>0</v>
      </c>
      <c r="R267" s="141">
        <f>Q267*H267</f>
        <v>0</v>
      </c>
      <c r="S267" s="141">
        <v>0</v>
      </c>
      <c r="T267" s="142">
        <f>S267*H267</f>
        <v>0</v>
      </c>
      <c r="AR267" s="143" t="s">
        <v>265</v>
      </c>
      <c r="AT267" s="143" t="s">
        <v>197</v>
      </c>
      <c r="AU267" s="143" t="s">
        <v>87</v>
      </c>
      <c r="AY267" s="17" t="s">
        <v>194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7" t="s">
        <v>85</v>
      </c>
      <c r="BK267" s="144">
        <f>ROUND(I267*H267,2)</f>
        <v>0</v>
      </c>
      <c r="BL267" s="17" t="s">
        <v>265</v>
      </c>
      <c r="BM267" s="143" t="s">
        <v>1217</v>
      </c>
    </row>
    <row r="268" spans="2:47" s="1" customFormat="1" ht="19.5">
      <c r="B268" s="33"/>
      <c r="D268" s="145" t="s">
        <v>206</v>
      </c>
      <c r="F268" s="146" t="s">
        <v>1218</v>
      </c>
      <c r="I268" s="147"/>
      <c r="L268" s="33"/>
      <c r="M268" s="158"/>
      <c r="N268" s="159"/>
      <c r="O268" s="159"/>
      <c r="P268" s="159"/>
      <c r="Q268" s="159"/>
      <c r="R268" s="159"/>
      <c r="S268" s="159"/>
      <c r="T268" s="160"/>
      <c r="AT268" s="17" t="s">
        <v>206</v>
      </c>
      <c r="AU268" s="17" t="s">
        <v>87</v>
      </c>
    </row>
    <row r="269" spans="2:12" s="1" customFormat="1" ht="6.95" customHeight="1">
      <c r="B269" s="42"/>
      <c r="C269" s="43"/>
      <c r="D269" s="43"/>
      <c r="E269" s="43"/>
      <c r="F269" s="43"/>
      <c r="G269" s="43"/>
      <c r="H269" s="43"/>
      <c r="I269" s="43"/>
      <c r="J269" s="43"/>
      <c r="K269" s="43"/>
      <c r="L269" s="33"/>
    </row>
  </sheetData>
  <sheetProtection algorithmName="SHA-512" hashValue="uA1UgZ4hXX9zQ8CamijiVTGaEh4ipKm8jDEhHZ2zHqiMShFdMYdldQfXMuA+tM37TvisS5gTEvFLgDV6+yJf7g==" saltValue="A0zi6QEtMpmEKUxtzA4z7bMDaAsNuSysKwnGdHyqNTpmDmpjIk4hXDOpdCTOvsn2JhgiITHQgJrd1XnnOBqpfA==" spinCount="100000" sheet="1" objects="1" scenarios="1" formatColumns="0" formatRows="0" autoFilter="0"/>
  <autoFilter ref="C97:K268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hyperlinks>
    <hyperlink ref="F102" r:id="rId1" display="https://podminky.urs.cz/item/CS_URS_2023_01/114203102"/>
    <hyperlink ref="F105" r:id="rId2" display="https://podminky.urs.cz/item/CS_URS_2023_01/114203104"/>
    <hyperlink ref="F108" r:id="rId3" display="https://podminky.urs.cz/item/CS_URS_2023_01/121151123"/>
    <hyperlink ref="F111" r:id="rId4" display="https://podminky.urs.cz/item/CS_URS_2023_01/127751111"/>
    <hyperlink ref="F116" r:id="rId5" display="https://podminky.urs.cz/item/CS_URS_2023_01/162351103"/>
    <hyperlink ref="F125" r:id="rId6" display="https://podminky.urs.cz/item/CS_URS_2023_01/162351104"/>
    <hyperlink ref="F128" r:id="rId7" display="https://podminky.urs.cz/item/CS_URS_2023_01/171151131"/>
    <hyperlink ref="F133" r:id="rId8" display="https://podminky.urs.cz/item/CS_URS_2023_01/175151101"/>
    <hyperlink ref="F139" r:id="rId9" display="https://podminky.urs.cz/item/CS_URS_2023_01/181351003"/>
    <hyperlink ref="F142" r:id="rId10" display="https://podminky.urs.cz/item/CS_URS_2023_01/181411121"/>
    <hyperlink ref="F146" r:id="rId11" display="https://podminky.urs.cz/item/CS_URS_2023_01/181951112"/>
    <hyperlink ref="F149" r:id="rId12" display="https://podminky.urs.cz/item/CS_URS_2023_01/182251101"/>
    <hyperlink ref="F152" r:id="rId13" display="https://podminky.urs.cz/item/CS_URS_2023_01/185804312"/>
    <hyperlink ref="F161" r:id="rId14" display="https://podminky.urs.cz/item/CS_URS_2023_01/212755214"/>
    <hyperlink ref="F164" r:id="rId15" display="https://podminky.urs.cz/item/CS_URS_2023_01/273313611"/>
    <hyperlink ref="F168" r:id="rId16" display="https://podminky.urs.cz/item/CS_URS_2023_01/461310312"/>
    <hyperlink ref="F171" r:id="rId17" display="https://podminky.urs.cz/item/CS_URS_2023_01/321321116"/>
    <hyperlink ref="F177" r:id="rId18" display="https://podminky.urs.cz/item/CS_URS_2023_01/321351010"/>
    <hyperlink ref="F180" r:id="rId19" display="https://podminky.urs.cz/item/CS_URS_2023_01/321352010"/>
    <hyperlink ref="F182" r:id="rId20" display="https://podminky.urs.cz/item/CS_URS_2023_01/321366111"/>
    <hyperlink ref="F185" r:id="rId21" display="https://podminky.urs.cz/item/CS_URS_2023_01/321366112"/>
    <hyperlink ref="F188" r:id="rId22" display="https://podminky.urs.cz/item/CS_URS_2023_01/321368211"/>
    <hyperlink ref="F197" r:id="rId23" display="https://podminky.urs.cz/item/CS_URS_2023_01/451317113"/>
    <hyperlink ref="F205" r:id="rId24" display="https://podminky.urs.cz/item/CS_URS_2023_01/591111111"/>
    <hyperlink ref="F211" r:id="rId25" display="https://podminky.urs.cz/item/CS_URS_2023_01/871315211"/>
    <hyperlink ref="F214" r:id="rId26" display="https://podminky.urs.cz/item/CS_URS_2023_01/871375211"/>
    <hyperlink ref="F217" r:id="rId27" display="https://podminky.urs.cz/item/CS_URS_2023_01/891372421"/>
    <hyperlink ref="F221" r:id="rId28" display="https://podminky.urs.cz/item/CS_URS_2023_01/899501221"/>
    <hyperlink ref="F224" r:id="rId29" display="https://podminky.urs.cz/item/CS_URS_2021_02/899911101"/>
    <hyperlink ref="F227" r:id="rId30" display="https://podminky.urs.cz/item/CS_URS_2023_01/899913151"/>
    <hyperlink ref="F233" r:id="rId31" display="https://podminky.urs.cz/item/CS_URS_2023_01/931992121"/>
    <hyperlink ref="F236" r:id="rId32" display="https://podminky.urs.cz/item/CS_URS_2023_01/953333318"/>
    <hyperlink ref="F239" r:id="rId33" display="https://podminky.urs.cz/item/CS_URS_2023_01/960211251"/>
    <hyperlink ref="F248" r:id="rId34" display="https://podminky.urs.cz/item/CS_URS_2023_01/997321511"/>
    <hyperlink ref="F251" r:id="rId35" display="https://podminky.urs.cz/item/CS_URS_2023_01/997321519"/>
    <hyperlink ref="F255" r:id="rId36" display="https://podminky.urs.cz/item/CS_URS_2023_01/998332011"/>
    <hyperlink ref="F259" r:id="rId37" display="https://podminky.urs.cz/item/CS_URS_2023_01/721263103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39"/>
  <headerFooter>
    <oddFooter>&amp;CStrana &amp;P z &amp;N&amp;R&amp;A</oddFooter>
  </headerFooter>
  <drawing r:id="rId3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6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131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1219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1220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ROUND(J91,2)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ROUND((SUM(BE91:BE168)),2)</f>
        <v>0</v>
      </c>
      <c r="I35" s="94">
        <v>0.21</v>
      </c>
      <c r="J35" s="84">
        <f>ROUND(((SUM(BE91:BE168))*I35),2)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ROUND((SUM(BF91:BF168)),2)</f>
        <v>0</v>
      </c>
      <c r="I36" s="94">
        <v>0.15</v>
      </c>
      <c r="J36" s="84">
        <f>ROUND(((SUM(BF91:BF168))*I36),2)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ROUND((SUM(BG91:BG168)),2)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ROUND((SUM(BH91:BH168)),2)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ROUND((SUM(BI91:BI168)),2)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1219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03.1 - Úprava nivelety koryta - km 26,551 – 27,401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J91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J92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J93</f>
        <v>0</v>
      </c>
      <c r="L65" s="108"/>
    </row>
    <row r="66" spans="2:12" s="9" customFormat="1" ht="19.9" customHeight="1">
      <c r="B66" s="108"/>
      <c r="D66" s="109" t="s">
        <v>333</v>
      </c>
      <c r="E66" s="110"/>
      <c r="F66" s="110"/>
      <c r="G66" s="110"/>
      <c r="H66" s="110"/>
      <c r="I66" s="110"/>
      <c r="J66" s="111">
        <f>J138</f>
        <v>0</v>
      </c>
      <c r="L66" s="108"/>
    </row>
    <row r="67" spans="2:12" s="9" customFormat="1" ht="19.9" customHeight="1">
      <c r="B67" s="108"/>
      <c r="D67" s="109" t="s">
        <v>335</v>
      </c>
      <c r="E67" s="110"/>
      <c r="F67" s="110"/>
      <c r="G67" s="110"/>
      <c r="H67" s="110"/>
      <c r="I67" s="110"/>
      <c r="J67" s="111">
        <f>J144</f>
        <v>0</v>
      </c>
      <c r="L67" s="108"/>
    </row>
    <row r="68" spans="2:12" s="9" customFormat="1" ht="19.9" customHeight="1">
      <c r="B68" s="108"/>
      <c r="D68" s="109" t="s">
        <v>384</v>
      </c>
      <c r="E68" s="110"/>
      <c r="F68" s="110"/>
      <c r="G68" s="110"/>
      <c r="H68" s="110"/>
      <c r="I68" s="110"/>
      <c r="J68" s="111">
        <f>J163</f>
        <v>0</v>
      </c>
      <c r="L68" s="108"/>
    </row>
    <row r="69" spans="2:12" s="9" customFormat="1" ht="19.9" customHeight="1">
      <c r="B69" s="108"/>
      <c r="D69" s="109" t="s">
        <v>337</v>
      </c>
      <c r="E69" s="110"/>
      <c r="F69" s="110"/>
      <c r="G69" s="110"/>
      <c r="H69" s="110"/>
      <c r="I69" s="110"/>
      <c r="J69" s="111">
        <f>J166</f>
        <v>0</v>
      </c>
      <c r="L69" s="108"/>
    </row>
    <row r="70" spans="2:12" s="1" customFormat="1" ht="21.75" customHeight="1">
      <c r="B70" s="33"/>
      <c r="L70" s="33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4.95" customHeight="1">
      <c r="B76" s="33"/>
      <c r="C76" s="21" t="s">
        <v>178</v>
      </c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7" t="s">
        <v>16</v>
      </c>
      <c r="L78" s="33"/>
    </row>
    <row r="79" spans="2:12" s="1" customFormat="1" ht="16.5" customHeight="1">
      <c r="B79" s="33"/>
      <c r="E79" s="314" t="str">
        <f>E7</f>
        <v>Bělá - Domašov, ř. km 25,500 - 27,800 - odstranění PŠ 2021</v>
      </c>
      <c r="F79" s="315"/>
      <c r="G79" s="315"/>
      <c r="H79" s="315"/>
      <c r="L79" s="33"/>
    </row>
    <row r="80" spans="2:12" ht="12" customHeight="1">
      <c r="B80" s="20"/>
      <c r="C80" s="27" t="s">
        <v>166</v>
      </c>
      <c r="L80" s="20"/>
    </row>
    <row r="81" spans="2:12" s="1" customFormat="1" ht="16.5" customHeight="1">
      <c r="B81" s="33"/>
      <c r="E81" s="314" t="s">
        <v>1219</v>
      </c>
      <c r="F81" s="316"/>
      <c r="G81" s="316"/>
      <c r="H81" s="316"/>
      <c r="L81" s="33"/>
    </row>
    <row r="82" spans="2:12" s="1" customFormat="1" ht="12" customHeight="1">
      <c r="B82" s="33"/>
      <c r="C82" s="27" t="s">
        <v>330</v>
      </c>
      <c r="L82" s="33"/>
    </row>
    <row r="83" spans="2:12" s="1" customFormat="1" ht="16.5" customHeight="1">
      <c r="B83" s="33"/>
      <c r="E83" s="280" t="str">
        <f>E11</f>
        <v>SO 03.1 - Úprava nivelety koryta - km 26,551 – 27,401</v>
      </c>
      <c r="F83" s="316"/>
      <c r="G83" s="316"/>
      <c r="H83" s="316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7" t="s">
        <v>22</v>
      </c>
      <c r="F85" s="25" t="str">
        <f>F14</f>
        <v>Olomoucký kraj</v>
      </c>
      <c r="I85" s="27" t="s">
        <v>24</v>
      </c>
      <c r="J85" s="50" t="str">
        <f>IF(J14="","",J14)</f>
        <v>9. 5. 2022</v>
      </c>
      <c r="L85" s="33"/>
    </row>
    <row r="86" spans="2:12" s="1" customFormat="1" ht="6.95" customHeight="1">
      <c r="B86" s="33"/>
      <c r="L86" s="33"/>
    </row>
    <row r="87" spans="2:12" s="1" customFormat="1" ht="15.2" customHeight="1">
      <c r="B87" s="33"/>
      <c r="C87" s="27" t="s">
        <v>28</v>
      </c>
      <c r="F87" s="25" t="str">
        <f>E17</f>
        <v>Povodí Odry, státní podnik</v>
      </c>
      <c r="I87" s="27" t="s">
        <v>36</v>
      </c>
      <c r="J87" s="31" t="str">
        <f>E23</f>
        <v>AQUATIS, a.s.</v>
      </c>
      <c r="L87" s="33"/>
    </row>
    <row r="88" spans="2:12" s="1" customFormat="1" ht="25.7" customHeight="1">
      <c r="B88" s="33"/>
      <c r="C88" s="27" t="s">
        <v>34</v>
      </c>
      <c r="F88" s="25" t="str">
        <f>IF(E20="","",E20)</f>
        <v>Vyplň údaj</v>
      </c>
      <c r="I88" s="27" t="s">
        <v>40</v>
      </c>
      <c r="J88" s="31" t="str">
        <f>E26</f>
        <v xml:space="preserve">Ing. Michal Jendruščák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179</v>
      </c>
      <c r="D90" s="114" t="s">
        <v>63</v>
      </c>
      <c r="E90" s="114" t="s">
        <v>59</v>
      </c>
      <c r="F90" s="114" t="s">
        <v>60</v>
      </c>
      <c r="G90" s="114" t="s">
        <v>180</v>
      </c>
      <c r="H90" s="114" t="s">
        <v>181</v>
      </c>
      <c r="I90" s="114" t="s">
        <v>182</v>
      </c>
      <c r="J90" s="114" t="s">
        <v>170</v>
      </c>
      <c r="K90" s="115" t="s">
        <v>183</v>
      </c>
      <c r="L90" s="112"/>
      <c r="M90" s="57" t="s">
        <v>33</v>
      </c>
      <c r="N90" s="58" t="s">
        <v>48</v>
      </c>
      <c r="O90" s="58" t="s">
        <v>184</v>
      </c>
      <c r="P90" s="58" t="s">
        <v>185</v>
      </c>
      <c r="Q90" s="58" t="s">
        <v>186</v>
      </c>
      <c r="R90" s="58" t="s">
        <v>187</v>
      </c>
      <c r="S90" s="58" t="s">
        <v>188</v>
      </c>
      <c r="T90" s="59" t="s">
        <v>189</v>
      </c>
    </row>
    <row r="91" spans="2:63" s="1" customFormat="1" ht="22.9" customHeight="1">
      <c r="B91" s="33"/>
      <c r="C91" s="62" t="s">
        <v>190</v>
      </c>
      <c r="J91" s="116">
        <f>BK91</f>
        <v>0</v>
      </c>
      <c r="L91" s="33"/>
      <c r="M91" s="60"/>
      <c r="N91" s="51"/>
      <c r="O91" s="51"/>
      <c r="P91" s="117">
        <f>P92</f>
        <v>0</v>
      </c>
      <c r="Q91" s="51"/>
      <c r="R91" s="117">
        <f>R92</f>
        <v>343.32405909999994</v>
      </c>
      <c r="S91" s="51"/>
      <c r="T91" s="118">
        <f>T92</f>
        <v>18.291</v>
      </c>
      <c r="AT91" s="17" t="s">
        <v>77</v>
      </c>
      <c r="AU91" s="17" t="s">
        <v>171</v>
      </c>
      <c r="BK91" s="119">
        <f>BK92</f>
        <v>0</v>
      </c>
    </row>
    <row r="92" spans="2:63" s="11" customFormat="1" ht="25.9" customHeight="1">
      <c r="B92" s="120"/>
      <c r="D92" s="121" t="s">
        <v>77</v>
      </c>
      <c r="E92" s="122" t="s">
        <v>338</v>
      </c>
      <c r="F92" s="122" t="s">
        <v>339</v>
      </c>
      <c r="I92" s="123"/>
      <c r="J92" s="124">
        <f>BK92</f>
        <v>0</v>
      </c>
      <c r="L92" s="120"/>
      <c r="M92" s="125"/>
      <c r="P92" s="126">
        <f>P93+P138+P144+P163+P166</f>
        <v>0</v>
      </c>
      <c r="R92" s="126">
        <f>R93+R138+R144+R163+R166</f>
        <v>343.32405909999994</v>
      </c>
      <c r="T92" s="127">
        <f>T93+T138+T144+T163+T166</f>
        <v>18.291</v>
      </c>
      <c r="AR92" s="121" t="s">
        <v>85</v>
      </c>
      <c r="AT92" s="128" t="s">
        <v>77</v>
      </c>
      <c r="AU92" s="128" t="s">
        <v>78</v>
      </c>
      <c r="AY92" s="121" t="s">
        <v>194</v>
      </c>
      <c r="BK92" s="129">
        <f>BK93+BK138+BK144+BK163+BK166</f>
        <v>0</v>
      </c>
    </row>
    <row r="93" spans="2:63" s="11" customFormat="1" ht="22.9" customHeight="1">
      <c r="B93" s="120"/>
      <c r="D93" s="121" t="s">
        <v>77</v>
      </c>
      <c r="E93" s="130" t="s">
        <v>85</v>
      </c>
      <c r="F93" s="130" t="s">
        <v>385</v>
      </c>
      <c r="I93" s="123"/>
      <c r="J93" s="131">
        <f>BK93</f>
        <v>0</v>
      </c>
      <c r="L93" s="120"/>
      <c r="M93" s="125"/>
      <c r="P93" s="126">
        <f>SUM(P94:P137)</f>
        <v>0</v>
      </c>
      <c r="R93" s="126">
        <f>SUM(R94:R137)</f>
        <v>0.332689</v>
      </c>
      <c r="T93" s="127">
        <f>SUM(T94:T137)</f>
        <v>18.291</v>
      </c>
      <c r="AR93" s="121" t="s">
        <v>85</v>
      </c>
      <c r="AT93" s="128" t="s">
        <v>77</v>
      </c>
      <c r="AU93" s="128" t="s">
        <v>85</v>
      </c>
      <c r="AY93" s="121" t="s">
        <v>194</v>
      </c>
      <c r="BK93" s="129">
        <f>SUM(BK94:BK137)</f>
        <v>0</v>
      </c>
    </row>
    <row r="94" spans="2:65" s="1" customFormat="1" ht="24.2" customHeight="1">
      <c r="B94" s="33"/>
      <c r="C94" s="132" t="s">
        <v>85</v>
      </c>
      <c r="D94" s="132" t="s">
        <v>197</v>
      </c>
      <c r="E94" s="133" t="s">
        <v>386</v>
      </c>
      <c r="F94" s="134" t="s">
        <v>387</v>
      </c>
      <c r="G94" s="135" t="s">
        <v>344</v>
      </c>
      <c r="H94" s="136">
        <v>10.05</v>
      </c>
      <c r="I94" s="137"/>
      <c r="J94" s="138">
        <f>ROUND(I94*H94,2)</f>
        <v>0</v>
      </c>
      <c r="K94" s="134" t="s">
        <v>295</v>
      </c>
      <c r="L94" s="33"/>
      <c r="M94" s="139" t="s">
        <v>33</v>
      </c>
      <c r="N94" s="140" t="s">
        <v>49</v>
      </c>
      <c r="P94" s="141">
        <f>O94*H94</f>
        <v>0</v>
      </c>
      <c r="Q94" s="141">
        <v>0</v>
      </c>
      <c r="R94" s="141">
        <f>Q94*H94</f>
        <v>0</v>
      </c>
      <c r="S94" s="141">
        <v>1.82</v>
      </c>
      <c r="T94" s="142">
        <f>S94*H94</f>
        <v>18.291</v>
      </c>
      <c r="AR94" s="143" t="s">
        <v>201</v>
      </c>
      <c r="AT94" s="143" t="s">
        <v>197</v>
      </c>
      <c r="AU94" s="143" t="s">
        <v>87</v>
      </c>
      <c r="AY94" s="17" t="s">
        <v>194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7" t="s">
        <v>85</v>
      </c>
      <c r="BK94" s="144">
        <f>ROUND(I94*H94,2)</f>
        <v>0</v>
      </c>
      <c r="BL94" s="17" t="s">
        <v>201</v>
      </c>
      <c r="BM94" s="143" t="s">
        <v>1221</v>
      </c>
    </row>
    <row r="95" spans="2:47" s="1" customFormat="1" ht="11.25">
      <c r="B95" s="33"/>
      <c r="D95" s="149" t="s">
        <v>297</v>
      </c>
      <c r="F95" s="150" t="s">
        <v>389</v>
      </c>
      <c r="I95" s="147"/>
      <c r="L95" s="33"/>
      <c r="M95" s="148"/>
      <c r="T95" s="54"/>
      <c r="AT95" s="17" t="s">
        <v>297</v>
      </c>
      <c r="AU95" s="17" t="s">
        <v>87</v>
      </c>
    </row>
    <row r="96" spans="2:51" s="12" customFormat="1" ht="11.25">
      <c r="B96" s="151"/>
      <c r="D96" s="145" t="s">
        <v>320</v>
      </c>
      <c r="E96" s="152" t="s">
        <v>33</v>
      </c>
      <c r="F96" s="153" t="s">
        <v>1222</v>
      </c>
      <c r="H96" s="154">
        <v>10.05</v>
      </c>
      <c r="I96" s="155"/>
      <c r="L96" s="151"/>
      <c r="M96" s="156"/>
      <c r="T96" s="157"/>
      <c r="AT96" s="152" t="s">
        <v>320</v>
      </c>
      <c r="AU96" s="152" t="s">
        <v>87</v>
      </c>
      <c r="AV96" s="12" t="s">
        <v>87</v>
      </c>
      <c r="AW96" s="12" t="s">
        <v>39</v>
      </c>
      <c r="AX96" s="12" t="s">
        <v>85</v>
      </c>
      <c r="AY96" s="152" t="s">
        <v>194</v>
      </c>
    </row>
    <row r="97" spans="2:65" s="1" customFormat="1" ht="33" customHeight="1">
      <c r="B97" s="33"/>
      <c r="C97" s="132" t="s">
        <v>87</v>
      </c>
      <c r="D97" s="132" t="s">
        <v>197</v>
      </c>
      <c r="E97" s="133" t="s">
        <v>719</v>
      </c>
      <c r="F97" s="134" t="s">
        <v>720</v>
      </c>
      <c r="G97" s="135" t="s">
        <v>344</v>
      </c>
      <c r="H97" s="136">
        <v>1138.11</v>
      </c>
      <c r="I97" s="137"/>
      <c r="J97" s="138">
        <f>ROUND(I97*H97,2)</f>
        <v>0</v>
      </c>
      <c r="K97" s="134" t="s">
        <v>295</v>
      </c>
      <c r="L97" s="33"/>
      <c r="M97" s="139" t="s">
        <v>33</v>
      </c>
      <c r="N97" s="140" t="s">
        <v>49</v>
      </c>
      <c r="P97" s="141">
        <f>O97*H97</f>
        <v>0</v>
      </c>
      <c r="Q97" s="141">
        <v>0</v>
      </c>
      <c r="R97" s="141">
        <f>Q97*H97</f>
        <v>0</v>
      </c>
      <c r="S97" s="141">
        <v>0</v>
      </c>
      <c r="T97" s="142">
        <f>S97*H97</f>
        <v>0</v>
      </c>
      <c r="AR97" s="143" t="s">
        <v>201</v>
      </c>
      <c r="AT97" s="143" t="s">
        <v>197</v>
      </c>
      <c r="AU97" s="143" t="s">
        <v>87</v>
      </c>
      <c r="AY97" s="17" t="s">
        <v>194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7" t="s">
        <v>85</v>
      </c>
      <c r="BK97" s="144">
        <f>ROUND(I97*H97,2)</f>
        <v>0</v>
      </c>
      <c r="BL97" s="17" t="s">
        <v>201</v>
      </c>
      <c r="BM97" s="143" t="s">
        <v>1223</v>
      </c>
    </row>
    <row r="98" spans="2:47" s="1" customFormat="1" ht="11.25">
      <c r="B98" s="33"/>
      <c r="D98" s="149" t="s">
        <v>297</v>
      </c>
      <c r="F98" s="150" t="s">
        <v>722</v>
      </c>
      <c r="I98" s="147"/>
      <c r="L98" s="33"/>
      <c r="M98" s="148"/>
      <c r="T98" s="54"/>
      <c r="AT98" s="17" t="s">
        <v>297</v>
      </c>
      <c r="AU98" s="17" t="s">
        <v>87</v>
      </c>
    </row>
    <row r="99" spans="2:51" s="12" customFormat="1" ht="11.25">
      <c r="B99" s="151"/>
      <c r="D99" s="145" t="s">
        <v>320</v>
      </c>
      <c r="E99" s="152" t="s">
        <v>33</v>
      </c>
      <c r="F99" s="153" t="s">
        <v>1224</v>
      </c>
      <c r="H99" s="154">
        <v>242.11</v>
      </c>
      <c r="I99" s="155"/>
      <c r="L99" s="151"/>
      <c r="M99" s="156"/>
      <c r="T99" s="157"/>
      <c r="AT99" s="152" t="s">
        <v>320</v>
      </c>
      <c r="AU99" s="152" t="s">
        <v>87</v>
      </c>
      <c r="AV99" s="12" t="s">
        <v>87</v>
      </c>
      <c r="AW99" s="12" t="s">
        <v>39</v>
      </c>
      <c r="AX99" s="12" t="s">
        <v>78</v>
      </c>
      <c r="AY99" s="152" t="s">
        <v>194</v>
      </c>
    </row>
    <row r="100" spans="2:51" s="12" customFormat="1" ht="11.25">
      <c r="B100" s="151"/>
      <c r="D100" s="145" t="s">
        <v>320</v>
      </c>
      <c r="E100" s="152" t="s">
        <v>33</v>
      </c>
      <c r="F100" s="153" t="s">
        <v>1225</v>
      </c>
      <c r="H100" s="154">
        <v>896</v>
      </c>
      <c r="I100" s="155"/>
      <c r="L100" s="151"/>
      <c r="M100" s="156"/>
      <c r="T100" s="157"/>
      <c r="AT100" s="152" t="s">
        <v>320</v>
      </c>
      <c r="AU100" s="152" t="s">
        <v>87</v>
      </c>
      <c r="AV100" s="12" t="s">
        <v>87</v>
      </c>
      <c r="AW100" s="12" t="s">
        <v>39</v>
      </c>
      <c r="AX100" s="12" t="s">
        <v>78</v>
      </c>
      <c r="AY100" s="152" t="s">
        <v>194</v>
      </c>
    </row>
    <row r="101" spans="2:51" s="14" customFormat="1" ht="11.25">
      <c r="B101" s="179"/>
      <c r="D101" s="145" t="s">
        <v>320</v>
      </c>
      <c r="E101" s="180" t="s">
        <v>33</v>
      </c>
      <c r="F101" s="181" t="s">
        <v>402</v>
      </c>
      <c r="H101" s="182">
        <v>1138.11</v>
      </c>
      <c r="I101" s="183"/>
      <c r="L101" s="179"/>
      <c r="M101" s="184"/>
      <c r="T101" s="185"/>
      <c r="AT101" s="180" t="s">
        <v>320</v>
      </c>
      <c r="AU101" s="180" t="s">
        <v>87</v>
      </c>
      <c r="AV101" s="14" t="s">
        <v>201</v>
      </c>
      <c r="AW101" s="14" t="s">
        <v>39</v>
      </c>
      <c r="AX101" s="14" t="s">
        <v>85</v>
      </c>
      <c r="AY101" s="180" t="s">
        <v>194</v>
      </c>
    </row>
    <row r="102" spans="2:65" s="1" customFormat="1" ht="24.2" customHeight="1">
      <c r="B102" s="33"/>
      <c r="C102" s="132" t="s">
        <v>208</v>
      </c>
      <c r="D102" s="132" t="s">
        <v>197</v>
      </c>
      <c r="E102" s="133" t="s">
        <v>1226</v>
      </c>
      <c r="F102" s="134" t="s">
        <v>1227</v>
      </c>
      <c r="G102" s="135" t="s">
        <v>367</v>
      </c>
      <c r="H102" s="136">
        <v>19.5</v>
      </c>
      <c r="I102" s="137"/>
      <c r="J102" s="138">
        <f>ROUND(I102*H102,2)</f>
        <v>0</v>
      </c>
      <c r="K102" s="134" t="s">
        <v>295</v>
      </c>
      <c r="L102" s="33"/>
      <c r="M102" s="139" t="s">
        <v>33</v>
      </c>
      <c r="N102" s="140" t="s">
        <v>49</v>
      </c>
      <c r="P102" s="141">
        <f>O102*H102</f>
        <v>0</v>
      </c>
      <c r="Q102" s="141">
        <v>0.00102</v>
      </c>
      <c r="R102" s="141">
        <f>Q102*H102</f>
        <v>0.01989</v>
      </c>
      <c r="S102" s="141">
        <v>0</v>
      </c>
      <c r="T102" s="142">
        <f>S102*H102</f>
        <v>0</v>
      </c>
      <c r="AR102" s="143" t="s">
        <v>201</v>
      </c>
      <c r="AT102" s="143" t="s">
        <v>197</v>
      </c>
      <c r="AU102" s="143" t="s">
        <v>87</v>
      </c>
      <c r="AY102" s="17" t="s">
        <v>194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7" t="s">
        <v>85</v>
      </c>
      <c r="BK102" s="144">
        <f>ROUND(I102*H102,2)</f>
        <v>0</v>
      </c>
      <c r="BL102" s="17" t="s">
        <v>201</v>
      </c>
      <c r="BM102" s="143" t="s">
        <v>1228</v>
      </c>
    </row>
    <row r="103" spans="2:47" s="1" customFormat="1" ht="11.25">
      <c r="B103" s="33"/>
      <c r="D103" s="149" t="s">
        <v>297</v>
      </c>
      <c r="F103" s="150" t="s">
        <v>1229</v>
      </c>
      <c r="I103" s="147"/>
      <c r="L103" s="33"/>
      <c r="M103" s="148"/>
      <c r="T103" s="54"/>
      <c r="AT103" s="17" t="s">
        <v>297</v>
      </c>
      <c r="AU103" s="17" t="s">
        <v>87</v>
      </c>
    </row>
    <row r="104" spans="2:51" s="12" customFormat="1" ht="11.25">
      <c r="B104" s="151"/>
      <c r="D104" s="145" t="s">
        <v>320</v>
      </c>
      <c r="E104" s="152" t="s">
        <v>33</v>
      </c>
      <c r="F104" s="153" t="s">
        <v>1230</v>
      </c>
      <c r="H104" s="154">
        <v>19.5</v>
      </c>
      <c r="I104" s="155"/>
      <c r="L104" s="151"/>
      <c r="M104" s="156"/>
      <c r="T104" s="157"/>
      <c r="AT104" s="152" t="s">
        <v>320</v>
      </c>
      <c r="AU104" s="152" t="s">
        <v>87</v>
      </c>
      <c r="AV104" s="12" t="s">
        <v>87</v>
      </c>
      <c r="AW104" s="12" t="s">
        <v>39</v>
      </c>
      <c r="AX104" s="12" t="s">
        <v>85</v>
      </c>
      <c r="AY104" s="152" t="s">
        <v>194</v>
      </c>
    </row>
    <row r="105" spans="2:65" s="1" customFormat="1" ht="16.5" customHeight="1">
      <c r="B105" s="33"/>
      <c r="C105" s="161" t="s">
        <v>201</v>
      </c>
      <c r="D105" s="161" t="s">
        <v>348</v>
      </c>
      <c r="E105" s="162" t="s">
        <v>1231</v>
      </c>
      <c r="F105" s="163" t="s">
        <v>1232</v>
      </c>
      <c r="G105" s="164" t="s">
        <v>367</v>
      </c>
      <c r="H105" s="165">
        <v>19.5</v>
      </c>
      <c r="I105" s="166"/>
      <c r="J105" s="167">
        <f>ROUND(I105*H105,2)</f>
        <v>0</v>
      </c>
      <c r="K105" s="163" t="s">
        <v>295</v>
      </c>
      <c r="L105" s="168"/>
      <c r="M105" s="169" t="s">
        <v>33</v>
      </c>
      <c r="N105" s="170" t="s">
        <v>49</v>
      </c>
      <c r="P105" s="141">
        <f>O105*H105</f>
        <v>0</v>
      </c>
      <c r="Q105" s="141">
        <v>0.01598</v>
      </c>
      <c r="R105" s="141">
        <f>Q105*H105</f>
        <v>0.31161</v>
      </c>
      <c r="S105" s="141">
        <v>0</v>
      </c>
      <c r="T105" s="142">
        <f>S105*H105</f>
        <v>0</v>
      </c>
      <c r="AR105" s="143" t="s">
        <v>228</v>
      </c>
      <c r="AT105" s="143" t="s">
        <v>348</v>
      </c>
      <c r="AU105" s="143" t="s">
        <v>87</v>
      </c>
      <c r="AY105" s="17" t="s">
        <v>194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7" t="s">
        <v>85</v>
      </c>
      <c r="BK105" s="144">
        <f>ROUND(I105*H105,2)</f>
        <v>0</v>
      </c>
      <c r="BL105" s="17" t="s">
        <v>201</v>
      </c>
      <c r="BM105" s="143" t="s">
        <v>1233</v>
      </c>
    </row>
    <row r="106" spans="2:51" s="12" customFormat="1" ht="11.25">
      <c r="B106" s="151"/>
      <c r="D106" s="145" t="s">
        <v>320</v>
      </c>
      <c r="E106" s="152" t="s">
        <v>33</v>
      </c>
      <c r="F106" s="153" t="s">
        <v>1230</v>
      </c>
      <c r="H106" s="154">
        <v>19.5</v>
      </c>
      <c r="I106" s="155"/>
      <c r="L106" s="151"/>
      <c r="M106" s="156"/>
      <c r="T106" s="157"/>
      <c r="AT106" s="152" t="s">
        <v>320</v>
      </c>
      <c r="AU106" s="152" t="s">
        <v>87</v>
      </c>
      <c r="AV106" s="12" t="s">
        <v>87</v>
      </c>
      <c r="AW106" s="12" t="s">
        <v>39</v>
      </c>
      <c r="AX106" s="12" t="s">
        <v>85</v>
      </c>
      <c r="AY106" s="152" t="s">
        <v>194</v>
      </c>
    </row>
    <row r="107" spans="2:65" s="1" customFormat="1" ht="37.9" customHeight="1">
      <c r="B107" s="33"/>
      <c r="C107" s="132" t="s">
        <v>193</v>
      </c>
      <c r="D107" s="132" t="s">
        <v>197</v>
      </c>
      <c r="E107" s="133" t="s">
        <v>1234</v>
      </c>
      <c r="F107" s="134" t="s">
        <v>1235</v>
      </c>
      <c r="G107" s="135" t="s">
        <v>344</v>
      </c>
      <c r="H107" s="136">
        <v>1148.26</v>
      </c>
      <c r="I107" s="137"/>
      <c r="J107" s="138">
        <f>ROUND(I107*H107,2)</f>
        <v>0</v>
      </c>
      <c r="K107" s="134" t="s">
        <v>295</v>
      </c>
      <c r="L107" s="33"/>
      <c r="M107" s="139" t="s">
        <v>33</v>
      </c>
      <c r="N107" s="140" t="s">
        <v>49</v>
      </c>
      <c r="P107" s="141">
        <f>O107*H107</f>
        <v>0</v>
      </c>
      <c r="Q107" s="141">
        <v>0</v>
      </c>
      <c r="R107" s="141">
        <f>Q107*H107</f>
        <v>0</v>
      </c>
      <c r="S107" s="141">
        <v>0</v>
      </c>
      <c r="T107" s="142">
        <f>S107*H107</f>
        <v>0</v>
      </c>
      <c r="AR107" s="143" t="s">
        <v>201</v>
      </c>
      <c r="AT107" s="143" t="s">
        <v>197</v>
      </c>
      <c r="AU107" s="143" t="s">
        <v>87</v>
      </c>
      <c r="AY107" s="17" t="s">
        <v>194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7" t="s">
        <v>85</v>
      </c>
      <c r="BK107" s="144">
        <f>ROUND(I107*H107,2)</f>
        <v>0</v>
      </c>
      <c r="BL107" s="17" t="s">
        <v>201</v>
      </c>
      <c r="BM107" s="143" t="s">
        <v>1236</v>
      </c>
    </row>
    <row r="108" spans="2:47" s="1" customFormat="1" ht="11.25">
      <c r="B108" s="33"/>
      <c r="D108" s="149" t="s">
        <v>297</v>
      </c>
      <c r="F108" s="150" t="s">
        <v>1237</v>
      </c>
      <c r="I108" s="147"/>
      <c r="L108" s="33"/>
      <c r="M108" s="148"/>
      <c r="T108" s="54"/>
      <c r="AT108" s="17" t="s">
        <v>297</v>
      </c>
      <c r="AU108" s="17" t="s">
        <v>87</v>
      </c>
    </row>
    <row r="109" spans="2:51" s="12" customFormat="1" ht="11.25">
      <c r="B109" s="151"/>
      <c r="D109" s="145" t="s">
        <v>320</v>
      </c>
      <c r="E109" s="152" t="s">
        <v>33</v>
      </c>
      <c r="F109" s="153" t="s">
        <v>1224</v>
      </c>
      <c r="H109" s="154">
        <v>242.11</v>
      </c>
      <c r="I109" s="155"/>
      <c r="L109" s="151"/>
      <c r="M109" s="156"/>
      <c r="T109" s="157"/>
      <c r="AT109" s="152" t="s">
        <v>320</v>
      </c>
      <c r="AU109" s="152" t="s">
        <v>87</v>
      </c>
      <c r="AV109" s="12" t="s">
        <v>87</v>
      </c>
      <c r="AW109" s="12" t="s">
        <v>39</v>
      </c>
      <c r="AX109" s="12" t="s">
        <v>78</v>
      </c>
      <c r="AY109" s="152" t="s">
        <v>194</v>
      </c>
    </row>
    <row r="110" spans="2:51" s="12" customFormat="1" ht="11.25">
      <c r="B110" s="151"/>
      <c r="D110" s="145" t="s">
        <v>320</v>
      </c>
      <c r="E110" s="152" t="s">
        <v>33</v>
      </c>
      <c r="F110" s="153" t="s">
        <v>1225</v>
      </c>
      <c r="H110" s="154">
        <v>896</v>
      </c>
      <c r="I110" s="155"/>
      <c r="L110" s="151"/>
      <c r="M110" s="156"/>
      <c r="T110" s="157"/>
      <c r="AT110" s="152" t="s">
        <v>320</v>
      </c>
      <c r="AU110" s="152" t="s">
        <v>87</v>
      </c>
      <c r="AV110" s="12" t="s">
        <v>87</v>
      </c>
      <c r="AW110" s="12" t="s">
        <v>39</v>
      </c>
      <c r="AX110" s="12" t="s">
        <v>78</v>
      </c>
      <c r="AY110" s="152" t="s">
        <v>194</v>
      </c>
    </row>
    <row r="111" spans="2:51" s="13" customFormat="1" ht="11.25">
      <c r="B111" s="172"/>
      <c r="D111" s="145" t="s">
        <v>320</v>
      </c>
      <c r="E111" s="173" t="s">
        <v>33</v>
      </c>
      <c r="F111" s="174" t="s">
        <v>400</v>
      </c>
      <c r="H111" s="175">
        <v>1138.11</v>
      </c>
      <c r="I111" s="176"/>
      <c r="L111" s="172"/>
      <c r="M111" s="177"/>
      <c r="T111" s="178"/>
      <c r="AT111" s="173" t="s">
        <v>320</v>
      </c>
      <c r="AU111" s="173" t="s">
        <v>87</v>
      </c>
      <c r="AV111" s="13" t="s">
        <v>208</v>
      </c>
      <c r="AW111" s="13" t="s">
        <v>39</v>
      </c>
      <c r="AX111" s="13" t="s">
        <v>78</v>
      </c>
      <c r="AY111" s="173" t="s">
        <v>194</v>
      </c>
    </row>
    <row r="112" spans="2:51" s="12" customFormat="1" ht="11.25">
      <c r="B112" s="151"/>
      <c r="D112" s="145" t="s">
        <v>320</v>
      </c>
      <c r="E112" s="152" t="s">
        <v>33</v>
      </c>
      <c r="F112" s="153" t="s">
        <v>1238</v>
      </c>
      <c r="H112" s="154">
        <v>10.15</v>
      </c>
      <c r="I112" s="155"/>
      <c r="L112" s="151"/>
      <c r="M112" s="156"/>
      <c r="T112" s="157"/>
      <c r="AT112" s="152" t="s">
        <v>320</v>
      </c>
      <c r="AU112" s="152" t="s">
        <v>87</v>
      </c>
      <c r="AV112" s="12" t="s">
        <v>87</v>
      </c>
      <c r="AW112" s="12" t="s">
        <v>39</v>
      </c>
      <c r="AX112" s="12" t="s">
        <v>78</v>
      </c>
      <c r="AY112" s="152" t="s">
        <v>194</v>
      </c>
    </row>
    <row r="113" spans="2:51" s="13" customFormat="1" ht="11.25">
      <c r="B113" s="172"/>
      <c r="D113" s="145" t="s">
        <v>320</v>
      </c>
      <c r="E113" s="173" t="s">
        <v>33</v>
      </c>
      <c r="F113" s="174" t="s">
        <v>400</v>
      </c>
      <c r="H113" s="175">
        <v>10.15</v>
      </c>
      <c r="I113" s="176"/>
      <c r="L113" s="172"/>
      <c r="M113" s="177"/>
      <c r="T113" s="178"/>
      <c r="AT113" s="173" t="s">
        <v>320</v>
      </c>
      <c r="AU113" s="173" t="s">
        <v>87</v>
      </c>
      <c r="AV113" s="13" t="s">
        <v>208</v>
      </c>
      <c r="AW113" s="13" t="s">
        <v>39</v>
      </c>
      <c r="AX113" s="13" t="s">
        <v>78</v>
      </c>
      <c r="AY113" s="173" t="s">
        <v>194</v>
      </c>
    </row>
    <row r="114" spans="2:51" s="14" customFormat="1" ht="11.25">
      <c r="B114" s="179"/>
      <c r="D114" s="145" t="s">
        <v>320</v>
      </c>
      <c r="E114" s="180" t="s">
        <v>33</v>
      </c>
      <c r="F114" s="181" t="s">
        <v>402</v>
      </c>
      <c r="H114" s="182">
        <v>1148.26</v>
      </c>
      <c r="I114" s="183"/>
      <c r="L114" s="179"/>
      <c r="M114" s="184"/>
      <c r="T114" s="185"/>
      <c r="AT114" s="180" t="s">
        <v>320</v>
      </c>
      <c r="AU114" s="180" t="s">
        <v>87</v>
      </c>
      <c r="AV114" s="14" t="s">
        <v>201</v>
      </c>
      <c r="AW114" s="14" t="s">
        <v>39</v>
      </c>
      <c r="AX114" s="14" t="s">
        <v>85</v>
      </c>
      <c r="AY114" s="180" t="s">
        <v>194</v>
      </c>
    </row>
    <row r="115" spans="2:65" s="1" customFormat="1" ht="37.9" customHeight="1">
      <c r="B115" s="33"/>
      <c r="C115" s="132" t="s">
        <v>219</v>
      </c>
      <c r="D115" s="132" t="s">
        <v>197</v>
      </c>
      <c r="E115" s="133" t="s">
        <v>403</v>
      </c>
      <c r="F115" s="134" t="s">
        <v>404</v>
      </c>
      <c r="G115" s="135" t="s">
        <v>344</v>
      </c>
      <c r="H115" s="136">
        <v>8.921</v>
      </c>
      <c r="I115" s="137"/>
      <c r="J115" s="138">
        <f>ROUND(I115*H115,2)</f>
        <v>0</v>
      </c>
      <c r="K115" s="134" t="s">
        <v>295</v>
      </c>
      <c r="L115" s="33"/>
      <c r="M115" s="139" t="s">
        <v>33</v>
      </c>
      <c r="N115" s="140" t="s">
        <v>49</v>
      </c>
      <c r="P115" s="141">
        <f>O115*H115</f>
        <v>0</v>
      </c>
      <c r="Q115" s="141">
        <v>0</v>
      </c>
      <c r="R115" s="141">
        <f>Q115*H115</f>
        <v>0</v>
      </c>
      <c r="S115" s="141">
        <v>0</v>
      </c>
      <c r="T115" s="142">
        <f>S115*H115</f>
        <v>0</v>
      </c>
      <c r="AR115" s="143" t="s">
        <v>201</v>
      </c>
      <c r="AT115" s="143" t="s">
        <v>197</v>
      </c>
      <c r="AU115" s="143" t="s">
        <v>87</v>
      </c>
      <c r="AY115" s="17" t="s">
        <v>194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7" t="s">
        <v>85</v>
      </c>
      <c r="BK115" s="144">
        <f>ROUND(I115*H115,2)</f>
        <v>0</v>
      </c>
      <c r="BL115" s="17" t="s">
        <v>201</v>
      </c>
      <c r="BM115" s="143" t="s">
        <v>1239</v>
      </c>
    </row>
    <row r="116" spans="2:47" s="1" customFormat="1" ht="11.25">
      <c r="B116" s="33"/>
      <c r="D116" s="149" t="s">
        <v>297</v>
      </c>
      <c r="F116" s="150" t="s">
        <v>406</v>
      </c>
      <c r="I116" s="147"/>
      <c r="L116" s="33"/>
      <c r="M116" s="148"/>
      <c r="T116" s="54"/>
      <c r="AT116" s="17" t="s">
        <v>297</v>
      </c>
      <c r="AU116" s="17" t="s">
        <v>87</v>
      </c>
    </row>
    <row r="117" spans="2:51" s="12" customFormat="1" ht="11.25">
      <c r="B117" s="151"/>
      <c r="D117" s="145" t="s">
        <v>320</v>
      </c>
      <c r="E117" s="152" t="s">
        <v>33</v>
      </c>
      <c r="F117" s="153" t="s">
        <v>1240</v>
      </c>
      <c r="H117" s="154">
        <v>8.921</v>
      </c>
      <c r="I117" s="155"/>
      <c r="L117" s="151"/>
      <c r="M117" s="156"/>
      <c r="T117" s="157"/>
      <c r="AT117" s="152" t="s">
        <v>320</v>
      </c>
      <c r="AU117" s="152" t="s">
        <v>87</v>
      </c>
      <c r="AV117" s="12" t="s">
        <v>87</v>
      </c>
      <c r="AW117" s="12" t="s">
        <v>39</v>
      </c>
      <c r="AX117" s="12" t="s">
        <v>85</v>
      </c>
      <c r="AY117" s="152" t="s">
        <v>194</v>
      </c>
    </row>
    <row r="118" spans="2:65" s="1" customFormat="1" ht="37.9" customHeight="1">
      <c r="B118" s="33"/>
      <c r="C118" s="132" t="s">
        <v>223</v>
      </c>
      <c r="D118" s="132" t="s">
        <v>197</v>
      </c>
      <c r="E118" s="133" t="s">
        <v>408</v>
      </c>
      <c r="F118" s="134" t="s">
        <v>409</v>
      </c>
      <c r="G118" s="135" t="s">
        <v>344</v>
      </c>
      <c r="H118" s="136">
        <v>133.815</v>
      </c>
      <c r="I118" s="137"/>
      <c r="J118" s="138">
        <f>ROUND(I118*H118,2)</f>
        <v>0</v>
      </c>
      <c r="K118" s="134" t="s">
        <v>295</v>
      </c>
      <c r="L118" s="33"/>
      <c r="M118" s="139" t="s">
        <v>33</v>
      </c>
      <c r="N118" s="140" t="s">
        <v>49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201</v>
      </c>
      <c r="AT118" s="143" t="s">
        <v>197</v>
      </c>
      <c r="AU118" s="143" t="s">
        <v>87</v>
      </c>
      <c r="AY118" s="17" t="s">
        <v>194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7" t="s">
        <v>85</v>
      </c>
      <c r="BK118" s="144">
        <f>ROUND(I118*H118,2)</f>
        <v>0</v>
      </c>
      <c r="BL118" s="17" t="s">
        <v>201</v>
      </c>
      <c r="BM118" s="143" t="s">
        <v>1241</v>
      </c>
    </row>
    <row r="119" spans="2:47" s="1" customFormat="1" ht="11.25">
      <c r="B119" s="33"/>
      <c r="D119" s="149" t="s">
        <v>297</v>
      </c>
      <c r="F119" s="150" t="s">
        <v>411</v>
      </c>
      <c r="I119" s="147"/>
      <c r="L119" s="33"/>
      <c r="M119" s="148"/>
      <c r="T119" s="54"/>
      <c r="AT119" s="17" t="s">
        <v>297</v>
      </c>
      <c r="AU119" s="17" t="s">
        <v>87</v>
      </c>
    </row>
    <row r="120" spans="2:51" s="12" customFormat="1" ht="11.25">
      <c r="B120" s="151"/>
      <c r="D120" s="145" t="s">
        <v>320</v>
      </c>
      <c r="E120" s="152" t="s">
        <v>33</v>
      </c>
      <c r="F120" s="153" t="s">
        <v>1242</v>
      </c>
      <c r="H120" s="154">
        <v>133.815</v>
      </c>
      <c r="I120" s="155"/>
      <c r="L120" s="151"/>
      <c r="M120" s="156"/>
      <c r="T120" s="157"/>
      <c r="AT120" s="152" t="s">
        <v>320</v>
      </c>
      <c r="AU120" s="152" t="s">
        <v>87</v>
      </c>
      <c r="AV120" s="12" t="s">
        <v>87</v>
      </c>
      <c r="AW120" s="12" t="s">
        <v>39</v>
      </c>
      <c r="AX120" s="12" t="s">
        <v>85</v>
      </c>
      <c r="AY120" s="152" t="s">
        <v>194</v>
      </c>
    </row>
    <row r="121" spans="2:65" s="1" customFormat="1" ht="16.5" customHeight="1">
      <c r="B121" s="33"/>
      <c r="C121" s="132" t="s">
        <v>228</v>
      </c>
      <c r="D121" s="132" t="s">
        <v>197</v>
      </c>
      <c r="E121" s="133" t="s">
        <v>413</v>
      </c>
      <c r="F121" s="134" t="s">
        <v>414</v>
      </c>
      <c r="G121" s="135" t="s">
        <v>344</v>
      </c>
      <c r="H121" s="136">
        <v>8.921</v>
      </c>
      <c r="I121" s="137"/>
      <c r="J121" s="138">
        <f>ROUND(I121*H121,2)</f>
        <v>0</v>
      </c>
      <c r="K121" s="134" t="s">
        <v>33</v>
      </c>
      <c r="L121" s="33"/>
      <c r="M121" s="139" t="s">
        <v>33</v>
      </c>
      <c r="N121" s="140" t="s">
        <v>49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201</v>
      </c>
      <c r="AT121" s="143" t="s">
        <v>197</v>
      </c>
      <c r="AU121" s="143" t="s">
        <v>87</v>
      </c>
      <c r="AY121" s="17" t="s">
        <v>194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7" t="s">
        <v>85</v>
      </c>
      <c r="BK121" s="144">
        <f>ROUND(I121*H121,2)</f>
        <v>0</v>
      </c>
      <c r="BL121" s="17" t="s">
        <v>201</v>
      </c>
      <c r="BM121" s="143" t="s">
        <v>1243</v>
      </c>
    </row>
    <row r="122" spans="2:51" s="12" customFormat="1" ht="11.25">
      <c r="B122" s="151"/>
      <c r="D122" s="145" t="s">
        <v>320</v>
      </c>
      <c r="E122" s="152" t="s">
        <v>33</v>
      </c>
      <c r="F122" s="153" t="s">
        <v>1244</v>
      </c>
      <c r="H122" s="154">
        <v>8.921</v>
      </c>
      <c r="I122" s="155"/>
      <c r="L122" s="151"/>
      <c r="M122" s="156"/>
      <c r="T122" s="157"/>
      <c r="AT122" s="152" t="s">
        <v>320</v>
      </c>
      <c r="AU122" s="152" t="s">
        <v>87</v>
      </c>
      <c r="AV122" s="12" t="s">
        <v>87</v>
      </c>
      <c r="AW122" s="12" t="s">
        <v>39</v>
      </c>
      <c r="AX122" s="12" t="s">
        <v>85</v>
      </c>
      <c r="AY122" s="152" t="s">
        <v>194</v>
      </c>
    </row>
    <row r="123" spans="2:65" s="1" customFormat="1" ht="24.2" customHeight="1">
      <c r="B123" s="33"/>
      <c r="C123" s="132" t="s">
        <v>235</v>
      </c>
      <c r="D123" s="132" t="s">
        <v>197</v>
      </c>
      <c r="E123" s="133" t="s">
        <v>1245</v>
      </c>
      <c r="F123" s="134" t="s">
        <v>1246</v>
      </c>
      <c r="G123" s="135" t="s">
        <v>344</v>
      </c>
      <c r="H123" s="136">
        <v>10.15</v>
      </c>
      <c r="I123" s="137"/>
      <c r="J123" s="138">
        <f>ROUND(I123*H123,2)</f>
        <v>0</v>
      </c>
      <c r="K123" s="134" t="s">
        <v>295</v>
      </c>
      <c r="L123" s="33"/>
      <c r="M123" s="139" t="s">
        <v>33</v>
      </c>
      <c r="N123" s="140" t="s">
        <v>49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201</v>
      </c>
      <c r="AT123" s="143" t="s">
        <v>197</v>
      </c>
      <c r="AU123" s="143" t="s">
        <v>87</v>
      </c>
      <c r="AY123" s="17" t="s">
        <v>194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7" t="s">
        <v>85</v>
      </c>
      <c r="BK123" s="144">
        <f>ROUND(I123*H123,2)</f>
        <v>0</v>
      </c>
      <c r="BL123" s="17" t="s">
        <v>201</v>
      </c>
      <c r="BM123" s="143" t="s">
        <v>1247</v>
      </c>
    </row>
    <row r="124" spans="2:47" s="1" customFormat="1" ht="11.25">
      <c r="B124" s="33"/>
      <c r="D124" s="149" t="s">
        <v>297</v>
      </c>
      <c r="F124" s="150" t="s">
        <v>1248</v>
      </c>
      <c r="I124" s="147"/>
      <c r="L124" s="33"/>
      <c r="M124" s="148"/>
      <c r="T124" s="54"/>
      <c r="AT124" s="17" t="s">
        <v>297</v>
      </c>
      <c r="AU124" s="17" t="s">
        <v>87</v>
      </c>
    </row>
    <row r="125" spans="2:51" s="12" customFormat="1" ht="11.25">
      <c r="B125" s="151"/>
      <c r="D125" s="145" t="s">
        <v>320</v>
      </c>
      <c r="E125" s="152" t="s">
        <v>33</v>
      </c>
      <c r="F125" s="153" t="s">
        <v>1238</v>
      </c>
      <c r="H125" s="154">
        <v>10.15</v>
      </c>
      <c r="I125" s="155"/>
      <c r="L125" s="151"/>
      <c r="M125" s="156"/>
      <c r="T125" s="157"/>
      <c r="AT125" s="152" t="s">
        <v>320</v>
      </c>
      <c r="AU125" s="152" t="s">
        <v>87</v>
      </c>
      <c r="AV125" s="12" t="s">
        <v>87</v>
      </c>
      <c r="AW125" s="12" t="s">
        <v>39</v>
      </c>
      <c r="AX125" s="12" t="s">
        <v>85</v>
      </c>
      <c r="AY125" s="152" t="s">
        <v>194</v>
      </c>
    </row>
    <row r="126" spans="2:65" s="1" customFormat="1" ht="24.2" customHeight="1">
      <c r="B126" s="33"/>
      <c r="C126" s="132" t="s">
        <v>239</v>
      </c>
      <c r="D126" s="132" t="s">
        <v>197</v>
      </c>
      <c r="E126" s="133" t="s">
        <v>1249</v>
      </c>
      <c r="F126" s="134" t="s">
        <v>1250</v>
      </c>
      <c r="G126" s="135" t="s">
        <v>344</v>
      </c>
      <c r="H126" s="136">
        <v>10.15</v>
      </c>
      <c r="I126" s="137"/>
      <c r="J126" s="138">
        <f>ROUND(I126*H126,2)</f>
        <v>0</v>
      </c>
      <c r="K126" s="134" t="s">
        <v>295</v>
      </c>
      <c r="L126" s="33"/>
      <c r="M126" s="139" t="s">
        <v>33</v>
      </c>
      <c r="N126" s="140" t="s">
        <v>49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201</v>
      </c>
      <c r="AT126" s="143" t="s">
        <v>197</v>
      </c>
      <c r="AU126" s="143" t="s">
        <v>87</v>
      </c>
      <c r="AY126" s="17" t="s">
        <v>194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7" t="s">
        <v>85</v>
      </c>
      <c r="BK126" s="144">
        <f>ROUND(I126*H126,2)</f>
        <v>0</v>
      </c>
      <c r="BL126" s="17" t="s">
        <v>201</v>
      </c>
      <c r="BM126" s="143" t="s">
        <v>1251</v>
      </c>
    </row>
    <row r="127" spans="2:47" s="1" customFormat="1" ht="11.25">
      <c r="B127" s="33"/>
      <c r="D127" s="149" t="s">
        <v>297</v>
      </c>
      <c r="F127" s="150" t="s">
        <v>1252</v>
      </c>
      <c r="I127" s="147"/>
      <c r="L127" s="33"/>
      <c r="M127" s="148"/>
      <c r="T127" s="54"/>
      <c r="AT127" s="17" t="s">
        <v>297</v>
      </c>
      <c r="AU127" s="17" t="s">
        <v>87</v>
      </c>
    </row>
    <row r="128" spans="2:51" s="12" customFormat="1" ht="11.25">
      <c r="B128" s="151"/>
      <c r="D128" s="145" t="s">
        <v>320</v>
      </c>
      <c r="E128" s="152" t="s">
        <v>33</v>
      </c>
      <c r="F128" s="153" t="s">
        <v>1238</v>
      </c>
      <c r="H128" s="154">
        <v>10.15</v>
      </c>
      <c r="I128" s="155"/>
      <c r="L128" s="151"/>
      <c r="M128" s="156"/>
      <c r="T128" s="157"/>
      <c r="AT128" s="152" t="s">
        <v>320</v>
      </c>
      <c r="AU128" s="152" t="s">
        <v>87</v>
      </c>
      <c r="AV128" s="12" t="s">
        <v>87</v>
      </c>
      <c r="AW128" s="12" t="s">
        <v>39</v>
      </c>
      <c r="AX128" s="12" t="s">
        <v>85</v>
      </c>
      <c r="AY128" s="152" t="s">
        <v>194</v>
      </c>
    </row>
    <row r="129" spans="2:65" s="1" customFormat="1" ht="24.2" customHeight="1">
      <c r="B129" s="33"/>
      <c r="C129" s="132" t="s">
        <v>243</v>
      </c>
      <c r="D129" s="132" t="s">
        <v>197</v>
      </c>
      <c r="E129" s="133" t="s">
        <v>439</v>
      </c>
      <c r="F129" s="134" t="s">
        <v>440</v>
      </c>
      <c r="G129" s="135" t="s">
        <v>317</v>
      </c>
      <c r="H129" s="136">
        <v>59.47</v>
      </c>
      <c r="I129" s="137"/>
      <c r="J129" s="138">
        <f>ROUND(I129*H129,2)</f>
        <v>0</v>
      </c>
      <c r="K129" s="134" t="s">
        <v>295</v>
      </c>
      <c r="L129" s="33"/>
      <c r="M129" s="139" t="s">
        <v>33</v>
      </c>
      <c r="N129" s="140" t="s">
        <v>49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201</v>
      </c>
      <c r="AT129" s="143" t="s">
        <v>197</v>
      </c>
      <c r="AU129" s="143" t="s">
        <v>87</v>
      </c>
      <c r="AY129" s="17" t="s">
        <v>194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7" t="s">
        <v>85</v>
      </c>
      <c r="BK129" s="144">
        <f>ROUND(I129*H129,2)</f>
        <v>0</v>
      </c>
      <c r="BL129" s="17" t="s">
        <v>201</v>
      </c>
      <c r="BM129" s="143" t="s">
        <v>1253</v>
      </c>
    </row>
    <row r="130" spans="2:47" s="1" customFormat="1" ht="11.25">
      <c r="B130" s="33"/>
      <c r="D130" s="149" t="s">
        <v>297</v>
      </c>
      <c r="F130" s="150" t="s">
        <v>442</v>
      </c>
      <c r="I130" s="147"/>
      <c r="L130" s="33"/>
      <c r="M130" s="148"/>
      <c r="T130" s="54"/>
      <c r="AT130" s="17" t="s">
        <v>297</v>
      </c>
      <c r="AU130" s="17" t="s">
        <v>87</v>
      </c>
    </row>
    <row r="131" spans="2:65" s="1" customFormat="1" ht="24.2" customHeight="1">
      <c r="B131" s="33"/>
      <c r="C131" s="132" t="s">
        <v>247</v>
      </c>
      <c r="D131" s="132" t="s">
        <v>197</v>
      </c>
      <c r="E131" s="133" t="s">
        <v>453</v>
      </c>
      <c r="F131" s="134" t="s">
        <v>454</v>
      </c>
      <c r="G131" s="135" t="s">
        <v>317</v>
      </c>
      <c r="H131" s="136">
        <v>59.47</v>
      </c>
      <c r="I131" s="137"/>
      <c r="J131" s="138">
        <f>ROUND(I131*H131,2)</f>
        <v>0</v>
      </c>
      <c r="K131" s="134" t="s">
        <v>295</v>
      </c>
      <c r="L131" s="33"/>
      <c r="M131" s="139" t="s">
        <v>33</v>
      </c>
      <c r="N131" s="140" t="s">
        <v>49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201</v>
      </c>
      <c r="AT131" s="143" t="s">
        <v>197</v>
      </c>
      <c r="AU131" s="143" t="s">
        <v>87</v>
      </c>
      <c r="AY131" s="17" t="s">
        <v>194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7" t="s">
        <v>85</v>
      </c>
      <c r="BK131" s="144">
        <f>ROUND(I131*H131,2)</f>
        <v>0</v>
      </c>
      <c r="BL131" s="17" t="s">
        <v>201</v>
      </c>
      <c r="BM131" s="143" t="s">
        <v>1254</v>
      </c>
    </row>
    <row r="132" spans="2:47" s="1" customFormat="1" ht="11.25">
      <c r="B132" s="33"/>
      <c r="D132" s="149" t="s">
        <v>297</v>
      </c>
      <c r="F132" s="150" t="s">
        <v>456</v>
      </c>
      <c r="I132" s="147"/>
      <c r="L132" s="33"/>
      <c r="M132" s="148"/>
      <c r="T132" s="54"/>
      <c r="AT132" s="17" t="s">
        <v>297</v>
      </c>
      <c r="AU132" s="17" t="s">
        <v>87</v>
      </c>
    </row>
    <row r="133" spans="2:51" s="12" customFormat="1" ht="11.25">
      <c r="B133" s="151"/>
      <c r="D133" s="145" t="s">
        <v>320</v>
      </c>
      <c r="E133" s="152" t="s">
        <v>33</v>
      </c>
      <c r="F133" s="153" t="s">
        <v>1255</v>
      </c>
      <c r="H133" s="154">
        <v>59.47</v>
      </c>
      <c r="I133" s="155"/>
      <c r="L133" s="151"/>
      <c r="M133" s="156"/>
      <c r="T133" s="157"/>
      <c r="AT133" s="152" t="s">
        <v>320</v>
      </c>
      <c r="AU133" s="152" t="s">
        <v>87</v>
      </c>
      <c r="AV133" s="12" t="s">
        <v>87</v>
      </c>
      <c r="AW133" s="12" t="s">
        <v>39</v>
      </c>
      <c r="AX133" s="12" t="s">
        <v>85</v>
      </c>
      <c r="AY133" s="152" t="s">
        <v>194</v>
      </c>
    </row>
    <row r="134" spans="2:65" s="1" customFormat="1" ht="16.5" customHeight="1">
      <c r="B134" s="33"/>
      <c r="C134" s="132" t="s">
        <v>251</v>
      </c>
      <c r="D134" s="132" t="s">
        <v>197</v>
      </c>
      <c r="E134" s="133" t="s">
        <v>458</v>
      </c>
      <c r="F134" s="134" t="s">
        <v>459</v>
      </c>
      <c r="G134" s="135" t="s">
        <v>344</v>
      </c>
      <c r="H134" s="136">
        <v>1.189</v>
      </c>
      <c r="I134" s="137"/>
      <c r="J134" s="138">
        <f>ROUND(I134*H134,2)</f>
        <v>0</v>
      </c>
      <c r="K134" s="134" t="s">
        <v>295</v>
      </c>
      <c r="L134" s="33"/>
      <c r="M134" s="139" t="s">
        <v>33</v>
      </c>
      <c r="N134" s="140" t="s">
        <v>49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201</v>
      </c>
      <c r="AT134" s="143" t="s">
        <v>197</v>
      </c>
      <c r="AU134" s="143" t="s">
        <v>87</v>
      </c>
      <c r="AY134" s="17" t="s">
        <v>194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7" t="s">
        <v>85</v>
      </c>
      <c r="BK134" s="144">
        <f>ROUND(I134*H134,2)</f>
        <v>0</v>
      </c>
      <c r="BL134" s="17" t="s">
        <v>201</v>
      </c>
      <c r="BM134" s="143" t="s">
        <v>1256</v>
      </c>
    </row>
    <row r="135" spans="2:47" s="1" customFormat="1" ht="11.25">
      <c r="B135" s="33"/>
      <c r="D135" s="149" t="s">
        <v>297</v>
      </c>
      <c r="F135" s="150" t="s">
        <v>461</v>
      </c>
      <c r="I135" s="147"/>
      <c r="L135" s="33"/>
      <c r="M135" s="148"/>
      <c r="T135" s="54"/>
      <c r="AT135" s="17" t="s">
        <v>297</v>
      </c>
      <c r="AU135" s="17" t="s">
        <v>87</v>
      </c>
    </row>
    <row r="136" spans="2:65" s="1" customFormat="1" ht="16.5" customHeight="1">
      <c r="B136" s="33"/>
      <c r="C136" s="161" t="s">
        <v>257</v>
      </c>
      <c r="D136" s="161" t="s">
        <v>348</v>
      </c>
      <c r="E136" s="162" t="s">
        <v>434</v>
      </c>
      <c r="F136" s="163" t="s">
        <v>435</v>
      </c>
      <c r="G136" s="164" t="s">
        <v>436</v>
      </c>
      <c r="H136" s="165">
        <v>1.189</v>
      </c>
      <c r="I136" s="166"/>
      <c r="J136" s="167">
        <f>ROUND(I136*H136,2)</f>
        <v>0</v>
      </c>
      <c r="K136" s="163" t="s">
        <v>295</v>
      </c>
      <c r="L136" s="168"/>
      <c r="M136" s="169" t="s">
        <v>33</v>
      </c>
      <c r="N136" s="170" t="s">
        <v>49</v>
      </c>
      <c r="P136" s="141">
        <f>O136*H136</f>
        <v>0</v>
      </c>
      <c r="Q136" s="141">
        <v>0.001</v>
      </c>
      <c r="R136" s="141">
        <f>Q136*H136</f>
        <v>0.0011890000000000002</v>
      </c>
      <c r="S136" s="141">
        <v>0</v>
      </c>
      <c r="T136" s="142">
        <f>S136*H136</f>
        <v>0</v>
      </c>
      <c r="AR136" s="143" t="s">
        <v>228</v>
      </c>
      <c r="AT136" s="143" t="s">
        <v>348</v>
      </c>
      <c r="AU136" s="143" t="s">
        <v>87</v>
      </c>
      <c r="AY136" s="17" t="s">
        <v>194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7" t="s">
        <v>85</v>
      </c>
      <c r="BK136" s="144">
        <f>ROUND(I136*H136,2)</f>
        <v>0</v>
      </c>
      <c r="BL136" s="17" t="s">
        <v>201</v>
      </c>
      <c r="BM136" s="143" t="s">
        <v>1257</v>
      </c>
    </row>
    <row r="137" spans="2:51" s="12" customFormat="1" ht="11.25">
      <c r="B137" s="151"/>
      <c r="D137" s="145" t="s">
        <v>320</v>
      </c>
      <c r="F137" s="153" t="s">
        <v>1258</v>
      </c>
      <c r="H137" s="154">
        <v>1.189</v>
      </c>
      <c r="I137" s="155"/>
      <c r="L137" s="151"/>
      <c r="M137" s="156"/>
      <c r="T137" s="157"/>
      <c r="AT137" s="152" t="s">
        <v>320</v>
      </c>
      <c r="AU137" s="152" t="s">
        <v>87</v>
      </c>
      <c r="AV137" s="12" t="s">
        <v>87</v>
      </c>
      <c r="AW137" s="12" t="s">
        <v>4</v>
      </c>
      <c r="AX137" s="12" t="s">
        <v>85</v>
      </c>
      <c r="AY137" s="152" t="s">
        <v>194</v>
      </c>
    </row>
    <row r="138" spans="2:63" s="11" customFormat="1" ht="22.9" customHeight="1">
      <c r="B138" s="120"/>
      <c r="D138" s="121" t="s">
        <v>77</v>
      </c>
      <c r="E138" s="130" t="s">
        <v>87</v>
      </c>
      <c r="F138" s="130" t="s">
        <v>340</v>
      </c>
      <c r="I138" s="123"/>
      <c r="J138" s="131">
        <f>BK138</f>
        <v>0</v>
      </c>
      <c r="L138" s="120"/>
      <c r="M138" s="125"/>
      <c r="P138" s="126">
        <f>SUM(P139:P143)</f>
        <v>0</v>
      </c>
      <c r="R138" s="126">
        <f>SUM(R139:R143)</f>
        <v>0.17886000000000002</v>
      </c>
      <c r="T138" s="127">
        <f>SUM(T139:T143)</f>
        <v>0</v>
      </c>
      <c r="AR138" s="121" t="s">
        <v>85</v>
      </c>
      <c r="AT138" s="128" t="s">
        <v>77</v>
      </c>
      <c r="AU138" s="128" t="s">
        <v>85</v>
      </c>
      <c r="AY138" s="121" t="s">
        <v>194</v>
      </c>
      <c r="BK138" s="129">
        <f>SUM(BK139:BK143)</f>
        <v>0</v>
      </c>
    </row>
    <row r="139" spans="2:65" s="1" customFormat="1" ht="21.75" customHeight="1">
      <c r="B139" s="33"/>
      <c r="C139" s="132" t="s">
        <v>8</v>
      </c>
      <c r="D139" s="132" t="s">
        <v>197</v>
      </c>
      <c r="E139" s="133" t="s">
        <v>1259</v>
      </c>
      <c r="F139" s="134" t="s">
        <v>1260</v>
      </c>
      <c r="G139" s="135" t="s">
        <v>367</v>
      </c>
      <c r="H139" s="136">
        <v>6.5</v>
      </c>
      <c r="I139" s="137"/>
      <c r="J139" s="138">
        <f>ROUND(I139*H139,2)</f>
        <v>0</v>
      </c>
      <c r="K139" s="134" t="s">
        <v>295</v>
      </c>
      <c r="L139" s="33"/>
      <c r="M139" s="139" t="s">
        <v>33</v>
      </c>
      <c r="N139" s="140" t="s">
        <v>49</v>
      </c>
      <c r="P139" s="141">
        <f>O139*H139</f>
        <v>0</v>
      </c>
      <c r="Q139" s="141">
        <v>0.00044</v>
      </c>
      <c r="R139" s="141">
        <f>Q139*H139</f>
        <v>0.00286</v>
      </c>
      <c r="S139" s="141">
        <v>0</v>
      </c>
      <c r="T139" s="142">
        <f>S139*H139</f>
        <v>0</v>
      </c>
      <c r="AR139" s="143" t="s">
        <v>201</v>
      </c>
      <c r="AT139" s="143" t="s">
        <v>197</v>
      </c>
      <c r="AU139" s="143" t="s">
        <v>87</v>
      </c>
      <c r="AY139" s="17" t="s">
        <v>194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7" t="s">
        <v>85</v>
      </c>
      <c r="BK139" s="144">
        <f>ROUND(I139*H139,2)</f>
        <v>0</v>
      </c>
      <c r="BL139" s="17" t="s">
        <v>201</v>
      </c>
      <c r="BM139" s="143" t="s">
        <v>1261</v>
      </c>
    </row>
    <row r="140" spans="2:47" s="1" customFormat="1" ht="11.25">
      <c r="B140" s="33"/>
      <c r="D140" s="149" t="s">
        <v>297</v>
      </c>
      <c r="F140" s="150" t="s">
        <v>1262</v>
      </c>
      <c r="I140" s="147"/>
      <c r="L140" s="33"/>
      <c r="M140" s="148"/>
      <c r="T140" s="54"/>
      <c r="AT140" s="17" t="s">
        <v>297</v>
      </c>
      <c r="AU140" s="17" t="s">
        <v>87</v>
      </c>
    </row>
    <row r="141" spans="2:51" s="12" customFormat="1" ht="11.25">
      <c r="B141" s="151"/>
      <c r="D141" s="145" t="s">
        <v>320</v>
      </c>
      <c r="E141" s="152" t="s">
        <v>33</v>
      </c>
      <c r="F141" s="153" t="s">
        <v>1263</v>
      </c>
      <c r="H141" s="154">
        <v>6.5</v>
      </c>
      <c r="I141" s="155"/>
      <c r="L141" s="151"/>
      <c r="M141" s="156"/>
      <c r="T141" s="157"/>
      <c r="AT141" s="152" t="s">
        <v>320</v>
      </c>
      <c r="AU141" s="152" t="s">
        <v>87</v>
      </c>
      <c r="AV141" s="12" t="s">
        <v>87</v>
      </c>
      <c r="AW141" s="12" t="s">
        <v>39</v>
      </c>
      <c r="AX141" s="12" t="s">
        <v>85</v>
      </c>
      <c r="AY141" s="152" t="s">
        <v>194</v>
      </c>
    </row>
    <row r="142" spans="2:65" s="1" customFormat="1" ht="16.5" customHeight="1">
      <c r="B142" s="33"/>
      <c r="C142" s="132" t="s">
        <v>265</v>
      </c>
      <c r="D142" s="132" t="s">
        <v>197</v>
      </c>
      <c r="E142" s="133" t="s">
        <v>1264</v>
      </c>
      <c r="F142" s="134" t="s">
        <v>1265</v>
      </c>
      <c r="G142" s="135" t="s">
        <v>33</v>
      </c>
      <c r="H142" s="136">
        <v>0.08</v>
      </c>
      <c r="I142" s="137"/>
      <c r="J142" s="138">
        <f>ROUND(I142*H142,2)</f>
        <v>0</v>
      </c>
      <c r="K142" s="134" t="s">
        <v>33</v>
      </c>
      <c r="L142" s="33"/>
      <c r="M142" s="139" t="s">
        <v>33</v>
      </c>
      <c r="N142" s="140" t="s">
        <v>49</v>
      </c>
      <c r="P142" s="141">
        <f>O142*H142</f>
        <v>0</v>
      </c>
      <c r="Q142" s="141">
        <v>2.2</v>
      </c>
      <c r="R142" s="141">
        <f>Q142*H142</f>
        <v>0.17600000000000002</v>
      </c>
      <c r="S142" s="141">
        <v>0</v>
      </c>
      <c r="T142" s="142">
        <f>S142*H142</f>
        <v>0</v>
      </c>
      <c r="AR142" s="143" t="s">
        <v>201</v>
      </c>
      <c r="AT142" s="143" t="s">
        <v>197</v>
      </c>
      <c r="AU142" s="143" t="s">
        <v>87</v>
      </c>
      <c r="AY142" s="17" t="s">
        <v>194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7" t="s">
        <v>85</v>
      </c>
      <c r="BK142" s="144">
        <f>ROUND(I142*H142,2)</f>
        <v>0</v>
      </c>
      <c r="BL142" s="17" t="s">
        <v>201</v>
      </c>
      <c r="BM142" s="143" t="s">
        <v>1266</v>
      </c>
    </row>
    <row r="143" spans="2:51" s="12" customFormat="1" ht="11.25">
      <c r="B143" s="151"/>
      <c r="D143" s="145" t="s">
        <v>320</v>
      </c>
      <c r="E143" s="152" t="s">
        <v>33</v>
      </c>
      <c r="F143" s="153" t="s">
        <v>1267</v>
      </c>
      <c r="H143" s="154">
        <v>0.08</v>
      </c>
      <c r="I143" s="155"/>
      <c r="L143" s="151"/>
      <c r="M143" s="156"/>
      <c r="T143" s="157"/>
      <c r="AT143" s="152" t="s">
        <v>320</v>
      </c>
      <c r="AU143" s="152" t="s">
        <v>87</v>
      </c>
      <c r="AV143" s="12" t="s">
        <v>87</v>
      </c>
      <c r="AW143" s="12" t="s">
        <v>39</v>
      </c>
      <c r="AX143" s="12" t="s">
        <v>85</v>
      </c>
      <c r="AY143" s="152" t="s">
        <v>194</v>
      </c>
    </row>
    <row r="144" spans="2:63" s="11" customFormat="1" ht="22.9" customHeight="1">
      <c r="B144" s="120"/>
      <c r="D144" s="121" t="s">
        <v>77</v>
      </c>
      <c r="E144" s="130" t="s">
        <v>201</v>
      </c>
      <c r="F144" s="130" t="s">
        <v>354</v>
      </c>
      <c r="I144" s="123"/>
      <c r="J144" s="131">
        <f>BK144</f>
        <v>0</v>
      </c>
      <c r="L144" s="120"/>
      <c r="M144" s="125"/>
      <c r="P144" s="126">
        <f>SUM(P145:P162)</f>
        <v>0</v>
      </c>
      <c r="R144" s="126">
        <f>SUM(R145:R162)</f>
        <v>342.81251009999994</v>
      </c>
      <c r="T144" s="127">
        <f>SUM(T145:T162)</f>
        <v>0</v>
      </c>
      <c r="AR144" s="121" t="s">
        <v>85</v>
      </c>
      <c r="AT144" s="128" t="s">
        <v>77</v>
      </c>
      <c r="AU144" s="128" t="s">
        <v>85</v>
      </c>
      <c r="AY144" s="121" t="s">
        <v>194</v>
      </c>
      <c r="BK144" s="129">
        <f>SUM(BK145:BK162)</f>
        <v>0</v>
      </c>
    </row>
    <row r="145" spans="2:65" s="1" customFormat="1" ht="24.2" customHeight="1">
      <c r="B145" s="33"/>
      <c r="C145" s="132" t="s">
        <v>270</v>
      </c>
      <c r="D145" s="132" t="s">
        <v>197</v>
      </c>
      <c r="E145" s="133" t="s">
        <v>1268</v>
      </c>
      <c r="F145" s="134" t="s">
        <v>1269</v>
      </c>
      <c r="G145" s="135" t="s">
        <v>317</v>
      </c>
      <c r="H145" s="136">
        <v>178.89</v>
      </c>
      <c r="I145" s="137"/>
      <c r="J145" s="138">
        <f>ROUND(I145*H145,2)</f>
        <v>0</v>
      </c>
      <c r="K145" s="134" t="s">
        <v>295</v>
      </c>
      <c r="L145" s="33"/>
      <c r="M145" s="139" t="s">
        <v>33</v>
      </c>
      <c r="N145" s="140" t="s">
        <v>49</v>
      </c>
      <c r="P145" s="141">
        <f>O145*H145</f>
        <v>0</v>
      </c>
      <c r="Q145" s="141">
        <v>0.00028</v>
      </c>
      <c r="R145" s="141">
        <f>Q145*H145</f>
        <v>0.05008919999999999</v>
      </c>
      <c r="S145" s="141">
        <v>0</v>
      </c>
      <c r="T145" s="142">
        <f>S145*H145</f>
        <v>0</v>
      </c>
      <c r="AR145" s="143" t="s">
        <v>201</v>
      </c>
      <c r="AT145" s="143" t="s">
        <v>197</v>
      </c>
      <c r="AU145" s="143" t="s">
        <v>87</v>
      </c>
      <c r="AY145" s="17" t="s">
        <v>194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7" t="s">
        <v>85</v>
      </c>
      <c r="BK145" s="144">
        <f>ROUND(I145*H145,2)</f>
        <v>0</v>
      </c>
      <c r="BL145" s="17" t="s">
        <v>201</v>
      </c>
      <c r="BM145" s="143" t="s">
        <v>1270</v>
      </c>
    </row>
    <row r="146" spans="2:47" s="1" customFormat="1" ht="11.25">
      <c r="B146" s="33"/>
      <c r="D146" s="149" t="s">
        <v>297</v>
      </c>
      <c r="F146" s="150" t="s">
        <v>1271</v>
      </c>
      <c r="I146" s="147"/>
      <c r="L146" s="33"/>
      <c r="M146" s="148"/>
      <c r="T146" s="54"/>
      <c r="AT146" s="17" t="s">
        <v>297</v>
      </c>
      <c r="AU146" s="17" t="s">
        <v>87</v>
      </c>
    </row>
    <row r="147" spans="2:51" s="12" customFormat="1" ht="11.25">
      <c r="B147" s="151"/>
      <c r="D147" s="145" t="s">
        <v>320</v>
      </c>
      <c r="E147" s="152" t="s">
        <v>33</v>
      </c>
      <c r="F147" s="153" t="s">
        <v>1272</v>
      </c>
      <c r="H147" s="154">
        <v>178.89</v>
      </c>
      <c r="I147" s="155"/>
      <c r="L147" s="151"/>
      <c r="M147" s="156"/>
      <c r="T147" s="157"/>
      <c r="AT147" s="152" t="s">
        <v>320</v>
      </c>
      <c r="AU147" s="152" t="s">
        <v>87</v>
      </c>
      <c r="AV147" s="12" t="s">
        <v>87</v>
      </c>
      <c r="AW147" s="12" t="s">
        <v>39</v>
      </c>
      <c r="AX147" s="12" t="s">
        <v>85</v>
      </c>
      <c r="AY147" s="152" t="s">
        <v>194</v>
      </c>
    </row>
    <row r="148" spans="2:65" s="1" customFormat="1" ht="16.5" customHeight="1">
      <c r="B148" s="33"/>
      <c r="C148" s="161" t="s">
        <v>274</v>
      </c>
      <c r="D148" s="161" t="s">
        <v>348</v>
      </c>
      <c r="E148" s="162" t="s">
        <v>1273</v>
      </c>
      <c r="F148" s="163" t="s">
        <v>1274</v>
      </c>
      <c r="G148" s="164" t="s">
        <v>317</v>
      </c>
      <c r="H148" s="165">
        <v>196.779</v>
      </c>
      <c r="I148" s="166"/>
      <c r="J148" s="167">
        <f>ROUND(I148*H148,2)</f>
        <v>0</v>
      </c>
      <c r="K148" s="163" t="s">
        <v>295</v>
      </c>
      <c r="L148" s="168"/>
      <c r="M148" s="169" t="s">
        <v>33</v>
      </c>
      <c r="N148" s="170" t="s">
        <v>49</v>
      </c>
      <c r="P148" s="141">
        <f>O148*H148</f>
        <v>0</v>
      </c>
      <c r="Q148" s="141">
        <v>0.0005</v>
      </c>
      <c r="R148" s="141">
        <f>Q148*H148</f>
        <v>0.0983895</v>
      </c>
      <c r="S148" s="141">
        <v>0</v>
      </c>
      <c r="T148" s="142">
        <f>S148*H148</f>
        <v>0</v>
      </c>
      <c r="AR148" s="143" t="s">
        <v>228</v>
      </c>
      <c r="AT148" s="143" t="s">
        <v>348</v>
      </c>
      <c r="AU148" s="143" t="s">
        <v>87</v>
      </c>
      <c r="AY148" s="17" t="s">
        <v>194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7" t="s">
        <v>85</v>
      </c>
      <c r="BK148" s="144">
        <f>ROUND(I148*H148,2)</f>
        <v>0</v>
      </c>
      <c r="BL148" s="17" t="s">
        <v>201</v>
      </c>
      <c r="BM148" s="143" t="s">
        <v>1275</v>
      </c>
    </row>
    <row r="149" spans="2:51" s="12" customFormat="1" ht="11.25">
      <c r="B149" s="151"/>
      <c r="D149" s="145" t="s">
        <v>320</v>
      </c>
      <c r="F149" s="153" t="s">
        <v>1276</v>
      </c>
      <c r="H149" s="154">
        <v>196.779</v>
      </c>
      <c r="I149" s="155"/>
      <c r="L149" s="151"/>
      <c r="M149" s="156"/>
      <c r="T149" s="157"/>
      <c r="AT149" s="152" t="s">
        <v>320</v>
      </c>
      <c r="AU149" s="152" t="s">
        <v>87</v>
      </c>
      <c r="AV149" s="12" t="s">
        <v>87</v>
      </c>
      <c r="AW149" s="12" t="s">
        <v>4</v>
      </c>
      <c r="AX149" s="12" t="s">
        <v>85</v>
      </c>
      <c r="AY149" s="152" t="s">
        <v>194</v>
      </c>
    </row>
    <row r="150" spans="2:65" s="1" customFormat="1" ht="16.5" customHeight="1">
      <c r="B150" s="33"/>
      <c r="C150" s="132" t="s">
        <v>279</v>
      </c>
      <c r="D150" s="132" t="s">
        <v>197</v>
      </c>
      <c r="E150" s="133" t="s">
        <v>355</v>
      </c>
      <c r="F150" s="134" t="s">
        <v>356</v>
      </c>
      <c r="G150" s="135" t="s">
        <v>344</v>
      </c>
      <c r="H150" s="136">
        <v>136.98</v>
      </c>
      <c r="I150" s="137"/>
      <c r="J150" s="138">
        <f>ROUND(I150*H150,2)</f>
        <v>0</v>
      </c>
      <c r="K150" s="134" t="s">
        <v>33</v>
      </c>
      <c r="L150" s="33"/>
      <c r="M150" s="139" t="s">
        <v>33</v>
      </c>
      <c r="N150" s="140" t="s">
        <v>49</v>
      </c>
      <c r="P150" s="141">
        <f>O150*H150</f>
        <v>0</v>
      </c>
      <c r="Q150" s="141">
        <v>2.43408</v>
      </c>
      <c r="R150" s="141">
        <f>Q150*H150</f>
        <v>333.4202784</v>
      </c>
      <c r="S150" s="141">
        <v>0</v>
      </c>
      <c r="T150" s="142">
        <f>S150*H150</f>
        <v>0</v>
      </c>
      <c r="AR150" s="143" t="s">
        <v>201</v>
      </c>
      <c r="AT150" s="143" t="s">
        <v>197</v>
      </c>
      <c r="AU150" s="143" t="s">
        <v>87</v>
      </c>
      <c r="AY150" s="17" t="s">
        <v>194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7" t="s">
        <v>85</v>
      </c>
      <c r="BK150" s="144">
        <f>ROUND(I150*H150,2)</f>
        <v>0</v>
      </c>
      <c r="BL150" s="17" t="s">
        <v>201</v>
      </c>
      <c r="BM150" s="143" t="s">
        <v>1277</v>
      </c>
    </row>
    <row r="151" spans="2:51" s="12" customFormat="1" ht="11.25">
      <c r="B151" s="151"/>
      <c r="D151" s="145" t="s">
        <v>320</v>
      </c>
      <c r="E151" s="152" t="s">
        <v>33</v>
      </c>
      <c r="F151" s="153" t="s">
        <v>1278</v>
      </c>
      <c r="H151" s="154">
        <v>10.05</v>
      </c>
      <c r="I151" s="155"/>
      <c r="L151" s="151"/>
      <c r="M151" s="156"/>
      <c r="T151" s="157"/>
      <c r="AT151" s="152" t="s">
        <v>320</v>
      </c>
      <c r="AU151" s="152" t="s">
        <v>87</v>
      </c>
      <c r="AV151" s="12" t="s">
        <v>87</v>
      </c>
      <c r="AW151" s="12" t="s">
        <v>39</v>
      </c>
      <c r="AX151" s="12" t="s">
        <v>78</v>
      </c>
      <c r="AY151" s="152" t="s">
        <v>194</v>
      </c>
    </row>
    <row r="152" spans="2:51" s="12" customFormat="1" ht="11.25">
      <c r="B152" s="151"/>
      <c r="D152" s="145" t="s">
        <v>320</v>
      </c>
      <c r="E152" s="152" t="s">
        <v>33</v>
      </c>
      <c r="F152" s="153" t="s">
        <v>1279</v>
      </c>
      <c r="H152" s="154">
        <v>68.43</v>
      </c>
      <c r="I152" s="155"/>
      <c r="L152" s="151"/>
      <c r="M152" s="156"/>
      <c r="T152" s="157"/>
      <c r="AT152" s="152" t="s">
        <v>320</v>
      </c>
      <c r="AU152" s="152" t="s">
        <v>87</v>
      </c>
      <c r="AV152" s="12" t="s">
        <v>87</v>
      </c>
      <c r="AW152" s="12" t="s">
        <v>39</v>
      </c>
      <c r="AX152" s="12" t="s">
        <v>78</v>
      </c>
      <c r="AY152" s="152" t="s">
        <v>194</v>
      </c>
    </row>
    <row r="153" spans="2:51" s="12" customFormat="1" ht="11.25">
      <c r="B153" s="151"/>
      <c r="D153" s="145" t="s">
        <v>320</v>
      </c>
      <c r="E153" s="152" t="s">
        <v>33</v>
      </c>
      <c r="F153" s="153" t="s">
        <v>1280</v>
      </c>
      <c r="H153" s="154">
        <v>58.5</v>
      </c>
      <c r="I153" s="155"/>
      <c r="L153" s="151"/>
      <c r="M153" s="156"/>
      <c r="T153" s="157"/>
      <c r="AT153" s="152" t="s">
        <v>320</v>
      </c>
      <c r="AU153" s="152" t="s">
        <v>87</v>
      </c>
      <c r="AV153" s="12" t="s">
        <v>87</v>
      </c>
      <c r="AW153" s="12" t="s">
        <v>39</v>
      </c>
      <c r="AX153" s="12" t="s">
        <v>78</v>
      </c>
      <c r="AY153" s="152" t="s">
        <v>194</v>
      </c>
    </row>
    <row r="154" spans="2:51" s="14" customFormat="1" ht="11.25">
      <c r="B154" s="179"/>
      <c r="D154" s="145" t="s">
        <v>320</v>
      </c>
      <c r="E154" s="180" t="s">
        <v>33</v>
      </c>
      <c r="F154" s="181" t="s">
        <v>402</v>
      </c>
      <c r="H154" s="182">
        <v>136.98</v>
      </c>
      <c r="I154" s="183"/>
      <c r="L154" s="179"/>
      <c r="M154" s="184"/>
      <c r="T154" s="185"/>
      <c r="AT154" s="180" t="s">
        <v>320</v>
      </c>
      <c r="AU154" s="180" t="s">
        <v>87</v>
      </c>
      <c r="AV154" s="14" t="s">
        <v>201</v>
      </c>
      <c r="AW154" s="14" t="s">
        <v>39</v>
      </c>
      <c r="AX154" s="14" t="s">
        <v>85</v>
      </c>
      <c r="AY154" s="180" t="s">
        <v>194</v>
      </c>
    </row>
    <row r="155" spans="2:65" s="1" customFormat="1" ht="16.5" customHeight="1">
      <c r="B155" s="33"/>
      <c r="C155" s="132" t="s">
        <v>283</v>
      </c>
      <c r="D155" s="132" t="s">
        <v>197</v>
      </c>
      <c r="E155" s="133" t="s">
        <v>763</v>
      </c>
      <c r="F155" s="134" t="s">
        <v>764</v>
      </c>
      <c r="G155" s="135" t="s">
        <v>344</v>
      </c>
      <c r="H155" s="136">
        <v>72</v>
      </c>
      <c r="I155" s="137"/>
      <c r="J155" s="138">
        <f>ROUND(I155*H155,2)</f>
        <v>0</v>
      </c>
      <c r="K155" s="134" t="s">
        <v>33</v>
      </c>
      <c r="L155" s="33"/>
      <c r="M155" s="139" t="s">
        <v>33</v>
      </c>
      <c r="N155" s="140" t="s">
        <v>49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201</v>
      </c>
      <c r="AT155" s="143" t="s">
        <v>197</v>
      </c>
      <c r="AU155" s="143" t="s">
        <v>87</v>
      </c>
      <c r="AY155" s="17" t="s">
        <v>194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7" t="s">
        <v>85</v>
      </c>
      <c r="BK155" s="144">
        <f>ROUND(I155*H155,2)</f>
        <v>0</v>
      </c>
      <c r="BL155" s="17" t="s">
        <v>201</v>
      </c>
      <c r="BM155" s="143" t="s">
        <v>1281</v>
      </c>
    </row>
    <row r="156" spans="2:51" s="12" customFormat="1" ht="11.25">
      <c r="B156" s="151"/>
      <c r="D156" s="145" t="s">
        <v>320</v>
      </c>
      <c r="E156" s="152" t="s">
        <v>33</v>
      </c>
      <c r="F156" s="153" t="s">
        <v>1282</v>
      </c>
      <c r="H156" s="154">
        <v>72</v>
      </c>
      <c r="I156" s="155"/>
      <c r="L156" s="151"/>
      <c r="M156" s="156"/>
      <c r="T156" s="157"/>
      <c r="AT156" s="152" t="s">
        <v>320</v>
      </c>
      <c r="AU156" s="152" t="s">
        <v>87</v>
      </c>
      <c r="AV156" s="12" t="s">
        <v>87</v>
      </c>
      <c r="AW156" s="12" t="s">
        <v>39</v>
      </c>
      <c r="AX156" s="12" t="s">
        <v>85</v>
      </c>
      <c r="AY156" s="152" t="s">
        <v>194</v>
      </c>
    </row>
    <row r="157" spans="2:65" s="1" customFormat="1" ht="33" customHeight="1">
      <c r="B157" s="33"/>
      <c r="C157" s="132" t="s">
        <v>7</v>
      </c>
      <c r="D157" s="132" t="s">
        <v>197</v>
      </c>
      <c r="E157" s="133" t="s">
        <v>1283</v>
      </c>
      <c r="F157" s="134" t="s">
        <v>1284</v>
      </c>
      <c r="G157" s="135" t="s">
        <v>367</v>
      </c>
      <c r="H157" s="136">
        <v>27.9</v>
      </c>
      <c r="I157" s="137"/>
      <c r="J157" s="138">
        <f>ROUND(I157*H157,2)</f>
        <v>0</v>
      </c>
      <c r="K157" s="134" t="s">
        <v>295</v>
      </c>
      <c r="L157" s="33"/>
      <c r="M157" s="139" t="s">
        <v>33</v>
      </c>
      <c r="N157" s="140" t="s">
        <v>49</v>
      </c>
      <c r="P157" s="141">
        <f>O157*H157</f>
        <v>0</v>
      </c>
      <c r="Q157" s="141">
        <v>0.05791</v>
      </c>
      <c r="R157" s="141">
        <f>Q157*H157</f>
        <v>1.615689</v>
      </c>
      <c r="S157" s="141">
        <v>0</v>
      </c>
      <c r="T157" s="142">
        <f>S157*H157</f>
        <v>0</v>
      </c>
      <c r="AR157" s="143" t="s">
        <v>201</v>
      </c>
      <c r="AT157" s="143" t="s">
        <v>197</v>
      </c>
      <c r="AU157" s="143" t="s">
        <v>87</v>
      </c>
      <c r="AY157" s="17" t="s">
        <v>194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7" t="s">
        <v>85</v>
      </c>
      <c r="BK157" s="144">
        <f>ROUND(I157*H157,2)</f>
        <v>0</v>
      </c>
      <c r="BL157" s="17" t="s">
        <v>201</v>
      </c>
      <c r="BM157" s="143" t="s">
        <v>1285</v>
      </c>
    </row>
    <row r="158" spans="2:47" s="1" customFormat="1" ht="11.25">
      <c r="B158" s="33"/>
      <c r="D158" s="149" t="s">
        <v>297</v>
      </c>
      <c r="F158" s="150" t="s">
        <v>1286</v>
      </c>
      <c r="I158" s="147"/>
      <c r="L158" s="33"/>
      <c r="M158" s="148"/>
      <c r="T158" s="54"/>
      <c r="AT158" s="17" t="s">
        <v>297</v>
      </c>
      <c r="AU158" s="17" t="s">
        <v>87</v>
      </c>
    </row>
    <row r="159" spans="2:51" s="12" customFormat="1" ht="11.25">
      <c r="B159" s="151"/>
      <c r="D159" s="145" t="s">
        <v>320</v>
      </c>
      <c r="E159" s="152" t="s">
        <v>33</v>
      </c>
      <c r="F159" s="153" t="s">
        <v>1287</v>
      </c>
      <c r="H159" s="154">
        <v>27.9</v>
      </c>
      <c r="I159" s="155"/>
      <c r="L159" s="151"/>
      <c r="M159" s="156"/>
      <c r="T159" s="157"/>
      <c r="AT159" s="152" t="s">
        <v>320</v>
      </c>
      <c r="AU159" s="152" t="s">
        <v>87</v>
      </c>
      <c r="AV159" s="12" t="s">
        <v>87</v>
      </c>
      <c r="AW159" s="12" t="s">
        <v>39</v>
      </c>
      <c r="AX159" s="12" t="s">
        <v>85</v>
      </c>
      <c r="AY159" s="152" t="s">
        <v>194</v>
      </c>
    </row>
    <row r="160" spans="2:65" s="1" customFormat="1" ht="33" customHeight="1">
      <c r="B160" s="33"/>
      <c r="C160" s="132" t="s">
        <v>486</v>
      </c>
      <c r="D160" s="132" t="s">
        <v>197</v>
      </c>
      <c r="E160" s="133" t="s">
        <v>1288</v>
      </c>
      <c r="F160" s="134" t="s">
        <v>1289</v>
      </c>
      <c r="G160" s="135" t="s">
        <v>367</v>
      </c>
      <c r="H160" s="136">
        <v>87.8</v>
      </c>
      <c r="I160" s="137"/>
      <c r="J160" s="138">
        <f>ROUND(I160*H160,2)</f>
        <v>0</v>
      </c>
      <c r="K160" s="134" t="s">
        <v>295</v>
      </c>
      <c r="L160" s="33"/>
      <c r="M160" s="139" t="s">
        <v>33</v>
      </c>
      <c r="N160" s="140" t="s">
        <v>49</v>
      </c>
      <c r="P160" s="141">
        <f>O160*H160</f>
        <v>0</v>
      </c>
      <c r="Q160" s="141">
        <v>0.08688</v>
      </c>
      <c r="R160" s="141">
        <f>Q160*H160</f>
        <v>7.628063999999999</v>
      </c>
      <c r="S160" s="141">
        <v>0</v>
      </c>
      <c r="T160" s="142">
        <f>S160*H160</f>
        <v>0</v>
      </c>
      <c r="AR160" s="143" t="s">
        <v>201</v>
      </c>
      <c r="AT160" s="143" t="s">
        <v>197</v>
      </c>
      <c r="AU160" s="143" t="s">
        <v>87</v>
      </c>
      <c r="AY160" s="17" t="s">
        <v>194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7" t="s">
        <v>85</v>
      </c>
      <c r="BK160" s="144">
        <f>ROUND(I160*H160,2)</f>
        <v>0</v>
      </c>
      <c r="BL160" s="17" t="s">
        <v>201</v>
      </c>
      <c r="BM160" s="143" t="s">
        <v>1290</v>
      </c>
    </row>
    <row r="161" spans="2:47" s="1" customFormat="1" ht="11.25">
      <c r="B161" s="33"/>
      <c r="D161" s="149" t="s">
        <v>297</v>
      </c>
      <c r="F161" s="150" t="s">
        <v>1291</v>
      </c>
      <c r="I161" s="147"/>
      <c r="L161" s="33"/>
      <c r="M161" s="148"/>
      <c r="T161" s="54"/>
      <c r="AT161" s="17" t="s">
        <v>297</v>
      </c>
      <c r="AU161" s="17" t="s">
        <v>87</v>
      </c>
    </row>
    <row r="162" spans="2:51" s="12" customFormat="1" ht="11.25">
      <c r="B162" s="151"/>
      <c r="D162" s="145" t="s">
        <v>320</v>
      </c>
      <c r="E162" s="152" t="s">
        <v>33</v>
      </c>
      <c r="F162" s="153" t="s">
        <v>1292</v>
      </c>
      <c r="H162" s="154">
        <v>87.8</v>
      </c>
      <c r="I162" s="155"/>
      <c r="L162" s="151"/>
      <c r="M162" s="156"/>
      <c r="T162" s="157"/>
      <c r="AT162" s="152" t="s">
        <v>320</v>
      </c>
      <c r="AU162" s="152" t="s">
        <v>87</v>
      </c>
      <c r="AV162" s="12" t="s">
        <v>87</v>
      </c>
      <c r="AW162" s="12" t="s">
        <v>39</v>
      </c>
      <c r="AX162" s="12" t="s">
        <v>85</v>
      </c>
      <c r="AY162" s="152" t="s">
        <v>194</v>
      </c>
    </row>
    <row r="163" spans="2:63" s="11" customFormat="1" ht="22.9" customHeight="1">
      <c r="B163" s="120"/>
      <c r="D163" s="121" t="s">
        <v>77</v>
      </c>
      <c r="E163" s="130" t="s">
        <v>498</v>
      </c>
      <c r="F163" s="130" t="s">
        <v>499</v>
      </c>
      <c r="I163" s="123"/>
      <c r="J163" s="131">
        <f>BK163</f>
        <v>0</v>
      </c>
      <c r="L163" s="120"/>
      <c r="M163" s="125"/>
      <c r="P163" s="126">
        <f>SUM(P164:P165)</f>
        <v>0</v>
      </c>
      <c r="R163" s="126">
        <f>SUM(R164:R165)</f>
        <v>0</v>
      </c>
      <c r="T163" s="127">
        <f>SUM(T164:T165)</f>
        <v>0</v>
      </c>
      <c r="AR163" s="121" t="s">
        <v>85</v>
      </c>
      <c r="AT163" s="128" t="s">
        <v>77</v>
      </c>
      <c r="AU163" s="128" t="s">
        <v>85</v>
      </c>
      <c r="AY163" s="121" t="s">
        <v>194</v>
      </c>
      <c r="BK163" s="129">
        <f>SUM(BK164:BK165)</f>
        <v>0</v>
      </c>
    </row>
    <row r="164" spans="2:65" s="1" customFormat="1" ht="24.2" customHeight="1">
      <c r="B164" s="33"/>
      <c r="C164" s="132" t="s">
        <v>293</v>
      </c>
      <c r="D164" s="132" t="s">
        <v>197</v>
      </c>
      <c r="E164" s="133" t="s">
        <v>500</v>
      </c>
      <c r="F164" s="134" t="s">
        <v>501</v>
      </c>
      <c r="G164" s="135" t="s">
        <v>351</v>
      </c>
      <c r="H164" s="136">
        <v>18.291</v>
      </c>
      <c r="I164" s="137"/>
      <c r="J164" s="138">
        <f>ROUND(I164*H164,2)</f>
        <v>0</v>
      </c>
      <c r="K164" s="134" t="s">
        <v>295</v>
      </c>
      <c r="L164" s="33"/>
      <c r="M164" s="139" t="s">
        <v>33</v>
      </c>
      <c r="N164" s="140" t="s">
        <v>49</v>
      </c>
      <c r="P164" s="141">
        <f>O164*H164</f>
        <v>0</v>
      </c>
      <c r="Q164" s="141">
        <v>0</v>
      </c>
      <c r="R164" s="141">
        <f>Q164*H164</f>
        <v>0</v>
      </c>
      <c r="S164" s="141">
        <v>0</v>
      </c>
      <c r="T164" s="142">
        <f>S164*H164</f>
        <v>0</v>
      </c>
      <c r="AR164" s="143" t="s">
        <v>201</v>
      </c>
      <c r="AT164" s="143" t="s">
        <v>197</v>
      </c>
      <c r="AU164" s="143" t="s">
        <v>87</v>
      </c>
      <c r="AY164" s="17" t="s">
        <v>194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7" t="s">
        <v>85</v>
      </c>
      <c r="BK164" s="144">
        <f>ROUND(I164*H164,2)</f>
        <v>0</v>
      </c>
      <c r="BL164" s="17" t="s">
        <v>201</v>
      </c>
      <c r="BM164" s="143" t="s">
        <v>1293</v>
      </c>
    </row>
    <row r="165" spans="2:47" s="1" customFormat="1" ht="11.25">
      <c r="B165" s="33"/>
      <c r="D165" s="149" t="s">
        <v>297</v>
      </c>
      <c r="F165" s="150" t="s">
        <v>503</v>
      </c>
      <c r="I165" s="147"/>
      <c r="L165" s="33"/>
      <c r="M165" s="148"/>
      <c r="T165" s="54"/>
      <c r="AT165" s="17" t="s">
        <v>297</v>
      </c>
      <c r="AU165" s="17" t="s">
        <v>87</v>
      </c>
    </row>
    <row r="166" spans="2:63" s="11" customFormat="1" ht="22.9" customHeight="1">
      <c r="B166" s="120"/>
      <c r="D166" s="121" t="s">
        <v>77</v>
      </c>
      <c r="E166" s="130" t="s">
        <v>375</v>
      </c>
      <c r="F166" s="130" t="s">
        <v>376</v>
      </c>
      <c r="I166" s="123"/>
      <c r="J166" s="131">
        <f>BK166</f>
        <v>0</v>
      </c>
      <c r="L166" s="120"/>
      <c r="M166" s="125"/>
      <c r="P166" s="126">
        <f>SUM(P167:P168)</f>
        <v>0</v>
      </c>
      <c r="R166" s="126">
        <f>SUM(R167:R168)</f>
        <v>0</v>
      </c>
      <c r="T166" s="127">
        <f>SUM(T167:T168)</f>
        <v>0</v>
      </c>
      <c r="AR166" s="121" t="s">
        <v>85</v>
      </c>
      <c r="AT166" s="128" t="s">
        <v>77</v>
      </c>
      <c r="AU166" s="128" t="s">
        <v>85</v>
      </c>
      <c r="AY166" s="121" t="s">
        <v>194</v>
      </c>
      <c r="BK166" s="129">
        <f>SUM(BK167:BK168)</f>
        <v>0</v>
      </c>
    </row>
    <row r="167" spans="2:65" s="1" customFormat="1" ht="21.75" customHeight="1">
      <c r="B167" s="33"/>
      <c r="C167" s="132" t="s">
        <v>494</v>
      </c>
      <c r="D167" s="132" t="s">
        <v>197</v>
      </c>
      <c r="E167" s="133" t="s">
        <v>377</v>
      </c>
      <c r="F167" s="134" t="s">
        <v>378</v>
      </c>
      <c r="G167" s="135" t="s">
        <v>351</v>
      </c>
      <c r="H167" s="136">
        <v>343.324</v>
      </c>
      <c r="I167" s="137"/>
      <c r="J167" s="138">
        <f>ROUND(I167*H167,2)</f>
        <v>0</v>
      </c>
      <c r="K167" s="134" t="s">
        <v>295</v>
      </c>
      <c r="L167" s="33"/>
      <c r="M167" s="139" t="s">
        <v>33</v>
      </c>
      <c r="N167" s="140" t="s">
        <v>49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201</v>
      </c>
      <c r="AT167" s="143" t="s">
        <v>197</v>
      </c>
      <c r="AU167" s="143" t="s">
        <v>87</v>
      </c>
      <c r="AY167" s="17" t="s">
        <v>194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7" t="s">
        <v>85</v>
      </c>
      <c r="BK167" s="144">
        <f>ROUND(I167*H167,2)</f>
        <v>0</v>
      </c>
      <c r="BL167" s="17" t="s">
        <v>201</v>
      </c>
      <c r="BM167" s="143" t="s">
        <v>1294</v>
      </c>
    </row>
    <row r="168" spans="2:47" s="1" customFormat="1" ht="11.25">
      <c r="B168" s="33"/>
      <c r="D168" s="149" t="s">
        <v>297</v>
      </c>
      <c r="F168" s="150" t="s">
        <v>380</v>
      </c>
      <c r="I168" s="147"/>
      <c r="L168" s="33"/>
      <c r="M168" s="158"/>
      <c r="N168" s="159"/>
      <c r="O168" s="159"/>
      <c r="P168" s="159"/>
      <c r="Q168" s="159"/>
      <c r="R168" s="159"/>
      <c r="S168" s="159"/>
      <c r="T168" s="160"/>
      <c r="AT168" s="17" t="s">
        <v>297</v>
      </c>
      <c r="AU168" s="17" t="s">
        <v>87</v>
      </c>
    </row>
    <row r="169" spans="2:12" s="1" customFormat="1" ht="6.95" customHeight="1">
      <c r="B169" s="42"/>
      <c r="C169" s="43"/>
      <c r="D169" s="43"/>
      <c r="E169" s="43"/>
      <c r="F169" s="43"/>
      <c r="G169" s="43"/>
      <c r="H169" s="43"/>
      <c r="I169" s="43"/>
      <c r="J169" s="43"/>
      <c r="K169" s="43"/>
      <c r="L169" s="33"/>
    </row>
  </sheetData>
  <sheetProtection algorithmName="SHA-512" hashValue="rW2yCYweVwoBZN0OItoHLMeCyAntNvGu3XVqImAqPmqLS/lUaadY+9+rlxNd168qSw3M6FtllKmLP3SAnF1LgQ==" saltValue="w01oWosLOM/ECqKaNbkyeJ8dyILNAzEDZL9+BPwwS0GCMFVownqaG5RDz20M7YrReuddc+0hA78K592Y4zFQCg==" spinCount="100000" sheet="1" objects="1" scenarios="1" formatColumns="0" formatRows="0" autoFilter="0"/>
  <autoFilter ref="C90:K168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3_01/114203104"/>
    <hyperlink ref="F98" r:id="rId2" display="https://podminky.urs.cz/item/CS_URS_2023_01/127451111"/>
    <hyperlink ref="F103" r:id="rId3" display="https://podminky.urs.cz/item/CS_URS_2023_01/151711111"/>
    <hyperlink ref="F108" r:id="rId4" display="https://podminky.urs.cz/item/CS_URS_2023_01/162351124"/>
    <hyperlink ref="F116" r:id="rId5" display="https://podminky.urs.cz/item/CS_URS_2023_01/162751117"/>
    <hyperlink ref="F119" r:id="rId6" display="https://podminky.urs.cz/item/CS_URS_2023_01/162751119"/>
    <hyperlink ref="F124" r:id="rId7" display="https://podminky.urs.cz/item/CS_URS_2023_01/167151101"/>
    <hyperlink ref="F127" r:id="rId8" display="https://podminky.urs.cz/item/CS_URS_2023_01/174151101"/>
    <hyperlink ref="F130" r:id="rId9" display="https://podminky.urs.cz/item/CS_URS_2023_01/181411122"/>
    <hyperlink ref="F132" r:id="rId10" display="https://podminky.urs.cz/item/CS_URS_2023_01/182351023"/>
    <hyperlink ref="F135" r:id="rId11" display="https://podminky.urs.cz/item/CS_URS_2023_01/185804312"/>
    <hyperlink ref="F140" r:id="rId12" display="https://podminky.urs.cz/item/CS_URS_2023_01/225311114"/>
    <hyperlink ref="F146" r:id="rId13" display="https://podminky.urs.cz/item/CS_URS_2023_01/457971111"/>
    <hyperlink ref="F158" r:id="rId14" display="https://podminky.urs.cz/item/CS_URS_2023_01/467951120"/>
    <hyperlink ref="F161" r:id="rId15" display="https://podminky.urs.cz/item/CS_URS_2023_01/467951220"/>
    <hyperlink ref="F165" r:id="rId16" display="https://podminky.urs.cz/item/CS_URS_2023_01/997321511"/>
    <hyperlink ref="F168" r:id="rId17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19"/>
  <headerFooter>
    <oddFooter>&amp;CStrana &amp;P z &amp;N&amp;R&amp;A</oddFooter>
  </headerFooter>
  <drawing r:id="rId1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31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134</v>
      </c>
      <c r="AZ2" s="171" t="s">
        <v>381</v>
      </c>
      <c r="BA2" s="171" t="s">
        <v>33</v>
      </c>
      <c r="BB2" s="171" t="s">
        <v>33</v>
      </c>
      <c r="BC2" s="171" t="s">
        <v>1295</v>
      </c>
      <c r="BD2" s="171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1219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1296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ROUND(J97,2)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ROUND((SUM(BE97:BE314)),2)</f>
        <v>0</v>
      </c>
      <c r="I35" s="94">
        <v>0.21</v>
      </c>
      <c r="J35" s="84">
        <f>ROUND(((SUM(BE97:BE314))*I35),2)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ROUND((SUM(BF97:BF314)),2)</f>
        <v>0</v>
      </c>
      <c r="I36" s="94">
        <v>0.15</v>
      </c>
      <c r="J36" s="84">
        <f>ROUND(((SUM(BF97:BF314))*I36),2)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ROUND((SUM(BG97:BG314)),2)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ROUND((SUM(BH97:BH314)),2)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ROUND((SUM(BI97:BI314)),2)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1219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03.2 - Opevnění koryta - km 26,551 - 26,714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J97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J98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J99</f>
        <v>0</v>
      </c>
      <c r="L65" s="108"/>
    </row>
    <row r="66" spans="2:12" s="9" customFormat="1" ht="19.9" customHeight="1">
      <c r="B66" s="108"/>
      <c r="D66" s="109" t="s">
        <v>333</v>
      </c>
      <c r="E66" s="110"/>
      <c r="F66" s="110"/>
      <c r="G66" s="110"/>
      <c r="H66" s="110"/>
      <c r="I66" s="110"/>
      <c r="J66" s="111">
        <f>J194</f>
        <v>0</v>
      </c>
      <c r="L66" s="108"/>
    </row>
    <row r="67" spans="2:12" s="9" customFormat="1" ht="19.9" customHeight="1">
      <c r="B67" s="108"/>
      <c r="D67" s="109" t="s">
        <v>334</v>
      </c>
      <c r="E67" s="110"/>
      <c r="F67" s="110"/>
      <c r="G67" s="110"/>
      <c r="H67" s="110"/>
      <c r="I67" s="110"/>
      <c r="J67" s="111">
        <f>J216</f>
        <v>0</v>
      </c>
      <c r="L67" s="108"/>
    </row>
    <row r="68" spans="2:12" s="9" customFormat="1" ht="19.9" customHeight="1">
      <c r="B68" s="108"/>
      <c r="D68" s="109" t="s">
        <v>335</v>
      </c>
      <c r="E68" s="110"/>
      <c r="F68" s="110"/>
      <c r="G68" s="110"/>
      <c r="H68" s="110"/>
      <c r="I68" s="110"/>
      <c r="J68" s="111">
        <f>J247</f>
        <v>0</v>
      </c>
      <c r="L68" s="108"/>
    </row>
    <row r="69" spans="2:12" s="9" customFormat="1" ht="19.9" customHeight="1">
      <c r="B69" s="108"/>
      <c r="D69" s="109" t="s">
        <v>777</v>
      </c>
      <c r="E69" s="110"/>
      <c r="F69" s="110"/>
      <c r="G69" s="110"/>
      <c r="H69" s="110"/>
      <c r="I69" s="110"/>
      <c r="J69" s="111">
        <f>J264</f>
        <v>0</v>
      </c>
      <c r="L69" s="108"/>
    </row>
    <row r="70" spans="2:12" s="9" customFormat="1" ht="19.9" customHeight="1">
      <c r="B70" s="108"/>
      <c r="D70" s="109" t="s">
        <v>336</v>
      </c>
      <c r="E70" s="110"/>
      <c r="F70" s="110"/>
      <c r="G70" s="110"/>
      <c r="H70" s="110"/>
      <c r="I70" s="110"/>
      <c r="J70" s="111">
        <f>J274</f>
        <v>0</v>
      </c>
      <c r="L70" s="108"/>
    </row>
    <row r="71" spans="2:12" s="9" customFormat="1" ht="19.9" customHeight="1">
      <c r="B71" s="108"/>
      <c r="D71" s="109" t="s">
        <v>384</v>
      </c>
      <c r="E71" s="110"/>
      <c r="F71" s="110"/>
      <c r="G71" s="110"/>
      <c r="H71" s="110"/>
      <c r="I71" s="110"/>
      <c r="J71" s="111">
        <f>J296</f>
        <v>0</v>
      </c>
      <c r="L71" s="108"/>
    </row>
    <row r="72" spans="2:12" s="9" customFormat="1" ht="19.9" customHeight="1">
      <c r="B72" s="108"/>
      <c r="D72" s="109" t="s">
        <v>337</v>
      </c>
      <c r="E72" s="110"/>
      <c r="F72" s="110"/>
      <c r="G72" s="110"/>
      <c r="H72" s="110"/>
      <c r="I72" s="110"/>
      <c r="J72" s="111">
        <f>J304</f>
        <v>0</v>
      </c>
      <c r="L72" s="108"/>
    </row>
    <row r="73" spans="2:12" s="8" customFormat="1" ht="24.95" customHeight="1">
      <c r="B73" s="104"/>
      <c r="D73" s="105" t="s">
        <v>778</v>
      </c>
      <c r="E73" s="106"/>
      <c r="F73" s="106"/>
      <c r="G73" s="106"/>
      <c r="H73" s="106"/>
      <c r="I73" s="106"/>
      <c r="J73" s="107">
        <f>J307</f>
        <v>0</v>
      </c>
      <c r="L73" s="104"/>
    </row>
    <row r="74" spans="2:12" s="9" customFormat="1" ht="19.9" customHeight="1">
      <c r="B74" s="108"/>
      <c r="D74" s="109" t="s">
        <v>779</v>
      </c>
      <c r="E74" s="110"/>
      <c r="F74" s="110"/>
      <c r="G74" s="110"/>
      <c r="H74" s="110"/>
      <c r="I74" s="110"/>
      <c r="J74" s="111">
        <f>J308</f>
        <v>0</v>
      </c>
      <c r="L74" s="108"/>
    </row>
    <row r="75" spans="2:12" s="9" customFormat="1" ht="19.9" customHeight="1">
      <c r="B75" s="108"/>
      <c r="D75" s="109" t="s">
        <v>780</v>
      </c>
      <c r="E75" s="110"/>
      <c r="F75" s="110"/>
      <c r="G75" s="110"/>
      <c r="H75" s="110"/>
      <c r="I75" s="110"/>
      <c r="J75" s="111">
        <f>J312</f>
        <v>0</v>
      </c>
      <c r="L75" s="108"/>
    </row>
    <row r="76" spans="2:12" s="1" customFormat="1" ht="21.75" customHeight="1">
      <c r="B76" s="33"/>
      <c r="L76" s="33"/>
    </row>
    <row r="77" spans="2:12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3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3"/>
    </row>
    <row r="82" spans="2:12" s="1" customFormat="1" ht="24.95" customHeight="1">
      <c r="B82" s="33"/>
      <c r="C82" s="21" t="s">
        <v>178</v>
      </c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7" t="s">
        <v>16</v>
      </c>
      <c r="L84" s="33"/>
    </row>
    <row r="85" spans="2:12" s="1" customFormat="1" ht="16.5" customHeight="1">
      <c r="B85" s="33"/>
      <c r="E85" s="314" t="str">
        <f>E7</f>
        <v>Bělá - Domašov, ř. km 25,500 - 27,800 - odstranění PŠ 2021</v>
      </c>
      <c r="F85" s="315"/>
      <c r="G85" s="315"/>
      <c r="H85" s="315"/>
      <c r="L85" s="33"/>
    </row>
    <row r="86" spans="2:12" ht="12" customHeight="1">
      <c r="B86" s="20"/>
      <c r="C86" s="27" t="s">
        <v>166</v>
      </c>
      <c r="L86" s="20"/>
    </row>
    <row r="87" spans="2:12" s="1" customFormat="1" ht="16.5" customHeight="1">
      <c r="B87" s="33"/>
      <c r="E87" s="314" t="s">
        <v>1219</v>
      </c>
      <c r="F87" s="316"/>
      <c r="G87" s="316"/>
      <c r="H87" s="316"/>
      <c r="L87" s="33"/>
    </row>
    <row r="88" spans="2:12" s="1" customFormat="1" ht="12" customHeight="1">
      <c r="B88" s="33"/>
      <c r="C88" s="27" t="s">
        <v>330</v>
      </c>
      <c r="L88" s="33"/>
    </row>
    <row r="89" spans="2:12" s="1" customFormat="1" ht="16.5" customHeight="1">
      <c r="B89" s="33"/>
      <c r="E89" s="280" t="str">
        <f>E11</f>
        <v>SO 03.2 - Opevnění koryta - km 26,551 - 26,714</v>
      </c>
      <c r="F89" s="316"/>
      <c r="G89" s="316"/>
      <c r="H89" s="316"/>
      <c r="L89" s="33"/>
    </row>
    <row r="90" spans="2:12" s="1" customFormat="1" ht="6.95" customHeight="1">
      <c r="B90" s="33"/>
      <c r="L90" s="33"/>
    </row>
    <row r="91" spans="2:12" s="1" customFormat="1" ht="12" customHeight="1">
      <c r="B91" s="33"/>
      <c r="C91" s="27" t="s">
        <v>22</v>
      </c>
      <c r="F91" s="25" t="str">
        <f>F14</f>
        <v>Olomoucký kraj</v>
      </c>
      <c r="I91" s="27" t="s">
        <v>24</v>
      </c>
      <c r="J91" s="50" t="str">
        <f>IF(J14="","",J14)</f>
        <v>9. 5. 2022</v>
      </c>
      <c r="L91" s="33"/>
    </row>
    <row r="92" spans="2:12" s="1" customFormat="1" ht="6.95" customHeight="1">
      <c r="B92" s="33"/>
      <c r="L92" s="33"/>
    </row>
    <row r="93" spans="2:12" s="1" customFormat="1" ht="15.2" customHeight="1">
      <c r="B93" s="33"/>
      <c r="C93" s="27" t="s">
        <v>28</v>
      </c>
      <c r="F93" s="25" t="str">
        <f>E17</f>
        <v>Povodí Odry, státní podnik</v>
      </c>
      <c r="I93" s="27" t="s">
        <v>36</v>
      </c>
      <c r="J93" s="31" t="str">
        <f>E23</f>
        <v>AQUATIS, a.s.</v>
      </c>
      <c r="L93" s="33"/>
    </row>
    <row r="94" spans="2:12" s="1" customFormat="1" ht="25.7" customHeight="1">
      <c r="B94" s="33"/>
      <c r="C94" s="27" t="s">
        <v>34</v>
      </c>
      <c r="F94" s="25" t="str">
        <f>IF(E20="","",E20)</f>
        <v>Vyplň údaj</v>
      </c>
      <c r="I94" s="27" t="s">
        <v>40</v>
      </c>
      <c r="J94" s="31" t="str">
        <f>E26</f>
        <v xml:space="preserve">Ing. Michal Jendruščák </v>
      </c>
      <c r="L94" s="33"/>
    </row>
    <row r="95" spans="2:12" s="1" customFormat="1" ht="10.35" customHeight="1">
      <c r="B95" s="33"/>
      <c r="L95" s="33"/>
    </row>
    <row r="96" spans="2:20" s="10" customFormat="1" ht="29.25" customHeight="1">
      <c r="B96" s="112"/>
      <c r="C96" s="113" t="s">
        <v>179</v>
      </c>
      <c r="D96" s="114" t="s">
        <v>63</v>
      </c>
      <c r="E96" s="114" t="s">
        <v>59</v>
      </c>
      <c r="F96" s="114" t="s">
        <v>60</v>
      </c>
      <c r="G96" s="114" t="s">
        <v>180</v>
      </c>
      <c r="H96" s="114" t="s">
        <v>181</v>
      </c>
      <c r="I96" s="114" t="s">
        <v>182</v>
      </c>
      <c r="J96" s="114" t="s">
        <v>170</v>
      </c>
      <c r="K96" s="115" t="s">
        <v>183</v>
      </c>
      <c r="L96" s="112"/>
      <c r="M96" s="57" t="s">
        <v>33</v>
      </c>
      <c r="N96" s="58" t="s">
        <v>48</v>
      </c>
      <c r="O96" s="58" t="s">
        <v>184</v>
      </c>
      <c r="P96" s="58" t="s">
        <v>185</v>
      </c>
      <c r="Q96" s="58" t="s">
        <v>186</v>
      </c>
      <c r="R96" s="58" t="s">
        <v>187</v>
      </c>
      <c r="S96" s="58" t="s">
        <v>188</v>
      </c>
      <c r="T96" s="59" t="s">
        <v>189</v>
      </c>
    </row>
    <row r="97" spans="2:63" s="1" customFormat="1" ht="22.9" customHeight="1">
      <c r="B97" s="33"/>
      <c r="C97" s="62" t="s">
        <v>190</v>
      </c>
      <c r="J97" s="116">
        <f>BK97</f>
        <v>0</v>
      </c>
      <c r="L97" s="33"/>
      <c r="M97" s="60"/>
      <c r="N97" s="51"/>
      <c r="O97" s="51"/>
      <c r="P97" s="117">
        <f>P98+P307</f>
        <v>0</v>
      </c>
      <c r="Q97" s="51"/>
      <c r="R97" s="117">
        <f>R98+R307</f>
        <v>806.3326451599999</v>
      </c>
      <c r="S97" s="51"/>
      <c r="T97" s="118">
        <f>T98+T307</f>
        <v>918.7300000000001</v>
      </c>
      <c r="AT97" s="17" t="s">
        <v>77</v>
      </c>
      <c r="AU97" s="17" t="s">
        <v>171</v>
      </c>
      <c r="BK97" s="119">
        <f>BK98+BK307</f>
        <v>0</v>
      </c>
    </row>
    <row r="98" spans="2:63" s="11" customFormat="1" ht="25.9" customHeight="1">
      <c r="B98" s="120"/>
      <c r="D98" s="121" t="s">
        <v>77</v>
      </c>
      <c r="E98" s="122" t="s">
        <v>338</v>
      </c>
      <c r="F98" s="122" t="s">
        <v>339</v>
      </c>
      <c r="I98" s="123"/>
      <c r="J98" s="124">
        <f>BK98</f>
        <v>0</v>
      </c>
      <c r="L98" s="120"/>
      <c r="M98" s="125"/>
      <c r="P98" s="126">
        <f>P99+P194+P216+P247+P264+P274+P296+P304</f>
        <v>0</v>
      </c>
      <c r="R98" s="126">
        <f>R99+R194+R216+R247+R264+R274+R296+R304</f>
        <v>806.2878321599999</v>
      </c>
      <c r="T98" s="127">
        <f>T99+T194+T216+T247+T264+T274+T296+T304</f>
        <v>918.7300000000001</v>
      </c>
      <c r="AR98" s="121" t="s">
        <v>85</v>
      </c>
      <c r="AT98" s="128" t="s">
        <v>77</v>
      </c>
      <c r="AU98" s="128" t="s">
        <v>78</v>
      </c>
      <c r="AY98" s="121" t="s">
        <v>194</v>
      </c>
      <c r="BK98" s="129">
        <f>BK99+BK194+BK216+BK247+BK264+BK274+BK296+BK304</f>
        <v>0</v>
      </c>
    </row>
    <row r="99" spans="2:63" s="11" customFormat="1" ht="22.9" customHeight="1">
      <c r="B99" s="120"/>
      <c r="D99" s="121" t="s">
        <v>77</v>
      </c>
      <c r="E99" s="130" t="s">
        <v>85</v>
      </c>
      <c r="F99" s="130" t="s">
        <v>385</v>
      </c>
      <c r="I99" s="123"/>
      <c r="J99" s="131">
        <f>BK99</f>
        <v>0</v>
      </c>
      <c r="L99" s="120"/>
      <c r="M99" s="125"/>
      <c r="P99" s="126">
        <f>SUM(P100:P193)</f>
        <v>0</v>
      </c>
      <c r="R99" s="126">
        <f>SUM(R100:R193)</f>
        <v>74.02137</v>
      </c>
      <c r="T99" s="127">
        <f>SUM(T100:T193)</f>
        <v>898.7800000000001</v>
      </c>
      <c r="AR99" s="121" t="s">
        <v>85</v>
      </c>
      <c r="AT99" s="128" t="s">
        <v>77</v>
      </c>
      <c r="AU99" s="128" t="s">
        <v>85</v>
      </c>
      <c r="AY99" s="121" t="s">
        <v>194</v>
      </c>
      <c r="BK99" s="129">
        <f>SUM(BK100:BK193)</f>
        <v>0</v>
      </c>
    </row>
    <row r="100" spans="2:65" s="1" customFormat="1" ht="16.5" customHeight="1">
      <c r="B100" s="33"/>
      <c r="C100" s="132" t="s">
        <v>85</v>
      </c>
      <c r="D100" s="132" t="s">
        <v>197</v>
      </c>
      <c r="E100" s="133" t="s">
        <v>610</v>
      </c>
      <c r="F100" s="134" t="s">
        <v>611</v>
      </c>
      <c r="G100" s="135" t="s">
        <v>317</v>
      </c>
      <c r="H100" s="136">
        <v>15</v>
      </c>
      <c r="I100" s="137"/>
      <c r="J100" s="138">
        <f>ROUND(I100*H100,2)</f>
        <v>0</v>
      </c>
      <c r="K100" s="134" t="s">
        <v>295</v>
      </c>
      <c r="L100" s="33"/>
      <c r="M100" s="139" t="s">
        <v>33</v>
      </c>
      <c r="N100" s="140" t="s">
        <v>49</v>
      </c>
      <c r="P100" s="141">
        <f>O100*H100</f>
        <v>0</v>
      </c>
      <c r="Q100" s="141">
        <v>3E-05</v>
      </c>
      <c r="R100" s="141">
        <f>Q100*H100</f>
        <v>0.00045</v>
      </c>
      <c r="S100" s="141">
        <v>0</v>
      </c>
      <c r="T100" s="142">
        <f>S100*H100</f>
        <v>0</v>
      </c>
      <c r="AR100" s="143" t="s">
        <v>201</v>
      </c>
      <c r="AT100" s="143" t="s">
        <v>197</v>
      </c>
      <c r="AU100" s="143" t="s">
        <v>87</v>
      </c>
      <c r="AY100" s="17" t="s">
        <v>194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7" t="s">
        <v>85</v>
      </c>
      <c r="BK100" s="144">
        <f>ROUND(I100*H100,2)</f>
        <v>0</v>
      </c>
      <c r="BL100" s="17" t="s">
        <v>201</v>
      </c>
      <c r="BM100" s="143" t="s">
        <v>1297</v>
      </c>
    </row>
    <row r="101" spans="2:47" s="1" customFormat="1" ht="11.25">
      <c r="B101" s="33"/>
      <c r="D101" s="149" t="s">
        <v>297</v>
      </c>
      <c r="F101" s="150" t="s">
        <v>613</v>
      </c>
      <c r="I101" s="147"/>
      <c r="L101" s="33"/>
      <c r="M101" s="148"/>
      <c r="T101" s="54"/>
      <c r="AT101" s="17" t="s">
        <v>297</v>
      </c>
      <c r="AU101" s="17" t="s">
        <v>87</v>
      </c>
    </row>
    <row r="102" spans="2:51" s="12" customFormat="1" ht="11.25">
      <c r="B102" s="151"/>
      <c r="D102" s="145" t="s">
        <v>320</v>
      </c>
      <c r="E102" s="152" t="s">
        <v>33</v>
      </c>
      <c r="F102" s="153" t="s">
        <v>1298</v>
      </c>
      <c r="H102" s="154">
        <v>15</v>
      </c>
      <c r="I102" s="155"/>
      <c r="L102" s="151"/>
      <c r="M102" s="156"/>
      <c r="T102" s="157"/>
      <c r="AT102" s="152" t="s">
        <v>320</v>
      </c>
      <c r="AU102" s="152" t="s">
        <v>87</v>
      </c>
      <c r="AV102" s="12" t="s">
        <v>87</v>
      </c>
      <c r="AW102" s="12" t="s">
        <v>39</v>
      </c>
      <c r="AX102" s="12" t="s">
        <v>85</v>
      </c>
      <c r="AY102" s="152" t="s">
        <v>194</v>
      </c>
    </row>
    <row r="103" spans="2:65" s="1" customFormat="1" ht="24.2" customHeight="1">
      <c r="B103" s="33"/>
      <c r="C103" s="132" t="s">
        <v>87</v>
      </c>
      <c r="D103" s="132" t="s">
        <v>197</v>
      </c>
      <c r="E103" s="133" t="s">
        <v>614</v>
      </c>
      <c r="F103" s="134" t="s">
        <v>615</v>
      </c>
      <c r="G103" s="135" t="s">
        <v>317</v>
      </c>
      <c r="H103" s="136">
        <v>15</v>
      </c>
      <c r="I103" s="137"/>
      <c r="J103" s="138">
        <f>ROUND(I103*H103,2)</f>
        <v>0</v>
      </c>
      <c r="K103" s="134" t="s">
        <v>295</v>
      </c>
      <c r="L103" s="33"/>
      <c r="M103" s="139" t="s">
        <v>33</v>
      </c>
      <c r="N103" s="140" t="s">
        <v>49</v>
      </c>
      <c r="P103" s="141">
        <f>O103*H103</f>
        <v>0</v>
      </c>
      <c r="Q103" s="141">
        <v>0</v>
      </c>
      <c r="R103" s="141">
        <f>Q103*H103</f>
        <v>0</v>
      </c>
      <c r="S103" s="141">
        <v>0</v>
      </c>
      <c r="T103" s="142">
        <f>S103*H103</f>
        <v>0</v>
      </c>
      <c r="AR103" s="143" t="s">
        <v>201</v>
      </c>
      <c r="AT103" s="143" t="s">
        <v>197</v>
      </c>
      <c r="AU103" s="143" t="s">
        <v>87</v>
      </c>
      <c r="AY103" s="17" t="s">
        <v>194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7" t="s">
        <v>85</v>
      </c>
      <c r="BK103" s="144">
        <f>ROUND(I103*H103,2)</f>
        <v>0</v>
      </c>
      <c r="BL103" s="17" t="s">
        <v>201</v>
      </c>
      <c r="BM103" s="143" t="s">
        <v>1299</v>
      </c>
    </row>
    <row r="104" spans="2:47" s="1" customFormat="1" ht="11.25">
      <c r="B104" s="33"/>
      <c r="D104" s="149" t="s">
        <v>297</v>
      </c>
      <c r="F104" s="150" t="s">
        <v>617</v>
      </c>
      <c r="I104" s="147"/>
      <c r="L104" s="33"/>
      <c r="M104" s="148"/>
      <c r="T104" s="54"/>
      <c r="AT104" s="17" t="s">
        <v>297</v>
      </c>
      <c r="AU104" s="17" t="s">
        <v>87</v>
      </c>
    </row>
    <row r="105" spans="2:65" s="1" customFormat="1" ht="21.75" customHeight="1">
      <c r="B105" s="33"/>
      <c r="C105" s="132" t="s">
        <v>208</v>
      </c>
      <c r="D105" s="132" t="s">
        <v>197</v>
      </c>
      <c r="E105" s="133" t="s">
        <v>619</v>
      </c>
      <c r="F105" s="134" t="s">
        <v>620</v>
      </c>
      <c r="G105" s="135" t="s">
        <v>621</v>
      </c>
      <c r="H105" s="136">
        <v>5</v>
      </c>
      <c r="I105" s="137"/>
      <c r="J105" s="138">
        <f>ROUND(I105*H105,2)</f>
        <v>0</v>
      </c>
      <c r="K105" s="134" t="s">
        <v>295</v>
      </c>
      <c r="L105" s="33"/>
      <c r="M105" s="139" t="s">
        <v>33</v>
      </c>
      <c r="N105" s="140" t="s">
        <v>49</v>
      </c>
      <c r="P105" s="141">
        <f>O105*H105</f>
        <v>0</v>
      </c>
      <c r="Q105" s="141">
        <v>0</v>
      </c>
      <c r="R105" s="141">
        <f>Q105*H105</f>
        <v>0</v>
      </c>
      <c r="S105" s="141">
        <v>0</v>
      </c>
      <c r="T105" s="142">
        <f>S105*H105</f>
        <v>0</v>
      </c>
      <c r="AR105" s="143" t="s">
        <v>201</v>
      </c>
      <c r="AT105" s="143" t="s">
        <v>197</v>
      </c>
      <c r="AU105" s="143" t="s">
        <v>87</v>
      </c>
      <c r="AY105" s="17" t="s">
        <v>194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7" t="s">
        <v>85</v>
      </c>
      <c r="BK105" s="144">
        <f>ROUND(I105*H105,2)</f>
        <v>0</v>
      </c>
      <c r="BL105" s="17" t="s">
        <v>201</v>
      </c>
      <c r="BM105" s="143" t="s">
        <v>1300</v>
      </c>
    </row>
    <row r="106" spans="2:47" s="1" customFormat="1" ht="11.25">
      <c r="B106" s="33"/>
      <c r="D106" s="149" t="s">
        <v>297</v>
      </c>
      <c r="F106" s="150" t="s">
        <v>623</v>
      </c>
      <c r="I106" s="147"/>
      <c r="L106" s="33"/>
      <c r="M106" s="148"/>
      <c r="T106" s="54"/>
      <c r="AT106" s="17" t="s">
        <v>297</v>
      </c>
      <c r="AU106" s="17" t="s">
        <v>87</v>
      </c>
    </row>
    <row r="107" spans="2:51" s="12" customFormat="1" ht="11.25">
      <c r="B107" s="151"/>
      <c r="D107" s="145" t="s">
        <v>320</v>
      </c>
      <c r="E107" s="152" t="s">
        <v>33</v>
      </c>
      <c r="F107" s="153" t="s">
        <v>1301</v>
      </c>
      <c r="H107" s="154">
        <v>5</v>
      </c>
      <c r="I107" s="155"/>
      <c r="L107" s="151"/>
      <c r="M107" s="156"/>
      <c r="T107" s="157"/>
      <c r="AT107" s="152" t="s">
        <v>320</v>
      </c>
      <c r="AU107" s="152" t="s">
        <v>87</v>
      </c>
      <c r="AV107" s="12" t="s">
        <v>87</v>
      </c>
      <c r="AW107" s="12" t="s">
        <v>39</v>
      </c>
      <c r="AX107" s="12" t="s">
        <v>85</v>
      </c>
      <c r="AY107" s="152" t="s">
        <v>194</v>
      </c>
    </row>
    <row r="108" spans="2:65" s="1" customFormat="1" ht="21.75" customHeight="1">
      <c r="B108" s="33"/>
      <c r="C108" s="132" t="s">
        <v>201</v>
      </c>
      <c r="D108" s="132" t="s">
        <v>197</v>
      </c>
      <c r="E108" s="133" t="s">
        <v>974</v>
      </c>
      <c r="F108" s="134" t="s">
        <v>975</v>
      </c>
      <c r="G108" s="135" t="s">
        <v>621</v>
      </c>
      <c r="H108" s="136">
        <v>8</v>
      </c>
      <c r="I108" s="137"/>
      <c r="J108" s="138">
        <f>ROUND(I108*H108,2)</f>
        <v>0</v>
      </c>
      <c r="K108" s="134" t="s">
        <v>295</v>
      </c>
      <c r="L108" s="33"/>
      <c r="M108" s="139" t="s">
        <v>33</v>
      </c>
      <c r="N108" s="140" t="s">
        <v>49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201</v>
      </c>
      <c r="AT108" s="143" t="s">
        <v>197</v>
      </c>
      <c r="AU108" s="143" t="s">
        <v>87</v>
      </c>
      <c r="AY108" s="17" t="s">
        <v>194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7" t="s">
        <v>85</v>
      </c>
      <c r="BK108" s="144">
        <f>ROUND(I108*H108,2)</f>
        <v>0</v>
      </c>
      <c r="BL108" s="17" t="s">
        <v>201</v>
      </c>
      <c r="BM108" s="143" t="s">
        <v>1302</v>
      </c>
    </row>
    <row r="109" spans="2:47" s="1" customFormat="1" ht="11.25">
      <c r="B109" s="33"/>
      <c r="D109" s="149" t="s">
        <v>297</v>
      </c>
      <c r="F109" s="150" t="s">
        <v>977</v>
      </c>
      <c r="I109" s="147"/>
      <c r="L109" s="33"/>
      <c r="M109" s="148"/>
      <c r="T109" s="54"/>
      <c r="AT109" s="17" t="s">
        <v>297</v>
      </c>
      <c r="AU109" s="17" t="s">
        <v>87</v>
      </c>
    </row>
    <row r="110" spans="2:51" s="12" customFormat="1" ht="11.25">
      <c r="B110" s="151"/>
      <c r="D110" s="145" t="s">
        <v>320</v>
      </c>
      <c r="E110" s="152" t="s">
        <v>33</v>
      </c>
      <c r="F110" s="153" t="s">
        <v>1303</v>
      </c>
      <c r="H110" s="154">
        <v>8</v>
      </c>
      <c r="I110" s="155"/>
      <c r="L110" s="151"/>
      <c r="M110" s="156"/>
      <c r="T110" s="157"/>
      <c r="AT110" s="152" t="s">
        <v>320</v>
      </c>
      <c r="AU110" s="152" t="s">
        <v>87</v>
      </c>
      <c r="AV110" s="12" t="s">
        <v>87</v>
      </c>
      <c r="AW110" s="12" t="s">
        <v>39</v>
      </c>
      <c r="AX110" s="12" t="s">
        <v>85</v>
      </c>
      <c r="AY110" s="152" t="s">
        <v>194</v>
      </c>
    </row>
    <row r="111" spans="2:65" s="1" customFormat="1" ht="16.5" customHeight="1">
      <c r="B111" s="33"/>
      <c r="C111" s="132" t="s">
        <v>193</v>
      </c>
      <c r="D111" s="132" t="s">
        <v>197</v>
      </c>
      <c r="E111" s="133" t="s">
        <v>625</v>
      </c>
      <c r="F111" s="134" t="s">
        <v>626</v>
      </c>
      <c r="G111" s="135" t="s">
        <v>621</v>
      </c>
      <c r="H111" s="136">
        <v>13</v>
      </c>
      <c r="I111" s="137"/>
      <c r="J111" s="138">
        <f>ROUND(I111*H111,2)</f>
        <v>0</v>
      </c>
      <c r="K111" s="134" t="s">
        <v>295</v>
      </c>
      <c r="L111" s="33"/>
      <c r="M111" s="139" t="s">
        <v>33</v>
      </c>
      <c r="N111" s="140" t="s">
        <v>49</v>
      </c>
      <c r="P111" s="141">
        <f>O111*H111</f>
        <v>0</v>
      </c>
      <c r="Q111" s="141">
        <v>0</v>
      </c>
      <c r="R111" s="141">
        <f>Q111*H111</f>
        <v>0</v>
      </c>
      <c r="S111" s="141">
        <v>0</v>
      </c>
      <c r="T111" s="142">
        <f>S111*H111</f>
        <v>0</v>
      </c>
      <c r="AR111" s="143" t="s">
        <v>201</v>
      </c>
      <c r="AT111" s="143" t="s">
        <v>197</v>
      </c>
      <c r="AU111" s="143" t="s">
        <v>87</v>
      </c>
      <c r="AY111" s="17" t="s">
        <v>194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7" t="s">
        <v>85</v>
      </c>
      <c r="BK111" s="144">
        <f>ROUND(I111*H111,2)</f>
        <v>0</v>
      </c>
      <c r="BL111" s="17" t="s">
        <v>201</v>
      </c>
      <c r="BM111" s="143" t="s">
        <v>1304</v>
      </c>
    </row>
    <row r="112" spans="2:47" s="1" customFormat="1" ht="11.25">
      <c r="B112" s="33"/>
      <c r="D112" s="149" t="s">
        <v>297</v>
      </c>
      <c r="F112" s="150" t="s">
        <v>628</v>
      </c>
      <c r="I112" s="147"/>
      <c r="L112" s="33"/>
      <c r="M112" s="148"/>
      <c r="T112" s="54"/>
      <c r="AT112" s="17" t="s">
        <v>297</v>
      </c>
      <c r="AU112" s="17" t="s">
        <v>87</v>
      </c>
    </row>
    <row r="113" spans="2:65" s="1" customFormat="1" ht="16.5" customHeight="1">
      <c r="B113" s="33"/>
      <c r="C113" s="132" t="s">
        <v>219</v>
      </c>
      <c r="D113" s="132" t="s">
        <v>197</v>
      </c>
      <c r="E113" s="133" t="s">
        <v>629</v>
      </c>
      <c r="F113" s="134" t="s">
        <v>630</v>
      </c>
      <c r="G113" s="135" t="s">
        <v>621</v>
      </c>
      <c r="H113" s="136">
        <v>5</v>
      </c>
      <c r="I113" s="137"/>
      <c r="J113" s="138">
        <f>ROUND(I113*H113,2)</f>
        <v>0</v>
      </c>
      <c r="K113" s="134" t="s">
        <v>295</v>
      </c>
      <c r="L113" s="33"/>
      <c r="M113" s="139" t="s">
        <v>33</v>
      </c>
      <c r="N113" s="140" t="s">
        <v>49</v>
      </c>
      <c r="P113" s="141">
        <f>O113*H113</f>
        <v>0</v>
      </c>
      <c r="Q113" s="141">
        <v>0</v>
      </c>
      <c r="R113" s="141">
        <f>Q113*H113</f>
        <v>0</v>
      </c>
      <c r="S113" s="141">
        <v>0</v>
      </c>
      <c r="T113" s="142">
        <f>S113*H113</f>
        <v>0</v>
      </c>
      <c r="AR113" s="143" t="s">
        <v>201</v>
      </c>
      <c r="AT113" s="143" t="s">
        <v>197</v>
      </c>
      <c r="AU113" s="143" t="s">
        <v>87</v>
      </c>
      <c r="AY113" s="17" t="s">
        <v>194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7" t="s">
        <v>85</v>
      </c>
      <c r="BK113" s="144">
        <f>ROUND(I113*H113,2)</f>
        <v>0</v>
      </c>
      <c r="BL113" s="17" t="s">
        <v>201</v>
      </c>
      <c r="BM113" s="143" t="s">
        <v>1305</v>
      </c>
    </row>
    <row r="114" spans="2:47" s="1" customFormat="1" ht="11.25">
      <c r="B114" s="33"/>
      <c r="D114" s="149" t="s">
        <v>297</v>
      </c>
      <c r="F114" s="150" t="s">
        <v>632</v>
      </c>
      <c r="I114" s="147"/>
      <c r="L114" s="33"/>
      <c r="M114" s="148"/>
      <c r="T114" s="54"/>
      <c r="AT114" s="17" t="s">
        <v>297</v>
      </c>
      <c r="AU114" s="17" t="s">
        <v>87</v>
      </c>
    </row>
    <row r="115" spans="2:65" s="1" customFormat="1" ht="16.5" customHeight="1">
      <c r="B115" s="33"/>
      <c r="C115" s="132" t="s">
        <v>223</v>
      </c>
      <c r="D115" s="132" t="s">
        <v>197</v>
      </c>
      <c r="E115" s="133" t="s">
        <v>981</v>
      </c>
      <c r="F115" s="134" t="s">
        <v>982</v>
      </c>
      <c r="G115" s="135" t="s">
        <v>621</v>
      </c>
      <c r="H115" s="136">
        <v>8</v>
      </c>
      <c r="I115" s="137"/>
      <c r="J115" s="138">
        <f>ROUND(I115*H115,2)</f>
        <v>0</v>
      </c>
      <c r="K115" s="134" t="s">
        <v>295</v>
      </c>
      <c r="L115" s="33"/>
      <c r="M115" s="139" t="s">
        <v>33</v>
      </c>
      <c r="N115" s="140" t="s">
        <v>49</v>
      </c>
      <c r="P115" s="141">
        <f>O115*H115</f>
        <v>0</v>
      </c>
      <c r="Q115" s="141">
        <v>0</v>
      </c>
      <c r="R115" s="141">
        <f>Q115*H115</f>
        <v>0</v>
      </c>
      <c r="S115" s="141">
        <v>0</v>
      </c>
      <c r="T115" s="142">
        <f>S115*H115</f>
        <v>0</v>
      </c>
      <c r="AR115" s="143" t="s">
        <v>201</v>
      </c>
      <c r="AT115" s="143" t="s">
        <v>197</v>
      </c>
      <c r="AU115" s="143" t="s">
        <v>87</v>
      </c>
      <c r="AY115" s="17" t="s">
        <v>194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7" t="s">
        <v>85</v>
      </c>
      <c r="BK115" s="144">
        <f>ROUND(I115*H115,2)</f>
        <v>0</v>
      </c>
      <c r="BL115" s="17" t="s">
        <v>201</v>
      </c>
      <c r="BM115" s="143" t="s">
        <v>1306</v>
      </c>
    </row>
    <row r="116" spans="2:47" s="1" customFormat="1" ht="11.25">
      <c r="B116" s="33"/>
      <c r="D116" s="149" t="s">
        <v>297</v>
      </c>
      <c r="F116" s="150" t="s">
        <v>984</v>
      </c>
      <c r="I116" s="147"/>
      <c r="L116" s="33"/>
      <c r="M116" s="148"/>
      <c r="T116" s="54"/>
      <c r="AT116" s="17" t="s">
        <v>297</v>
      </c>
      <c r="AU116" s="17" t="s">
        <v>87</v>
      </c>
    </row>
    <row r="117" spans="2:65" s="1" customFormat="1" ht="24.2" customHeight="1">
      <c r="B117" s="33"/>
      <c r="C117" s="132" t="s">
        <v>228</v>
      </c>
      <c r="D117" s="132" t="s">
        <v>197</v>
      </c>
      <c r="E117" s="133" t="s">
        <v>985</v>
      </c>
      <c r="F117" s="134" t="s">
        <v>986</v>
      </c>
      <c r="G117" s="135" t="s">
        <v>344</v>
      </c>
      <c r="H117" s="136">
        <v>15</v>
      </c>
      <c r="I117" s="137"/>
      <c r="J117" s="138">
        <f>ROUND(I117*H117,2)</f>
        <v>0</v>
      </c>
      <c r="K117" s="134" t="s">
        <v>295</v>
      </c>
      <c r="L117" s="33"/>
      <c r="M117" s="139" t="s">
        <v>33</v>
      </c>
      <c r="N117" s="140" t="s">
        <v>49</v>
      </c>
      <c r="P117" s="141">
        <f>O117*H117</f>
        <v>0</v>
      </c>
      <c r="Q117" s="141">
        <v>0</v>
      </c>
      <c r="R117" s="141">
        <f>Q117*H117</f>
        <v>0</v>
      </c>
      <c r="S117" s="141">
        <v>1.8</v>
      </c>
      <c r="T117" s="142">
        <f>S117*H117</f>
        <v>27</v>
      </c>
      <c r="AR117" s="143" t="s">
        <v>201</v>
      </c>
      <c r="AT117" s="143" t="s">
        <v>197</v>
      </c>
      <c r="AU117" s="143" t="s">
        <v>87</v>
      </c>
      <c r="AY117" s="17" t="s">
        <v>194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7" t="s">
        <v>85</v>
      </c>
      <c r="BK117" s="144">
        <f>ROUND(I117*H117,2)</f>
        <v>0</v>
      </c>
      <c r="BL117" s="17" t="s">
        <v>201</v>
      </c>
      <c r="BM117" s="143" t="s">
        <v>1307</v>
      </c>
    </row>
    <row r="118" spans="2:47" s="1" customFormat="1" ht="11.25">
      <c r="B118" s="33"/>
      <c r="D118" s="149" t="s">
        <v>297</v>
      </c>
      <c r="F118" s="150" t="s">
        <v>988</v>
      </c>
      <c r="I118" s="147"/>
      <c r="L118" s="33"/>
      <c r="M118" s="148"/>
      <c r="T118" s="54"/>
      <c r="AT118" s="17" t="s">
        <v>297</v>
      </c>
      <c r="AU118" s="17" t="s">
        <v>87</v>
      </c>
    </row>
    <row r="119" spans="2:51" s="12" customFormat="1" ht="11.25">
      <c r="B119" s="151"/>
      <c r="D119" s="145" t="s">
        <v>320</v>
      </c>
      <c r="E119" s="152" t="s">
        <v>33</v>
      </c>
      <c r="F119" s="153" t="s">
        <v>1308</v>
      </c>
      <c r="H119" s="154">
        <v>15</v>
      </c>
      <c r="I119" s="155"/>
      <c r="L119" s="151"/>
      <c r="M119" s="156"/>
      <c r="T119" s="157"/>
      <c r="AT119" s="152" t="s">
        <v>320</v>
      </c>
      <c r="AU119" s="152" t="s">
        <v>87</v>
      </c>
      <c r="AV119" s="12" t="s">
        <v>87</v>
      </c>
      <c r="AW119" s="12" t="s">
        <v>39</v>
      </c>
      <c r="AX119" s="12" t="s">
        <v>85</v>
      </c>
      <c r="AY119" s="152" t="s">
        <v>194</v>
      </c>
    </row>
    <row r="120" spans="2:65" s="1" customFormat="1" ht="24.2" customHeight="1">
      <c r="B120" s="33"/>
      <c r="C120" s="132" t="s">
        <v>235</v>
      </c>
      <c r="D120" s="132" t="s">
        <v>197</v>
      </c>
      <c r="E120" s="133" t="s">
        <v>386</v>
      </c>
      <c r="F120" s="134" t="s">
        <v>387</v>
      </c>
      <c r="G120" s="135" t="s">
        <v>344</v>
      </c>
      <c r="H120" s="136">
        <v>479</v>
      </c>
      <c r="I120" s="137"/>
      <c r="J120" s="138">
        <f>ROUND(I120*H120,2)</f>
        <v>0</v>
      </c>
      <c r="K120" s="134" t="s">
        <v>295</v>
      </c>
      <c r="L120" s="33"/>
      <c r="M120" s="139" t="s">
        <v>33</v>
      </c>
      <c r="N120" s="140" t="s">
        <v>49</v>
      </c>
      <c r="P120" s="141">
        <f>O120*H120</f>
        <v>0</v>
      </c>
      <c r="Q120" s="141">
        <v>0</v>
      </c>
      <c r="R120" s="141">
        <f>Q120*H120</f>
        <v>0</v>
      </c>
      <c r="S120" s="141">
        <v>1.82</v>
      </c>
      <c r="T120" s="142">
        <f>S120*H120</f>
        <v>871.7800000000001</v>
      </c>
      <c r="AR120" s="143" t="s">
        <v>201</v>
      </c>
      <c r="AT120" s="143" t="s">
        <v>197</v>
      </c>
      <c r="AU120" s="143" t="s">
        <v>87</v>
      </c>
      <c r="AY120" s="17" t="s">
        <v>194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7" t="s">
        <v>85</v>
      </c>
      <c r="BK120" s="144">
        <f>ROUND(I120*H120,2)</f>
        <v>0</v>
      </c>
      <c r="BL120" s="17" t="s">
        <v>201</v>
      </c>
      <c r="BM120" s="143" t="s">
        <v>1309</v>
      </c>
    </row>
    <row r="121" spans="2:47" s="1" customFormat="1" ht="11.25">
      <c r="B121" s="33"/>
      <c r="D121" s="149" t="s">
        <v>297</v>
      </c>
      <c r="F121" s="150" t="s">
        <v>389</v>
      </c>
      <c r="I121" s="147"/>
      <c r="L121" s="33"/>
      <c r="M121" s="148"/>
      <c r="T121" s="54"/>
      <c r="AT121" s="17" t="s">
        <v>297</v>
      </c>
      <c r="AU121" s="17" t="s">
        <v>87</v>
      </c>
    </row>
    <row r="122" spans="2:51" s="12" customFormat="1" ht="11.25">
      <c r="B122" s="151"/>
      <c r="D122" s="145" t="s">
        <v>320</v>
      </c>
      <c r="E122" s="152" t="s">
        <v>33</v>
      </c>
      <c r="F122" s="153" t="s">
        <v>1310</v>
      </c>
      <c r="H122" s="154">
        <v>300</v>
      </c>
      <c r="I122" s="155"/>
      <c r="L122" s="151"/>
      <c r="M122" s="156"/>
      <c r="T122" s="157"/>
      <c r="AT122" s="152" t="s">
        <v>320</v>
      </c>
      <c r="AU122" s="152" t="s">
        <v>87</v>
      </c>
      <c r="AV122" s="12" t="s">
        <v>87</v>
      </c>
      <c r="AW122" s="12" t="s">
        <v>39</v>
      </c>
      <c r="AX122" s="12" t="s">
        <v>78</v>
      </c>
      <c r="AY122" s="152" t="s">
        <v>194</v>
      </c>
    </row>
    <row r="123" spans="2:51" s="12" customFormat="1" ht="11.25">
      <c r="B123" s="151"/>
      <c r="D123" s="145" t="s">
        <v>320</v>
      </c>
      <c r="E123" s="152" t="s">
        <v>33</v>
      </c>
      <c r="F123" s="153" t="s">
        <v>1311</v>
      </c>
      <c r="H123" s="154">
        <v>179</v>
      </c>
      <c r="I123" s="155"/>
      <c r="L123" s="151"/>
      <c r="M123" s="156"/>
      <c r="T123" s="157"/>
      <c r="AT123" s="152" t="s">
        <v>320</v>
      </c>
      <c r="AU123" s="152" t="s">
        <v>87</v>
      </c>
      <c r="AV123" s="12" t="s">
        <v>87</v>
      </c>
      <c r="AW123" s="12" t="s">
        <v>39</v>
      </c>
      <c r="AX123" s="12" t="s">
        <v>78</v>
      </c>
      <c r="AY123" s="152" t="s">
        <v>194</v>
      </c>
    </row>
    <row r="124" spans="2:51" s="14" customFormat="1" ht="11.25">
      <c r="B124" s="179"/>
      <c r="D124" s="145" t="s">
        <v>320</v>
      </c>
      <c r="E124" s="180" t="s">
        <v>33</v>
      </c>
      <c r="F124" s="181" t="s">
        <v>402</v>
      </c>
      <c r="H124" s="182">
        <v>479</v>
      </c>
      <c r="I124" s="183"/>
      <c r="L124" s="179"/>
      <c r="M124" s="184"/>
      <c r="T124" s="185"/>
      <c r="AT124" s="180" t="s">
        <v>320</v>
      </c>
      <c r="AU124" s="180" t="s">
        <v>87</v>
      </c>
      <c r="AV124" s="14" t="s">
        <v>201</v>
      </c>
      <c r="AW124" s="14" t="s">
        <v>39</v>
      </c>
      <c r="AX124" s="14" t="s">
        <v>85</v>
      </c>
      <c r="AY124" s="180" t="s">
        <v>194</v>
      </c>
    </row>
    <row r="125" spans="2:65" s="1" customFormat="1" ht="24.2" customHeight="1">
      <c r="B125" s="33"/>
      <c r="C125" s="132" t="s">
        <v>239</v>
      </c>
      <c r="D125" s="132" t="s">
        <v>197</v>
      </c>
      <c r="E125" s="133" t="s">
        <v>714</v>
      </c>
      <c r="F125" s="134" t="s">
        <v>715</v>
      </c>
      <c r="G125" s="135" t="s">
        <v>344</v>
      </c>
      <c r="H125" s="136">
        <v>179</v>
      </c>
      <c r="I125" s="137"/>
      <c r="J125" s="138">
        <f>ROUND(I125*H125,2)</f>
        <v>0</v>
      </c>
      <c r="K125" s="134" t="s">
        <v>295</v>
      </c>
      <c r="L125" s="33"/>
      <c r="M125" s="139" t="s">
        <v>33</v>
      </c>
      <c r="N125" s="140" t="s">
        <v>49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201</v>
      </c>
      <c r="AT125" s="143" t="s">
        <v>197</v>
      </c>
      <c r="AU125" s="143" t="s">
        <v>87</v>
      </c>
      <c r="AY125" s="17" t="s">
        <v>194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7" t="s">
        <v>85</v>
      </c>
      <c r="BK125" s="144">
        <f>ROUND(I125*H125,2)</f>
        <v>0</v>
      </c>
      <c r="BL125" s="17" t="s">
        <v>201</v>
      </c>
      <c r="BM125" s="143" t="s">
        <v>1312</v>
      </c>
    </row>
    <row r="126" spans="2:47" s="1" customFormat="1" ht="11.25">
      <c r="B126" s="33"/>
      <c r="D126" s="149" t="s">
        <v>297</v>
      </c>
      <c r="F126" s="150" t="s">
        <v>717</v>
      </c>
      <c r="I126" s="147"/>
      <c r="L126" s="33"/>
      <c r="M126" s="148"/>
      <c r="T126" s="54"/>
      <c r="AT126" s="17" t="s">
        <v>297</v>
      </c>
      <c r="AU126" s="17" t="s">
        <v>87</v>
      </c>
    </row>
    <row r="127" spans="2:47" s="1" customFormat="1" ht="19.5">
      <c r="B127" s="33"/>
      <c r="D127" s="145" t="s">
        <v>206</v>
      </c>
      <c r="F127" s="146" t="s">
        <v>1313</v>
      </c>
      <c r="I127" s="147"/>
      <c r="L127" s="33"/>
      <c r="M127" s="148"/>
      <c r="T127" s="54"/>
      <c r="AT127" s="17" t="s">
        <v>206</v>
      </c>
      <c r="AU127" s="17" t="s">
        <v>87</v>
      </c>
    </row>
    <row r="128" spans="2:65" s="1" customFormat="1" ht="16.5" customHeight="1">
      <c r="B128" s="33"/>
      <c r="C128" s="132" t="s">
        <v>243</v>
      </c>
      <c r="D128" s="132" t="s">
        <v>197</v>
      </c>
      <c r="E128" s="133" t="s">
        <v>992</v>
      </c>
      <c r="F128" s="134" t="s">
        <v>993</v>
      </c>
      <c r="G128" s="135" t="s">
        <v>317</v>
      </c>
      <c r="H128" s="136">
        <v>1635</v>
      </c>
      <c r="I128" s="137"/>
      <c r="J128" s="138">
        <f>ROUND(I128*H128,2)</f>
        <v>0</v>
      </c>
      <c r="K128" s="134" t="s">
        <v>295</v>
      </c>
      <c r="L128" s="33"/>
      <c r="M128" s="139" t="s">
        <v>33</v>
      </c>
      <c r="N128" s="140" t="s">
        <v>49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201</v>
      </c>
      <c r="AT128" s="143" t="s">
        <v>197</v>
      </c>
      <c r="AU128" s="143" t="s">
        <v>87</v>
      </c>
      <c r="AY128" s="17" t="s">
        <v>194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7" t="s">
        <v>85</v>
      </c>
      <c r="BK128" s="144">
        <f>ROUND(I128*H128,2)</f>
        <v>0</v>
      </c>
      <c r="BL128" s="17" t="s">
        <v>201</v>
      </c>
      <c r="BM128" s="143" t="s">
        <v>1314</v>
      </c>
    </row>
    <row r="129" spans="2:47" s="1" customFormat="1" ht="11.25">
      <c r="B129" s="33"/>
      <c r="D129" s="149" t="s">
        <v>297</v>
      </c>
      <c r="F129" s="150" t="s">
        <v>995</v>
      </c>
      <c r="I129" s="147"/>
      <c r="L129" s="33"/>
      <c r="M129" s="148"/>
      <c r="T129" s="54"/>
      <c r="AT129" s="17" t="s">
        <v>297</v>
      </c>
      <c r="AU129" s="17" t="s">
        <v>87</v>
      </c>
    </row>
    <row r="130" spans="2:51" s="12" customFormat="1" ht="11.25">
      <c r="B130" s="151"/>
      <c r="D130" s="145" t="s">
        <v>320</v>
      </c>
      <c r="E130" s="152" t="s">
        <v>33</v>
      </c>
      <c r="F130" s="153" t="s">
        <v>1315</v>
      </c>
      <c r="H130" s="154">
        <v>1635</v>
      </c>
      <c r="I130" s="155"/>
      <c r="L130" s="151"/>
      <c r="M130" s="156"/>
      <c r="T130" s="157"/>
      <c r="AT130" s="152" t="s">
        <v>320</v>
      </c>
      <c r="AU130" s="152" t="s">
        <v>87</v>
      </c>
      <c r="AV130" s="12" t="s">
        <v>87</v>
      </c>
      <c r="AW130" s="12" t="s">
        <v>39</v>
      </c>
      <c r="AX130" s="12" t="s">
        <v>85</v>
      </c>
      <c r="AY130" s="152" t="s">
        <v>194</v>
      </c>
    </row>
    <row r="131" spans="2:65" s="1" customFormat="1" ht="33" customHeight="1">
      <c r="B131" s="33"/>
      <c r="C131" s="132" t="s">
        <v>247</v>
      </c>
      <c r="D131" s="132" t="s">
        <v>197</v>
      </c>
      <c r="E131" s="133" t="s">
        <v>391</v>
      </c>
      <c r="F131" s="134" t="s">
        <v>392</v>
      </c>
      <c r="G131" s="135" t="s">
        <v>344</v>
      </c>
      <c r="H131" s="136">
        <v>2224</v>
      </c>
      <c r="I131" s="137"/>
      <c r="J131" s="138">
        <f>ROUND(I131*H131,2)</f>
        <v>0</v>
      </c>
      <c r="K131" s="134" t="s">
        <v>295</v>
      </c>
      <c r="L131" s="33"/>
      <c r="M131" s="139" t="s">
        <v>33</v>
      </c>
      <c r="N131" s="140" t="s">
        <v>49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201</v>
      </c>
      <c r="AT131" s="143" t="s">
        <v>197</v>
      </c>
      <c r="AU131" s="143" t="s">
        <v>87</v>
      </c>
      <c r="AY131" s="17" t="s">
        <v>194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7" t="s">
        <v>85</v>
      </c>
      <c r="BK131" s="144">
        <f>ROUND(I131*H131,2)</f>
        <v>0</v>
      </c>
      <c r="BL131" s="17" t="s">
        <v>201</v>
      </c>
      <c r="BM131" s="143" t="s">
        <v>1316</v>
      </c>
    </row>
    <row r="132" spans="2:47" s="1" customFormat="1" ht="11.25">
      <c r="B132" s="33"/>
      <c r="D132" s="149" t="s">
        <v>297</v>
      </c>
      <c r="F132" s="150" t="s">
        <v>394</v>
      </c>
      <c r="I132" s="147"/>
      <c r="L132" s="33"/>
      <c r="M132" s="148"/>
      <c r="T132" s="54"/>
      <c r="AT132" s="17" t="s">
        <v>297</v>
      </c>
      <c r="AU132" s="17" t="s">
        <v>87</v>
      </c>
    </row>
    <row r="133" spans="2:51" s="12" customFormat="1" ht="11.25">
      <c r="B133" s="151"/>
      <c r="D133" s="145" t="s">
        <v>320</v>
      </c>
      <c r="E133" s="152" t="s">
        <v>33</v>
      </c>
      <c r="F133" s="153" t="s">
        <v>1317</v>
      </c>
      <c r="H133" s="154">
        <v>1072</v>
      </c>
      <c r="I133" s="155"/>
      <c r="L133" s="151"/>
      <c r="M133" s="156"/>
      <c r="T133" s="157"/>
      <c r="AT133" s="152" t="s">
        <v>320</v>
      </c>
      <c r="AU133" s="152" t="s">
        <v>87</v>
      </c>
      <c r="AV133" s="12" t="s">
        <v>87</v>
      </c>
      <c r="AW133" s="12" t="s">
        <v>39</v>
      </c>
      <c r="AX133" s="12" t="s">
        <v>78</v>
      </c>
      <c r="AY133" s="152" t="s">
        <v>194</v>
      </c>
    </row>
    <row r="134" spans="2:51" s="12" customFormat="1" ht="11.25">
      <c r="B134" s="151"/>
      <c r="D134" s="145" t="s">
        <v>320</v>
      </c>
      <c r="E134" s="152" t="s">
        <v>33</v>
      </c>
      <c r="F134" s="153" t="s">
        <v>1318</v>
      </c>
      <c r="H134" s="154">
        <v>1152</v>
      </c>
      <c r="I134" s="155"/>
      <c r="L134" s="151"/>
      <c r="M134" s="156"/>
      <c r="T134" s="157"/>
      <c r="AT134" s="152" t="s">
        <v>320</v>
      </c>
      <c r="AU134" s="152" t="s">
        <v>87</v>
      </c>
      <c r="AV134" s="12" t="s">
        <v>87</v>
      </c>
      <c r="AW134" s="12" t="s">
        <v>39</v>
      </c>
      <c r="AX134" s="12" t="s">
        <v>78</v>
      </c>
      <c r="AY134" s="152" t="s">
        <v>194</v>
      </c>
    </row>
    <row r="135" spans="2:51" s="14" customFormat="1" ht="11.25">
      <c r="B135" s="179"/>
      <c r="D135" s="145" t="s">
        <v>320</v>
      </c>
      <c r="E135" s="180" t="s">
        <v>33</v>
      </c>
      <c r="F135" s="181" t="s">
        <v>402</v>
      </c>
      <c r="H135" s="182">
        <v>2224</v>
      </c>
      <c r="I135" s="183"/>
      <c r="L135" s="179"/>
      <c r="M135" s="184"/>
      <c r="T135" s="185"/>
      <c r="AT135" s="180" t="s">
        <v>320</v>
      </c>
      <c r="AU135" s="180" t="s">
        <v>87</v>
      </c>
      <c r="AV135" s="14" t="s">
        <v>201</v>
      </c>
      <c r="AW135" s="14" t="s">
        <v>39</v>
      </c>
      <c r="AX135" s="14" t="s">
        <v>85</v>
      </c>
      <c r="AY135" s="180" t="s">
        <v>194</v>
      </c>
    </row>
    <row r="136" spans="2:65" s="1" customFormat="1" ht="37.9" customHeight="1">
      <c r="B136" s="33"/>
      <c r="C136" s="132" t="s">
        <v>251</v>
      </c>
      <c r="D136" s="132" t="s">
        <v>197</v>
      </c>
      <c r="E136" s="133" t="s">
        <v>396</v>
      </c>
      <c r="F136" s="134" t="s">
        <v>397</v>
      </c>
      <c r="G136" s="135" t="s">
        <v>344</v>
      </c>
      <c r="H136" s="136">
        <v>4347.9</v>
      </c>
      <c r="I136" s="137"/>
      <c r="J136" s="138">
        <f>ROUND(I136*H136,2)</f>
        <v>0</v>
      </c>
      <c r="K136" s="134" t="s">
        <v>295</v>
      </c>
      <c r="L136" s="33"/>
      <c r="M136" s="139" t="s">
        <v>33</v>
      </c>
      <c r="N136" s="140" t="s">
        <v>49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201</v>
      </c>
      <c r="AT136" s="143" t="s">
        <v>197</v>
      </c>
      <c r="AU136" s="143" t="s">
        <v>87</v>
      </c>
      <c r="AY136" s="17" t="s">
        <v>194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7" t="s">
        <v>85</v>
      </c>
      <c r="BK136" s="144">
        <f>ROUND(I136*H136,2)</f>
        <v>0</v>
      </c>
      <c r="BL136" s="17" t="s">
        <v>201</v>
      </c>
      <c r="BM136" s="143" t="s">
        <v>1319</v>
      </c>
    </row>
    <row r="137" spans="2:47" s="1" customFormat="1" ht="11.25">
      <c r="B137" s="33"/>
      <c r="D137" s="149" t="s">
        <v>297</v>
      </c>
      <c r="F137" s="150" t="s">
        <v>399</v>
      </c>
      <c r="I137" s="147"/>
      <c r="L137" s="33"/>
      <c r="M137" s="148"/>
      <c r="T137" s="54"/>
      <c r="AT137" s="17" t="s">
        <v>297</v>
      </c>
      <c r="AU137" s="17" t="s">
        <v>87</v>
      </c>
    </row>
    <row r="138" spans="2:51" s="12" customFormat="1" ht="11.25">
      <c r="B138" s="151"/>
      <c r="D138" s="145" t="s">
        <v>320</v>
      </c>
      <c r="E138" s="152" t="s">
        <v>33</v>
      </c>
      <c r="F138" s="153" t="s">
        <v>1318</v>
      </c>
      <c r="H138" s="154">
        <v>1152</v>
      </c>
      <c r="I138" s="155"/>
      <c r="L138" s="151"/>
      <c r="M138" s="156"/>
      <c r="T138" s="157"/>
      <c r="AT138" s="152" t="s">
        <v>320</v>
      </c>
      <c r="AU138" s="152" t="s">
        <v>87</v>
      </c>
      <c r="AV138" s="12" t="s">
        <v>87</v>
      </c>
      <c r="AW138" s="12" t="s">
        <v>39</v>
      </c>
      <c r="AX138" s="12" t="s">
        <v>78</v>
      </c>
      <c r="AY138" s="152" t="s">
        <v>194</v>
      </c>
    </row>
    <row r="139" spans="2:51" s="13" customFormat="1" ht="11.25">
      <c r="B139" s="172"/>
      <c r="D139" s="145" t="s">
        <v>320</v>
      </c>
      <c r="E139" s="173" t="s">
        <v>33</v>
      </c>
      <c r="F139" s="174" t="s">
        <v>400</v>
      </c>
      <c r="H139" s="175">
        <v>1152</v>
      </c>
      <c r="I139" s="176"/>
      <c r="L139" s="172"/>
      <c r="M139" s="177"/>
      <c r="T139" s="178"/>
      <c r="AT139" s="173" t="s">
        <v>320</v>
      </c>
      <c r="AU139" s="173" t="s">
        <v>87</v>
      </c>
      <c r="AV139" s="13" t="s">
        <v>208</v>
      </c>
      <c r="AW139" s="13" t="s">
        <v>39</v>
      </c>
      <c r="AX139" s="13" t="s">
        <v>78</v>
      </c>
      <c r="AY139" s="173" t="s">
        <v>194</v>
      </c>
    </row>
    <row r="140" spans="2:51" s="12" customFormat="1" ht="11.25">
      <c r="B140" s="151"/>
      <c r="D140" s="145" t="s">
        <v>320</v>
      </c>
      <c r="E140" s="152" t="s">
        <v>33</v>
      </c>
      <c r="F140" s="153" t="s">
        <v>1320</v>
      </c>
      <c r="H140" s="154">
        <v>1689</v>
      </c>
      <c r="I140" s="155"/>
      <c r="L140" s="151"/>
      <c r="M140" s="156"/>
      <c r="T140" s="157"/>
      <c r="AT140" s="152" t="s">
        <v>320</v>
      </c>
      <c r="AU140" s="152" t="s">
        <v>87</v>
      </c>
      <c r="AV140" s="12" t="s">
        <v>87</v>
      </c>
      <c r="AW140" s="12" t="s">
        <v>39</v>
      </c>
      <c r="AX140" s="12" t="s">
        <v>78</v>
      </c>
      <c r="AY140" s="152" t="s">
        <v>194</v>
      </c>
    </row>
    <row r="141" spans="2:51" s="12" customFormat="1" ht="11.25">
      <c r="B141" s="151"/>
      <c r="D141" s="145" t="s">
        <v>320</v>
      </c>
      <c r="E141" s="152" t="s">
        <v>33</v>
      </c>
      <c r="F141" s="153" t="s">
        <v>1321</v>
      </c>
      <c r="H141" s="154">
        <v>156.9</v>
      </c>
      <c r="I141" s="155"/>
      <c r="L141" s="151"/>
      <c r="M141" s="156"/>
      <c r="T141" s="157"/>
      <c r="AT141" s="152" t="s">
        <v>320</v>
      </c>
      <c r="AU141" s="152" t="s">
        <v>87</v>
      </c>
      <c r="AV141" s="12" t="s">
        <v>87</v>
      </c>
      <c r="AW141" s="12" t="s">
        <v>39</v>
      </c>
      <c r="AX141" s="12" t="s">
        <v>78</v>
      </c>
      <c r="AY141" s="152" t="s">
        <v>194</v>
      </c>
    </row>
    <row r="142" spans="2:51" s="12" customFormat="1" ht="11.25">
      <c r="B142" s="151"/>
      <c r="D142" s="145" t="s">
        <v>320</v>
      </c>
      <c r="E142" s="152" t="s">
        <v>33</v>
      </c>
      <c r="F142" s="153" t="s">
        <v>1322</v>
      </c>
      <c r="H142" s="154">
        <v>1350</v>
      </c>
      <c r="I142" s="155"/>
      <c r="L142" s="151"/>
      <c r="M142" s="156"/>
      <c r="T142" s="157"/>
      <c r="AT142" s="152" t="s">
        <v>320</v>
      </c>
      <c r="AU142" s="152" t="s">
        <v>87</v>
      </c>
      <c r="AV142" s="12" t="s">
        <v>87</v>
      </c>
      <c r="AW142" s="12" t="s">
        <v>39</v>
      </c>
      <c r="AX142" s="12" t="s">
        <v>78</v>
      </c>
      <c r="AY142" s="152" t="s">
        <v>194</v>
      </c>
    </row>
    <row r="143" spans="2:51" s="13" customFormat="1" ht="11.25">
      <c r="B143" s="172"/>
      <c r="D143" s="145" t="s">
        <v>320</v>
      </c>
      <c r="E143" s="173" t="s">
        <v>381</v>
      </c>
      <c r="F143" s="174" t="s">
        <v>400</v>
      </c>
      <c r="H143" s="175">
        <v>3195.9</v>
      </c>
      <c r="I143" s="176"/>
      <c r="L143" s="172"/>
      <c r="M143" s="177"/>
      <c r="T143" s="178"/>
      <c r="AT143" s="173" t="s">
        <v>320</v>
      </c>
      <c r="AU143" s="173" t="s">
        <v>87</v>
      </c>
      <c r="AV143" s="13" t="s">
        <v>208</v>
      </c>
      <c r="AW143" s="13" t="s">
        <v>39</v>
      </c>
      <c r="AX143" s="13" t="s">
        <v>78</v>
      </c>
      <c r="AY143" s="173" t="s">
        <v>194</v>
      </c>
    </row>
    <row r="144" spans="2:51" s="14" customFormat="1" ht="11.25">
      <c r="B144" s="179"/>
      <c r="D144" s="145" t="s">
        <v>320</v>
      </c>
      <c r="E144" s="180" t="s">
        <v>33</v>
      </c>
      <c r="F144" s="181" t="s">
        <v>402</v>
      </c>
      <c r="H144" s="182">
        <v>4347.9</v>
      </c>
      <c r="I144" s="183"/>
      <c r="L144" s="179"/>
      <c r="M144" s="184"/>
      <c r="T144" s="185"/>
      <c r="AT144" s="180" t="s">
        <v>320</v>
      </c>
      <c r="AU144" s="180" t="s">
        <v>87</v>
      </c>
      <c r="AV144" s="14" t="s">
        <v>201</v>
      </c>
      <c r="AW144" s="14" t="s">
        <v>39</v>
      </c>
      <c r="AX144" s="14" t="s">
        <v>85</v>
      </c>
      <c r="AY144" s="180" t="s">
        <v>194</v>
      </c>
    </row>
    <row r="145" spans="2:65" s="1" customFormat="1" ht="37.9" customHeight="1">
      <c r="B145" s="33"/>
      <c r="C145" s="132" t="s">
        <v>257</v>
      </c>
      <c r="D145" s="132" t="s">
        <v>197</v>
      </c>
      <c r="E145" s="133" t="s">
        <v>1108</v>
      </c>
      <c r="F145" s="134" t="s">
        <v>1109</v>
      </c>
      <c r="G145" s="135" t="s">
        <v>344</v>
      </c>
      <c r="H145" s="136">
        <v>1072</v>
      </c>
      <c r="I145" s="137"/>
      <c r="J145" s="138">
        <f>ROUND(I145*H145,2)</f>
        <v>0</v>
      </c>
      <c r="K145" s="134" t="s">
        <v>295</v>
      </c>
      <c r="L145" s="33"/>
      <c r="M145" s="139" t="s">
        <v>33</v>
      </c>
      <c r="N145" s="140" t="s">
        <v>49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201</v>
      </c>
      <c r="AT145" s="143" t="s">
        <v>197</v>
      </c>
      <c r="AU145" s="143" t="s">
        <v>87</v>
      </c>
      <c r="AY145" s="17" t="s">
        <v>194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7" t="s">
        <v>85</v>
      </c>
      <c r="BK145" s="144">
        <f>ROUND(I145*H145,2)</f>
        <v>0</v>
      </c>
      <c r="BL145" s="17" t="s">
        <v>201</v>
      </c>
      <c r="BM145" s="143" t="s">
        <v>1323</v>
      </c>
    </row>
    <row r="146" spans="2:47" s="1" customFormat="1" ht="11.25">
      <c r="B146" s="33"/>
      <c r="D146" s="149" t="s">
        <v>297</v>
      </c>
      <c r="F146" s="150" t="s">
        <v>1111</v>
      </c>
      <c r="I146" s="147"/>
      <c r="L146" s="33"/>
      <c r="M146" s="148"/>
      <c r="T146" s="54"/>
      <c r="AT146" s="17" t="s">
        <v>297</v>
      </c>
      <c r="AU146" s="17" t="s">
        <v>87</v>
      </c>
    </row>
    <row r="147" spans="2:51" s="12" customFormat="1" ht="11.25">
      <c r="B147" s="151"/>
      <c r="D147" s="145" t="s">
        <v>320</v>
      </c>
      <c r="E147" s="152" t="s">
        <v>33</v>
      </c>
      <c r="F147" s="153" t="s">
        <v>1317</v>
      </c>
      <c r="H147" s="154">
        <v>1072</v>
      </c>
      <c r="I147" s="155"/>
      <c r="L147" s="151"/>
      <c r="M147" s="156"/>
      <c r="T147" s="157"/>
      <c r="AT147" s="152" t="s">
        <v>320</v>
      </c>
      <c r="AU147" s="152" t="s">
        <v>87</v>
      </c>
      <c r="AV147" s="12" t="s">
        <v>87</v>
      </c>
      <c r="AW147" s="12" t="s">
        <v>39</v>
      </c>
      <c r="AX147" s="12" t="s">
        <v>85</v>
      </c>
      <c r="AY147" s="152" t="s">
        <v>194</v>
      </c>
    </row>
    <row r="148" spans="2:65" s="1" customFormat="1" ht="24.2" customHeight="1">
      <c r="B148" s="33"/>
      <c r="C148" s="132" t="s">
        <v>8</v>
      </c>
      <c r="D148" s="132" t="s">
        <v>197</v>
      </c>
      <c r="E148" s="133" t="s">
        <v>417</v>
      </c>
      <c r="F148" s="134" t="s">
        <v>418</v>
      </c>
      <c r="G148" s="135" t="s">
        <v>344</v>
      </c>
      <c r="H148" s="136">
        <v>3195.9</v>
      </c>
      <c r="I148" s="137"/>
      <c r="J148" s="138">
        <f>ROUND(I148*H148,2)</f>
        <v>0</v>
      </c>
      <c r="K148" s="134" t="s">
        <v>295</v>
      </c>
      <c r="L148" s="33"/>
      <c r="M148" s="139" t="s">
        <v>33</v>
      </c>
      <c r="N148" s="140" t="s">
        <v>49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201</v>
      </c>
      <c r="AT148" s="143" t="s">
        <v>197</v>
      </c>
      <c r="AU148" s="143" t="s">
        <v>87</v>
      </c>
      <c r="AY148" s="17" t="s">
        <v>194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7" t="s">
        <v>85</v>
      </c>
      <c r="BK148" s="144">
        <f>ROUND(I148*H148,2)</f>
        <v>0</v>
      </c>
      <c r="BL148" s="17" t="s">
        <v>201</v>
      </c>
      <c r="BM148" s="143" t="s">
        <v>1324</v>
      </c>
    </row>
    <row r="149" spans="2:47" s="1" customFormat="1" ht="11.25">
      <c r="B149" s="33"/>
      <c r="D149" s="149" t="s">
        <v>297</v>
      </c>
      <c r="F149" s="150" t="s">
        <v>420</v>
      </c>
      <c r="I149" s="147"/>
      <c r="L149" s="33"/>
      <c r="M149" s="148"/>
      <c r="T149" s="54"/>
      <c r="AT149" s="17" t="s">
        <v>297</v>
      </c>
      <c r="AU149" s="17" t="s">
        <v>87</v>
      </c>
    </row>
    <row r="150" spans="2:51" s="12" customFormat="1" ht="11.25">
      <c r="B150" s="151"/>
      <c r="D150" s="145" t="s">
        <v>320</v>
      </c>
      <c r="E150" s="152" t="s">
        <v>33</v>
      </c>
      <c r="F150" s="153" t="s">
        <v>381</v>
      </c>
      <c r="H150" s="154">
        <v>3195.9</v>
      </c>
      <c r="I150" s="155"/>
      <c r="L150" s="151"/>
      <c r="M150" s="156"/>
      <c r="T150" s="157"/>
      <c r="AT150" s="152" t="s">
        <v>320</v>
      </c>
      <c r="AU150" s="152" t="s">
        <v>87</v>
      </c>
      <c r="AV150" s="12" t="s">
        <v>87</v>
      </c>
      <c r="AW150" s="12" t="s">
        <v>39</v>
      </c>
      <c r="AX150" s="12" t="s">
        <v>78</v>
      </c>
      <c r="AY150" s="152" t="s">
        <v>194</v>
      </c>
    </row>
    <row r="151" spans="2:51" s="14" customFormat="1" ht="11.25">
      <c r="B151" s="179"/>
      <c r="D151" s="145" t="s">
        <v>320</v>
      </c>
      <c r="E151" s="180" t="s">
        <v>33</v>
      </c>
      <c r="F151" s="181" t="s">
        <v>402</v>
      </c>
      <c r="H151" s="182">
        <v>3195.9</v>
      </c>
      <c r="I151" s="183"/>
      <c r="L151" s="179"/>
      <c r="M151" s="184"/>
      <c r="T151" s="185"/>
      <c r="AT151" s="180" t="s">
        <v>320</v>
      </c>
      <c r="AU151" s="180" t="s">
        <v>87</v>
      </c>
      <c r="AV151" s="14" t="s">
        <v>201</v>
      </c>
      <c r="AW151" s="14" t="s">
        <v>39</v>
      </c>
      <c r="AX151" s="14" t="s">
        <v>85</v>
      </c>
      <c r="AY151" s="180" t="s">
        <v>194</v>
      </c>
    </row>
    <row r="152" spans="2:65" s="1" customFormat="1" ht="24.2" customHeight="1">
      <c r="B152" s="33"/>
      <c r="C152" s="132" t="s">
        <v>265</v>
      </c>
      <c r="D152" s="132" t="s">
        <v>197</v>
      </c>
      <c r="E152" s="133" t="s">
        <v>421</v>
      </c>
      <c r="F152" s="134" t="s">
        <v>422</v>
      </c>
      <c r="G152" s="135" t="s">
        <v>344</v>
      </c>
      <c r="H152" s="136">
        <v>4191</v>
      </c>
      <c r="I152" s="137"/>
      <c r="J152" s="138">
        <f>ROUND(I152*H152,2)</f>
        <v>0</v>
      </c>
      <c r="K152" s="134" t="s">
        <v>295</v>
      </c>
      <c r="L152" s="33"/>
      <c r="M152" s="139" t="s">
        <v>33</v>
      </c>
      <c r="N152" s="140" t="s">
        <v>49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201</v>
      </c>
      <c r="AT152" s="143" t="s">
        <v>197</v>
      </c>
      <c r="AU152" s="143" t="s">
        <v>87</v>
      </c>
      <c r="AY152" s="17" t="s">
        <v>194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7" t="s">
        <v>85</v>
      </c>
      <c r="BK152" s="144">
        <f>ROUND(I152*H152,2)</f>
        <v>0</v>
      </c>
      <c r="BL152" s="17" t="s">
        <v>201</v>
      </c>
      <c r="BM152" s="143" t="s">
        <v>1325</v>
      </c>
    </row>
    <row r="153" spans="2:47" s="1" customFormat="1" ht="11.25">
      <c r="B153" s="33"/>
      <c r="D153" s="149" t="s">
        <v>297</v>
      </c>
      <c r="F153" s="150" t="s">
        <v>424</v>
      </c>
      <c r="I153" s="147"/>
      <c r="L153" s="33"/>
      <c r="M153" s="148"/>
      <c r="T153" s="54"/>
      <c r="AT153" s="17" t="s">
        <v>297</v>
      </c>
      <c r="AU153" s="17" t="s">
        <v>87</v>
      </c>
    </row>
    <row r="154" spans="2:51" s="12" customFormat="1" ht="11.25">
      <c r="B154" s="151"/>
      <c r="D154" s="145" t="s">
        <v>320</v>
      </c>
      <c r="E154" s="152" t="s">
        <v>33</v>
      </c>
      <c r="F154" s="153" t="s">
        <v>1318</v>
      </c>
      <c r="H154" s="154">
        <v>1152</v>
      </c>
      <c r="I154" s="155"/>
      <c r="L154" s="151"/>
      <c r="M154" s="156"/>
      <c r="T154" s="157"/>
      <c r="AT154" s="152" t="s">
        <v>320</v>
      </c>
      <c r="AU154" s="152" t="s">
        <v>87</v>
      </c>
      <c r="AV154" s="12" t="s">
        <v>87</v>
      </c>
      <c r="AW154" s="12" t="s">
        <v>39</v>
      </c>
      <c r="AX154" s="12" t="s">
        <v>78</v>
      </c>
      <c r="AY154" s="152" t="s">
        <v>194</v>
      </c>
    </row>
    <row r="155" spans="2:51" s="12" customFormat="1" ht="11.25">
      <c r="B155" s="151"/>
      <c r="D155" s="145" t="s">
        <v>320</v>
      </c>
      <c r="E155" s="152" t="s">
        <v>33</v>
      </c>
      <c r="F155" s="153" t="s">
        <v>1320</v>
      </c>
      <c r="H155" s="154">
        <v>1689</v>
      </c>
      <c r="I155" s="155"/>
      <c r="L155" s="151"/>
      <c r="M155" s="156"/>
      <c r="T155" s="157"/>
      <c r="AT155" s="152" t="s">
        <v>320</v>
      </c>
      <c r="AU155" s="152" t="s">
        <v>87</v>
      </c>
      <c r="AV155" s="12" t="s">
        <v>87</v>
      </c>
      <c r="AW155" s="12" t="s">
        <v>39</v>
      </c>
      <c r="AX155" s="12" t="s">
        <v>78</v>
      </c>
      <c r="AY155" s="152" t="s">
        <v>194</v>
      </c>
    </row>
    <row r="156" spans="2:51" s="12" customFormat="1" ht="11.25">
      <c r="B156" s="151"/>
      <c r="D156" s="145" t="s">
        <v>320</v>
      </c>
      <c r="E156" s="152" t="s">
        <v>33</v>
      </c>
      <c r="F156" s="153" t="s">
        <v>1322</v>
      </c>
      <c r="H156" s="154">
        <v>1350</v>
      </c>
      <c r="I156" s="155"/>
      <c r="L156" s="151"/>
      <c r="M156" s="156"/>
      <c r="T156" s="157"/>
      <c r="AT156" s="152" t="s">
        <v>320</v>
      </c>
      <c r="AU156" s="152" t="s">
        <v>87</v>
      </c>
      <c r="AV156" s="12" t="s">
        <v>87</v>
      </c>
      <c r="AW156" s="12" t="s">
        <v>39</v>
      </c>
      <c r="AX156" s="12" t="s">
        <v>78</v>
      </c>
      <c r="AY156" s="152" t="s">
        <v>194</v>
      </c>
    </row>
    <row r="157" spans="2:51" s="14" customFormat="1" ht="11.25">
      <c r="B157" s="179"/>
      <c r="D157" s="145" t="s">
        <v>320</v>
      </c>
      <c r="E157" s="180" t="s">
        <v>33</v>
      </c>
      <c r="F157" s="181" t="s">
        <v>402</v>
      </c>
      <c r="H157" s="182">
        <v>4191</v>
      </c>
      <c r="I157" s="183"/>
      <c r="L157" s="179"/>
      <c r="M157" s="184"/>
      <c r="T157" s="185"/>
      <c r="AT157" s="180" t="s">
        <v>320</v>
      </c>
      <c r="AU157" s="180" t="s">
        <v>87</v>
      </c>
      <c r="AV157" s="14" t="s">
        <v>201</v>
      </c>
      <c r="AW157" s="14" t="s">
        <v>39</v>
      </c>
      <c r="AX157" s="14" t="s">
        <v>85</v>
      </c>
      <c r="AY157" s="180" t="s">
        <v>194</v>
      </c>
    </row>
    <row r="158" spans="2:65" s="1" customFormat="1" ht="37.9" customHeight="1">
      <c r="B158" s="33"/>
      <c r="C158" s="132" t="s">
        <v>270</v>
      </c>
      <c r="D158" s="132" t="s">
        <v>197</v>
      </c>
      <c r="E158" s="133" t="s">
        <v>796</v>
      </c>
      <c r="F158" s="134" t="s">
        <v>797</v>
      </c>
      <c r="G158" s="135" t="s">
        <v>344</v>
      </c>
      <c r="H158" s="136">
        <v>37</v>
      </c>
      <c r="I158" s="137"/>
      <c r="J158" s="138">
        <f>ROUND(I158*H158,2)</f>
        <v>0</v>
      </c>
      <c r="K158" s="134" t="s">
        <v>295</v>
      </c>
      <c r="L158" s="33"/>
      <c r="M158" s="139" t="s">
        <v>33</v>
      </c>
      <c r="N158" s="140" t="s">
        <v>49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201</v>
      </c>
      <c r="AT158" s="143" t="s">
        <v>197</v>
      </c>
      <c r="AU158" s="143" t="s">
        <v>87</v>
      </c>
      <c r="AY158" s="17" t="s">
        <v>194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7" t="s">
        <v>85</v>
      </c>
      <c r="BK158" s="144">
        <f>ROUND(I158*H158,2)</f>
        <v>0</v>
      </c>
      <c r="BL158" s="17" t="s">
        <v>201</v>
      </c>
      <c r="BM158" s="143" t="s">
        <v>1326</v>
      </c>
    </row>
    <row r="159" spans="2:47" s="1" customFormat="1" ht="11.25">
      <c r="B159" s="33"/>
      <c r="D159" s="149" t="s">
        <v>297</v>
      </c>
      <c r="F159" s="150" t="s">
        <v>799</v>
      </c>
      <c r="I159" s="147"/>
      <c r="L159" s="33"/>
      <c r="M159" s="148"/>
      <c r="T159" s="54"/>
      <c r="AT159" s="17" t="s">
        <v>297</v>
      </c>
      <c r="AU159" s="17" t="s">
        <v>87</v>
      </c>
    </row>
    <row r="160" spans="2:51" s="12" customFormat="1" ht="11.25">
      <c r="B160" s="151"/>
      <c r="D160" s="145" t="s">
        <v>320</v>
      </c>
      <c r="E160" s="152" t="s">
        <v>33</v>
      </c>
      <c r="F160" s="153" t="s">
        <v>1327</v>
      </c>
      <c r="H160" s="154">
        <v>37</v>
      </c>
      <c r="I160" s="155"/>
      <c r="L160" s="151"/>
      <c r="M160" s="156"/>
      <c r="T160" s="157"/>
      <c r="AT160" s="152" t="s">
        <v>320</v>
      </c>
      <c r="AU160" s="152" t="s">
        <v>87</v>
      </c>
      <c r="AV160" s="12" t="s">
        <v>87</v>
      </c>
      <c r="AW160" s="12" t="s">
        <v>39</v>
      </c>
      <c r="AX160" s="12" t="s">
        <v>85</v>
      </c>
      <c r="AY160" s="152" t="s">
        <v>194</v>
      </c>
    </row>
    <row r="161" spans="2:65" s="1" customFormat="1" ht="16.5" customHeight="1">
      <c r="B161" s="33"/>
      <c r="C161" s="161" t="s">
        <v>274</v>
      </c>
      <c r="D161" s="161" t="s">
        <v>348</v>
      </c>
      <c r="E161" s="162" t="s">
        <v>802</v>
      </c>
      <c r="F161" s="163" t="s">
        <v>803</v>
      </c>
      <c r="G161" s="164" t="s">
        <v>351</v>
      </c>
      <c r="H161" s="165">
        <v>74</v>
      </c>
      <c r="I161" s="166"/>
      <c r="J161" s="167">
        <f>ROUND(I161*H161,2)</f>
        <v>0</v>
      </c>
      <c r="K161" s="163" t="s">
        <v>295</v>
      </c>
      <c r="L161" s="168"/>
      <c r="M161" s="169" t="s">
        <v>33</v>
      </c>
      <c r="N161" s="170" t="s">
        <v>49</v>
      </c>
      <c r="P161" s="141">
        <f>O161*H161</f>
        <v>0</v>
      </c>
      <c r="Q161" s="141">
        <v>1</v>
      </c>
      <c r="R161" s="141">
        <f>Q161*H161</f>
        <v>74</v>
      </c>
      <c r="S161" s="141">
        <v>0</v>
      </c>
      <c r="T161" s="142">
        <f>S161*H161</f>
        <v>0</v>
      </c>
      <c r="AR161" s="143" t="s">
        <v>228</v>
      </c>
      <c r="AT161" s="143" t="s">
        <v>348</v>
      </c>
      <c r="AU161" s="143" t="s">
        <v>87</v>
      </c>
      <c r="AY161" s="17" t="s">
        <v>194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7" t="s">
        <v>85</v>
      </c>
      <c r="BK161" s="144">
        <f>ROUND(I161*H161,2)</f>
        <v>0</v>
      </c>
      <c r="BL161" s="17" t="s">
        <v>201</v>
      </c>
      <c r="BM161" s="143" t="s">
        <v>1328</v>
      </c>
    </row>
    <row r="162" spans="2:51" s="12" customFormat="1" ht="11.25">
      <c r="B162" s="151"/>
      <c r="D162" s="145" t="s">
        <v>320</v>
      </c>
      <c r="E162" s="152" t="s">
        <v>33</v>
      </c>
      <c r="F162" s="153" t="s">
        <v>1327</v>
      </c>
      <c r="H162" s="154">
        <v>37</v>
      </c>
      <c r="I162" s="155"/>
      <c r="L162" s="151"/>
      <c r="M162" s="156"/>
      <c r="T162" s="157"/>
      <c r="AT162" s="152" t="s">
        <v>320</v>
      </c>
      <c r="AU162" s="152" t="s">
        <v>87</v>
      </c>
      <c r="AV162" s="12" t="s">
        <v>87</v>
      </c>
      <c r="AW162" s="12" t="s">
        <v>39</v>
      </c>
      <c r="AX162" s="12" t="s">
        <v>85</v>
      </c>
      <c r="AY162" s="152" t="s">
        <v>194</v>
      </c>
    </row>
    <row r="163" spans="2:51" s="12" customFormat="1" ht="11.25">
      <c r="B163" s="151"/>
      <c r="D163" s="145" t="s">
        <v>320</v>
      </c>
      <c r="F163" s="153" t="s">
        <v>1329</v>
      </c>
      <c r="H163" s="154">
        <v>74</v>
      </c>
      <c r="I163" s="155"/>
      <c r="L163" s="151"/>
      <c r="M163" s="156"/>
      <c r="T163" s="157"/>
      <c r="AT163" s="152" t="s">
        <v>320</v>
      </c>
      <c r="AU163" s="152" t="s">
        <v>87</v>
      </c>
      <c r="AV163" s="12" t="s">
        <v>87</v>
      </c>
      <c r="AW163" s="12" t="s">
        <v>4</v>
      </c>
      <c r="AX163" s="12" t="s">
        <v>85</v>
      </c>
      <c r="AY163" s="152" t="s">
        <v>194</v>
      </c>
    </row>
    <row r="164" spans="2:65" s="1" customFormat="1" ht="24.2" customHeight="1">
      <c r="B164" s="33"/>
      <c r="C164" s="132" t="s">
        <v>279</v>
      </c>
      <c r="D164" s="132" t="s">
        <v>197</v>
      </c>
      <c r="E164" s="133" t="s">
        <v>425</v>
      </c>
      <c r="F164" s="134" t="s">
        <v>426</v>
      </c>
      <c r="G164" s="135" t="s">
        <v>317</v>
      </c>
      <c r="H164" s="136">
        <v>909</v>
      </c>
      <c r="I164" s="137"/>
      <c r="J164" s="138">
        <f>ROUND(I164*H164,2)</f>
        <v>0</v>
      </c>
      <c r="K164" s="134" t="s">
        <v>295</v>
      </c>
      <c r="L164" s="33"/>
      <c r="M164" s="139" t="s">
        <v>33</v>
      </c>
      <c r="N164" s="140" t="s">
        <v>49</v>
      </c>
      <c r="P164" s="141">
        <f>O164*H164</f>
        <v>0</v>
      </c>
      <c r="Q164" s="141">
        <v>0</v>
      </c>
      <c r="R164" s="141">
        <f>Q164*H164</f>
        <v>0</v>
      </c>
      <c r="S164" s="141">
        <v>0</v>
      </c>
      <c r="T164" s="142">
        <f>S164*H164</f>
        <v>0</v>
      </c>
      <c r="AR164" s="143" t="s">
        <v>201</v>
      </c>
      <c r="AT164" s="143" t="s">
        <v>197</v>
      </c>
      <c r="AU164" s="143" t="s">
        <v>87</v>
      </c>
      <c r="AY164" s="17" t="s">
        <v>194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7" t="s">
        <v>85</v>
      </c>
      <c r="BK164" s="144">
        <f>ROUND(I164*H164,2)</f>
        <v>0</v>
      </c>
      <c r="BL164" s="17" t="s">
        <v>201</v>
      </c>
      <c r="BM164" s="143" t="s">
        <v>1330</v>
      </c>
    </row>
    <row r="165" spans="2:47" s="1" customFormat="1" ht="11.25">
      <c r="B165" s="33"/>
      <c r="D165" s="149" t="s">
        <v>297</v>
      </c>
      <c r="F165" s="150" t="s">
        <v>428</v>
      </c>
      <c r="I165" s="147"/>
      <c r="L165" s="33"/>
      <c r="M165" s="148"/>
      <c r="T165" s="54"/>
      <c r="AT165" s="17" t="s">
        <v>297</v>
      </c>
      <c r="AU165" s="17" t="s">
        <v>87</v>
      </c>
    </row>
    <row r="166" spans="2:51" s="12" customFormat="1" ht="11.25">
      <c r="B166" s="151"/>
      <c r="D166" s="145" t="s">
        <v>320</v>
      </c>
      <c r="E166" s="152" t="s">
        <v>33</v>
      </c>
      <c r="F166" s="153" t="s">
        <v>1331</v>
      </c>
      <c r="H166" s="154">
        <v>909</v>
      </c>
      <c r="I166" s="155"/>
      <c r="L166" s="151"/>
      <c r="M166" s="156"/>
      <c r="T166" s="157"/>
      <c r="AT166" s="152" t="s">
        <v>320</v>
      </c>
      <c r="AU166" s="152" t="s">
        <v>87</v>
      </c>
      <c r="AV166" s="12" t="s">
        <v>87</v>
      </c>
      <c r="AW166" s="12" t="s">
        <v>39</v>
      </c>
      <c r="AX166" s="12" t="s">
        <v>85</v>
      </c>
      <c r="AY166" s="152" t="s">
        <v>194</v>
      </c>
    </row>
    <row r="167" spans="2:65" s="1" customFormat="1" ht="24.2" customHeight="1">
      <c r="B167" s="33"/>
      <c r="C167" s="132" t="s">
        <v>283</v>
      </c>
      <c r="D167" s="132" t="s">
        <v>197</v>
      </c>
      <c r="E167" s="133" t="s">
        <v>430</v>
      </c>
      <c r="F167" s="134" t="s">
        <v>431</v>
      </c>
      <c r="G167" s="135" t="s">
        <v>317</v>
      </c>
      <c r="H167" s="136">
        <v>909</v>
      </c>
      <c r="I167" s="137"/>
      <c r="J167" s="138">
        <f>ROUND(I167*H167,2)</f>
        <v>0</v>
      </c>
      <c r="K167" s="134" t="s">
        <v>295</v>
      </c>
      <c r="L167" s="33"/>
      <c r="M167" s="139" t="s">
        <v>33</v>
      </c>
      <c r="N167" s="140" t="s">
        <v>49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201</v>
      </c>
      <c r="AT167" s="143" t="s">
        <v>197</v>
      </c>
      <c r="AU167" s="143" t="s">
        <v>87</v>
      </c>
      <c r="AY167" s="17" t="s">
        <v>194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7" t="s">
        <v>85</v>
      </c>
      <c r="BK167" s="144">
        <f>ROUND(I167*H167,2)</f>
        <v>0</v>
      </c>
      <c r="BL167" s="17" t="s">
        <v>201</v>
      </c>
      <c r="BM167" s="143" t="s">
        <v>1332</v>
      </c>
    </row>
    <row r="168" spans="2:47" s="1" customFormat="1" ht="11.25">
      <c r="B168" s="33"/>
      <c r="D168" s="149" t="s">
        <v>297</v>
      </c>
      <c r="F168" s="150" t="s">
        <v>433</v>
      </c>
      <c r="I168" s="147"/>
      <c r="L168" s="33"/>
      <c r="M168" s="148"/>
      <c r="T168" s="54"/>
      <c r="AT168" s="17" t="s">
        <v>297</v>
      </c>
      <c r="AU168" s="17" t="s">
        <v>87</v>
      </c>
    </row>
    <row r="169" spans="2:51" s="12" customFormat="1" ht="11.25">
      <c r="B169" s="151"/>
      <c r="D169" s="145" t="s">
        <v>320</v>
      </c>
      <c r="E169" s="152" t="s">
        <v>33</v>
      </c>
      <c r="F169" s="153" t="s">
        <v>1331</v>
      </c>
      <c r="H169" s="154">
        <v>909</v>
      </c>
      <c r="I169" s="155"/>
      <c r="L169" s="151"/>
      <c r="M169" s="156"/>
      <c r="T169" s="157"/>
      <c r="AT169" s="152" t="s">
        <v>320</v>
      </c>
      <c r="AU169" s="152" t="s">
        <v>87</v>
      </c>
      <c r="AV169" s="12" t="s">
        <v>87</v>
      </c>
      <c r="AW169" s="12" t="s">
        <v>39</v>
      </c>
      <c r="AX169" s="12" t="s">
        <v>85</v>
      </c>
      <c r="AY169" s="152" t="s">
        <v>194</v>
      </c>
    </row>
    <row r="170" spans="2:65" s="1" customFormat="1" ht="16.5" customHeight="1">
      <c r="B170" s="33"/>
      <c r="C170" s="161" t="s">
        <v>7</v>
      </c>
      <c r="D170" s="161" t="s">
        <v>348</v>
      </c>
      <c r="E170" s="162" t="s">
        <v>434</v>
      </c>
      <c r="F170" s="163" t="s">
        <v>435</v>
      </c>
      <c r="G170" s="164" t="s">
        <v>436</v>
      </c>
      <c r="H170" s="165">
        <v>20.92</v>
      </c>
      <c r="I170" s="166"/>
      <c r="J170" s="167">
        <f>ROUND(I170*H170,2)</f>
        <v>0</v>
      </c>
      <c r="K170" s="163" t="s">
        <v>295</v>
      </c>
      <c r="L170" s="168"/>
      <c r="M170" s="169" t="s">
        <v>33</v>
      </c>
      <c r="N170" s="170" t="s">
        <v>49</v>
      </c>
      <c r="P170" s="141">
        <f>O170*H170</f>
        <v>0</v>
      </c>
      <c r="Q170" s="141">
        <v>0.001</v>
      </c>
      <c r="R170" s="141">
        <f>Q170*H170</f>
        <v>0.02092</v>
      </c>
      <c r="S170" s="141">
        <v>0</v>
      </c>
      <c r="T170" s="142">
        <f>S170*H170</f>
        <v>0</v>
      </c>
      <c r="AR170" s="143" t="s">
        <v>228</v>
      </c>
      <c r="AT170" s="143" t="s">
        <v>348</v>
      </c>
      <c r="AU170" s="143" t="s">
        <v>87</v>
      </c>
      <c r="AY170" s="17" t="s">
        <v>194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7" t="s">
        <v>85</v>
      </c>
      <c r="BK170" s="144">
        <f>ROUND(I170*H170,2)</f>
        <v>0</v>
      </c>
      <c r="BL170" s="17" t="s">
        <v>201</v>
      </c>
      <c r="BM170" s="143" t="s">
        <v>1333</v>
      </c>
    </row>
    <row r="171" spans="2:51" s="12" customFormat="1" ht="11.25">
      <c r="B171" s="151"/>
      <c r="D171" s="145" t="s">
        <v>320</v>
      </c>
      <c r="F171" s="153" t="s">
        <v>1334</v>
      </c>
      <c r="H171" s="154">
        <v>20.92</v>
      </c>
      <c r="I171" s="155"/>
      <c r="L171" s="151"/>
      <c r="M171" s="156"/>
      <c r="T171" s="157"/>
      <c r="AT171" s="152" t="s">
        <v>320</v>
      </c>
      <c r="AU171" s="152" t="s">
        <v>87</v>
      </c>
      <c r="AV171" s="12" t="s">
        <v>87</v>
      </c>
      <c r="AW171" s="12" t="s">
        <v>4</v>
      </c>
      <c r="AX171" s="12" t="s">
        <v>85</v>
      </c>
      <c r="AY171" s="152" t="s">
        <v>194</v>
      </c>
    </row>
    <row r="172" spans="2:65" s="1" customFormat="1" ht="24.2" customHeight="1">
      <c r="B172" s="33"/>
      <c r="C172" s="132" t="s">
        <v>486</v>
      </c>
      <c r="D172" s="132" t="s">
        <v>197</v>
      </c>
      <c r="E172" s="133" t="s">
        <v>439</v>
      </c>
      <c r="F172" s="134" t="s">
        <v>440</v>
      </c>
      <c r="G172" s="135" t="s">
        <v>317</v>
      </c>
      <c r="H172" s="136">
        <v>137</v>
      </c>
      <c r="I172" s="137"/>
      <c r="J172" s="138">
        <f>ROUND(I172*H172,2)</f>
        <v>0</v>
      </c>
      <c r="K172" s="134" t="s">
        <v>295</v>
      </c>
      <c r="L172" s="33"/>
      <c r="M172" s="139" t="s">
        <v>33</v>
      </c>
      <c r="N172" s="140" t="s">
        <v>49</v>
      </c>
      <c r="P172" s="141">
        <f>O172*H172</f>
        <v>0</v>
      </c>
      <c r="Q172" s="141">
        <v>0</v>
      </c>
      <c r="R172" s="141">
        <f>Q172*H172</f>
        <v>0</v>
      </c>
      <c r="S172" s="141">
        <v>0</v>
      </c>
      <c r="T172" s="142">
        <f>S172*H172</f>
        <v>0</v>
      </c>
      <c r="AR172" s="143" t="s">
        <v>201</v>
      </c>
      <c r="AT172" s="143" t="s">
        <v>197</v>
      </c>
      <c r="AU172" s="143" t="s">
        <v>87</v>
      </c>
      <c r="AY172" s="17" t="s">
        <v>194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7" t="s">
        <v>85</v>
      </c>
      <c r="BK172" s="144">
        <f>ROUND(I172*H172,2)</f>
        <v>0</v>
      </c>
      <c r="BL172" s="17" t="s">
        <v>201</v>
      </c>
      <c r="BM172" s="143" t="s">
        <v>1335</v>
      </c>
    </row>
    <row r="173" spans="2:47" s="1" customFormat="1" ht="11.25">
      <c r="B173" s="33"/>
      <c r="D173" s="149" t="s">
        <v>297</v>
      </c>
      <c r="F173" s="150" t="s">
        <v>442</v>
      </c>
      <c r="I173" s="147"/>
      <c r="L173" s="33"/>
      <c r="M173" s="148"/>
      <c r="T173" s="54"/>
      <c r="AT173" s="17" t="s">
        <v>297</v>
      </c>
      <c r="AU173" s="17" t="s">
        <v>87</v>
      </c>
    </row>
    <row r="174" spans="2:51" s="12" customFormat="1" ht="11.25">
      <c r="B174" s="151"/>
      <c r="D174" s="145" t="s">
        <v>320</v>
      </c>
      <c r="E174" s="152" t="s">
        <v>33</v>
      </c>
      <c r="F174" s="153" t="s">
        <v>1336</v>
      </c>
      <c r="H174" s="154">
        <v>137</v>
      </c>
      <c r="I174" s="155"/>
      <c r="L174" s="151"/>
      <c r="M174" s="156"/>
      <c r="T174" s="157"/>
      <c r="AT174" s="152" t="s">
        <v>320</v>
      </c>
      <c r="AU174" s="152" t="s">
        <v>87</v>
      </c>
      <c r="AV174" s="12" t="s">
        <v>87</v>
      </c>
      <c r="AW174" s="12" t="s">
        <v>39</v>
      </c>
      <c r="AX174" s="12" t="s">
        <v>85</v>
      </c>
      <c r="AY174" s="152" t="s">
        <v>194</v>
      </c>
    </row>
    <row r="175" spans="2:65" s="1" customFormat="1" ht="21.75" customHeight="1">
      <c r="B175" s="33"/>
      <c r="C175" s="132" t="s">
        <v>293</v>
      </c>
      <c r="D175" s="132" t="s">
        <v>197</v>
      </c>
      <c r="E175" s="133" t="s">
        <v>443</v>
      </c>
      <c r="F175" s="134" t="s">
        <v>444</v>
      </c>
      <c r="G175" s="135" t="s">
        <v>317</v>
      </c>
      <c r="H175" s="136">
        <v>895</v>
      </c>
      <c r="I175" s="137"/>
      <c r="J175" s="138">
        <f>ROUND(I175*H175,2)</f>
        <v>0</v>
      </c>
      <c r="K175" s="134" t="s">
        <v>295</v>
      </c>
      <c r="L175" s="33"/>
      <c r="M175" s="139" t="s">
        <v>33</v>
      </c>
      <c r="N175" s="140" t="s">
        <v>49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201</v>
      </c>
      <c r="AT175" s="143" t="s">
        <v>197</v>
      </c>
      <c r="AU175" s="143" t="s">
        <v>87</v>
      </c>
      <c r="AY175" s="17" t="s">
        <v>194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7" t="s">
        <v>85</v>
      </c>
      <c r="BK175" s="144">
        <f>ROUND(I175*H175,2)</f>
        <v>0</v>
      </c>
      <c r="BL175" s="17" t="s">
        <v>201</v>
      </c>
      <c r="BM175" s="143" t="s">
        <v>1337</v>
      </c>
    </row>
    <row r="176" spans="2:47" s="1" customFormat="1" ht="11.25">
      <c r="B176" s="33"/>
      <c r="D176" s="149" t="s">
        <v>297</v>
      </c>
      <c r="F176" s="150" t="s">
        <v>446</v>
      </c>
      <c r="I176" s="147"/>
      <c r="L176" s="33"/>
      <c r="M176" s="148"/>
      <c r="T176" s="54"/>
      <c r="AT176" s="17" t="s">
        <v>297</v>
      </c>
      <c r="AU176" s="17" t="s">
        <v>87</v>
      </c>
    </row>
    <row r="177" spans="2:51" s="12" customFormat="1" ht="11.25">
      <c r="B177" s="151"/>
      <c r="D177" s="145" t="s">
        <v>320</v>
      </c>
      <c r="E177" s="152" t="s">
        <v>33</v>
      </c>
      <c r="F177" s="153" t="s">
        <v>1338</v>
      </c>
      <c r="H177" s="154">
        <v>895</v>
      </c>
      <c r="I177" s="155"/>
      <c r="L177" s="151"/>
      <c r="M177" s="156"/>
      <c r="T177" s="157"/>
      <c r="AT177" s="152" t="s">
        <v>320</v>
      </c>
      <c r="AU177" s="152" t="s">
        <v>87</v>
      </c>
      <c r="AV177" s="12" t="s">
        <v>87</v>
      </c>
      <c r="AW177" s="12" t="s">
        <v>39</v>
      </c>
      <c r="AX177" s="12" t="s">
        <v>85</v>
      </c>
      <c r="AY177" s="152" t="s">
        <v>194</v>
      </c>
    </row>
    <row r="178" spans="2:65" s="1" customFormat="1" ht="24.2" customHeight="1">
      <c r="B178" s="33"/>
      <c r="C178" s="132" t="s">
        <v>494</v>
      </c>
      <c r="D178" s="132" t="s">
        <v>197</v>
      </c>
      <c r="E178" s="133" t="s">
        <v>448</v>
      </c>
      <c r="F178" s="134" t="s">
        <v>449</v>
      </c>
      <c r="G178" s="135" t="s">
        <v>317</v>
      </c>
      <c r="H178" s="136">
        <v>367</v>
      </c>
      <c r="I178" s="137"/>
      <c r="J178" s="138">
        <f>ROUND(I178*H178,2)</f>
        <v>0</v>
      </c>
      <c r="K178" s="134" t="s">
        <v>295</v>
      </c>
      <c r="L178" s="33"/>
      <c r="M178" s="139" t="s">
        <v>33</v>
      </c>
      <c r="N178" s="140" t="s">
        <v>49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201</v>
      </c>
      <c r="AT178" s="143" t="s">
        <v>197</v>
      </c>
      <c r="AU178" s="143" t="s">
        <v>87</v>
      </c>
      <c r="AY178" s="17" t="s">
        <v>194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7" t="s">
        <v>85</v>
      </c>
      <c r="BK178" s="144">
        <f>ROUND(I178*H178,2)</f>
        <v>0</v>
      </c>
      <c r="BL178" s="17" t="s">
        <v>201</v>
      </c>
      <c r="BM178" s="143" t="s">
        <v>1339</v>
      </c>
    </row>
    <row r="179" spans="2:47" s="1" customFormat="1" ht="11.25">
      <c r="B179" s="33"/>
      <c r="D179" s="149" t="s">
        <v>297</v>
      </c>
      <c r="F179" s="150" t="s">
        <v>451</v>
      </c>
      <c r="I179" s="147"/>
      <c r="L179" s="33"/>
      <c r="M179" s="148"/>
      <c r="T179" s="54"/>
      <c r="AT179" s="17" t="s">
        <v>297</v>
      </c>
      <c r="AU179" s="17" t="s">
        <v>87</v>
      </c>
    </row>
    <row r="180" spans="2:51" s="12" customFormat="1" ht="11.25">
      <c r="B180" s="151"/>
      <c r="D180" s="145" t="s">
        <v>320</v>
      </c>
      <c r="E180" s="152" t="s">
        <v>33</v>
      </c>
      <c r="F180" s="153" t="s">
        <v>1340</v>
      </c>
      <c r="H180" s="154">
        <v>367</v>
      </c>
      <c r="I180" s="155"/>
      <c r="L180" s="151"/>
      <c r="M180" s="156"/>
      <c r="T180" s="157"/>
      <c r="AT180" s="152" t="s">
        <v>320</v>
      </c>
      <c r="AU180" s="152" t="s">
        <v>87</v>
      </c>
      <c r="AV180" s="12" t="s">
        <v>87</v>
      </c>
      <c r="AW180" s="12" t="s">
        <v>39</v>
      </c>
      <c r="AX180" s="12" t="s">
        <v>85</v>
      </c>
      <c r="AY180" s="152" t="s">
        <v>194</v>
      </c>
    </row>
    <row r="181" spans="2:65" s="1" customFormat="1" ht="24.2" customHeight="1">
      <c r="B181" s="33"/>
      <c r="C181" s="132" t="s">
        <v>300</v>
      </c>
      <c r="D181" s="132" t="s">
        <v>197</v>
      </c>
      <c r="E181" s="133" t="s">
        <v>453</v>
      </c>
      <c r="F181" s="134" t="s">
        <v>454</v>
      </c>
      <c r="G181" s="135" t="s">
        <v>317</v>
      </c>
      <c r="H181" s="136">
        <v>137</v>
      </c>
      <c r="I181" s="137"/>
      <c r="J181" s="138">
        <f>ROUND(I181*H181,2)</f>
        <v>0</v>
      </c>
      <c r="K181" s="134" t="s">
        <v>295</v>
      </c>
      <c r="L181" s="33"/>
      <c r="M181" s="139" t="s">
        <v>33</v>
      </c>
      <c r="N181" s="140" t="s">
        <v>49</v>
      </c>
      <c r="P181" s="141">
        <f>O181*H181</f>
        <v>0</v>
      </c>
      <c r="Q181" s="141">
        <v>0</v>
      </c>
      <c r="R181" s="141">
        <f>Q181*H181</f>
        <v>0</v>
      </c>
      <c r="S181" s="141">
        <v>0</v>
      </c>
      <c r="T181" s="142">
        <f>S181*H181</f>
        <v>0</v>
      </c>
      <c r="AR181" s="143" t="s">
        <v>201</v>
      </c>
      <c r="AT181" s="143" t="s">
        <v>197</v>
      </c>
      <c r="AU181" s="143" t="s">
        <v>87</v>
      </c>
      <c r="AY181" s="17" t="s">
        <v>194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7" t="s">
        <v>85</v>
      </c>
      <c r="BK181" s="144">
        <f>ROUND(I181*H181,2)</f>
        <v>0</v>
      </c>
      <c r="BL181" s="17" t="s">
        <v>201</v>
      </c>
      <c r="BM181" s="143" t="s">
        <v>1341</v>
      </c>
    </row>
    <row r="182" spans="2:47" s="1" customFormat="1" ht="11.25">
      <c r="B182" s="33"/>
      <c r="D182" s="149" t="s">
        <v>297</v>
      </c>
      <c r="F182" s="150" t="s">
        <v>456</v>
      </c>
      <c r="I182" s="147"/>
      <c r="L182" s="33"/>
      <c r="M182" s="148"/>
      <c r="T182" s="54"/>
      <c r="AT182" s="17" t="s">
        <v>297</v>
      </c>
      <c r="AU182" s="17" t="s">
        <v>87</v>
      </c>
    </row>
    <row r="183" spans="2:51" s="12" customFormat="1" ht="11.25">
      <c r="B183" s="151"/>
      <c r="D183" s="145" t="s">
        <v>320</v>
      </c>
      <c r="E183" s="152" t="s">
        <v>33</v>
      </c>
      <c r="F183" s="153" t="s">
        <v>1342</v>
      </c>
      <c r="H183" s="154">
        <v>137</v>
      </c>
      <c r="I183" s="155"/>
      <c r="L183" s="151"/>
      <c r="M183" s="156"/>
      <c r="T183" s="157"/>
      <c r="AT183" s="152" t="s">
        <v>320</v>
      </c>
      <c r="AU183" s="152" t="s">
        <v>87</v>
      </c>
      <c r="AV183" s="12" t="s">
        <v>87</v>
      </c>
      <c r="AW183" s="12" t="s">
        <v>39</v>
      </c>
      <c r="AX183" s="12" t="s">
        <v>85</v>
      </c>
      <c r="AY183" s="152" t="s">
        <v>194</v>
      </c>
    </row>
    <row r="184" spans="2:65" s="1" customFormat="1" ht="16.5" customHeight="1">
      <c r="B184" s="33"/>
      <c r="C184" s="132" t="s">
        <v>504</v>
      </c>
      <c r="D184" s="132" t="s">
        <v>197</v>
      </c>
      <c r="E184" s="133" t="s">
        <v>458</v>
      </c>
      <c r="F184" s="134" t="s">
        <v>459</v>
      </c>
      <c r="G184" s="135" t="s">
        <v>344</v>
      </c>
      <c r="H184" s="136">
        <v>20.92</v>
      </c>
      <c r="I184" s="137"/>
      <c r="J184" s="138">
        <f>ROUND(I184*H184,2)</f>
        <v>0</v>
      </c>
      <c r="K184" s="134" t="s">
        <v>295</v>
      </c>
      <c r="L184" s="33"/>
      <c r="M184" s="139" t="s">
        <v>33</v>
      </c>
      <c r="N184" s="140" t="s">
        <v>49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201</v>
      </c>
      <c r="AT184" s="143" t="s">
        <v>197</v>
      </c>
      <c r="AU184" s="143" t="s">
        <v>87</v>
      </c>
      <c r="AY184" s="17" t="s">
        <v>194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7" t="s">
        <v>85</v>
      </c>
      <c r="BK184" s="144">
        <f>ROUND(I184*H184,2)</f>
        <v>0</v>
      </c>
      <c r="BL184" s="17" t="s">
        <v>201</v>
      </c>
      <c r="BM184" s="143" t="s">
        <v>1343</v>
      </c>
    </row>
    <row r="185" spans="2:47" s="1" customFormat="1" ht="11.25">
      <c r="B185" s="33"/>
      <c r="D185" s="149" t="s">
        <v>297</v>
      </c>
      <c r="F185" s="150" t="s">
        <v>461</v>
      </c>
      <c r="I185" s="147"/>
      <c r="L185" s="33"/>
      <c r="M185" s="148"/>
      <c r="T185" s="54"/>
      <c r="AT185" s="17" t="s">
        <v>297</v>
      </c>
      <c r="AU185" s="17" t="s">
        <v>87</v>
      </c>
    </row>
    <row r="186" spans="2:65" s="1" customFormat="1" ht="16.5" customHeight="1">
      <c r="B186" s="33"/>
      <c r="C186" s="132" t="s">
        <v>305</v>
      </c>
      <c r="D186" s="132" t="s">
        <v>197</v>
      </c>
      <c r="E186" s="133" t="s">
        <v>636</v>
      </c>
      <c r="F186" s="134" t="s">
        <v>1025</v>
      </c>
      <c r="G186" s="135" t="s">
        <v>621</v>
      </c>
      <c r="H186" s="136">
        <v>13</v>
      </c>
      <c r="I186" s="137"/>
      <c r="J186" s="138">
        <f>ROUND(I186*H186,2)</f>
        <v>0</v>
      </c>
      <c r="K186" s="134" t="s">
        <v>33</v>
      </c>
      <c r="L186" s="33"/>
      <c r="M186" s="139" t="s">
        <v>33</v>
      </c>
      <c r="N186" s="140" t="s">
        <v>49</v>
      </c>
      <c r="P186" s="141">
        <f>O186*H186</f>
        <v>0</v>
      </c>
      <c r="Q186" s="141">
        <v>0</v>
      </c>
      <c r="R186" s="141">
        <f>Q186*H186</f>
        <v>0</v>
      </c>
      <c r="S186" s="141">
        <v>0</v>
      </c>
      <c r="T186" s="142">
        <f>S186*H186</f>
        <v>0</v>
      </c>
      <c r="AR186" s="143" t="s">
        <v>201</v>
      </c>
      <c r="AT186" s="143" t="s">
        <v>197</v>
      </c>
      <c r="AU186" s="143" t="s">
        <v>87</v>
      </c>
      <c r="AY186" s="17" t="s">
        <v>194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7" t="s">
        <v>85</v>
      </c>
      <c r="BK186" s="144">
        <f>ROUND(I186*H186,2)</f>
        <v>0</v>
      </c>
      <c r="BL186" s="17" t="s">
        <v>201</v>
      </c>
      <c r="BM186" s="143" t="s">
        <v>1344</v>
      </c>
    </row>
    <row r="187" spans="2:47" s="1" customFormat="1" ht="19.5">
      <c r="B187" s="33"/>
      <c r="D187" s="145" t="s">
        <v>206</v>
      </c>
      <c r="F187" s="146" t="s">
        <v>638</v>
      </c>
      <c r="I187" s="147"/>
      <c r="L187" s="33"/>
      <c r="M187" s="148"/>
      <c r="T187" s="54"/>
      <c r="AT187" s="17" t="s">
        <v>206</v>
      </c>
      <c r="AU187" s="17" t="s">
        <v>87</v>
      </c>
    </row>
    <row r="188" spans="2:65" s="1" customFormat="1" ht="16.5" customHeight="1">
      <c r="B188" s="33"/>
      <c r="C188" s="132" t="s">
        <v>309</v>
      </c>
      <c r="D188" s="132" t="s">
        <v>197</v>
      </c>
      <c r="E188" s="133" t="s">
        <v>462</v>
      </c>
      <c r="F188" s="134" t="s">
        <v>463</v>
      </c>
      <c r="G188" s="135" t="s">
        <v>200</v>
      </c>
      <c r="H188" s="136">
        <v>1</v>
      </c>
      <c r="I188" s="137"/>
      <c r="J188" s="138">
        <f>ROUND(I188*H188,2)</f>
        <v>0</v>
      </c>
      <c r="K188" s="134" t="s">
        <v>33</v>
      </c>
      <c r="L188" s="33"/>
      <c r="M188" s="139" t="s">
        <v>33</v>
      </c>
      <c r="N188" s="140" t="s">
        <v>49</v>
      </c>
      <c r="P188" s="141">
        <f>O188*H188</f>
        <v>0</v>
      </c>
      <c r="Q188" s="141">
        <v>0</v>
      </c>
      <c r="R188" s="141">
        <f>Q188*H188</f>
        <v>0</v>
      </c>
      <c r="S188" s="141">
        <v>0</v>
      </c>
      <c r="T188" s="142">
        <f>S188*H188</f>
        <v>0</v>
      </c>
      <c r="AR188" s="143" t="s">
        <v>201</v>
      </c>
      <c r="AT188" s="143" t="s">
        <v>197</v>
      </c>
      <c r="AU188" s="143" t="s">
        <v>87</v>
      </c>
      <c r="AY188" s="17" t="s">
        <v>194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7" t="s">
        <v>85</v>
      </c>
      <c r="BK188" s="144">
        <f>ROUND(I188*H188,2)</f>
        <v>0</v>
      </c>
      <c r="BL188" s="17" t="s">
        <v>201</v>
      </c>
      <c r="BM188" s="143" t="s">
        <v>1345</v>
      </c>
    </row>
    <row r="189" spans="2:47" s="1" customFormat="1" ht="68.25">
      <c r="B189" s="33"/>
      <c r="D189" s="145" t="s">
        <v>206</v>
      </c>
      <c r="F189" s="146" t="s">
        <v>465</v>
      </c>
      <c r="I189" s="147"/>
      <c r="L189" s="33"/>
      <c r="M189" s="148"/>
      <c r="T189" s="54"/>
      <c r="AT189" s="17" t="s">
        <v>206</v>
      </c>
      <c r="AU189" s="17" t="s">
        <v>87</v>
      </c>
    </row>
    <row r="190" spans="2:51" s="12" customFormat="1" ht="11.25">
      <c r="B190" s="151"/>
      <c r="D190" s="145" t="s">
        <v>320</v>
      </c>
      <c r="E190" s="152" t="s">
        <v>33</v>
      </c>
      <c r="F190" s="153" t="s">
        <v>466</v>
      </c>
      <c r="H190" s="154">
        <v>1</v>
      </c>
      <c r="I190" s="155"/>
      <c r="L190" s="151"/>
      <c r="M190" s="156"/>
      <c r="T190" s="157"/>
      <c r="AT190" s="152" t="s">
        <v>320</v>
      </c>
      <c r="AU190" s="152" t="s">
        <v>87</v>
      </c>
      <c r="AV190" s="12" t="s">
        <v>87</v>
      </c>
      <c r="AW190" s="12" t="s">
        <v>39</v>
      </c>
      <c r="AX190" s="12" t="s">
        <v>85</v>
      </c>
      <c r="AY190" s="152" t="s">
        <v>194</v>
      </c>
    </row>
    <row r="191" spans="2:65" s="1" customFormat="1" ht="16.5" customHeight="1">
      <c r="B191" s="33"/>
      <c r="C191" s="132" t="s">
        <v>314</v>
      </c>
      <c r="D191" s="132" t="s">
        <v>197</v>
      </c>
      <c r="E191" s="133" t="s">
        <v>467</v>
      </c>
      <c r="F191" s="134" t="s">
        <v>468</v>
      </c>
      <c r="G191" s="135" t="s">
        <v>200</v>
      </c>
      <c r="H191" s="136">
        <v>1</v>
      </c>
      <c r="I191" s="137"/>
      <c r="J191" s="138">
        <f>ROUND(I191*H191,2)</f>
        <v>0</v>
      </c>
      <c r="K191" s="134" t="s">
        <v>33</v>
      </c>
      <c r="L191" s="33"/>
      <c r="M191" s="139" t="s">
        <v>33</v>
      </c>
      <c r="N191" s="140" t="s">
        <v>49</v>
      </c>
      <c r="P191" s="141">
        <f>O191*H191</f>
        <v>0</v>
      </c>
      <c r="Q191" s="141">
        <v>0</v>
      </c>
      <c r="R191" s="141">
        <f>Q191*H191</f>
        <v>0</v>
      </c>
      <c r="S191" s="141">
        <v>0</v>
      </c>
      <c r="T191" s="142">
        <f>S191*H191</f>
        <v>0</v>
      </c>
      <c r="AR191" s="143" t="s">
        <v>201</v>
      </c>
      <c r="AT191" s="143" t="s">
        <v>197</v>
      </c>
      <c r="AU191" s="143" t="s">
        <v>87</v>
      </c>
      <c r="AY191" s="17" t="s">
        <v>194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7" t="s">
        <v>85</v>
      </c>
      <c r="BK191" s="144">
        <f>ROUND(I191*H191,2)</f>
        <v>0</v>
      </c>
      <c r="BL191" s="17" t="s">
        <v>201</v>
      </c>
      <c r="BM191" s="143" t="s">
        <v>1346</v>
      </c>
    </row>
    <row r="192" spans="2:47" s="1" customFormat="1" ht="48.75">
      <c r="B192" s="33"/>
      <c r="D192" s="145" t="s">
        <v>206</v>
      </c>
      <c r="F192" s="146" t="s">
        <v>1347</v>
      </c>
      <c r="I192" s="147"/>
      <c r="L192" s="33"/>
      <c r="M192" s="148"/>
      <c r="T192" s="54"/>
      <c r="AT192" s="17" t="s">
        <v>206</v>
      </c>
      <c r="AU192" s="17" t="s">
        <v>87</v>
      </c>
    </row>
    <row r="193" spans="2:51" s="12" customFormat="1" ht="11.25">
      <c r="B193" s="151"/>
      <c r="D193" s="145" t="s">
        <v>320</v>
      </c>
      <c r="E193" s="152" t="s">
        <v>33</v>
      </c>
      <c r="F193" s="153" t="s">
        <v>1348</v>
      </c>
      <c r="H193" s="154">
        <v>1</v>
      </c>
      <c r="I193" s="155"/>
      <c r="L193" s="151"/>
      <c r="M193" s="156"/>
      <c r="T193" s="157"/>
      <c r="AT193" s="152" t="s">
        <v>320</v>
      </c>
      <c r="AU193" s="152" t="s">
        <v>87</v>
      </c>
      <c r="AV193" s="12" t="s">
        <v>87</v>
      </c>
      <c r="AW193" s="12" t="s">
        <v>39</v>
      </c>
      <c r="AX193" s="12" t="s">
        <v>85</v>
      </c>
      <c r="AY193" s="152" t="s">
        <v>194</v>
      </c>
    </row>
    <row r="194" spans="2:63" s="11" customFormat="1" ht="22.9" customHeight="1">
      <c r="B194" s="120"/>
      <c r="D194" s="121" t="s">
        <v>77</v>
      </c>
      <c r="E194" s="130" t="s">
        <v>87</v>
      </c>
      <c r="F194" s="130" t="s">
        <v>340</v>
      </c>
      <c r="I194" s="123"/>
      <c r="J194" s="131">
        <f>BK194</f>
        <v>0</v>
      </c>
      <c r="L194" s="120"/>
      <c r="M194" s="125"/>
      <c r="P194" s="126">
        <f>SUM(P195:P215)</f>
        <v>0</v>
      </c>
      <c r="R194" s="126">
        <f>SUM(R195:R215)</f>
        <v>74.33167399999999</v>
      </c>
      <c r="T194" s="127">
        <f>SUM(T195:T215)</f>
        <v>0</v>
      </c>
      <c r="AR194" s="121" t="s">
        <v>85</v>
      </c>
      <c r="AT194" s="128" t="s">
        <v>77</v>
      </c>
      <c r="AU194" s="128" t="s">
        <v>85</v>
      </c>
      <c r="AY194" s="121" t="s">
        <v>194</v>
      </c>
      <c r="BK194" s="129">
        <f>SUM(BK195:BK215)</f>
        <v>0</v>
      </c>
    </row>
    <row r="195" spans="2:65" s="1" customFormat="1" ht="16.5" customHeight="1">
      <c r="B195" s="33"/>
      <c r="C195" s="132" t="s">
        <v>324</v>
      </c>
      <c r="D195" s="132" t="s">
        <v>197</v>
      </c>
      <c r="E195" s="133" t="s">
        <v>821</v>
      </c>
      <c r="F195" s="134" t="s">
        <v>822</v>
      </c>
      <c r="G195" s="135" t="s">
        <v>367</v>
      </c>
      <c r="H195" s="136">
        <v>201.6</v>
      </c>
      <c r="I195" s="137"/>
      <c r="J195" s="138">
        <f>ROUND(I195*H195,2)</f>
        <v>0</v>
      </c>
      <c r="K195" s="134" t="s">
        <v>295</v>
      </c>
      <c r="L195" s="33"/>
      <c r="M195" s="139" t="s">
        <v>33</v>
      </c>
      <c r="N195" s="140" t="s">
        <v>49</v>
      </c>
      <c r="P195" s="141">
        <f>O195*H195</f>
        <v>0</v>
      </c>
      <c r="Q195" s="141">
        <v>0.00049</v>
      </c>
      <c r="R195" s="141">
        <f>Q195*H195</f>
        <v>0.098784</v>
      </c>
      <c r="S195" s="141">
        <v>0</v>
      </c>
      <c r="T195" s="142">
        <f>S195*H195</f>
        <v>0</v>
      </c>
      <c r="AR195" s="143" t="s">
        <v>201</v>
      </c>
      <c r="AT195" s="143" t="s">
        <v>197</v>
      </c>
      <c r="AU195" s="143" t="s">
        <v>87</v>
      </c>
      <c r="AY195" s="17" t="s">
        <v>194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7" t="s">
        <v>85</v>
      </c>
      <c r="BK195" s="144">
        <f>ROUND(I195*H195,2)</f>
        <v>0</v>
      </c>
      <c r="BL195" s="17" t="s">
        <v>201</v>
      </c>
      <c r="BM195" s="143" t="s">
        <v>1349</v>
      </c>
    </row>
    <row r="196" spans="2:47" s="1" customFormat="1" ht="11.25">
      <c r="B196" s="33"/>
      <c r="D196" s="149" t="s">
        <v>297</v>
      </c>
      <c r="F196" s="150" t="s">
        <v>824</v>
      </c>
      <c r="I196" s="147"/>
      <c r="L196" s="33"/>
      <c r="M196" s="148"/>
      <c r="T196" s="54"/>
      <c r="AT196" s="17" t="s">
        <v>297</v>
      </c>
      <c r="AU196" s="17" t="s">
        <v>87</v>
      </c>
    </row>
    <row r="197" spans="2:51" s="12" customFormat="1" ht="11.25">
      <c r="B197" s="151"/>
      <c r="D197" s="145" t="s">
        <v>320</v>
      </c>
      <c r="E197" s="152" t="s">
        <v>33</v>
      </c>
      <c r="F197" s="153" t="s">
        <v>1350</v>
      </c>
      <c r="H197" s="154">
        <v>201.6</v>
      </c>
      <c r="I197" s="155"/>
      <c r="L197" s="151"/>
      <c r="M197" s="156"/>
      <c r="T197" s="157"/>
      <c r="AT197" s="152" t="s">
        <v>320</v>
      </c>
      <c r="AU197" s="152" t="s">
        <v>87</v>
      </c>
      <c r="AV197" s="12" t="s">
        <v>87</v>
      </c>
      <c r="AW197" s="12" t="s">
        <v>39</v>
      </c>
      <c r="AX197" s="12" t="s">
        <v>85</v>
      </c>
      <c r="AY197" s="152" t="s">
        <v>194</v>
      </c>
    </row>
    <row r="198" spans="2:65" s="1" customFormat="1" ht="21.75" customHeight="1">
      <c r="B198" s="33"/>
      <c r="C198" s="132" t="s">
        <v>861</v>
      </c>
      <c r="D198" s="132" t="s">
        <v>197</v>
      </c>
      <c r="E198" s="133" t="s">
        <v>1259</v>
      </c>
      <c r="F198" s="134" t="s">
        <v>1260</v>
      </c>
      <c r="G198" s="135" t="s">
        <v>367</v>
      </c>
      <c r="H198" s="136">
        <v>15</v>
      </c>
      <c r="I198" s="137"/>
      <c r="J198" s="138">
        <f>ROUND(I198*H198,2)</f>
        <v>0</v>
      </c>
      <c r="K198" s="134" t="s">
        <v>295</v>
      </c>
      <c r="L198" s="33"/>
      <c r="M198" s="139" t="s">
        <v>33</v>
      </c>
      <c r="N198" s="140" t="s">
        <v>49</v>
      </c>
      <c r="P198" s="141">
        <f>O198*H198</f>
        <v>0</v>
      </c>
      <c r="Q198" s="141">
        <v>0.00044</v>
      </c>
      <c r="R198" s="141">
        <f>Q198*H198</f>
        <v>0.0066</v>
      </c>
      <c r="S198" s="141">
        <v>0</v>
      </c>
      <c r="T198" s="142">
        <f>S198*H198</f>
        <v>0</v>
      </c>
      <c r="AR198" s="143" t="s">
        <v>201</v>
      </c>
      <c r="AT198" s="143" t="s">
        <v>197</v>
      </c>
      <c r="AU198" s="143" t="s">
        <v>87</v>
      </c>
      <c r="AY198" s="17" t="s">
        <v>194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7" t="s">
        <v>85</v>
      </c>
      <c r="BK198" s="144">
        <f>ROUND(I198*H198,2)</f>
        <v>0</v>
      </c>
      <c r="BL198" s="17" t="s">
        <v>201</v>
      </c>
      <c r="BM198" s="143" t="s">
        <v>1351</v>
      </c>
    </row>
    <row r="199" spans="2:47" s="1" customFormat="1" ht="11.25">
      <c r="B199" s="33"/>
      <c r="D199" s="149" t="s">
        <v>297</v>
      </c>
      <c r="F199" s="150" t="s">
        <v>1262</v>
      </c>
      <c r="I199" s="147"/>
      <c r="L199" s="33"/>
      <c r="M199" s="148"/>
      <c r="T199" s="54"/>
      <c r="AT199" s="17" t="s">
        <v>297</v>
      </c>
      <c r="AU199" s="17" t="s">
        <v>87</v>
      </c>
    </row>
    <row r="200" spans="2:51" s="12" customFormat="1" ht="11.25">
      <c r="B200" s="151"/>
      <c r="D200" s="145" t="s">
        <v>320</v>
      </c>
      <c r="E200" s="152" t="s">
        <v>33</v>
      </c>
      <c r="F200" s="153" t="s">
        <v>1352</v>
      </c>
      <c r="H200" s="154">
        <v>15</v>
      </c>
      <c r="I200" s="155"/>
      <c r="L200" s="151"/>
      <c r="M200" s="156"/>
      <c r="T200" s="157"/>
      <c r="AT200" s="152" t="s">
        <v>320</v>
      </c>
      <c r="AU200" s="152" t="s">
        <v>87</v>
      </c>
      <c r="AV200" s="12" t="s">
        <v>87</v>
      </c>
      <c r="AW200" s="12" t="s">
        <v>39</v>
      </c>
      <c r="AX200" s="12" t="s">
        <v>85</v>
      </c>
      <c r="AY200" s="152" t="s">
        <v>194</v>
      </c>
    </row>
    <row r="201" spans="2:65" s="1" customFormat="1" ht="16.5" customHeight="1">
      <c r="B201" s="33"/>
      <c r="C201" s="132" t="s">
        <v>866</v>
      </c>
      <c r="D201" s="132" t="s">
        <v>197</v>
      </c>
      <c r="E201" s="133" t="s">
        <v>826</v>
      </c>
      <c r="F201" s="134" t="s">
        <v>827</v>
      </c>
      <c r="G201" s="135" t="s">
        <v>344</v>
      </c>
      <c r="H201" s="136">
        <v>28</v>
      </c>
      <c r="I201" s="137"/>
      <c r="J201" s="138">
        <f>ROUND(I201*H201,2)</f>
        <v>0</v>
      </c>
      <c r="K201" s="134" t="s">
        <v>295</v>
      </c>
      <c r="L201" s="33"/>
      <c r="M201" s="139" t="s">
        <v>33</v>
      </c>
      <c r="N201" s="140" t="s">
        <v>49</v>
      </c>
      <c r="P201" s="141">
        <f>O201*H201</f>
        <v>0</v>
      </c>
      <c r="Q201" s="141">
        <v>2.30102</v>
      </c>
      <c r="R201" s="141">
        <f>Q201*H201</f>
        <v>64.42855999999999</v>
      </c>
      <c r="S201" s="141">
        <v>0</v>
      </c>
      <c r="T201" s="142">
        <f>S201*H201</f>
        <v>0</v>
      </c>
      <c r="AR201" s="143" t="s">
        <v>201</v>
      </c>
      <c r="AT201" s="143" t="s">
        <v>197</v>
      </c>
      <c r="AU201" s="143" t="s">
        <v>87</v>
      </c>
      <c r="AY201" s="17" t="s">
        <v>194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7" t="s">
        <v>85</v>
      </c>
      <c r="BK201" s="144">
        <f>ROUND(I201*H201,2)</f>
        <v>0</v>
      </c>
      <c r="BL201" s="17" t="s">
        <v>201</v>
      </c>
      <c r="BM201" s="143" t="s">
        <v>1353</v>
      </c>
    </row>
    <row r="202" spans="2:47" s="1" customFormat="1" ht="11.25">
      <c r="B202" s="33"/>
      <c r="D202" s="149" t="s">
        <v>297</v>
      </c>
      <c r="F202" s="150" t="s">
        <v>829</v>
      </c>
      <c r="I202" s="147"/>
      <c r="L202" s="33"/>
      <c r="M202" s="148"/>
      <c r="T202" s="54"/>
      <c r="AT202" s="17" t="s">
        <v>297</v>
      </c>
      <c r="AU202" s="17" t="s">
        <v>87</v>
      </c>
    </row>
    <row r="203" spans="2:51" s="12" customFormat="1" ht="11.25">
      <c r="B203" s="151"/>
      <c r="D203" s="145" t="s">
        <v>320</v>
      </c>
      <c r="E203" s="152" t="s">
        <v>33</v>
      </c>
      <c r="F203" s="153" t="s">
        <v>1354</v>
      </c>
      <c r="H203" s="154">
        <v>28</v>
      </c>
      <c r="I203" s="155"/>
      <c r="L203" s="151"/>
      <c r="M203" s="156"/>
      <c r="T203" s="157"/>
      <c r="AT203" s="152" t="s">
        <v>320</v>
      </c>
      <c r="AU203" s="152" t="s">
        <v>87</v>
      </c>
      <c r="AV203" s="12" t="s">
        <v>87</v>
      </c>
      <c r="AW203" s="12" t="s">
        <v>39</v>
      </c>
      <c r="AX203" s="12" t="s">
        <v>85</v>
      </c>
      <c r="AY203" s="152" t="s">
        <v>194</v>
      </c>
    </row>
    <row r="204" spans="2:65" s="1" customFormat="1" ht="16.5" customHeight="1">
      <c r="B204" s="33"/>
      <c r="C204" s="132" t="s">
        <v>871</v>
      </c>
      <c r="D204" s="132" t="s">
        <v>197</v>
      </c>
      <c r="E204" s="133" t="s">
        <v>1355</v>
      </c>
      <c r="F204" s="134" t="s">
        <v>1356</v>
      </c>
      <c r="G204" s="135" t="s">
        <v>1357</v>
      </c>
      <c r="H204" s="136">
        <v>7.5</v>
      </c>
      <c r="I204" s="137"/>
      <c r="J204" s="138">
        <f>ROUND(I204*H204,2)</f>
        <v>0</v>
      </c>
      <c r="K204" s="134" t="s">
        <v>295</v>
      </c>
      <c r="L204" s="33"/>
      <c r="M204" s="139" t="s">
        <v>33</v>
      </c>
      <c r="N204" s="140" t="s">
        <v>49</v>
      </c>
      <c r="P204" s="141">
        <f>O204*H204</f>
        <v>0</v>
      </c>
      <c r="Q204" s="141">
        <v>0.00014</v>
      </c>
      <c r="R204" s="141">
        <f>Q204*H204</f>
        <v>0.00105</v>
      </c>
      <c r="S204" s="141">
        <v>0</v>
      </c>
      <c r="T204" s="142">
        <f>S204*H204</f>
        <v>0</v>
      </c>
      <c r="AR204" s="143" t="s">
        <v>201</v>
      </c>
      <c r="AT204" s="143" t="s">
        <v>197</v>
      </c>
      <c r="AU204" s="143" t="s">
        <v>87</v>
      </c>
      <c r="AY204" s="17" t="s">
        <v>194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7" t="s">
        <v>85</v>
      </c>
      <c r="BK204" s="144">
        <f>ROUND(I204*H204,2)</f>
        <v>0</v>
      </c>
      <c r="BL204" s="17" t="s">
        <v>201</v>
      </c>
      <c r="BM204" s="143" t="s">
        <v>1358</v>
      </c>
    </row>
    <row r="205" spans="2:47" s="1" customFormat="1" ht="11.25">
      <c r="B205" s="33"/>
      <c r="D205" s="149" t="s">
        <v>297</v>
      </c>
      <c r="F205" s="150" t="s">
        <v>1359</v>
      </c>
      <c r="I205" s="147"/>
      <c r="L205" s="33"/>
      <c r="M205" s="148"/>
      <c r="T205" s="54"/>
      <c r="AT205" s="17" t="s">
        <v>297</v>
      </c>
      <c r="AU205" s="17" t="s">
        <v>87</v>
      </c>
    </row>
    <row r="206" spans="2:51" s="12" customFormat="1" ht="11.25">
      <c r="B206" s="151"/>
      <c r="D206" s="145" t="s">
        <v>320</v>
      </c>
      <c r="E206" s="152" t="s">
        <v>33</v>
      </c>
      <c r="F206" s="153" t="s">
        <v>1360</v>
      </c>
      <c r="H206" s="154">
        <v>7.5</v>
      </c>
      <c r="I206" s="155"/>
      <c r="L206" s="151"/>
      <c r="M206" s="156"/>
      <c r="T206" s="157"/>
      <c r="AT206" s="152" t="s">
        <v>320</v>
      </c>
      <c r="AU206" s="152" t="s">
        <v>87</v>
      </c>
      <c r="AV206" s="12" t="s">
        <v>87</v>
      </c>
      <c r="AW206" s="12" t="s">
        <v>39</v>
      </c>
      <c r="AX206" s="12" t="s">
        <v>85</v>
      </c>
      <c r="AY206" s="152" t="s">
        <v>194</v>
      </c>
    </row>
    <row r="207" spans="2:65" s="1" customFormat="1" ht="16.5" customHeight="1">
      <c r="B207" s="33"/>
      <c r="C207" s="161" t="s">
        <v>875</v>
      </c>
      <c r="D207" s="161" t="s">
        <v>348</v>
      </c>
      <c r="E207" s="162" t="s">
        <v>1361</v>
      </c>
      <c r="F207" s="163" t="s">
        <v>1362</v>
      </c>
      <c r="G207" s="164" t="s">
        <v>351</v>
      </c>
      <c r="H207" s="165">
        <v>3</v>
      </c>
      <c r="I207" s="166"/>
      <c r="J207" s="167">
        <f>ROUND(I207*H207,2)</f>
        <v>0</v>
      </c>
      <c r="K207" s="163" t="s">
        <v>295</v>
      </c>
      <c r="L207" s="168"/>
      <c r="M207" s="169" t="s">
        <v>33</v>
      </c>
      <c r="N207" s="170" t="s">
        <v>49</v>
      </c>
      <c r="P207" s="141">
        <f>O207*H207</f>
        <v>0</v>
      </c>
      <c r="Q207" s="141">
        <v>1</v>
      </c>
      <c r="R207" s="141">
        <f>Q207*H207</f>
        <v>3</v>
      </c>
      <c r="S207" s="141">
        <v>0</v>
      </c>
      <c r="T207" s="142">
        <f>S207*H207</f>
        <v>0</v>
      </c>
      <c r="AR207" s="143" t="s">
        <v>228</v>
      </c>
      <c r="AT207" s="143" t="s">
        <v>348</v>
      </c>
      <c r="AU207" s="143" t="s">
        <v>87</v>
      </c>
      <c r="AY207" s="17" t="s">
        <v>194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7" t="s">
        <v>85</v>
      </c>
      <c r="BK207" s="144">
        <f>ROUND(I207*H207,2)</f>
        <v>0</v>
      </c>
      <c r="BL207" s="17" t="s">
        <v>201</v>
      </c>
      <c r="BM207" s="143" t="s">
        <v>1363</v>
      </c>
    </row>
    <row r="208" spans="2:65" s="1" customFormat="1" ht="16.5" customHeight="1">
      <c r="B208" s="33"/>
      <c r="C208" s="161" t="s">
        <v>878</v>
      </c>
      <c r="D208" s="161" t="s">
        <v>348</v>
      </c>
      <c r="E208" s="162" t="s">
        <v>1364</v>
      </c>
      <c r="F208" s="163" t="s">
        <v>1365</v>
      </c>
      <c r="G208" s="164" t="s">
        <v>351</v>
      </c>
      <c r="H208" s="165">
        <v>6</v>
      </c>
      <c r="I208" s="166"/>
      <c r="J208" s="167">
        <f>ROUND(I208*H208,2)</f>
        <v>0</v>
      </c>
      <c r="K208" s="163" t="s">
        <v>295</v>
      </c>
      <c r="L208" s="168"/>
      <c r="M208" s="169" t="s">
        <v>33</v>
      </c>
      <c r="N208" s="170" t="s">
        <v>49</v>
      </c>
      <c r="P208" s="141">
        <f>O208*H208</f>
        <v>0</v>
      </c>
      <c r="Q208" s="141">
        <v>1</v>
      </c>
      <c r="R208" s="141">
        <f>Q208*H208</f>
        <v>6</v>
      </c>
      <c r="S208" s="141">
        <v>0</v>
      </c>
      <c r="T208" s="142">
        <f>S208*H208</f>
        <v>0</v>
      </c>
      <c r="AR208" s="143" t="s">
        <v>228</v>
      </c>
      <c r="AT208" s="143" t="s">
        <v>348</v>
      </c>
      <c r="AU208" s="143" t="s">
        <v>87</v>
      </c>
      <c r="AY208" s="17" t="s">
        <v>194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7" t="s">
        <v>85</v>
      </c>
      <c r="BK208" s="144">
        <f>ROUND(I208*H208,2)</f>
        <v>0</v>
      </c>
      <c r="BL208" s="17" t="s">
        <v>201</v>
      </c>
      <c r="BM208" s="143" t="s">
        <v>1366</v>
      </c>
    </row>
    <row r="209" spans="2:65" s="1" customFormat="1" ht="24.2" customHeight="1">
      <c r="B209" s="33"/>
      <c r="C209" s="132" t="s">
        <v>882</v>
      </c>
      <c r="D209" s="132" t="s">
        <v>197</v>
      </c>
      <c r="E209" s="133" t="s">
        <v>1367</v>
      </c>
      <c r="F209" s="134" t="s">
        <v>1368</v>
      </c>
      <c r="G209" s="135" t="s">
        <v>367</v>
      </c>
      <c r="H209" s="136">
        <v>15</v>
      </c>
      <c r="I209" s="137"/>
      <c r="J209" s="138">
        <f>ROUND(I209*H209,2)</f>
        <v>0</v>
      </c>
      <c r="K209" s="134" t="s">
        <v>295</v>
      </c>
      <c r="L209" s="33"/>
      <c r="M209" s="139" t="s">
        <v>33</v>
      </c>
      <c r="N209" s="140" t="s">
        <v>49</v>
      </c>
      <c r="P209" s="141">
        <f>O209*H209</f>
        <v>0</v>
      </c>
      <c r="Q209" s="141">
        <v>0.03701</v>
      </c>
      <c r="R209" s="141">
        <f>Q209*H209</f>
        <v>0.55515</v>
      </c>
      <c r="S209" s="141">
        <v>0</v>
      </c>
      <c r="T209" s="142">
        <f>S209*H209</f>
        <v>0</v>
      </c>
      <c r="AR209" s="143" t="s">
        <v>201</v>
      </c>
      <c r="AT209" s="143" t="s">
        <v>197</v>
      </c>
      <c r="AU209" s="143" t="s">
        <v>87</v>
      </c>
      <c r="AY209" s="17" t="s">
        <v>194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7" t="s">
        <v>85</v>
      </c>
      <c r="BK209" s="144">
        <f>ROUND(I209*H209,2)</f>
        <v>0</v>
      </c>
      <c r="BL209" s="17" t="s">
        <v>201</v>
      </c>
      <c r="BM209" s="143" t="s">
        <v>1369</v>
      </c>
    </row>
    <row r="210" spans="2:47" s="1" customFormat="1" ht="11.25">
      <c r="B210" s="33"/>
      <c r="D210" s="149" t="s">
        <v>297</v>
      </c>
      <c r="F210" s="150" t="s">
        <v>1370</v>
      </c>
      <c r="I210" s="147"/>
      <c r="L210" s="33"/>
      <c r="M210" s="148"/>
      <c r="T210" s="54"/>
      <c r="AT210" s="17" t="s">
        <v>297</v>
      </c>
      <c r="AU210" s="17" t="s">
        <v>87</v>
      </c>
    </row>
    <row r="211" spans="2:51" s="12" customFormat="1" ht="11.25">
      <c r="B211" s="151"/>
      <c r="D211" s="145" t="s">
        <v>320</v>
      </c>
      <c r="E211" s="152" t="s">
        <v>33</v>
      </c>
      <c r="F211" s="153" t="s">
        <v>1352</v>
      </c>
      <c r="H211" s="154">
        <v>15</v>
      </c>
      <c r="I211" s="155"/>
      <c r="L211" s="151"/>
      <c r="M211" s="156"/>
      <c r="T211" s="157"/>
      <c r="AT211" s="152" t="s">
        <v>320</v>
      </c>
      <c r="AU211" s="152" t="s">
        <v>87</v>
      </c>
      <c r="AV211" s="12" t="s">
        <v>87</v>
      </c>
      <c r="AW211" s="12" t="s">
        <v>39</v>
      </c>
      <c r="AX211" s="12" t="s">
        <v>85</v>
      </c>
      <c r="AY211" s="152" t="s">
        <v>194</v>
      </c>
    </row>
    <row r="212" spans="2:65" s="1" customFormat="1" ht="16.5" customHeight="1">
      <c r="B212" s="33"/>
      <c r="C212" s="161" t="s">
        <v>888</v>
      </c>
      <c r="D212" s="161" t="s">
        <v>348</v>
      </c>
      <c r="E212" s="162" t="s">
        <v>1231</v>
      </c>
      <c r="F212" s="163" t="s">
        <v>1232</v>
      </c>
      <c r="G212" s="164" t="s">
        <v>367</v>
      </c>
      <c r="H212" s="165">
        <v>15</v>
      </c>
      <c r="I212" s="166"/>
      <c r="J212" s="167">
        <f>ROUND(I212*H212,2)</f>
        <v>0</v>
      </c>
      <c r="K212" s="163" t="s">
        <v>295</v>
      </c>
      <c r="L212" s="168"/>
      <c r="M212" s="169" t="s">
        <v>33</v>
      </c>
      <c r="N212" s="170" t="s">
        <v>49</v>
      </c>
      <c r="P212" s="141">
        <f>O212*H212</f>
        <v>0</v>
      </c>
      <c r="Q212" s="141">
        <v>0.01598</v>
      </c>
      <c r="R212" s="141">
        <f>Q212*H212</f>
        <v>0.23970000000000002</v>
      </c>
      <c r="S212" s="141">
        <v>0</v>
      </c>
      <c r="T212" s="142">
        <f>S212*H212</f>
        <v>0</v>
      </c>
      <c r="AR212" s="143" t="s">
        <v>228</v>
      </c>
      <c r="AT212" s="143" t="s">
        <v>348</v>
      </c>
      <c r="AU212" s="143" t="s">
        <v>87</v>
      </c>
      <c r="AY212" s="17" t="s">
        <v>194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7" t="s">
        <v>85</v>
      </c>
      <c r="BK212" s="144">
        <f>ROUND(I212*H212,2)</f>
        <v>0</v>
      </c>
      <c r="BL212" s="17" t="s">
        <v>201</v>
      </c>
      <c r="BM212" s="143" t="s">
        <v>1371</v>
      </c>
    </row>
    <row r="213" spans="2:51" s="12" customFormat="1" ht="11.25">
      <c r="B213" s="151"/>
      <c r="D213" s="145" t="s">
        <v>320</v>
      </c>
      <c r="F213" s="153" t="s">
        <v>1372</v>
      </c>
      <c r="H213" s="154">
        <v>15</v>
      </c>
      <c r="I213" s="155"/>
      <c r="L213" s="151"/>
      <c r="M213" s="156"/>
      <c r="T213" s="157"/>
      <c r="AT213" s="152" t="s">
        <v>320</v>
      </c>
      <c r="AU213" s="152" t="s">
        <v>87</v>
      </c>
      <c r="AV213" s="12" t="s">
        <v>87</v>
      </c>
      <c r="AW213" s="12" t="s">
        <v>4</v>
      </c>
      <c r="AX213" s="12" t="s">
        <v>85</v>
      </c>
      <c r="AY213" s="152" t="s">
        <v>194</v>
      </c>
    </row>
    <row r="214" spans="2:65" s="1" customFormat="1" ht="16.5" customHeight="1">
      <c r="B214" s="33"/>
      <c r="C214" s="132" t="s">
        <v>895</v>
      </c>
      <c r="D214" s="132" t="s">
        <v>197</v>
      </c>
      <c r="E214" s="133" t="s">
        <v>1373</v>
      </c>
      <c r="F214" s="134" t="s">
        <v>1374</v>
      </c>
      <c r="G214" s="135" t="s">
        <v>621</v>
      </c>
      <c r="H214" s="136">
        <v>3</v>
      </c>
      <c r="I214" s="137"/>
      <c r="J214" s="138">
        <f>ROUND(I214*H214,2)</f>
        <v>0</v>
      </c>
      <c r="K214" s="134" t="s">
        <v>295</v>
      </c>
      <c r="L214" s="33"/>
      <c r="M214" s="139" t="s">
        <v>33</v>
      </c>
      <c r="N214" s="140" t="s">
        <v>49</v>
      </c>
      <c r="P214" s="141">
        <f>O214*H214</f>
        <v>0</v>
      </c>
      <c r="Q214" s="141">
        <v>0.00061</v>
      </c>
      <c r="R214" s="141">
        <f>Q214*H214</f>
        <v>0.00183</v>
      </c>
      <c r="S214" s="141">
        <v>0</v>
      </c>
      <c r="T214" s="142">
        <f>S214*H214</f>
        <v>0</v>
      </c>
      <c r="AR214" s="143" t="s">
        <v>201</v>
      </c>
      <c r="AT214" s="143" t="s">
        <v>197</v>
      </c>
      <c r="AU214" s="143" t="s">
        <v>87</v>
      </c>
      <c r="AY214" s="17" t="s">
        <v>194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7" t="s">
        <v>85</v>
      </c>
      <c r="BK214" s="144">
        <f>ROUND(I214*H214,2)</f>
        <v>0</v>
      </c>
      <c r="BL214" s="17" t="s">
        <v>201</v>
      </c>
      <c r="BM214" s="143" t="s">
        <v>1375</v>
      </c>
    </row>
    <row r="215" spans="2:47" s="1" customFormat="1" ht="11.25">
      <c r="B215" s="33"/>
      <c r="D215" s="149" t="s">
        <v>297</v>
      </c>
      <c r="F215" s="150" t="s">
        <v>1376</v>
      </c>
      <c r="I215" s="147"/>
      <c r="L215" s="33"/>
      <c r="M215" s="148"/>
      <c r="T215" s="54"/>
      <c r="AT215" s="17" t="s">
        <v>297</v>
      </c>
      <c r="AU215" s="17" t="s">
        <v>87</v>
      </c>
    </row>
    <row r="216" spans="2:63" s="11" customFormat="1" ht="22.9" customHeight="1">
      <c r="B216" s="120"/>
      <c r="D216" s="121" t="s">
        <v>77</v>
      </c>
      <c r="E216" s="130" t="s">
        <v>208</v>
      </c>
      <c r="F216" s="130" t="s">
        <v>341</v>
      </c>
      <c r="I216" s="123"/>
      <c r="J216" s="131">
        <f>BK216</f>
        <v>0</v>
      </c>
      <c r="L216" s="120"/>
      <c r="M216" s="125"/>
      <c r="P216" s="126">
        <f>SUM(P217:P246)</f>
        <v>0</v>
      </c>
      <c r="R216" s="126">
        <f>SUM(R217:R246)</f>
        <v>286.26307915999996</v>
      </c>
      <c r="T216" s="127">
        <f>SUM(T217:T246)</f>
        <v>0</v>
      </c>
      <c r="AR216" s="121" t="s">
        <v>85</v>
      </c>
      <c r="AT216" s="128" t="s">
        <v>77</v>
      </c>
      <c r="AU216" s="128" t="s">
        <v>85</v>
      </c>
      <c r="AY216" s="121" t="s">
        <v>194</v>
      </c>
      <c r="BK216" s="129">
        <f>SUM(BK217:BK246)</f>
        <v>0</v>
      </c>
    </row>
    <row r="217" spans="2:65" s="1" customFormat="1" ht="33" customHeight="1">
      <c r="B217" s="33"/>
      <c r="C217" s="132" t="s">
        <v>901</v>
      </c>
      <c r="D217" s="132" t="s">
        <v>197</v>
      </c>
      <c r="E217" s="133" t="s">
        <v>472</v>
      </c>
      <c r="F217" s="134" t="s">
        <v>473</v>
      </c>
      <c r="G217" s="135" t="s">
        <v>344</v>
      </c>
      <c r="H217" s="136">
        <v>67</v>
      </c>
      <c r="I217" s="137"/>
      <c r="J217" s="138">
        <f>ROUND(I217*H217,2)</f>
        <v>0</v>
      </c>
      <c r="K217" s="134" t="s">
        <v>295</v>
      </c>
      <c r="L217" s="33"/>
      <c r="M217" s="139" t="s">
        <v>33</v>
      </c>
      <c r="N217" s="140" t="s">
        <v>49</v>
      </c>
      <c r="P217" s="141">
        <f>O217*H217</f>
        <v>0</v>
      </c>
      <c r="Q217" s="141">
        <v>2.50682</v>
      </c>
      <c r="R217" s="141">
        <f>Q217*H217</f>
        <v>167.95693999999997</v>
      </c>
      <c r="S217" s="141">
        <v>0</v>
      </c>
      <c r="T217" s="142">
        <f>S217*H217</f>
        <v>0</v>
      </c>
      <c r="AR217" s="143" t="s">
        <v>201</v>
      </c>
      <c r="AT217" s="143" t="s">
        <v>197</v>
      </c>
      <c r="AU217" s="143" t="s">
        <v>87</v>
      </c>
      <c r="AY217" s="17" t="s">
        <v>194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7" t="s">
        <v>85</v>
      </c>
      <c r="BK217" s="144">
        <f>ROUND(I217*H217,2)</f>
        <v>0</v>
      </c>
      <c r="BL217" s="17" t="s">
        <v>201</v>
      </c>
      <c r="BM217" s="143" t="s">
        <v>1377</v>
      </c>
    </row>
    <row r="218" spans="2:47" s="1" customFormat="1" ht="11.25">
      <c r="B218" s="33"/>
      <c r="D218" s="149" t="s">
        <v>297</v>
      </c>
      <c r="F218" s="150" t="s">
        <v>475</v>
      </c>
      <c r="I218" s="147"/>
      <c r="L218" s="33"/>
      <c r="M218" s="148"/>
      <c r="T218" s="54"/>
      <c r="AT218" s="17" t="s">
        <v>297</v>
      </c>
      <c r="AU218" s="17" t="s">
        <v>87</v>
      </c>
    </row>
    <row r="219" spans="2:51" s="12" customFormat="1" ht="11.25">
      <c r="B219" s="151"/>
      <c r="D219" s="145" t="s">
        <v>320</v>
      </c>
      <c r="E219" s="152" t="s">
        <v>33</v>
      </c>
      <c r="F219" s="153" t="s">
        <v>1378</v>
      </c>
      <c r="H219" s="154">
        <v>65</v>
      </c>
      <c r="I219" s="155"/>
      <c r="L219" s="151"/>
      <c r="M219" s="156"/>
      <c r="T219" s="157"/>
      <c r="AT219" s="152" t="s">
        <v>320</v>
      </c>
      <c r="AU219" s="152" t="s">
        <v>87</v>
      </c>
      <c r="AV219" s="12" t="s">
        <v>87</v>
      </c>
      <c r="AW219" s="12" t="s">
        <v>39</v>
      </c>
      <c r="AX219" s="12" t="s">
        <v>78</v>
      </c>
      <c r="AY219" s="152" t="s">
        <v>194</v>
      </c>
    </row>
    <row r="220" spans="2:51" s="12" customFormat="1" ht="11.25">
      <c r="B220" s="151"/>
      <c r="D220" s="145" t="s">
        <v>320</v>
      </c>
      <c r="E220" s="152" t="s">
        <v>33</v>
      </c>
      <c r="F220" s="153" t="s">
        <v>1379</v>
      </c>
      <c r="H220" s="154">
        <v>2</v>
      </c>
      <c r="I220" s="155"/>
      <c r="L220" s="151"/>
      <c r="M220" s="156"/>
      <c r="T220" s="157"/>
      <c r="AT220" s="152" t="s">
        <v>320</v>
      </c>
      <c r="AU220" s="152" t="s">
        <v>87</v>
      </c>
      <c r="AV220" s="12" t="s">
        <v>87</v>
      </c>
      <c r="AW220" s="12" t="s">
        <v>39</v>
      </c>
      <c r="AX220" s="12" t="s">
        <v>78</v>
      </c>
      <c r="AY220" s="152" t="s">
        <v>194</v>
      </c>
    </row>
    <row r="221" spans="2:51" s="14" customFormat="1" ht="11.25">
      <c r="B221" s="179"/>
      <c r="D221" s="145" t="s">
        <v>320</v>
      </c>
      <c r="E221" s="180" t="s">
        <v>33</v>
      </c>
      <c r="F221" s="181" t="s">
        <v>402</v>
      </c>
      <c r="H221" s="182">
        <v>67</v>
      </c>
      <c r="I221" s="183"/>
      <c r="L221" s="179"/>
      <c r="M221" s="184"/>
      <c r="T221" s="185"/>
      <c r="AT221" s="180" t="s">
        <v>320</v>
      </c>
      <c r="AU221" s="180" t="s">
        <v>87</v>
      </c>
      <c r="AV221" s="14" t="s">
        <v>201</v>
      </c>
      <c r="AW221" s="14" t="s">
        <v>39</v>
      </c>
      <c r="AX221" s="14" t="s">
        <v>85</v>
      </c>
      <c r="AY221" s="180" t="s">
        <v>194</v>
      </c>
    </row>
    <row r="222" spans="2:65" s="1" customFormat="1" ht="37.9" customHeight="1">
      <c r="B222" s="33"/>
      <c r="C222" s="132" t="s">
        <v>906</v>
      </c>
      <c r="D222" s="132" t="s">
        <v>197</v>
      </c>
      <c r="E222" s="133" t="s">
        <v>833</v>
      </c>
      <c r="F222" s="134" t="s">
        <v>834</v>
      </c>
      <c r="G222" s="135" t="s">
        <v>344</v>
      </c>
      <c r="H222" s="136">
        <v>443</v>
      </c>
      <c r="I222" s="137"/>
      <c r="J222" s="138">
        <f>ROUND(I222*H222,2)</f>
        <v>0</v>
      </c>
      <c r="K222" s="134" t="s">
        <v>295</v>
      </c>
      <c r="L222" s="33"/>
      <c r="M222" s="139" t="s">
        <v>33</v>
      </c>
      <c r="N222" s="140" t="s">
        <v>49</v>
      </c>
      <c r="P222" s="141">
        <f>O222*H222</f>
        <v>0</v>
      </c>
      <c r="Q222" s="141">
        <v>0</v>
      </c>
      <c r="R222" s="141">
        <f>Q222*H222</f>
        <v>0</v>
      </c>
      <c r="S222" s="141">
        <v>0</v>
      </c>
      <c r="T222" s="142">
        <f>S222*H222</f>
        <v>0</v>
      </c>
      <c r="AR222" s="143" t="s">
        <v>201</v>
      </c>
      <c r="AT222" s="143" t="s">
        <v>197</v>
      </c>
      <c r="AU222" s="143" t="s">
        <v>87</v>
      </c>
      <c r="AY222" s="17" t="s">
        <v>194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7" t="s">
        <v>85</v>
      </c>
      <c r="BK222" s="144">
        <f>ROUND(I222*H222,2)</f>
        <v>0</v>
      </c>
      <c r="BL222" s="17" t="s">
        <v>201</v>
      </c>
      <c r="BM222" s="143" t="s">
        <v>1380</v>
      </c>
    </row>
    <row r="223" spans="2:47" s="1" customFormat="1" ht="11.25">
      <c r="B223" s="33"/>
      <c r="D223" s="149" t="s">
        <v>297</v>
      </c>
      <c r="F223" s="150" t="s">
        <v>836</v>
      </c>
      <c r="I223" s="147"/>
      <c r="L223" s="33"/>
      <c r="M223" s="148"/>
      <c r="T223" s="54"/>
      <c r="AT223" s="17" t="s">
        <v>297</v>
      </c>
      <c r="AU223" s="17" t="s">
        <v>87</v>
      </c>
    </row>
    <row r="224" spans="2:51" s="12" customFormat="1" ht="11.25">
      <c r="B224" s="151"/>
      <c r="D224" s="145" t="s">
        <v>320</v>
      </c>
      <c r="E224" s="152" t="s">
        <v>33</v>
      </c>
      <c r="F224" s="153" t="s">
        <v>1381</v>
      </c>
      <c r="H224" s="154">
        <v>443</v>
      </c>
      <c r="I224" s="155"/>
      <c r="L224" s="151"/>
      <c r="M224" s="156"/>
      <c r="T224" s="157"/>
      <c r="AT224" s="152" t="s">
        <v>320</v>
      </c>
      <c r="AU224" s="152" t="s">
        <v>87</v>
      </c>
      <c r="AV224" s="12" t="s">
        <v>87</v>
      </c>
      <c r="AW224" s="12" t="s">
        <v>39</v>
      </c>
      <c r="AX224" s="12" t="s">
        <v>85</v>
      </c>
      <c r="AY224" s="152" t="s">
        <v>194</v>
      </c>
    </row>
    <row r="225" spans="2:65" s="1" customFormat="1" ht="16.5" customHeight="1">
      <c r="B225" s="33"/>
      <c r="C225" s="132" t="s">
        <v>912</v>
      </c>
      <c r="D225" s="132" t="s">
        <v>197</v>
      </c>
      <c r="E225" s="133" t="s">
        <v>838</v>
      </c>
      <c r="F225" s="134" t="s">
        <v>839</v>
      </c>
      <c r="G225" s="135" t="s">
        <v>367</v>
      </c>
      <c r="H225" s="136">
        <v>380</v>
      </c>
      <c r="I225" s="137"/>
      <c r="J225" s="138">
        <f>ROUND(I225*H225,2)</f>
        <v>0</v>
      </c>
      <c r="K225" s="134" t="s">
        <v>33</v>
      </c>
      <c r="L225" s="33"/>
      <c r="M225" s="139" t="s">
        <v>33</v>
      </c>
      <c r="N225" s="140" t="s">
        <v>49</v>
      </c>
      <c r="P225" s="141">
        <f>O225*H225</f>
        <v>0</v>
      </c>
      <c r="Q225" s="141">
        <v>0</v>
      </c>
      <c r="R225" s="141">
        <f>Q225*H225</f>
        <v>0</v>
      </c>
      <c r="S225" s="141">
        <v>0</v>
      </c>
      <c r="T225" s="142">
        <f>S225*H225</f>
        <v>0</v>
      </c>
      <c r="AR225" s="143" t="s">
        <v>201</v>
      </c>
      <c r="AT225" s="143" t="s">
        <v>197</v>
      </c>
      <c r="AU225" s="143" t="s">
        <v>87</v>
      </c>
      <c r="AY225" s="17" t="s">
        <v>194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7" t="s">
        <v>85</v>
      </c>
      <c r="BK225" s="144">
        <f>ROUND(I225*H225,2)</f>
        <v>0</v>
      </c>
      <c r="BL225" s="17" t="s">
        <v>201</v>
      </c>
      <c r="BM225" s="143" t="s">
        <v>1382</v>
      </c>
    </row>
    <row r="226" spans="2:47" s="1" customFormat="1" ht="19.5">
      <c r="B226" s="33"/>
      <c r="D226" s="145" t="s">
        <v>206</v>
      </c>
      <c r="F226" s="146" t="s">
        <v>1383</v>
      </c>
      <c r="I226" s="147"/>
      <c r="L226" s="33"/>
      <c r="M226" s="148"/>
      <c r="T226" s="54"/>
      <c r="AT226" s="17" t="s">
        <v>206</v>
      </c>
      <c r="AU226" s="17" t="s">
        <v>87</v>
      </c>
    </row>
    <row r="227" spans="2:51" s="12" customFormat="1" ht="11.25">
      <c r="B227" s="151"/>
      <c r="D227" s="145" t="s">
        <v>320</v>
      </c>
      <c r="E227" s="152" t="s">
        <v>33</v>
      </c>
      <c r="F227" s="153" t="s">
        <v>1384</v>
      </c>
      <c r="H227" s="154">
        <v>380</v>
      </c>
      <c r="I227" s="155"/>
      <c r="L227" s="151"/>
      <c r="M227" s="156"/>
      <c r="T227" s="157"/>
      <c r="AT227" s="152" t="s">
        <v>320</v>
      </c>
      <c r="AU227" s="152" t="s">
        <v>87</v>
      </c>
      <c r="AV227" s="12" t="s">
        <v>87</v>
      </c>
      <c r="AW227" s="12" t="s">
        <v>39</v>
      </c>
      <c r="AX227" s="12" t="s">
        <v>85</v>
      </c>
      <c r="AY227" s="152" t="s">
        <v>194</v>
      </c>
    </row>
    <row r="228" spans="2:65" s="1" customFormat="1" ht="37.9" customHeight="1">
      <c r="B228" s="33"/>
      <c r="C228" s="132" t="s">
        <v>915</v>
      </c>
      <c r="D228" s="132" t="s">
        <v>197</v>
      </c>
      <c r="E228" s="133" t="s">
        <v>477</v>
      </c>
      <c r="F228" s="134" t="s">
        <v>478</v>
      </c>
      <c r="G228" s="135" t="s">
        <v>317</v>
      </c>
      <c r="H228" s="136">
        <v>955</v>
      </c>
      <c r="I228" s="137"/>
      <c r="J228" s="138">
        <f>ROUND(I228*H228,2)</f>
        <v>0</v>
      </c>
      <c r="K228" s="134" t="s">
        <v>295</v>
      </c>
      <c r="L228" s="33"/>
      <c r="M228" s="139" t="s">
        <v>33</v>
      </c>
      <c r="N228" s="140" t="s">
        <v>49</v>
      </c>
      <c r="P228" s="141">
        <f>O228*H228</f>
        <v>0</v>
      </c>
      <c r="Q228" s="141">
        <v>0.00726</v>
      </c>
      <c r="R228" s="141">
        <f>Q228*H228</f>
        <v>6.9333</v>
      </c>
      <c r="S228" s="141">
        <v>0</v>
      </c>
      <c r="T228" s="142">
        <f>S228*H228</f>
        <v>0</v>
      </c>
      <c r="AR228" s="143" t="s">
        <v>201</v>
      </c>
      <c r="AT228" s="143" t="s">
        <v>197</v>
      </c>
      <c r="AU228" s="143" t="s">
        <v>87</v>
      </c>
      <c r="AY228" s="17" t="s">
        <v>194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7" t="s">
        <v>85</v>
      </c>
      <c r="BK228" s="144">
        <f>ROUND(I228*H228,2)</f>
        <v>0</v>
      </c>
      <c r="BL228" s="17" t="s">
        <v>201</v>
      </c>
      <c r="BM228" s="143" t="s">
        <v>1385</v>
      </c>
    </row>
    <row r="229" spans="2:47" s="1" customFormat="1" ht="11.25">
      <c r="B229" s="33"/>
      <c r="D229" s="149" t="s">
        <v>297</v>
      </c>
      <c r="F229" s="150" t="s">
        <v>480</v>
      </c>
      <c r="I229" s="147"/>
      <c r="L229" s="33"/>
      <c r="M229" s="148"/>
      <c r="T229" s="54"/>
      <c r="AT229" s="17" t="s">
        <v>297</v>
      </c>
      <c r="AU229" s="17" t="s">
        <v>87</v>
      </c>
    </row>
    <row r="230" spans="2:51" s="12" customFormat="1" ht="11.25">
      <c r="B230" s="151"/>
      <c r="D230" s="145" t="s">
        <v>320</v>
      </c>
      <c r="E230" s="152" t="s">
        <v>33</v>
      </c>
      <c r="F230" s="153" t="s">
        <v>1386</v>
      </c>
      <c r="H230" s="154">
        <v>955</v>
      </c>
      <c r="I230" s="155"/>
      <c r="L230" s="151"/>
      <c r="M230" s="156"/>
      <c r="T230" s="157"/>
      <c r="AT230" s="152" t="s">
        <v>320</v>
      </c>
      <c r="AU230" s="152" t="s">
        <v>87</v>
      </c>
      <c r="AV230" s="12" t="s">
        <v>87</v>
      </c>
      <c r="AW230" s="12" t="s">
        <v>39</v>
      </c>
      <c r="AX230" s="12" t="s">
        <v>85</v>
      </c>
      <c r="AY230" s="152" t="s">
        <v>194</v>
      </c>
    </row>
    <row r="231" spans="2:65" s="1" customFormat="1" ht="37.9" customHeight="1">
      <c r="B231" s="33"/>
      <c r="C231" s="132" t="s">
        <v>1063</v>
      </c>
      <c r="D231" s="132" t="s">
        <v>197</v>
      </c>
      <c r="E231" s="133" t="s">
        <v>482</v>
      </c>
      <c r="F231" s="134" t="s">
        <v>483</v>
      </c>
      <c r="G231" s="135" t="s">
        <v>317</v>
      </c>
      <c r="H231" s="136">
        <v>955</v>
      </c>
      <c r="I231" s="137"/>
      <c r="J231" s="138">
        <f>ROUND(I231*H231,2)</f>
        <v>0</v>
      </c>
      <c r="K231" s="134" t="s">
        <v>295</v>
      </c>
      <c r="L231" s="33"/>
      <c r="M231" s="139" t="s">
        <v>33</v>
      </c>
      <c r="N231" s="140" t="s">
        <v>49</v>
      </c>
      <c r="P231" s="141">
        <f>O231*H231</f>
        <v>0</v>
      </c>
      <c r="Q231" s="141">
        <v>0.00086</v>
      </c>
      <c r="R231" s="141">
        <f>Q231*H231</f>
        <v>0.8213</v>
      </c>
      <c r="S231" s="141">
        <v>0</v>
      </c>
      <c r="T231" s="142">
        <f>S231*H231</f>
        <v>0</v>
      </c>
      <c r="AR231" s="143" t="s">
        <v>201</v>
      </c>
      <c r="AT231" s="143" t="s">
        <v>197</v>
      </c>
      <c r="AU231" s="143" t="s">
        <v>87</v>
      </c>
      <c r="AY231" s="17" t="s">
        <v>194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7" t="s">
        <v>85</v>
      </c>
      <c r="BK231" s="144">
        <f>ROUND(I231*H231,2)</f>
        <v>0</v>
      </c>
      <c r="BL231" s="17" t="s">
        <v>201</v>
      </c>
      <c r="BM231" s="143" t="s">
        <v>1387</v>
      </c>
    </row>
    <row r="232" spans="2:47" s="1" customFormat="1" ht="11.25">
      <c r="B232" s="33"/>
      <c r="D232" s="149" t="s">
        <v>297</v>
      </c>
      <c r="F232" s="150" t="s">
        <v>485</v>
      </c>
      <c r="I232" s="147"/>
      <c r="L232" s="33"/>
      <c r="M232" s="148"/>
      <c r="T232" s="54"/>
      <c r="AT232" s="17" t="s">
        <v>297</v>
      </c>
      <c r="AU232" s="17" t="s">
        <v>87</v>
      </c>
    </row>
    <row r="233" spans="2:65" s="1" customFormat="1" ht="44.25" customHeight="1">
      <c r="B233" s="33"/>
      <c r="C233" s="132" t="s">
        <v>1066</v>
      </c>
      <c r="D233" s="132" t="s">
        <v>197</v>
      </c>
      <c r="E233" s="133" t="s">
        <v>845</v>
      </c>
      <c r="F233" s="134" t="s">
        <v>846</v>
      </c>
      <c r="G233" s="135" t="s">
        <v>351</v>
      </c>
      <c r="H233" s="136">
        <v>11.072</v>
      </c>
      <c r="I233" s="137"/>
      <c r="J233" s="138">
        <f>ROUND(I233*H233,2)</f>
        <v>0</v>
      </c>
      <c r="K233" s="134" t="s">
        <v>295</v>
      </c>
      <c r="L233" s="33"/>
      <c r="M233" s="139" t="s">
        <v>33</v>
      </c>
      <c r="N233" s="140" t="s">
        <v>49</v>
      </c>
      <c r="P233" s="141">
        <f>O233*H233</f>
        <v>0</v>
      </c>
      <c r="Q233" s="141">
        <v>1.09528</v>
      </c>
      <c r="R233" s="141">
        <f>Q233*H233</f>
        <v>12.12694016</v>
      </c>
      <c r="S233" s="141">
        <v>0</v>
      </c>
      <c r="T233" s="142">
        <f>S233*H233</f>
        <v>0</v>
      </c>
      <c r="AR233" s="143" t="s">
        <v>201</v>
      </c>
      <c r="AT233" s="143" t="s">
        <v>197</v>
      </c>
      <c r="AU233" s="143" t="s">
        <v>87</v>
      </c>
      <c r="AY233" s="17" t="s">
        <v>194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7" t="s">
        <v>85</v>
      </c>
      <c r="BK233" s="144">
        <f>ROUND(I233*H233,2)</f>
        <v>0</v>
      </c>
      <c r="BL233" s="17" t="s">
        <v>201</v>
      </c>
      <c r="BM233" s="143" t="s">
        <v>1388</v>
      </c>
    </row>
    <row r="234" spans="2:47" s="1" customFormat="1" ht="11.25">
      <c r="B234" s="33"/>
      <c r="D234" s="149" t="s">
        <v>297</v>
      </c>
      <c r="F234" s="150" t="s">
        <v>848</v>
      </c>
      <c r="I234" s="147"/>
      <c r="L234" s="33"/>
      <c r="M234" s="148"/>
      <c r="T234" s="54"/>
      <c r="AT234" s="17" t="s">
        <v>297</v>
      </c>
      <c r="AU234" s="17" t="s">
        <v>87</v>
      </c>
    </row>
    <row r="235" spans="2:51" s="12" customFormat="1" ht="11.25">
      <c r="B235" s="151"/>
      <c r="D235" s="145" t="s">
        <v>320</v>
      </c>
      <c r="E235" s="152" t="s">
        <v>33</v>
      </c>
      <c r="F235" s="153" t="s">
        <v>1389</v>
      </c>
      <c r="H235" s="154">
        <v>11.072</v>
      </c>
      <c r="I235" s="155"/>
      <c r="L235" s="151"/>
      <c r="M235" s="156"/>
      <c r="T235" s="157"/>
      <c r="AT235" s="152" t="s">
        <v>320</v>
      </c>
      <c r="AU235" s="152" t="s">
        <v>87</v>
      </c>
      <c r="AV235" s="12" t="s">
        <v>87</v>
      </c>
      <c r="AW235" s="12" t="s">
        <v>39</v>
      </c>
      <c r="AX235" s="12" t="s">
        <v>85</v>
      </c>
      <c r="AY235" s="152" t="s">
        <v>194</v>
      </c>
    </row>
    <row r="236" spans="2:65" s="1" customFormat="1" ht="44.25" customHeight="1">
      <c r="B236" s="33"/>
      <c r="C236" s="132" t="s">
        <v>1068</v>
      </c>
      <c r="D236" s="132" t="s">
        <v>197</v>
      </c>
      <c r="E236" s="133" t="s">
        <v>850</v>
      </c>
      <c r="F236" s="134" t="s">
        <v>851</v>
      </c>
      <c r="G236" s="135" t="s">
        <v>351</v>
      </c>
      <c r="H236" s="136">
        <v>17.715</v>
      </c>
      <c r="I236" s="137"/>
      <c r="J236" s="138">
        <f>ROUND(I236*H236,2)</f>
        <v>0</v>
      </c>
      <c r="K236" s="134" t="s">
        <v>295</v>
      </c>
      <c r="L236" s="33"/>
      <c r="M236" s="139" t="s">
        <v>33</v>
      </c>
      <c r="N236" s="140" t="s">
        <v>49</v>
      </c>
      <c r="P236" s="141">
        <f>O236*H236</f>
        <v>0</v>
      </c>
      <c r="Q236" s="141">
        <v>1.0556</v>
      </c>
      <c r="R236" s="141">
        <f>Q236*H236</f>
        <v>18.699954</v>
      </c>
      <c r="S236" s="141">
        <v>0</v>
      </c>
      <c r="T236" s="142">
        <f>S236*H236</f>
        <v>0</v>
      </c>
      <c r="AR236" s="143" t="s">
        <v>201</v>
      </c>
      <c r="AT236" s="143" t="s">
        <v>197</v>
      </c>
      <c r="AU236" s="143" t="s">
        <v>87</v>
      </c>
      <c r="AY236" s="17" t="s">
        <v>194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7" t="s">
        <v>85</v>
      </c>
      <c r="BK236" s="144">
        <f>ROUND(I236*H236,2)</f>
        <v>0</v>
      </c>
      <c r="BL236" s="17" t="s">
        <v>201</v>
      </c>
      <c r="BM236" s="143" t="s">
        <v>1390</v>
      </c>
    </row>
    <row r="237" spans="2:47" s="1" customFormat="1" ht="11.25">
      <c r="B237" s="33"/>
      <c r="D237" s="149" t="s">
        <v>297</v>
      </c>
      <c r="F237" s="150" t="s">
        <v>853</v>
      </c>
      <c r="I237" s="147"/>
      <c r="L237" s="33"/>
      <c r="M237" s="148"/>
      <c r="T237" s="54"/>
      <c r="AT237" s="17" t="s">
        <v>297</v>
      </c>
      <c r="AU237" s="17" t="s">
        <v>87</v>
      </c>
    </row>
    <row r="238" spans="2:51" s="12" customFormat="1" ht="11.25">
      <c r="B238" s="151"/>
      <c r="D238" s="145" t="s">
        <v>320</v>
      </c>
      <c r="E238" s="152" t="s">
        <v>33</v>
      </c>
      <c r="F238" s="153" t="s">
        <v>1391</v>
      </c>
      <c r="H238" s="154">
        <v>17.715</v>
      </c>
      <c r="I238" s="155"/>
      <c r="L238" s="151"/>
      <c r="M238" s="156"/>
      <c r="T238" s="157"/>
      <c r="AT238" s="152" t="s">
        <v>320</v>
      </c>
      <c r="AU238" s="152" t="s">
        <v>87</v>
      </c>
      <c r="AV238" s="12" t="s">
        <v>87</v>
      </c>
      <c r="AW238" s="12" t="s">
        <v>39</v>
      </c>
      <c r="AX238" s="12" t="s">
        <v>85</v>
      </c>
      <c r="AY238" s="152" t="s">
        <v>194</v>
      </c>
    </row>
    <row r="239" spans="2:65" s="1" customFormat="1" ht="44.25" customHeight="1">
      <c r="B239" s="33"/>
      <c r="C239" s="132" t="s">
        <v>918</v>
      </c>
      <c r="D239" s="132" t="s">
        <v>197</v>
      </c>
      <c r="E239" s="133" t="s">
        <v>855</v>
      </c>
      <c r="F239" s="134" t="s">
        <v>856</v>
      </c>
      <c r="G239" s="135" t="s">
        <v>351</v>
      </c>
      <c r="H239" s="136">
        <v>15.5</v>
      </c>
      <c r="I239" s="137"/>
      <c r="J239" s="138">
        <f>ROUND(I239*H239,2)</f>
        <v>0</v>
      </c>
      <c r="K239" s="134" t="s">
        <v>295</v>
      </c>
      <c r="L239" s="33"/>
      <c r="M239" s="139" t="s">
        <v>33</v>
      </c>
      <c r="N239" s="140" t="s">
        <v>49</v>
      </c>
      <c r="P239" s="141">
        <f>O239*H239</f>
        <v>0</v>
      </c>
      <c r="Q239" s="141">
        <v>1.03955</v>
      </c>
      <c r="R239" s="141">
        <f>Q239*H239</f>
        <v>16.113025</v>
      </c>
      <c r="S239" s="141">
        <v>0</v>
      </c>
      <c r="T239" s="142">
        <f>S239*H239</f>
        <v>0</v>
      </c>
      <c r="AR239" s="143" t="s">
        <v>201</v>
      </c>
      <c r="AT239" s="143" t="s">
        <v>197</v>
      </c>
      <c r="AU239" s="143" t="s">
        <v>87</v>
      </c>
      <c r="AY239" s="17" t="s">
        <v>194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7" t="s">
        <v>85</v>
      </c>
      <c r="BK239" s="144">
        <f>ROUND(I239*H239,2)</f>
        <v>0</v>
      </c>
      <c r="BL239" s="17" t="s">
        <v>201</v>
      </c>
      <c r="BM239" s="143" t="s">
        <v>1392</v>
      </c>
    </row>
    <row r="240" spans="2:47" s="1" customFormat="1" ht="11.25">
      <c r="B240" s="33"/>
      <c r="D240" s="149" t="s">
        <v>297</v>
      </c>
      <c r="F240" s="150" t="s">
        <v>858</v>
      </c>
      <c r="I240" s="147"/>
      <c r="L240" s="33"/>
      <c r="M240" s="148"/>
      <c r="T240" s="54"/>
      <c r="AT240" s="17" t="s">
        <v>297</v>
      </c>
      <c r="AU240" s="17" t="s">
        <v>87</v>
      </c>
    </row>
    <row r="241" spans="2:51" s="12" customFormat="1" ht="11.25">
      <c r="B241" s="151"/>
      <c r="D241" s="145" t="s">
        <v>320</v>
      </c>
      <c r="E241" s="152" t="s">
        <v>33</v>
      </c>
      <c r="F241" s="153" t="s">
        <v>1393</v>
      </c>
      <c r="H241" s="154">
        <v>15.5</v>
      </c>
      <c r="I241" s="155"/>
      <c r="L241" s="151"/>
      <c r="M241" s="156"/>
      <c r="T241" s="157"/>
      <c r="AT241" s="152" t="s">
        <v>320</v>
      </c>
      <c r="AU241" s="152" t="s">
        <v>87</v>
      </c>
      <c r="AV241" s="12" t="s">
        <v>87</v>
      </c>
      <c r="AW241" s="12" t="s">
        <v>39</v>
      </c>
      <c r="AX241" s="12" t="s">
        <v>85</v>
      </c>
      <c r="AY241" s="152" t="s">
        <v>194</v>
      </c>
    </row>
    <row r="242" spans="2:65" s="1" customFormat="1" ht="16.5" customHeight="1">
      <c r="B242" s="33"/>
      <c r="C242" s="132" t="s">
        <v>924</v>
      </c>
      <c r="D242" s="132" t="s">
        <v>197</v>
      </c>
      <c r="E242" s="133" t="s">
        <v>862</v>
      </c>
      <c r="F242" s="134" t="s">
        <v>863</v>
      </c>
      <c r="G242" s="135" t="s">
        <v>317</v>
      </c>
      <c r="H242" s="136">
        <v>96</v>
      </c>
      <c r="I242" s="137"/>
      <c r="J242" s="138">
        <f>ROUND(I242*H242,2)</f>
        <v>0</v>
      </c>
      <c r="K242" s="134" t="s">
        <v>33</v>
      </c>
      <c r="L242" s="33"/>
      <c r="M242" s="139" t="s">
        <v>33</v>
      </c>
      <c r="N242" s="140" t="s">
        <v>49</v>
      </c>
      <c r="P242" s="141">
        <f>O242*H242</f>
        <v>0</v>
      </c>
      <c r="Q242" s="141">
        <v>0</v>
      </c>
      <c r="R242" s="141">
        <f>Q242*H242</f>
        <v>0</v>
      </c>
      <c r="S242" s="141">
        <v>0</v>
      </c>
      <c r="T242" s="142">
        <f>S242*H242</f>
        <v>0</v>
      </c>
      <c r="AR242" s="143" t="s">
        <v>201</v>
      </c>
      <c r="AT242" s="143" t="s">
        <v>197</v>
      </c>
      <c r="AU242" s="143" t="s">
        <v>87</v>
      </c>
      <c r="AY242" s="17" t="s">
        <v>194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7" t="s">
        <v>85</v>
      </c>
      <c r="BK242" s="144">
        <f>ROUND(I242*H242,2)</f>
        <v>0</v>
      </c>
      <c r="BL242" s="17" t="s">
        <v>201</v>
      </c>
      <c r="BM242" s="143" t="s">
        <v>1394</v>
      </c>
    </row>
    <row r="243" spans="2:51" s="12" customFormat="1" ht="11.25">
      <c r="B243" s="151"/>
      <c r="D243" s="145" t="s">
        <v>320</v>
      </c>
      <c r="E243" s="152" t="s">
        <v>33</v>
      </c>
      <c r="F243" s="153" t="s">
        <v>1395</v>
      </c>
      <c r="H243" s="154">
        <v>96</v>
      </c>
      <c r="I243" s="155"/>
      <c r="L243" s="151"/>
      <c r="M243" s="156"/>
      <c r="T243" s="157"/>
      <c r="AT243" s="152" t="s">
        <v>320</v>
      </c>
      <c r="AU243" s="152" t="s">
        <v>87</v>
      </c>
      <c r="AV243" s="12" t="s">
        <v>87</v>
      </c>
      <c r="AW243" s="12" t="s">
        <v>39</v>
      </c>
      <c r="AX243" s="12" t="s">
        <v>85</v>
      </c>
      <c r="AY243" s="152" t="s">
        <v>194</v>
      </c>
    </row>
    <row r="244" spans="2:65" s="1" customFormat="1" ht="16.5" customHeight="1">
      <c r="B244" s="33"/>
      <c r="C244" s="132" t="s">
        <v>930</v>
      </c>
      <c r="D244" s="132" t="s">
        <v>197</v>
      </c>
      <c r="E244" s="133" t="s">
        <v>867</v>
      </c>
      <c r="F244" s="134" t="s">
        <v>868</v>
      </c>
      <c r="G244" s="135" t="s">
        <v>317</v>
      </c>
      <c r="H244" s="136">
        <v>731</v>
      </c>
      <c r="I244" s="137"/>
      <c r="J244" s="138">
        <f>ROUND(I244*H244,2)</f>
        <v>0</v>
      </c>
      <c r="K244" s="134" t="s">
        <v>33</v>
      </c>
      <c r="L244" s="33"/>
      <c r="M244" s="139" t="s">
        <v>33</v>
      </c>
      <c r="N244" s="140" t="s">
        <v>49</v>
      </c>
      <c r="P244" s="141">
        <f>O244*H244</f>
        <v>0</v>
      </c>
      <c r="Q244" s="141">
        <v>0.08702</v>
      </c>
      <c r="R244" s="141">
        <f>Q244*H244</f>
        <v>63.61162</v>
      </c>
      <c r="S244" s="141">
        <v>0</v>
      </c>
      <c r="T244" s="142">
        <f>S244*H244</f>
        <v>0</v>
      </c>
      <c r="AR244" s="143" t="s">
        <v>201</v>
      </c>
      <c r="AT244" s="143" t="s">
        <v>197</v>
      </c>
      <c r="AU244" s="143" t="s">
        <v>87</v>
      </c>
      <c r="AY244" s="17" t="s">
        <v>194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7" t="s">
        <v>85</v>
      </c>
      <c r="BK244" s="144">
        <f>ROUND(I244*H244,2)</f>
        <v>0</v>
      </c>
      <c r="BL244" s="17" t="s">
        <v>201</v>
      </c>
      <c r="BM244" s="143" t="s">
        <v>1396</v>
      </c>
    </row>
    <row r="245" spans="2:51" s="12" customFormat="1" ht="11.25">
      <c r="B245" s="151"/>
      <c r="D245" s="145" t="s">
        <v>320</v>
      </c>
      <c r="E245" s="152" t="s">
        <v>33</v>
      </c>
      <c r="F245" s="153" t="s">
        <v>1397</v>
      </c>
      <c r="H245" s="154">
        <v>731</v>
      </c>
      <c r="I245" s="155"/>
      <c r="L245" s="151"/>
      <c r="M245" s="156"/>
      <c r="T245" s="157"/>
      <c r="AT245" s="152" t="s">
        <v>320</v>
      </c>
      <c r="AU245" s="152" t="s">
        <v>87</v>
      </c>
      <c r="AV245" s="12" t="s">
        <v>87</v>
      </c>
      <c r="AW245" s="12" t="s">
        <v>39</v>
      </c>
      <c r="AX245" s="12" t="s">
        <v>85</v>
      </c>
      <c r="AY245" s="152" t="s">
        <v>194</v>
      </c>
    </row>
    <row r="246" spans="2:65" s="1" customFormat="1" ht="37.9" customHeight="1">
      <c r="B246" s="33"/>
      <c r="C246" s="132" t="s">
        <v>936</v>
      </c>
      <c r="D246" s="132" t="s">
        <v>197</v>
      </c>
      <c r="E246" s="133" t="s">
        <v>872</v>
      </c>
      <c r="F246" s="134" t="s">
        <v>873</v>
      </c>
      <c r="G246" s="135" t="s">
        <v>317</v>
      </c>
      <c r="H246" s="136">
        <v>731</v>
      </c>
      <c r="I246" s="137"/>
      <c r="J246" s="138">
        <f>ROUND(I246*H246,2)</f>
        <v>0</v>
      </c>
      <c r="K246" s="134" t="s">
        <v>33</v>
      </c>
      <c r="L246" s="33"/>
      <c r="M246" s="139" t="s">
        <v>33</v>
      </c>
      <c r="N246" s="140" t="s">
        <v>49</v>
      </c>
      <c r="P246" s="141">
        <f>O246*H246</f>
        <v>0</v>
      </c>
      <c r="Q246" s="141">
        <v>0</v>
      </c>
      <c r="R246" s="141">
        <f>Q246*H246</f>
        <v>0</v>
      </c>
      <c r="S246" s="141">
        <v>0</v>
      </c>
      <c r="T246" s="142">
        <f>S246*H246</f>
        <v>0</v>
      </c>
      <c r="AR246" s="143" t="s">
        <v>201</v>
      </c>
      <c r="AT246" s="143" t="s">
        <v>197</v>
      </c>
      <c r="AU246" s="143" t="s">
        <v>87</v>
      </c>
      <c r="AY246" s="17" t="s">
        <v>194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7" t="s">
        <v>85</v>
      </c>
      <c r="BK246" s="144">
        <f>ROUND(I246*H246,2)</f>
        <v>0</v>
      </c>
      <c r="BL246" s="17" t="s">
        <v>201</v>
      </c>
      <c r="BM246" s="143" t="s">
        <v>1398</v>
      </c>
    </row>
    <row r="247" spans="2:63" s="11" customFormat="1" ht="22.9" customHeight="1">
      <c r="B247" s="120"/>
      <c r="D247" s="121" t="s">
        <v>77</v>
      </c>
      <c r="E247" s="130" t="s">
        <v>201</v>
      </c>
      <c r="F247" s="130" t="s">
        <v>354</v>
      </c>
      <c r="I247" s="123"/>
      <c r="J247" s="131">
        <f>BK247</f>
        <v>0</v>
      </c>
      <c r="L247" s="120"/>
      <c r="M247" s="125"/>
      <c r="P247" s="126">
        <f>SUM(P248:P263)</f>
        <v>0</v>
      </c>
      <c r="R247" s="126">
        <f>SUM(R248:R263)</f>
        <v>371.52726499999994</v>
      </c>
      <c r="T247" s="127">
        <f>SUM(T248:T263)</f>
        <v>0</v>
      </c>
      <c r="AR247" s="121" t="s">
        <v>85</v>
      </c>
      <c r="AT247" s="128" t="s">
        <v>77</v>
      </c>
      <c r="AU247" s="128" t="s">
        <v>85</v>
      </c>
      <c r="AY247" s="121" t="s">
        <v>194</v>
      </c>
      <c r="BK247" s="129">
        <f>SUM(BK248:BK263)</f>
        <v>0</v>
      </c>
    </row>
    <row r="248" spans="2:65" s="1" customFormat="1" ht="21.75" customHeight="1">
      <c r="B248" s="33"/>
      <c r="C248" s="132" t="s">
        <v>942</v>
      </c>
      <c r="D248" s="132" t="s">
        <v>197</v>
      </c>
      <c r="E248" s="133" t="s">
        <v>487</v>
      </c>
      <c r="F248" s="134" t="s">
        <v>488</v>
      </c>
      <c r="G248" s="135" t="s">
        <v>317</v>
      </c>
      <c r="H248" s="136">
        <v>166</v>
      </c>
      <c r="I248" s="137"/>
      <c r="J248" s="138">
        <f>ROUND(I248*H248,2)</f>
        <v>0</v>
      </c>
      <c r="K248" s="134" t="s">
        <v>295</v>
      </c>
      <c r="L248" s="33"/>
      <c r="M248" s="139" t="s">
        <v>33</v>
      </c>
      <c r="N248" s="140" t="s">
        <v>49</v>
      </c>
      <c r="P248" s="141">
        <f>O248*H248</f>
        <v>0</v>
      </c>
      <c r="Q248" s="141">
        <v>0</v>
      </c>
      <c r="R248" s="141">
        <f>Q248*H248</f>
        <v>0</v>
      </c>
      <c r="S248" s="141">
        <v>0</v>
      </c>
      <c r="T248" s="142">
        <f>S248*H248</f>
        <v>0</v>
      </c>
      <c r="AR248" s="143" t="s">
        <v>201</v>
      </c>
      <c r="AT248" s="143" t="s">
        <v>197</v>
      </c>
      <c r="AU248" s="143" t="s">
        <v>87</v>
      </c>
      <c r="AY248" s="17" t="s">
        <v>194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7" t="s">
        <v>85</v>
      </c>
      <c r="BK248" s="144">
        <f>ROUND(I248*H248,2)</f>
        <v>0</v>
      </c>
      <c r="BL248" s="17" t="s">
        <v>201</v>
      </c>
      <c r="BM248" s="143" t="s">
        <v>1399</v>
      </c>
    </row>
    <row r="249" spans="2:47" s="1" customFormat="1" ht="11.25">
      <c r="B249" s="33"/>
      <c r="D249" s="149" t="s">
        <v>297</v>
      </c>
      <c r="F249" s="150" t="s">
        <v>490</v>
      </c>
      <c r="I249" s="147"/>
      <c r="L249" s="33"/>
      <c r="M249" s="148"/>
      <c r="T249" s="54"/>
      <c r="AT249" s="17" t="s">
        <v>297</v>
      </c>
      <c r="AU249" s="17" t="s">
        <v>87</v>
      </c>
    </row>
    <row r="250" spans="2:51" s="12" customFormat="1" ht="11.25">
      <c r="B250" s="151"/>
      <c r="D250" s="145" t="s">
        <v>320</v>
      </c>
      <c r="E250" s="152" t="s">
        <v>33</v>
      </c>
      <c r="F250" s="153" t="s">
        <v>1400</v>
      </c>
      <c r="H250" s="154">
        <v>166</v>
      </c>
      <c r="I250" s="155"/>
      <c r="L250" s="151"/>
      <c r="M250" s="156"/>
      <c r="T250" s="157"/>
      <c r="AT250" s="152" t="s">
        <v>320</v>
      </c>
      <c r="AU250" s="152" t="s">
        <v>87</v>
      </c>
      <c r="AV250" s="12" t="s">
        <v>87</v>
      </c>
      <c r="AW250" s="12" t="s">
        <v>39</v>
      </c>
      <c r="AX250" s="12" t="s">
        <v>85</v>
      </c>
      <c r="AY250" s="152" t="s">
        <v>194</v>
      </c>
    </row>
    <row r="251" spans="2:65" s="1" customFormat="1" ht="16.5" customHeight="1">
      <c r="B251" s="33"/>
      <c r="C251" s="132" t="s">
        <v>946</v>
      </c>
      <c r="D251" s="132" t="s">
        <v>197</v>
      </c>
      <c r="E251" s="133" t="s">
        <v>751</v>
      </c>
      <c r="F251" s="134" t="s">
        <v>752</v>
      </c>
      <c r="G251" s="135" t="s">
        <v>344</v>
      </c>
      <c r="H251" s="136">
        <v>3.5</v>
      </c>
      <c r="I251" s="137"/>
      <c r="J251" s="138">
        <f>ROUND(I251*H251,2)</f>
        <v>0</v>
      </c>
      <c r="K251" s="134" t="s">
        <v>33</v>
      </c>
      <c r="L251" s="33"/>
      <c r="M251" s="139" t="s">
        <v>33</v>
      </c>
      <c r="N251" s="140" t="s">
        <v>49</v>
      </c>
      <c r="P251" s="141">
        <f>O251*H251</f>
        <v>0</v>
      </c>
      <c r="Q251" s="141">
        <v>2.43279</v>
      </c>
      <c r="R251" s="141">
        <f>Q251*H251</f>
        <v>8.514764999999999</v>
      </c>
      <c r="S251" s="141">
        <v>0</v>
      </c>
      <c r="T251" s="142">
        <f>S251*H251</f>
        <v>0</v>
      </c>
      <c r="AR251" s="143" t="s">
        <v>201</v>
      </c>
      <c r="AT251" s="143" t="s">
        <v>197</v>
      </c>
      <c r="AU251" s="143" t="s">
        <v>87</v>
      </c>
      <c r="AY251" s="17" t="s">
        <v>194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7" t="s">
        <v>85</v>
      </c>
      <c r="BK251" s="144">
        <f>ROUND(I251*H251,2)</f>
        <v>0</v>
      </c>
      <c r="BL251" s="17" t="s">
        <v>201</v>
      </c>
      <c r="BM251" s="143" t="s">
        <v>1401</v>
      </c>
    </row>
    <row r="252" spans="2:51" s="12" customFormat="1" ht="11.25">
      <c r="B252" s="151"/>
      <c r="D252" s="145" t="s">
        <v>320</v>
      </c>
      <c r="E252" s="152" t="s">
        <v>33</v>
      </c>
      <c r="F252" s="153" t="s">
        <v>1402</v>
      </c>
      <c r="H252" s="154">
        <v>3.5</v>
      </c>
      <c r="I252" s="155"/>
      <c r="L252" s="151"/>
      <c r="M252" s="156"/>
      <c r="T252" s="157"/>
      <c r="AT252" s="152" t="s">
        <v>320</v>
      </c>
      <c r="AU252" s="152" t="s">
        <v>87</v>
      </c>
      <c r="AV252" s="12" t="s">
        <v>87</v>
      </c>
      <c r="AW252" s="12" t="s">
        <v>39</v>
      </c>
      <c r="AX252" s="12" t="s">
        <v>85</v>
      </c>
      <c r="AY252" s="152" t="s">
        <v>194</v>
      </c>
    </row>
    <row r="253" spans="2:65" s="1" customFormat="1" ht="16.5" customHeight="1">
      <c r="B253" s="33"/>
      <c r="C253" s="132" t="s">
        <v>948</v>
      </c>
      <c r="D253" s="132" t="s">
        <v>197</v>
      </c>
      <c r="E253" s="133" t="s">
        <v>1403</v>
      </c>
      <c r="F253" s="134" t="s">
        <v>1404</v>
      </c>
      <c r="G253" s="135" t="s">
        <v>344</v>
      </c>
      <c r="H253" s="136">
        <v>53</v>
      </c>
      <c r="I253" s="137"/>
      <c r="J253" s="138">
        <f>ROUND(I253*H253,2)</f>
        <v>0</v>
      </c>
      <c r="K253" s="134" t="s">
        <v>33</v>
      </c>
      <c r="L253" s="33"/>
      <c r="M253" s="139" t="s">
        <v>33</v>
      </c>
      <c r="N253" s="140" t="s">
        <v>49</v>
      </c>
      <c r="P253" s="141">
        <f>O253*H253</f>
        <v>0</v>
      </c>
      <c r="Q253" s="141">
        <v>2.43408</v>
      </c>
      <c r="R253" s="141">
        <f>Q253*H253</f>
        <v>129.00624</v>
      </c>
      <c r="S253" s="141">
        <v>0</v>
      </c>
      <c r="T253" s="142">
        <f>S253*H253</f>
        <v>0</v>
      </c>
      <c r="AR253" s="143" t="s">
        <v>201</v>
      </c>
      <c r="AT253" s="143" t="s">
        <v>197</v>
      </c>
      <c r="AU253" s="143" t="s">
        <v>87</v>
      </c>
      <c r="AY253" s="17" t="s">
        <v>194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7" t="s">
        <v>85</v>
      </c>
      <c r="BK253" s="144">
        <f>ROUND(I253*H253,2)</f>
        <v>0</v>
      </c>
      <c r="BL253" s="17" t="s">
        <v>201</v>
      </c>
      <c r="BM253" s="143" t="s">
        <v>1405</v>
      </c>
    </row>
    <row r="254" spans="2:51" s="12" customFormat="1" ht="11.25">
      <c r="B254" s="151"/>
      <c r="D254" s="145" t="s">
        <v>320</v>
      </c>
      <c r="E254" s="152" t="s">
        <v>33</v>
      </c>
      <c r="F254" s="153" t="s">
        <v>1406</v>
      </c>
      <c r="H254" s="154">
        <v>53</v>
      </c>
      <c r="I254" s="155"/>
      <c r="L254" s="151"/>
      <c r="M254" s="156"/>
      <c r="T254" s="157"/>
      <c r="AT254" s="152" t="s">
        <v>320</v>
      </c>
      <c r="AU254" s="152" t="s">
        <v>87</v>
      </c>
      <c r="AV254" s="12" t="s">
        <v>87</v>
      </c>
      <c r="AW254" s="12" t="s">
        <v>39</v>
      </c>
      <c r="AX254" s="12" t="s">
        <v>85</v>
      </c>
      <c r="AY254" s="152" t="s">
        <v>194</v>
      </c>
    </row>
    <row r="255" spans="2:65" s="1" customFormat="1" ht="16.5" customHeight="1">
      <c r="B255" s="33"/>
      <c r="C255" s="132" t="s">
        <v>954</v>
      </c>
      <c r="D255" s="132" t="s">
        <v>197</v>
      </c>
      <c r="E255" s="133" t="s">
        <v>355</v>
      </c>
      <c r="F255" s="134" t="s">
        <v>356</v>
      </c>
      <c r="G255" s="135" t="s">
        <v>344</v>
      </c>
      <c r="H255" s="136">
        <v>14</v>
      </c>
      <c r="I255" s="137"/>
      <c r="J255" s="138">
        <f>ROUND(I255*H255,2)</f>
        <v>0</v>
      </c>
      <c r="K255" s="134" t="s">
        <v>33</v>
      </c>
      <c r="L255" s="33"/>
      <c r="M255" s="139" t="s">
        <v>33</v>
      </c>
      <c r="N255" s="140" t="s">
        <v>49</v>
      </c>
      <c r="P255" s="141">
        <f>O255*H255</f>
        <v>0</v>
      </c>
      <c r="Q255" s="141">
        <v>2.43408</v>
      </c>
      <c r="R255" s="141">
        <f>Q255*H255</f>
        <v>34.077119999999994</v>
      </c>
      <c r="S255" s="141">
        <v>0</v>
      </c>
      <c r="T255" s="142">
        <f>S255*H255</f>
        <v>0</v>
      </c>
      <c r="AR255" s="143" t="s">
        <v>201</v>
      </c>
      <c r="AT255" s="143" t="s">
        <v>197</v>
      </c>
      <c r="AU255" s="143" t="s">
        <v>87</v>
      </c>
      <c r="AY255" s="17" t="s">
        <v>194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7" t="s">
        <v>85</v>
      </c>
      <c r="BK255" s="144">
        <f>ROUND(I255*H255,2)</f>
        <v>0</v>
      </c>
      <c r="BL255" s="17" t="s">
        <v>201</v>
      </c>
      <c r="BM255" s="143" t="s">
        <v>1407</v>
      </c>
    </row>
    <row r="256" spans="2:51" s="12" customFormat="1" ht="11.25">
      <c r="B256" s="151"/>
      <c r="D256" s="145" t="s">
        <v>320</v>
      </c>
      <c r="E256" s="152" t="s">
        <v>33</v>
      </c>
      <c r="F256" s="153" t="s">
        <v>1408</v>
      </c>
      <c r="H256" s="154">
        <v>14</v>
      </c>
      <c r="I256" s="155"/>
      <c r="L256" s="151"/>
      <c r="M256" s="156"/>
      <c r="T256" s="157"/>
      <c r="AT256" s="152" t="s">
        <v>320</v>
      </c>
      <c r="AU256" s="152" t="s">
        <v>87</v>
      </c>
      <c r="AV256" s="12" t="s">
        <v>87</v>
      </c>
      <c r="AW256" s="12" t="s">
        <v>39</v>
      </c>
      <c r="AX256" s="12" t="s">
        <v>85</v>
      </c>
      <c r="AY256" s="152" t="s">
        <v>194</v>
      </c>
    </row>
    <row r="257" spans="2:65" s="1" customFormat="1" ht="16.5" customHeight="1">
      <c r="B257" s="33"/>
      <c r="C257" s="132" t="s">
        <v>962</v>
      </c>
      <c r="D257" s="132" t="s">
        <v>197</v>
      </c>
      <c r="E257" s="133" t="s">
        <v>591</v>
      </c>
      <c r="F257" s="134" t="s">
        <v>592</v>
      </c>
      <c r="G257" s="135" t="s">
        <v>344</v>
      </c>
      <c r="H257" s="136">
        <v>20</v>
      </c>
      <c r="I257" s="137"/>
      <c r="J257" s="138">
        <f>ROUND(I257*H257,2)</f>
        <v>0</v>
      </c>
      <c r="K257" s="134" t="s">
        <v>33</v>
      </c>
      <c r="L257" s="33"/>
      <c r="M257" s="139" t="s">
        <v>33</v>
      </c>
      <c r="N257" s="140" t="s">
        <v>49</v>
      </c>
      <c r="P257" s="141">
        <f>O257*H257</f>
        <v>0</v>
      </c>
      <c r="Q257" s="141">
        <v>1.9968</v>
      </c>
      <c r="R257" s="141">
        <f>Q257*H257</f>
        <v>39.936</v>
      </c>
      <c r="S257" s="141">
        <v>0</v>
      </c>
      <c r="T257" s="142">
        <f>S257*H257</f>
        <v>0</v>
      </c>
      <c r="AR257" s="143" t="s">
        <v>201</v>
      </c>
      <c r="AT257" s="143" t="s">
        <v>197</v>
      </c>
      <c r="AU257" s="143" t="s">
        <v>87</v>
      </c>
      <c r="AY257" s="17" t="s">
        <v>194</v>
      </c>
      <c r="BE257" s="144">
        <f>IF(N257="základní",J257,0)</f>
        <v>0</v>
      </c>
      <c r="BF257" s="144">
        <f>IF(N257="snížená",J257,0)</f>
        <v>0</v>
      </c>
      <c r="BG257" s="144">
        <f>IF(N257="zákl. přenesená",J257,0)</f>
        <v>0</v>
      </c>
      <c r="BH257" s="144">
        <f>IF(N257="sníž. přenesená",J257,0)</f>
        <v>0</v>
      </c>
      <c r="BI257" s="144">
        <f>IF(N257="nulová",J257,0)</f>
        <v>0</v>
      </c>
      <c r="BJ257" s="17" t="s">
        <v>85</v>
      </c>
      <c r="BK257" s="144">
        <f>ROUND(I257*H257,2)</f>
        <v>0</v>
      </c>
      <c r="BL257" s="17" t="s">
        <v>201</v>
      </c>
      <c r="BM257" s="143" t="s">
        <v>1409</v>
      </c>
    </row>
    <row r="258" spans="2:51" s="12" customFormat="1" ht="11.25">
      <c r="B258" s="151"/>
      <c r="D258" s="145" t="s">
        <v>320</v>
      </c>
      <c r="E258" s="152" t="s">
        <v>33</v>
      </c>
      <c r="F258" s="153" t="s">
        <v>1410</v>
      </c>
      <c r="H258" s="154">
        <v>20</v>
      </c>
      <c r="I258" s="155"/>
      <c r="L258" s="151"/>
      <c r="M258" s="156"/>
      <c r="T258" s="157"/>
      <c r="AT258" s="152" t="s">
        <v>320</v>
      </c>
      <c r="AU258" s="152" t="s">
        <v>87</v>
      </c>
      <c r="AV258" s="12" t="s">
        <v>87</v>
      </c>
      <c r="AW258" s="12" t="s">
        <v>39</v>
      </c>
      <c r="AX258" s="12" t="s">
        <v>85</v>
      </c>
      <c r="AY258" s="152" t="s">
        <v>194</v>
      </c>
    </row>
    <row r="259" spans="2:65" s="1" customFormat="1" ht="21.75" customHeight="1">
      <c r="B259" s="33"/>
      <c r="C259" s="132" t="s">
        <v>1210</v>
      </c>
      <c r="D259" s="132" t="s">
        <v>197</v>
      </c>
      <c r="E259" s="133" t="s">
        <v>1411</v>
      </c>
      <c r="F259" s="134" t="s">
        <v>1412</v>
      </c>
      <c r="G259" s="135" t="s">
        <v>344</v>
      </c>
      <c r="H259" s="136">
        <v>2</v>
      </c>
      <c r="I259" s="137"/>
      <c r="J259" s="138">
        <f>ROUND(I259*H259,2)</f>
        <v>0</v>
      </c>
      <c r="K259" s="134" t="s">
        <v>295</v>
      </c>
      <c r="L259" s="33"/>
      <c r="M259" s="139" t="s">
        <v>33</v>
      </c>
      <c r="N259" s="140" t="s">
        <v>49</v>
      </c>
      <c r="P259" s="141">
        <f>O259*H259</f>
        <v>0</v>
      </c>
      <c r="Q259" s="141">
        <v>2.16</v>
      </c>
      <c r="R259" s="141">
        <f>Q259*H259</f>
        <v>4.32</v>
      </c>
      <c r="S259" s="141">
        <v>0</v>
      </c>
      <c r="T259" s="142">
        <f>S259*H259</f>
        <v>0</v>
      </c>
      <c r="AR259" s="143" t="s">
        <v>201</v>
      </c>
      <c r="AT259" s="143" t="s">
        <v>197</v>
      </c>
      <c r="AU259" s="143" t="s">
        <v>87</v>
      </c>
      <c r="AY259" s="17" t="s">
        <v>194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7" t="s">
        <v>85</v>
      </c>
      <c r="BK259" s="144">
        <f>ROUND(I259*H259,2)</f>
        <v>0</v>
      </c>
      <c r="BL259" s="17" t="s">
        <v>201</v>
      </c>
      <c r="BM259" s="143" t="s">
        <v>1413</v>
      </c>
    </row>
    <row r="260" spans="2:47" s="1" customFormat="1" ht="11.25">
      <c r="B260" s="33"/>
      <c r="D260" s="149" t="s">
        <v>297</v>
      </c>
      <c r="F260" s="150" t="s">
        <v>1414</v>
      </c>
      <c r="I260" s="147"/>
      <c r="L260" s="33"/>
      <c r="M260" s="148"/>
      <c r="T260" s="54"/>
      <c r="AT260" s="17" t="s">
        <v>297</v>
      </c>
      <c r="AU260" s="17" t="s">
        <v>87</v>
      </c>
    </row>
    <row r="261" spans="2:51" s="12" customFormat="1" ht="11.25">
      <c r="B261" s="151"/>
      <c r="D261" s="145" t="s">
        <v>320</v>
      </c>
      <c r="E261" s="152" t="s">
        <v>33</v>
      </c>
      <c r="F261" s="153" t="s">
        <v>1415</v>
      </c>
      <c r="H261" s="154">
        <v>2</v>
      </c>
      <c r="I261" s="155"/>
      <c r="L261" s="151"/>
      <c r="M261" s="156"/>
      <c r="T261" s="157"/>
      <c r="AT261" s="152" t="s">
        <v>320</v>
      </c>
      <c r="AU261" s="152" t="s">
        <v>87</v>
      </c>
      <c r="AV261" s="12" t="s">
        <v>87</v>
      </c>
      <c r="AW261" s="12" t="s">
        <v>39</v>
      </c>
      <c r="AX261" s="12" t="s">
        <v>85</v>
      </c>
      <c r="AY261" s="152" t="s">
        <v>194</v>
      </c>
    </row>
    <row r="262" spans="2:65" s="1" customFormat="1" ht="16.5" customHeight="1">
      <c r="B262" s="33"/>
      <c r="C262" s="132" t="s">
        <v>1214</v>
      </c>
      <c r="D262" s="132" t="s">
        <v>197</v>
      </c>
      <c r="E262" s="133" t="s">
        <v>495</v>
      </c>
      <c r="F262" s="134" t="s">
        <v>496</v>
      </c>
      <c r="G262" s="135" t="s">
        <v>317</v>
      </c>
      <c r="H262" s="136">
        <v>166</v>
      </c>
      <c r="I262" s="137"/>
      <c r="J262" s="138">
        <f>ROUND(I262*H262,2)</f>
        <v>0</v>
      </c>
      <c r="K262" s="134" t="s">
        <v>33</v>
      </c>
      <c r="L262" s="33"/>
      <c r="M262" s="139" t="s">
        <v>33</v>
      </c>
      <c r="N262" s="140" t="s">
        <v>49</v>
      </c>
      <c r="P262" s="141">
        <f>O262*H262</f>
        <v>0</v>
      </c>
      <c r="Q262" s="141">
        <v>0.93779</v>
      </c>
      <c r="R262" s="141">
        <f>Q262*H262</f>
        <v>155.67314</v>
      </c>
      <c r="S262" s="141">
        <v>0</v>
      </c>
      <c r="T262" s="142">
        <f>S262*H262</f>
        <v>0</v>
      </c>
      <c r="AR262" s="143" t="s">
        <v>201</v>
      </c>
      <c r="AT262" s="143" t="s">
        <v>197</v>
      </c>
      <c r="AU262" s="143" t="s">
        <v>87</v>
      </c>
      <c r="AY262" s="17" t="s">
        <v>194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7" t="s">
        <v>85</v>
      </c>
      <c r="BK262" s="144">
        <f>ROUND(I262*H262,2)</f>
        <v>0</v>
      </c>
      <c r="BL262" s="17" t="s">
        <v>201</v>
      </c>
      <c r="BM262" s="143" t="s">
        <v>1416</v>
      </c>
    </row>
    <row r="263" spans="2:51" s="12" customFormat="1" ht="11.25">
      <c r="B263" s="151"/>
      <c r="D263" s="145" t="s">
        <v>320</v>
      </c>
      <c r="E263" s="152" t="s">
        <v>33</v>
      </c>
      <c r="F263" s="153" t="s">
        <v>1400</v>
      </c>
      <c r="H263" s="154">
        <v>166</v>
      </c>
      <c r="I263" s="155"/>
      <c r="L263" s="151"/>
      <c r="M263" s="156"/>
      <c r="T263" s="157"/>
      <c r="AT263" s="152" t="s">
        <v>320</v>
      </c>
      <c r="AU263" s="152" t="s">
        <v>87</v>
      </c>
      <c r="AV263" s="12" t="s">
        <v>87</v>
      </c>
      <c r="AW263" s="12" t="s">
        <v>39</v>
      </c>
      <c r="AX263" s="12" t="s">
        <v>85</v>
      </c>
      <c r="AY263" s="152" t="s">
        <v>194</v>
      </c>
    </row>
    <row r="264" spans="2:63" s="11" customFormat="1" ht="22.9" customHeight="1">
      <c r="B264" s="120"/>
      <c r="D264" s="121" t="s">
        <v>77</v>
      </c>
      <c r="E264" s="130" t="s">
        <v>228</v>
      </c>
      <c r="F264" s="130" t="s">
        <v>881</v>
      </c>
      <c r="I264" s="123"/>
      <c r="J264" s="131">
        <f>BK264</f>
        <v>0</v>
      </c>
      <c r="L264" s="120"/>
      <c r="M264" s="125"/>
      <c r="P264" s="126">
        <f>SUM(P265:P273)</f>
        <v>0</v>
      </c>
      <c r="R264" s="126">
        <f>SUM(R265:R273)</f>
        <v>0.016865</v>
      </c>
      <c r="T264" s="127">
        <f>SUM(T265:T273)</f>
        <v>0</v>
      </c>
      <c r="AR264" s="121" t="s">
        <v>85</v>
      </c>
      <c r="AT264" s="128" t="s">
        <v>77</v>
      </c>
      <c r="AU264" s="128" t="s">
        <v>85</v>
      </c>
      <c r="AY264" s="121" t="s">
        <v>194</v>
      </c>
      <c r="BK264" s="129">
        <f>SUM(BK265:BK273)</f>
        <v>0</v>
      </c>
    </row>
    <row r="265" spans="2:65" s="1" customFormat="1" ht="24.2" customHeight="1">
      <c r="B265" s="33"/>
      <c r="C265" s="132" t="s">
        <v>1417</v>
      </c>
      <c r="D265" s="132" t="s">
        <v>197</v>
      </c>
      <c r="E265" s="133" t="s">
        <v>883</v>
      </c>
      <c r="F265" s="134" t="s">
        <v>884</v>
      </c>
      <c r="G265" s="135" t="s">
        <v>367</v>
      </c>
      <c r="H265" s="136">
        <v>1.1</v>
      </c>
      <c r="I265" s="137"/>
      <c r="J265" s="138">
        <f>ROUND(I265*H265,2)</f>
        <v>0</v>
      </c>
      <c r="K265" s="134" t="s">
        <v>295</v>
      </c>
      <c r="L265" s="33"/>
      <c r="M265" s="139" t="s">
        <v>33</v>
      </c>
      <c r="N265" s="140" t="s">
        <v>49</v>
      </c>
      <c r="P265" s="141">
        <f>O265*H265</f>
        <v>0</v>
      </c>
      <c r="Q265" s="141">
        <v>0.01235</v>
      </c>
      <c r="R265" s="141">
        <f>Q265*H265</f>
        <v>0.013585000000000002</v>
      </c>
      <c r="S265" s="141">
        <v>0</v>
      </c>
      <c r="T265" s="142">
        <f>S265*H265</f>
        <v>0</v>
      </c>
      <c r="AR265" s="143" t="s">
        <v>201</v>
      </c>
      <c r="AT265" s="143" t="s">
        <v>197</v>
      </c>
      <c r="AU265" s="143" t="s">
        <v>87</v>
      </c>
      <c r="AY265" s="17" t="s">
        <v>194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17" t="s">
        <v>85</v>
      </c>
      <c r="BK265" s="144">
        <f>ROUND(I265*H265,2)</f>
        <v>0</v>
      </c>
      <c r="BL265" s="17" t="s">
        <v>201</v>
      </c>
      <c r="BM265" s="143" t="s">
        <v>1418</v>
      </c>
    </row>
    <row r="266" spans="2:47" s="1" customFormat="1" ht="11.25">
      <c r="B266" s="33"/>
      <c r="D266" s="149" t="s">
        <v>297</v>
      </c>
      <c r="F266" s="150" t="s">
        <v>886</v>
      </c>
      <c r="I266" s="147"/>
      <c r="L266" s="33"/>
      <c r="M266" s="148"/>
      <c r="T266" s="54"/>
      <c r="AT266" s="17" t="s">
        <v>297</v>
      </c>
      <c r="AU266" s="17" t="s">
        <v>87</v>
      </c>
    </row>
    <row r="267" spans="2:51" s="12" customFormat="1" ht="11.25">
      <c r="B267" s="151"/>
      <c r="D267" s="145" t="s">
        <v>320</v>
      </c>
      <c r="E267" s="152" t="s">
        <v>33</v>
      </c>
      <c r="F267" s="153" t="s">
        <v>1419</v>
      </c>
      <c r="H267" s="154">
        <v>1.1</v>
      </c>
      <c r="I267" s="155"/>
      <c r="L267" s="151"/>
      <c r="M267" s="156"/>
      <c r="T267" s="157"/>
      <c r="AT267" s="152" t="s">
        <v>320</v>
      </c>
      <c r="AU267" s="152" t="s">
        <v>87</v>
      </c>
      <c r="AV267" s="12" t="s">
        <v>87</v>
      </c>
      <c r="AW267" s="12" t="s">
        <v>39</v>
      </c>
      <c r="AX267" s="12" t="s">
        <v>85</v>
      </c>
      <c r="AY267" s="152" t="s">
        <v>194</v>
      </c>
    </row>
    <row r="268" spans="2:65" s="1" customFormat="1" ht="16.5" customHeight="1">
      <c r="B268" s="33"/>
      <c r="C268" s="132" t="s">
        <v>1420</v>
      </c>
      <c r="D268" s="132" t="s">
        <v>197</v>
      </c>
      <c r="E268" s="133" t="s">
        <v>889</v>
      </c>
      <c r="F268" s="134" t="s">
        <v>890</v>
      </c>
      <c r="G268" s="135" t="s">
        <v>621</v>
      </c>
      <c r="H268" s="136">
        <v>4</v>
      </c>
      <c r="I268" s="137"/>
      <c r="J268" s="138">
        <f>ROUND(I268*H268,2)</f>
        <v>0</v>
      </c>
      <c r="K268" s="134" t="s">
        <v>891</v>
      </c>
      <c r="L268" s="33"/>
      <c r="M268" s="139" t="s">
        <v>33</v>
      </c>
      <c r="N268" s="140" t="s">
        <v>49</v>
      </c>
      <c r="P268" s="141">
        <f>O268*H268</f>
        <v>0</v>
      </c>
      <c r="Q268" s="141">
        <v>8E-05</v>
      </c>
      <c r="R268" s="141">
        <f>Q268*H268</f>
        <v>0.00032</v>
      </c>
      <c r="S268" s="141">
        <v>0</v>
      </c>
      <c r="T268" s="142">
        <f>S268*H268</f>
        <v>0</v>
      </c>
      <c r="AR268" s="143" t="s">
        <v>201</v>
      </c>
      <c r="AT268" s="143" t="s">
        <v>197</v>
      </c>
      <c r="AU268" s="143" t="s">
        <v>87</v>
      </c>
      <c r="AY268" s="17" t="s">
        <v>194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17" t="s">
        <v>85</v>
      </c>
      <c r="BK268" s="144">
        <f>ROUND(I268*H268,2)</f>
        <v>0</v>
      </c>
      <c r="BL268" s="17" t="s">
        <v>201</v>
      </c>
      <c r="BM268" s="143" t="s">
        <v>1421</v>
      </c>
    </row>
    <row r="269" spans="2:47" s="1" customFormat="1" ht="11.25">
      <c r="B269" s="33"/>
      <c r="D269" s="149" t="s">
        <v>297</v>
      </c>
      <c r="F269" s="150" t="s">
        <v>893</v>
      </c>
      <c r="I269" s="147"/>
      <c r="L269" s="33"/>
      <c r="M269" s="148"/>
      <c r="T269" s="54"/>
      <c r="AT269" s="17" t="s">
        <v>297</v>
      </c>
      <c r="AU269" s="17" t="s">
        <v>87</v>
      </c>
    </row>
    <row r="270" spans="2:51" s="12" customFormat="1" ht="11.25">
      <c r="B270" s="151"/>
      <c r="D270" s="145" t="s">
        <v>320</v>
      </c>
      <c r="E270" s="152" t="s">
        <v>33</v>
      </c>
      <c r="F270" s="153" t="s">
        <v>1422</v>
      </c>
      <c r="H270" s="154">
        <v>4</v>
      </c>
      <c r="I270" s="155"/>
      <c r="L270" s="151"/>
      <c r="M270" s="156"/>
      <c r="T270" s="157"/>
      <c r="AT270" s="152" t="s">
        <v>320</v>
      </c>
      <c r="AU270" s="152" t="s">
        <v>87</v>
      </c>
      <c r="AV270" s="12" t="s">
        <v>87</v>
      </c>
      <c r="AW270" s="12" t="s">
        <v>39</v>
      </c>
      <c r="AX270" s="12" t="s">
        <v>85</v>
      </c>
      <c r="AY270" s="152" t="s">
        <v>194</v>
      </c>
    </row>
    <row r="271" spans="2:65" s="1" customFormat="1" ht="16.5" customHeight="1">
      <c r="B271" s="33"/>
      <c r="C271" s="132" t="s">
        <v>1423</v>
      </c>
      <c r="D271" s="132" t="s">
        <v>197</v>
      </c>
      <c r="E271" s="133" t="s">
        <v>896</v>
      </c>
      <c r="F271" s="134" t="s">
        <v>897</v>
      </c>
      <c r="G271" s="135" t="s">
        <v>621</v>
      </c>
      <c r="H271" s="136">
        <v>4</v>
      </c>
      <c r="I271" s="137"/>
      <c r="J271" s="138">
        <f>ROUND(I271*H271,2)</f>
        <v>0</v>
      </c>
      <c r="K271" s="134" t="s">
        <v>295</v>
      </c>
      <c r="L271" s="33"/>
      <c r="M271" s="139" t="s">
        <v>33</v>
      </c>
      <c r="N271" s="140" t="s">
        <v>49</v>
      </c>
      <c r="P271" s="141">
        <f>O271*H271</f>
        <v>0</v>
      </c>
      <c r="Q271" s="141">
        <v>0.00074</v>
      </c>
      <c r="R271" s="141">
        <f>Q271*H271</f>
        <v>0.00296</v>
      </c>
      <c r="S271" s="141">
        <v>0</v>
      </c>
      <c r="T271" s="142">
        <f>S271*H271</f>
        <v>0</v>
      </c>
      <c r="AR271" s="143" t="s">
        <v>201</v>
      </c>
      <c r="AT271" s="143" t="s">
        <v>197</v>
      </c>
      <c r="AU271" s="143" t="s">
        <v>87</v>
      </c>
      <c r="AY271" s="17" t="s">
        <v>194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7" t="s">
        <v>85</v>
      </c>
      <c r="BK271" s="144">
        <f>ROUND(I271*H271,2)</f>
        <v>0</v>
      </c>
      <c r="BL271" s="17" t="s">
        <v>201</v>
      </c>
      <c r="BM271" s="143" t="s">
        <v>1424</v>
      </c>
    </row>
    <row r="272" spans="2:47" s="1" customFormat="1" ht="11.25">
      <c r="B272" s="33"/>
      <c r="D272" s="149" t="s">
        <v>297</v>
      </c>
      <c r="F272" s="150" t="s">
        <v>899</v>
      </c>
      <c r="I272" s="147"/>
      <c r="L272" s="33"/>
      <c r="M272" s="148"/>
      <c r="T272" s="54"/>
      <c r="AT272" s="17" t="s">
        <v>297</v>
      </c>
      <c r="AU272" s="17" t="s">
        <v>87</v>
      </c>
    </row>
    <row r="273" spans="2:51" s="12" customFormat="1" ht="11.25">
      <c r="B273" s="151"/>
      <c r="D273" s="145" t="s">
        <v>320</v>
      </c>
      <c r="E273" s="152" t="s">
        <v>33</v>
      </c>
      <c r="F273" s="153" t="s">
        <v>1425</v>
      </c>
      <c r="H273" s="154">
        <v>4</v>
      </c>
      <c r="I273" s="155"/>
      <c r="L273" s="151"/>
      <c r="M273" s="156"/>
      <c r="T273" s="157"/>
      <c r="AT273" s="152" t="s">
        <v>320</v>
      </c>
      <c r="AU273" s="152" t="s">
        <v>87</v>
      </c>
      <c r="AV273" s="12" t="s">
        <v>87</v>
      </c>
      <c r="AW273" s="12" t="s">
        <v>39</v>
      </c>
      <c r="AX273" s="12" t="s">
        <v>85</v>
      </c>
      <c r="AY273" s="152" t="s">
        <v>194</v>
      </c>
    </row>
    <row r="274" spans="2:63" s="11" customFormat="1" ht="22.9" customHeight="1">
      <c r="B274" s="120"/>
      <c r="D274" s="121" t="s">
        <v>77</v>
      </c>
      <c r="E274" s="130" t="s">
        <v>235</v>
      </c>
      <c r="F274" s="130" t="s">
        <v>364</v>
      </c>
      <c r="I274" s="123"/>
      <c r="J274" s="131">
        <f>BK274</f>
        <v>0</v>
      </c>
      <c r="L274" s="120"/>
      <c r="M274" s="125"/>
      <c r="P274" s="126">
        <f>SUM(P275:P295)</f>
        <v>0</v>
      </c>
      <c r="R274" s="126">
        <f>SUM(R275:R295)</f>
        <v>0.127579</v>
      </c>
      <c r="T274" s="127">
        <f>SUM(T275:T295)</f>
        <v>19.95</v>
      </c>
      <c r="AR274" s="121" t="s">
        <v>85</v>
      </c>
      <c r="AT274" s="128" t="s">
        <v>77</v>
      </c>
      <c r="AU274" s="128" t="s">
        <v>85</v>
      </c>
      <c r="AY274" s="121" t="s">
        <v>194</v>
      </c>
      <c r="BK274" s="129">
        <f>SUM(BK275:BK295)</f>
        <v>0</v>
      </c>
    </row>
    <row r="275" spans="2:65" s="1" customFormat="1" ht="16.5" customHeight="1">
      <c r="B275" s="33"/>
      <c r="C275" s="132" t="s">
        <v>1426</v>
      </c>
      <c r="D275" s="132" t="s">
        <v>197</v>
      </c>
      <c r="E275" s="133" t="s">
        <v>902</v>
      </c>
      <c r="F275" s="134" t="s">
        <v>903</v>
      </c>
      <c r="G275" s="135" t="s">
        <v>367</v>
      </c>
      <c r="H275" s="136">
        <v>213</v>
      </c>
      <c r="I275" s="137"/>
      <c r="J275" s="138">
        <f>ROUND(I275*H275,2)</f>
        <v>0</v>
      </c>
      <c r="K275" s="134" t="s">
        <v>33</v>
      </c>
      <c r="L275" s="33"/>
      <c r="M275" s="139" t="s">
        <v>33</v>
      </c>
      <c r="N275" s="140" t="s">
        <v>49</v>
      </c>
      <c r="P275" s="141">
        <f>O275*H275</f>
        <v>0</v>
      </c>
      <c r="Q275" s="141">
        <v>0</v>
      </c>
      <c r="R275" s="141">
        <f>Q275*H275</f>
        <v>0</v>
      </c>
      <c r="S275" s="141">
        <v>0</v>
      </c>
      <c r="T275" s="142">
        <f>S275*H275</f>
        <v>0</v>
      </c>
      <c r="AR275" s="143" t="s">
        <v>201</v>
      </c>
      <c r="AT275" s="143" t="s">
        <v>197</v>
      </c>
      <c r="AU275" s="143" t="s">
        <v>87</v>
      </c>
      <c r="AY275" s="17" t="s">
        <v>194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7" t="s">
        <v>85</v>
      </c>
      <c r="BK275" s="144">
        <f>ROUND(I275*H275,2)</f>
        <v>0</v>
      </c>
      <c r="BL275" s="17" t="s">
        <v>201</v>
      </c>
      <c r="BM275" s="143" t="s">
        <v>1427</v>
      </c>
    </row>
    <row r="276" spans="2:51" s="12" customFormat="1" ht="11.25">
      <c r="B276" s="151"/>
      <c r="D276" s="145" t="s">
        <v>320</v>
      </c>
      <c r="E276" s="152" t="s">
        <v>33</v>
      </c>
      <c r="F276" s="153" t="s">
        <v>1428</v>
      </c>
      <c r="H276" s="154">
        <v>213</v>
      </c>
      <c r="I276" s="155"/>
      <c r="L276" s="151"/>
      <c r="M276" s="156"/>
      <c r="T276" s="157"/>
      <c r="AT276" s="152" t="s">
        <v>320</v>
      </c>
      <c r="AU276" s="152" t="s">
        <v>87</v>
      </c>
      <c r="AV276" s="12" t="s">
        <v>87</v>
      </c>
      <c r="AW276" s="12" t="s">
        <v>39</v>
      </c>
      <c r="AX276" s="12" t="s">
        <v>85</v>
      </c>
      <c r="AY276" s="152" t="s">
        <v>194</v>
      </c>
    </row>
    <row r="277" spans="2:65" s="1" customFormat="1" ht="16.5" customHeight="1">
      <c r="B277" s="33"/>
      <c r="C277" s="132" t="s">
        <v>1429</v>
      </c>
      <c r="D277" s="132" t="s">
        <v>197</v>
      </c>
      <c r="E277" s="133" t="s">
        <v>907</v>
      </c>
      <c r="F277" s="134" t="s">
        <v>908</v>
      </c>
      <c r="G277" s="135" t="s">
        <v>317</v>
      </c>
      <c r="H277" s="136">
        <v>58</v>
      </c>
      <c r="I277" s="137"/>
      <c r="J277" s="138">
        <f>ROUND(I277*H277,2)</f>
        <v>0</v>
      </c>
      <c r="K277" s="134" t="s">
        <v>295</v>
      </c>
      <c r="L277" s="33"/>
      <c r="M277" s="139" t="s">
        <v>33</v>
      </c>
      <c r="N277" s="140" t="s">
        <v>49</v>
      </c>
      <c r="P277" s="141">
        <f>O277*H277</f>
        <v>0</v>
      </c>
      <c r="Q277" s="141">
        <v>0.00063</v>
      </c>
      <c r="R277" s="141">
        <f>Q277*H277</f>
        <v>0.03654</v>
      </c>
      <c r="S277" s="141">
        <v>0</v>
      </c>
      <c r="T277" s="142">
        <f>S277*H277</f>
        <v>0</v>
      </c>
      <c r="AR277" s="143" t="s">
        <v>201</v>
      </c>
      <c r="AT277" s="143" t="s">
        <v>197</v>
      </c>
      <c r="AU277" s="143" t="s">
        <v>87</v>
      </c>
      <c r="AY277" s="17" t="s">
        <v>194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7" t="s">
        <v>85</v>
      </c>
      <c r="BK277" s="144">
        <f>ROUND(I277*H277,2)</f>
        <v>0</v>
      </c>
      <c r="BL277" s="17" t="s">
        <v>201</v>
      </c>
      <c r="BM277" s="143" t="s">
        <v>1430</v>
      </c>
    </row>
    <row r="278" spans="2:47" s="1" customFormat="1" ht="11.25">
      <c r="B278" s="33"/>
      <c r="D278" s="149" t="s">
        <v>297</v>
      </c>
      <c r="F278" s="150" t="s">
        <v>910</v>
      </c>
      <c r="I278" s="147"/>
      <c r="L278" s="33"/>
      <c r="M278" s="148"/>
      <c r="T278" s="54"/>
      <c r="AT278" s="17" t="s">
        <v>297</v>
      </c>
      <c r="AU278" s="17" t="s">
        <v>87</v>
      </c>
    </row>
    <row r="279" spans="2:51" s="12" customFormat="1" ht="11.25">
      <c r="B279" s="151"/>
      <c r="D279" s="145" t="s">
        <v>320</v>
      </c>
      <c r="E279" s="152" t="s">
        <v>33</v>
      </c>
      <c r="F279" s="153" t="s">
        <v>1431</v>
      </c>
      <c r="H279" s="154">
        <v>58</v>
      </c>
      <c r="I279" s="155"/>
      <c r="L279" s="151"/>
      <c r="M279" s="156"/>
      <c r="T279" s="157"/>
      <c r="AT279" s="152" t="s">
        <v>320</v>
      </c>
      <c r="AU279" s="152" t="s">
        <v>87</v>
      </c>
      <c r="AV279" s="12" t="s">
        <v>87</v>
      </c>
      <c r="AW279" s="12" t="s">
        <v>39</v>
      </c>
      <c r="AX279" s="12" t="s">
        <v>85</v>
      </c>
      <c r="AY279" s="152" t="s">
        <v>194</v>
      </c>
    </row>
    <row r="280" spans="2:65" s="1" customFormat="1" ht="24.2" customHeight="1">
      <c r="B280" s="33"/>
      <c r="C280" s="132" t="s">
        <v>1432</v>
      </c>
      <c r="D280" s="132" t="s">
        <v>197</v>
      </c>
      <c r="E280" s="133" t="s">
        <v>1433</v>
      </c>
      <c r="F280" s="134" t="s">
        <v>1434</v>
      </c>
      <c r="G280" s="135" t="s">
        <v>317</v>
      </c>
      <c r="H280" s="136">
        <v>355</v>
      </c>
      <c r="I280" s="137"/>
      <c r="J280" s="138">
        <f>ROUND(I280*H280,2)</f>
        <v>0</v>
      </c>
      <c r="K280" s="134" t="s">
        <v>295</v>
      </c>
      <c r="L280" s="33"/>
      <c r="M280" s="139" t="s">
        <v>33</v>
      </c>
      <c r="N280" s="140" t="s">
        <v>49</v>
      </c>
      <c r="P280" s="141">
        <f>O280*H280</f>
        <v>0</v>
      </c>
      <c r="Q280" s="141">
        <v>0</v>
      </c>
      <c r="R280" s="141">
        <f>Q280*H280</f>
        <v>0</v>
      </c>
      <c r="S280" s="141">
        <v>0</v>
      </c>
      <c r="T280" s="142">
        <f>S280*H280</f>
        <v>0</v>
      </c>
      <c r="AR280" s="143" t="s">
        <v>201</v>
      </c>
      <c r="AT280" s="143" t="s">
        <v>197</v>
      </c>
      <c r="AU280" s="143" t="s">
        <v>87</v>
      </c>
      <c r="AY280" s="17" t="s">
        <v>194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7" t="s">
        <v>85</v>
      </c>
      <c r="BK280" s="144">
        <f>ROUND(I280*H280,2)</f>
        <v>0</v>
      </c>
      <c r="BL280" s="17" t="s">
        <v>201</v>
      </c>
      <c r="BM280" s="143" t="s">
        <v>1435</v>
      </c>
    </row>
    <row r="281" spans="2:47" s="1" customFormat="1" ht="11.25">
      <c r="B281" s="33"/>
      <c r="D281" s="149" t="s">
        <v>297</v>
      </c>
      <c r="F281" s="150" t="s">
        <v>1436</v>
      </c>
      <c r="I281" s="147"/>
      <c r="L281" s="33"/>
      <c r="M281" s="148"/>
      <c r="T281" s="54"/>
      <c r="AT281" s="17" t="s">
        <v>297</v>
      </c>
      <c r="AU281" s="17" t="s">
        <v>87</v>
      </c>
    </row>
    <row r="282" spans="2:51" s="12" customFormat="1" ht="11.25">
      <c r="B282" s="151"/>
      <c r="D282" s="145" t="s">
        <v>320</v>
      </c>
      <c r="E282" s="152" t="s">
        <v>33</v>
      </c>
      <c r="F282" s="153" t="s">
        <v>1437</v>
      </c>
      <c r="H282" s="154">
        <v>355</v>
      </c>
      <c r="I282" s="155"/>
      <c r="L282" s="151"/>
      <c r="M282" s="156"/>
      <c r="T282" s="157"/>
      <c r="AT282" s="152" t="s">
        <v>320</v>
      </c>
      <c r="AU282" s="152" t="s">
        <v>87</v>
      </c>
      <c r="AV282" s="12" t="s">
        <v>87</v>
      </c>
      <c r="AW282" s="12" t="s">
        <v>39</v>
      </c>
      <c r="AX282" s="12" t="s">
        <v>85</v>
      </c>
      <c r="AY282" s="152" t="s">
        <v>194</v>
      </c>
    </row>
    <row r="283" spans="2:65" s="1" customFormat="1" ht="24.2" customHeight="1">
      <c r="B283" s="33"/>
      <c r="C283" s="132" t="s">
        <v>1438</v>
      </c>
      <c r="D283" s="132" t="s">
        <v>197</v>
      </c>
      <c r="E283" s="133" t="s">
        <v>1439</v>
      </c>
      <c r="F283" s="134" t="s">
        <v>1440</v>
      </c>
      <c r="G283" s="135" t="s">
        <v>317</v>
      </c>
      <c r="H283" s="136">
        <v>21300</v>
      </c>
      <c r="I283" s="137"/>
      <c r="J283" s="138">
        <f>ROUND(I283*H283,2)</f>
        <v>0</v>
      </c>
      <c r="K283" s="134" t="s">
        <v>295</v>
      </c>
      <c r="L283" s="33"/>
      <c r="M283" s="139" t="s">
        <v>33</v>
      </c>
      <c r="N283" s="140" t="s">
        <v>49</v>
      </c>
      <c r="P283" s="141">
        <f>O283*H283</f>
        <v>0</v>
      </c>
      <c r="Q283" s="141">
        <v>0</v>
      </c>
      <c r="R283" s="141">
        <f>Q283*H283</f>
        <v>0</v>
      </c>
      <c r="S283" s="141">
        <v>0</v>
      </c>
      <c r="T283" s="142">
        <f>S283*H283</f>
        <v>0</v>
      </c>
      <c r="AR283" s="143" t="s">
        <v>201</v>
      </c>
      <c r="AT283" s="143" t="s">
        <v>197</v>
      </c>
      <c r="AU283" s="143" t="s">
        <v>87</v>
      </c>
      <c r="AY283" s="17" t="s">
        <v>194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7" t="s">
        <v>85</v>
      </c>
      <c r="BK283" s="144">
        <f>ROUND(I283*H283,2)</f>
        <v>0</v>
      </c>
      <c r="BL283" s="17" t="s">
        <v>201</v>
      </c>
      <c r="BM283" s="143" t="s">
        <v>1441</v>
      </c>
    </row>
    <row r="284" spans="2:47" s="1" customFormat="1" ht="11.25">
      <c r="B284" s="33"/>
      <c r="D284" s="149" t="s">
        <v>297</v>
      </c>
      <c r="F284" s="150" t="s">
        <v>1442</v>
      </c>
      <c r="I284" s="147"/>
      <c r="L284" s="33"/>
      <c r="M284" s="148"/>
      <c r="T284" s="54"/>
      <c r="AT284" s="17" t="s">
        <v>297</v>
      </c>
      <c r="AU284" s="17" t="s">
        <v>87</v>
      </c>
    </row>
    <row r="285" spans="2:51" s="12" customFormat="1" ht="11.25">
      <c r="B285" s="151"/>
      <c r="D285" s="145" t="s">
        <v>320</v>
      </c>
      <c r="E285" s="152" t="s">
        <v>33</v>
      </c>
      <c r="F285" s="153" t="s">
        <v>1443</v>
      </c>
      <c r="H285" s="154">
        <v>21300</v>
      </c>
      <c r="I285" s="155"/>
      <c r="L285" s="151"/>
      <c r="M285" s="156"/>
      <c r="T285" s="157"/>
      <c r="AT285" s="152" t="s">
        <v>320</v>
      </c>
      <c r="AU285" s="152" t="s">
        <v>87</v>
      </c>
      <c r="AV285" s="12" t="s">
        <v>87</v>
      </c>
      <c r="AW285" s="12" t="s">
        <v>39</v>
      </c>
      <c r="AX285" s="12" t="s">
        <v>85</v>
      </c>
      <c r="AY285" s="152" t="s">
        <v>194</v>
      </c>
    </row>
    <row r="286" spans="2:65" s="1" customFormat="1" ht="24.2" customHeight="1">
      <c r="B286" s="33"/>
      <c r="C286" s="132" t="s">
        <v>1444</v>
      </c>
      <c r="D286" s="132" t="s">
        <v>197</v>
      </c>
      <c r="E286" s="133" t="s">
        <v>1445</v>
      </c>
      <c r="F286" s="134" t="s">
        <v>1446</v>
      </c>
      <c r="G286" s="135" t="s">
        <v>317</v>
      </c>
      <c r="H286" s="136">
        <v>355</v>
      </c>
      <c r="I286" s="137"/>
      <c r="J286" s="138">
        <f>ROUND(I286*H286,2)</f>
        <v>0</v>
      </c>
      <c r="K286" s="134" t="s">
        <v>295</v>
      </c>
      <c r="L286" s="33"/>
      <c r="M286" s="139" t="s">
        <v>33</v>
      </c>
      <c r="N286" s="140" t="s">
        <v>49</v>
      </c>
      <c r="P286" s="141">
        <f>O286*H286</f>
        <v>0</v>
      </c>
      <c r="Q286" s="141">
        <v>0</v>
      </c>
      <c r="R286" s="141">
        <f>Q286*H286</f>
        <v>0</v>
      </c>
      <c r="S286" s="141">
        <v>0</v>
      </c>
      <c r="T286" s="142">
        <f>S286*H286</f>
        <v>0</v>
      </c>
      <c r="AR286" s="143" t="s">
        <v>201</v>
      </c>
      <c r="AT286" s="143" t="s">
        <v>197</v>
      </c>
      <c r="AU286" s="143" t="s">
        <v>87</v>
      </c>
      <c r="AY286" s="17" t="s">
        <v>194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7" t="s">
        <v>85</v>
      </c>
      <c r="BK286" s="144">
        <f>ROUND(I286*H286,2)</f>
        <v>0</v>
      </c>
      <c r="BL286" s="17" t="s">
        <v>201</v>
      </c>
      <c r="BM286" s="143" t="s">
        <v>1447</v>
      </c>
    </row>
    <row r="287" spans="2:47" s="1" customFormat="1" ht="11.25">
      <c r="B287" s="33"/>
      <c r="D287" s="149" t="s">
        <v>297</v>
      </c>
      <c r="F287" s="150" t="s">
        <v>1448</v>
      </c>
      <c r="I287" s="147"/>
      <c r="L287" s="33"/>
      <c r="M287" s="148"/>
      <c r="T287" s="54"/>
      <c r="AT287" s="17" t="s">
        <v>297</v>
      </c>
      <c r="AU287" s="17" t="s">
        <v>87</v>
      </c>
    </row>
    <row r="288" spans="2:65" s="1" customFormat="1" ht="24.2" customHeight="1">
      <c r="B288" s="33"/>
      <c r="C288" s="132" t="s">
        <v>1449</v>
      </c>
      <c r="D288" s="132" t="s">
        <v>197</v>
      </c>
      <c r="E288" s="133" t="s">
        <v>919</v>
      </c>
      <c r="F288" s="134" t="s">
        <v>920</v>
      </c>
      <c r="G288" s="135" t="s">
        <v>367</v>
      </c>
      <c r="H288" s="136">
        <v>61.1</v>
      </c>
      <c r="I288" s="137"/>
      <c r="J288" s="138">
        <f>ROUND(I288*H288,2)</f>
        <v>0</v>
      </c>
      <c r="K288" s="134" t="s">
        <v>295</v>
      </c>
      <c r="L288" s="33"/>
      <c r="M288" s="139" t="s">
        <v>33</v>
      </c>
      <c r="N288" s="140" t="s">
        <v>49</v>
      </c>
      <c r="P288" s="141">
        <f>O288*H288</f>
        <v>0</v>
      </c>
      <c r="Q288" s="141">
        <v>0.00149</v>
      </c>
      <c r="R288" s="141">
        <f>Q288*H288</f>
        <v>0.09103900000000001</v>
      </c>
      <c r="S288" s="141">
        <v>0</v>
      </c>
      <c r="T288" s="142">
        <f>S288*H288</f>
        <v>0</v>
      </c>
      <c r="AR288" s="143" t="s">
        <v>201</v>
      </c>
      <c r="AT288" s="143" t="s">
        <v>197</v>
      </c>
      <c r="AU288" s="143" t="s">
        <v>87</v>
      </c>
      <c r="AY288" s="17" t="s">
        <v>194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7" t="s">
        <v>85</v>
      </c>
      <c r="BK288" s="144">
        <f>ROUND(I288*H288,2)</f>
        <v>0</v>
      </c>
      <c r="BL288" s="17" t="s">
        <v>201</v>
      </c>
      <c r="BM288" s="143" t="s">
        <v>1450</v>
      </c>
    </row>
    <row r="289" spans="2:47" s="1" customFormat="1" ht="11.25">
      <c r="B289" s="33"/>
      <c r="D289" s="149" t="s">
        <v>297</v>
      </c>
      <c r="F289" s="150" t="s">
        <v>922</v>
      </c>
      <c r="I289" s="147"/>
      <c r="L289" s="33"/>
      <c r="M289" s="148"/>
      <c r="T289" s="54"/>
      <c r="AT289" s="17" t="s">
        <v>297</v>
      </c>
      <c r="AU289" s="17" t="s">
        <v>87</v>
      </c>
    </row>
    <row r="290" spans="2:51" s="12" customFormat="1" ht="11.25">
      <c r="B290" s="151"/>
      <c r="D290" s="145" t="s">
        <v>320</v>
      </c>
      <c r="E290" s="152" t="s">
        <v>33</v>
      </c>
      <c r="F290" s="153" t="s">
        <v>1451</v>
      </c>
      <c r="H290" s="154">
        <v>61.1</v>
      </c>
      <c r="I290" s="155"/>
      <c r="L290" s="151"/>
      <c r="M290" s="156"/>
      <c r="T290" s="157"/>
      <c r="AT290" s="152" t="s">
        <v>320</v>
      </c>
      <c r="AU290" s="152" t="s">
        <v>87</v>
      </c>
      <c r="AV290" s="12" t="s">
        <v>87</v>
      </c>
      <c r="AW290" s="12" t="s">
        <v>39</v>
      </c>
      <c r="AX290" s="12" t="s">
        <v>85</v>
      </c>
      <c r="AY290" s="152" t="s">
        <v>194</v>
      </c>
    </row>
    <row r="291" spans="2:65" s="1" customFormat="1" ht="24.2" customHeight="1">
      <c r="B291" s="33"/>
      <c r="C291" s="132" t="s">
        <v>1452</v>
      </c>
      <c r="D291" s="132" t="s">
        <v>197</v>
      </c>
      <c r="E291" s="133" t="s">
        <v>1078</v>
      </c>
      <c r="F291" s="134" t="s">
        <v>1079</v>
      </c>
      <c r="G291" s="135" t="s">
        <v>344</v>
      </c>
      <c r="H291" s="136">
        <v>7</v>
      </c>
      <c r="I291" s="137"/>
      <c r="J291" s="138">
        <f>ROUND(I291*H291,2)</f>
        <v>0</v>
      </c>
      <c r="K291" s="134" t="s">
        <v>295</v>
      </c>
      <c r="L291" s="33"/>
      <c r="M291" s="139" t="s">
        <v>33</v>
      </c>
      <c r="N291" s="140" t="s">
        <v>49</v>
      </c>
      <c r="P291" s="141">
        <f>O291*H291</f>
        <v>0</v>
      </c>
      <c r="Q291" s="141">
        <v>0</v>
      </c>
      <c r="R291" s="141">
        <f>Q291*H291</f>
        <v>0</v>
      </c>
      <c r="S291" s="141">
        <v>2.85</v>
      </c>
      <c r="T291" s="142">
        <f>S291*H291</f>
        <v>19.95</v>
      </c>
      <c r="AR291" s="143" t="s">
        <v>201</v>
      </c>
      <c r="AT291" s="143" t="s">
        <v>197</v>
      </c>
      <c r="AU291" s="143" t="s">
        <v>87</v>
      </c>
      <c r="AY291" s="17" t="s">
        <v>194</v>
      </c>
      <c r="BE291" s="144">
        <f>IF(N291="základní",J291,0)</f>
        <v>0</v>
      </c>
      <c r="BF291" s="144">
        <f>IF(N291="snížená",J291,0)</f>
        <v>0</v>
      </c>
      <c r="BG291" s="144">
        <f>IF(N291="zákl. přenesená",J291,0)</f>
        <v>0</v>
      </c>
      <c r="BH291" s="144">
        <f>IF(N291="sníž. přenesená",J291,0)</f>
        <v>0</v>
      </c>
      <c r="BI291" s="144">
        <f>IF(N291="nulová",J291,0)</f>
        <v>0</v>
      </c>
      <c r="BJ291" s="17" t="s">
        <v>85</v>
      </c>
      <c r="BK291" s="144">
        <f>ROUND(I291*H291,2)</f>
        <v>0</v>
      </c>
      <c r="BL291" s="17" t="s">
        <v>201</v>
      </c>
      <c r="BM291" s="143" t="s">
        <v>1453</v>
      </c>
    </row>
    <row r="292" spans="2:47" s="1" customFormat="1" ht="11.25">
      <c r="B292" s="33"/>
      <c r="D292" s="149" t="s">
        <v>297</v>
      </c>
      <c r="F292" s="150" t="s">
        <v>1081</v>
      </c>
      <c r="I292" s="147"/>
      <c r="L292" s="33"/>
      <c r="M292" s="148"/>
      <c r="T292" s="54"/>
      <c r="AT292" s="17" t="s">
        <v>297</v>
      </c>
      <c r="AU292" s="17" t="s">
        <v>87</v>
      </c>
    </row>
    <row r="293" spans="2:51" s="12" customFormat="1" ht="11.25">
      <c r="B293" s="151"/>
      <c r="D293" s="145" t="s">
        <v>320</v>
      </c>
      <c r="E293" s="152" t="s">
        <v>33</v>
      </c>
      <c r="F293" s="153" t="s">
        <v>1454</v>
      </c>
      <c r="H293" s="154">
        <v>7</v>
      </c>
      <c r="I293" s="155"/>
      <c r="L293" s="151"/>
      <c r="M293" s="156"/>
      <c r="T293" s="157"/>
      <c r="AT293" s="152" t="s">
        <v>320</v>
      </c>
      <c r="AU293" s="152" t="s">
        <v>87</v>
      </c>
      <c r="AV293" s="12" t="s">
        <v>87</v>
      </c>
      <c r="AW293" s="12" t="s">
        <v>39</v>
      </c>
      <c r="AX293" s="12" t="s">
        <v>85</v>
      </c>
      <c r="AY293" s="152" t="s">
        <v>194</v>
      </c>
    </row>
    <row r="294" spans="2:65" s="1" customFormat="1" ht="16.5" customHeight="1">
      <c r="B294" s="33"/>
      <c r="C294" s="132" t="s">
        <v>1455</v>
      </c>
      <c r="D294" s="132" t="s">
        <v>197</v>
      </c>
      <c r="E294" s="133" t="s">
        <v>943</v>
      </c>
      <c r="F294" s="134" t="s">
        <v>944</v>
      </c>
      <c r="G294" s="135" t="s">
        <v>367</v>
      </c>
      <c r="H294" s="136">
        <v>52</v>
      </c>
      <c r="I294" s="137"/>
      <c r="J294" s="138">
        <f>ROUND(I294*H294,2)</f>
        <v>0</v>
      </c>
      <c r="K294" s="134" t="s">
        <v>33</v>
      </c>
      <c r="L294" s="33"/>
      <c r="M294" s="139" t="s">
        <v>33</v>
      </c>
      <c r="N294" s="140" t="s">
        <v>49</v>
      </c>
      <c r="P294" s="141">
        <f>O294*H294</f>
        <v>0</v>
      </c>
      <c r="Q294" s="141">
        <v>0</v>
      </c>
      <c r="R294" s="141">
        <f>Q294*H294</f>
        <v>0</v>
      </c>
      <c r="S294" s="141">
        <v>0</v>
      </c>
      <c r="T294" s="142">
        <f>S294*H294</f>
        <v>0</v>
      </c>
      <c r="AR294" s="143" t="s">
        <v>201</v>
      </c>
      <c r="AT294" s="143" t="s">
        <v>197</v>
      </c>
      <c r="AU294" s="143" t="s">
        <v>87</v>
      </c>
      <c r="AY294" s="17" t="s">
        <v>194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7" t="s">
        <v>85</v>
      </c>
      <c r="BK294" s="144">
        <f>ROUND(I294*H294,2)</f>
        <v>0</v>
      </c>
      <c r="BL294" s="17" t="s">
        <v>201</v>
      </c>
      <c r="BM294" s="143" t="s">
        <v>1456</v>
      </c>
    </row>
    <row r="295" spans="2:51" s="12" customFormat="1" ht="11.25">
      <c r="B295" s="151"/>
      <c r="D295" s="145" t="s">
        <v>320</v>
      </c>
      <c r="E295" s="152" t="s">
        <v>33</v>
      </c>
      <c r="F295" s="153" t="s">
        <v>1457</v>
      </c>
      <c r="H295" s="154">
        <v>52</v>
      </c>
      <c r="I295" s="155"/>
      <c r="L295" s="151"/>
      <c r="M295" s="156"/>
      <c r="T295" s="157"/>
      <c r="AT295" s="152" t="s">
        <v>320</v>
      </c>
      <c r="AU295" s="152" t="s">
        <v>87</v>
      </c>
      <c r="AV295" s="12" t="s">
        <v>87</v>
      </c>
      <c r="AW295" s="12" t="s">
        <v>39</v>
      </c>
      <c r="AX295" s="12" t="s">
        <v>85</v>
      </c>
      <c r="AY295" s="152" t="s">
        <v>194</v>
      </c>
    </row>
    <row r="296" spans="2:63" s="11" customFormat="1" ht="22.9" customHeight="1">
      <c r="B296" s="120"/>
      <c r="D296" s="121" t="s">
        <v>77</v>
      </c>
      <c r="E296" s="130" t="s">
        <v>498</v>
      </c>
      <c r="F296" s="130" t="s">
        <v>499</v>
      </c>
      <c r="I296" s="123"/>
      <c r="J296" s="131">
        <f>BK296</f>
        <v>0</v>
      </c>
      <c r="L296" s="120"/>
      <c r="M296" s="125"/>
      <c r="P296" s="126">
        <f>SUM(P297:P303)</f>
        <v>0</v>
      </c>
      <c r="R296" s="126">
        <f>SUM(R297:R303)</f>
        <v>0</v>
      </c>
      <c r="T296" s="127">
        <f>SUM(T297:T303)</f>
        <v>0</v>
      </c>
      <c r="AR296" s="121" t="s">
        <v>85</v>
      </c>
      <c r="AT296" s="128" t="s">
        <v>77</v>
      </c>
      <c r="AU296" s="128" t="s">
        <v>85</v>
      </c>
      <c r="AY296" s="121" t="s">
        <v>194</v>
      </c>
      <c r="BK296" s="129">
        <f>SUM(BK297:BK303)</f>
        <v>0</v>
      </c>
    </row>
    <row r="297" spans="2:65" s="1" customFormat="1" ht="24.2" customHeight="1">
      <c r="B297" s="33"/>
      <c r="C297" s="132" t="s">
        <v>1458</v>
      </c>
      <c r="D297" s="132" t="s">
        <v>197</v>
      </c>
      <c r="E297" s="133" t="s">
        <v>1085</v>
      </c>
      <c r="F297" s="134" t="s">
        <v>1086</v>
      </c>
      <c r="G297" s="135" t="s">
        <v>351</v>
      </c>
      <c r="H297" s="136">
        <v>19.95</v>
      </c>
      <c r="I297" s="137"/>
      <c r="J297" s="138">
        <f>ROUND(I297*H297,2)</f>
        <v>0</v>
      </c>
      <c r="K297" s="134" t="s">
        <v>295</v>
      </c>
      <c r="L297" s="33"/>
      <c r="M297" s="139" t="s">
        <v>33</v>
      </c>
      <c r="N297" s="140" t="s">
        <v>49</v>
      </c>
      <c r="P297" s="141">
        <f>O297*H297</f>
        <v>0</v>
      </c>
      <c r="Q297" s="141">
        <v>0</v>
      </c>
      <c r="R297" s="141">
        <f>Q297*H297</f>
        <v>0</v>
      </c>
      <c r="S297" s="141">
        <v>0</v>
      </c>
      <c r="T297" s="142">
        <f>S297*H297</f>
        <v>0</v>
      </c>
      <c r="AR297" s="143" t="s">
        <v>201</v>
      </c>
      <c r="AT297" s="143" t="s">
        <v>197</v>
      </c>
      <c r="AU297" s="143" t="s">
        <v>87</v>
      </c>
      <c r="AY297" s="17" t="s">
        <v>194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7" t="s">
        <v>85</v>
      </c>
      <c r="BK297" s="144">
        <f>ROUND(I297*H297,2)</f>
        <v>0</v>
      </c>
      <c r="BL297" s="17" t="s">
        <v>201</v>
      </c>
      <c r="BM297" s="143" t="s">
        <v>1459</v>
      </c>
    </row>
    <row r="298" spans="2:47" s="1" customFormat="1" ht="11.25">
      <c r="B298" s="33"/>
      <c r="D298" s="149" t="s">
        <v>297</v>
      </c>
      <c r="F298" s="150" t="s">
        <v>1088</v>
      </c>
      <c r="I298" s="147"/>
      <c r="L298" s="33"/>
      <c r="M298" s="148"/>
      <c r="T298" s="54"/>
      <c r="AT298" s="17" t="s">
        <v>297</v>
      </c>
      <c r="AU298" s="17" t="s">
        <v>87</v>
      </c>
    </row>
    <row r="299" spans="2:65" s="1" customFormat="1" ht="24.2" customHeight="1">
      <c r="B299" s="33"/>
      <c r="C299" s="132" t="s">
        <v>1460</v>
      </c>
      <c r="D299" s="132" t="s">
        <v>197</v>
      </c>
      <c r="E299" s="133" t="s">
        <v>500</v>
      </c>
      <c r="F299" s="134" t="s">
        <v>501</v>
      </c>
      <c r="G299" s="135" t="s">
        <v>351</v>
      </c>
      <c r="H299" s="136">
        <v>918.73</v>
      </c>
      <c r="I299" s="137"/>
      <c r="J299" s="138">
        <f>ROUND(I299*H299,2)</f>
        <v>0</v>
      </c>
      <c r="K299" s="134" t="s">
        <v>295</v>
      </c>
      <c r="L299" s="33"/>
      <c r="M299" s="139" t="s">
        <v>33</v>
      </c>
      <c r="N299" s="140" t="s">
        <v>49</v>
      </c>
      <c r="P299" s="141">
        <f>O299*H299</f>
        <v>0</v>
      </c>
      <c r="Q299" s="141">
        <v>0</v>
      </c>
      <c r="R299" s="141">
        <f>Q299*H299</f>
        <v>0</v>
      </c>
      <c r="S299" s="141">
        <v>0</v>
      </c>
      <c r="T299" s="142">
        <f>S299*H299</f>
        <v>0</v>
      </c>
      <c r="AR299" s="143" t="s">
        <v>201</v>
      </c>
      <c r="AT299" s="143" t="s">
        <v>197</v>
      </c>
      <c r="AU299" s="143" t="s">
        <v>87</v>
      </c>
      <c r="AY299" s="17" t="s">
        <v>194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17" t="s">
        <v>85</v>
      </c>
      <c r="BK299" s="144">
        <f>ROUND(I299*H299,2)</f>
        <v>0</v>
      </c>
      <c r="BL299" s="17" t="s">
        <v>201</v>
      </c>
      <c r="BM299" s="143" t="s">
        <v>1461</v>
      </c>
    </row>
    <row r="300" spans="2:47" s="1" customFormat="1" ht="11.25">
      <c r="B300" s="33"/>
      <c r="D300" s="149" t="s">
        <v>297</v>
      </c>
      <c r="F300" s="150" t="s">
        <v>503</v>
      </c>
      <c r="I300" s="147"/>
      <c r="L300" s="33"/>
      <c r="M300" s="148"/>
      <c r="T300" s="54"/>
      <c r="AT300" s="17" t="s">
        <v>297</v>
      </c>
      <c r="AU300" s="17" t="s">
        <v>87</v>
      </c>
    </row>
    <row r="301" spans="2:65" s="1" customFormat="1" ht="24.2" customHeight="1">
      <c r="B301" s="33"/>
      <c r="C301" s="132" t="s">
        <v>1462</v>
      </c>
      <c r="D301" s="132" t="s">
        <v>197</v>
      </c>
      <c r="E301" s="133" t="s">
        <v>505</v>
      </c>
      <c r="F301" s="134" t="s">
        <v>506</v>
      </c>
      <c r="G301" s="135" t="s">
        <v>351</v>
      </c>
      <c r="H301" s="136">
        <v>478.8</v>
      </c>
      <c r="I301" s="137"/>
      <c r="J301" s="138">
        <f>ROUND(I301*H301,2)</f>
        <v>0</v>
      </c>
      <c r="K301" s="134" t="s">
        <v>295</v>
      </c>
      <c r="L301" s="33"/>
      <c r="M301" s="139" t="s">
        <v>33</v>
      </c>
      <c r="N301" s="140" t="s">
        <v>49</v>
      </c>
      <c r="P301" s="141">
        <f>O301*H301</f>
        <v>0</v>
      </c>
      <c r="Q301" s="141">
        <v>0</v>
      </c>
      <c r="R301" s="141">
        <f>Q301*H301</f>
        <v>0</v>
      </c>
      <c r="S301" s="141">
        <v>0</v>
      </c>
      <c r="T301" s="142">
        <f>S301*H301</f>
        <v>0</v>
      </c>
      <c r="AR301" s="143" t="s">
        <v>201</v>
      </c>
      <c r="AT301" s="143" t="s">
        <v>197</v>
      </c>
      <c r="AU301" s="143" t="s">
        <v>87</v>
      </c>
      <c r="AY301" s="17" t="s">
        <v>194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7" t="s">
        <v>85</v>
      </c>
      <c r="BK301" s="144">
        <f>ROUND(I301*H301,2)</f>
        <v>0</v>
      </c>
      <c r="BL301" s="17" t="s">
        <v>201</v>
      </c>
      <c r="BM301" s="143" t="s">
        <v>1463</v>
      </c>
    </row>
    <row r="302" spans="2:47" s="1" customFormat="1" ht="11.25">
      <c r="B302" s="33"/>
      <c r="D302" s="149" t="s">
        <v>297</v>
      </c>
      <c r="F302" s="150" t="s">
        <v>508</v>
      </c>
      <c r="I302" s="147"/>
      <c r="L302" s="33"/>
      <c r="M302" s="148"/>
      <c r="T302" s="54"/>
      <c r="AT302" s="17" t="s">
        <v>297</v>
      </c>
      <c r="AU302" s="17" t="s">
        <v>87</v>
      </c>
    </row>
    <row r="303" spans="2:51" s="12" customFormat="1" ht="11.25">
      <c r="B303" s="151"/>
      <c r="D303" s="145" t="s">
        <v>320</v>
      </c>
      <c r="E303" s="152" t="s">
        <v>33</v>
      </c>
      <c r="F303" s="153" t="s">
        <v>1464</v>
      </c>
      <c r="H303" s="154">
        <v>478.8</v>
      </c>
      <c r="I303" s="155"/>
      <c r="L303" s="151"/>
      <c r="M303" s="156"/>
      <c r="T303" s="157"/>
      <c r="AT303" s="152" t="s">
        <v>320</v>
      </c>
      <c r="AU303" s="152" t="s">
        <v>87</v>
      </c>
      <c r="AV303" s="12" t="s">
        <v>87</v>
      </c>
      <c r="AW303" s="12" t="s">
        <v>39</v>
      </c>
      <c r="AX303" s="12" t="s">
        <v>85</v>
      </c>
      <c r="AY303" s="152" t="s">
        <v>194</v>
      </c>
    </row>
    <row r="304" spans="2:63" s="11" customFormat="1" ht="22.9" customHeight="1">
      <c r="B304" s="120"/>
      <c r="D304" s="121" t="s">
        <v>77</v>
      </c>
      <c r="E304" s="130" t="s">
        <v>375</v>
      </c>
      <c r="F304" s="130" t="s">
        <v>376</v>
      </c>
      <c r="I304" s="123"/>
      <c r="J304" s="131">
        <f>BK304</f>
        <v>0</v>
      </c>
      <c r="L304" s="120"/>
      <c r="M304" s="125"/>
      <c r="P304" s="126">
        <f>SUM(P305:P306)</f>
        <v>0</v>
      </c>
      <c r="R304" s="126">
        <f>SUM(R305:R306)</f>
        <v>0</v>
      </c>
      <c r="T304" s="127">
        <f>SUM(T305:T306)</f>
        <v>0</v>
      </c>
      <c r="AR304" s="121" t="s">
        <v>85</v>
      </c>
      <c r="AT304" s="128" t="s">
        <v>77</v>
      </c>
      <c r="AU304" s="128" t="s">
        <v>85</v>
      </c>
      <c r="AY304" s="121" t="s">
        <v>194</v>
      </c>
      <c r="BK304" s="129">
        <f>SUM(BK305:BK306)</f>
        <v>0</v>
      </c>
    </row>
    <row r="305" spans="2:65" s="1" customFormat="1" ht="21.75" customHeight="1">
      <c r="B305" s="33"/>
      <c r="C305" s="132" t="s">
        <v>1465</v>
      </c>
      <c r="D305" s="132" t="s">
        <v>197</v>
      </c>
      <c r="E305" s="133" t="s">
        <v>377</v>
      </c>
      <c r="F305" s="134" t="s">
        <v>378</v>
      </c>
      <c r="G305" s="135" t="s">
        <v>351</v>
      </c>
      <c r="H305" s="136">
        <v>806.288</v>
      </c>
      <c r="I305" s="137"/>
      <c r="J305" s="138">
        <f>ROUND(I305*H305,2)</f>
        <v>0</v>
      </c>
      <c r="K305" s="134" t="s">
        <v>295</v>
      </c>
      <c r="L305" s="33"/>
      <c r="M305" s="139" t="s">
        <v>33</v>
      </c>
      <c r="N305" s="140" t="s">
        <v>49</v>
      </c>
      <c r="P305" s="141">
        <f>O305*H305</f>
        <v>0</v>
      </c>
      <c r="Q305" s="141">
        <v>0</v>
      </c>
      <c r="R305" s="141">
        <f>Q305*H305</f>
        <v>0</v>
      </c>
      <c r="S305" s="141">
        <v>0</v>
      </c>
      <c r="T305" s="142">
        <f>S305*H305</f>
        <v>0</v>
      </c>
      <c r="AR305" s="143" t="s">
        <v>201</v>
      </c>
      <c r="AT305" s="143" t="s">
        <v>197</v>
      </c>
      <c r="AU305" s="143" t="s">
        <v>87</v>
      </c>
      <c r="AY305" s="17" t="s">
        <v>194</v>
      </c>
      <c r="BE305" s="144">
        <f>IF(N305="základní",J305,0)</f>
        <v>0</v>
      </c>
      <c r="BF305" s="144">
        <f>IF(N305="snížená",J305,0)</f>
        <v>0</v>
      </c>
      <c r="BG305" s="144">
        <f>IF(N305="zákl. přenesená",J305,0)</f>
        <v>0</v>
      </c>
      <c r="BH305" s="144">
        <f>IF(N305="sníž. přenesená",J305,0)</f>
        <v>0</v>
      </c>
      <c r="BI305" s="144">
        <f>IF(N305="nulová",J305,0)</f>
        <v>0</v>
      </c>
      <c r="BJ305" s="17" t="s">
        <v>85</v>
      </c>
      <c r="BK305" s="144">
        <f>ROUND(I305*H305,2)</f>
        <v>0</v>
      </c>
      <c r="BL305" s="17" t="s">
        <v>201</v>
      </c>
      <c r="BM305" s="143" t="s">
        <v>1466</v>
      </c>
    </row>
    <row r="306" spans="2:47" s="1" customFormat="1" ht="11.25">
      <c r="B306" s="33"/>
      <c r="D306" s="149" t="s">
        <v>297</v>
      </c>
      <c r="F306" s="150" t="s">
        <v>380</v>
      </c>
      <c r="I306" s="147"/>
      <c r="L306" s="33"/>
      <c r="M306" s="148"/>
      <c r="T306" s="54"/>
      <c r="AT306" s="17" t="s">
        <v>297</v>
      </c>
      <c r="AU306" s="17" t="s">
        <v>87</v>
      </c>
    </row>
    <row r="307" spans="2:63" s="11" customFormat="1" ht="25.9" customHeight="1">
      <c r="B307" s="120"/>
      <c r="D307" s="121" t="s">
        <v>77</v>
      </c>
      <c r="E307" s="122" t="s">
        <v>950</v>
      </c>
      <c r="F307" s="122" t="s">
        <v>951</v>
      </c>
      <c r="I307" s="123"/>
      <c r="J307" s="124">
        <f>BK307</f>
        <v>0</v>
      </c>
      <c r="L307" s="120"/>
      <c r="M307" s="125"/>
      <c r="P307" s="126">
        <f>P308+P312</f>
        <v>0</v>
      </c>
      <c r="R307" s="126">
        <f>R308+R312</f>
        <v>0.044813000000000006</v>
      </c>
      <c r="T307" s="127">
        <f>T308+T312</f>
        <v>0</v>
      </c>
      <c r="AR307" s="121" t="s">
        <v>87</v>
      </c>
      <c r="AT307" s="128" t="s">
        <v>77</v>
      </c>
      <c r="AU307" s="128" t="s">
        <v>78</v>
      </c>
      <c r="AY307" s="121" t="s">
        <v>194</v>
      </c>
      <c r="BK307" s="129">
        <f>BK308+BK312</f>
        <v>0</v>
      </c>
    </row>
    <row r="308" spans="2:63" s="11" customFormat="1" ht="22.9" customHeight="1">
      <c r="B308" s="120"/>
      <c r="D308" s="121" t="s">
        <v>77</v>
      </c>
      <c r="E308" s="130" t="s">
        <v>952</v>
      </c>
      <c r="F308" s="130" t="s">
        <v>953</v>
      </c>
      <c r="I308" s="123"/>
      <c r="J308" s="131">
        <f>BK308</f>
        <v>0</v>
      </c>
      <c r="L308" s="120"/>
      <c r="M308" s="125"/>
      <c r="P308" s="126">
        <f>SUM(P309:P311)</f>
        <v>0</v>
      </c>
      <c r="R308" s="126">
        <f>SUM(R309:R311)</f>
        <v>0.0076</v>
      </c>
      <c r="T308" s="127">
        <f>SUM(T309:T311)</f>
        <v>0</v>
      </c>
      <c r="AR308" s="121" t="s">
        <v>87</v>
      </c>
      <c r="AT308" s="128" t="s">
        <v>77</v>
      </c>
      <c r="AU308" s="128" t="s">
        <v>85</v>
      </c>
      <c r="AY308" s="121" t="s">
        <v>194</v>
      </c>
      <c r="BK308" s="129">
        <f>SUM(BK309:BK311)</f>
        <v>0</v>
      </c>
    </row>
    <row r="309" spans="2:65" s="1" customFormat="1" ht="16.5" customHeight="1">
      <c r="B309" s="33"/>
      <c r="C309" s="132" t="s">
        <v>1467</v>
      </c>
      <c r="D309" s="132" t="s">
        <v>197</v>
      </c>
      <c r="E309" s="133" t="s">
        <v>955</v>
      </c>
      <c r="F309" s="134" t="s">
        <v>956</v>
      </c>
      <c r="G309" s="135" t="s">
        <v>621</v>
      </c>
      <c r="H309" s="136">
        <v>2</v>
      </c>
      <c r="I309" s="137"/>
      <c r="J309" s="138">
        <f>ROUND(I309*H309,2)</f>
        <v>0</v>
      </c>
      <c r="K309" s="134" t="s">
        <v>295</v>
      </c>
      <c r="L309" s="33"/>
      <c r="M309" s="139" t="s">
        <v>33</v>
      </c>
      <c r="N309" s="140" t="s">
        <v>49</v>
      </c>
      <c r="P309" s="141">
        <f>O309*H309</f>
        <v>0</v>
      </c>
      <c r="Q309" s="141">
        <v>0.0038</v>
      </c>
      <c r="R309" s="141">
        <f>Q309*H309</f>
        <v>0.0076</v>
      </c>
      <c r="S309" s="141">
        <v>0</v>
      </c>
      <c r="T309" s="142">
        <f>S309*H309</f>
        <v>0</v>
      </c>
      <c r="AR309" s="143" t="s">
        <v>265</v>
      </c>
      <c r="AT309" s="143" t="s">
        <v>197</v>
      </c>
      <c r="AU309" s="143" t="s">
        <v>87</v>
      </c>
      <c r="AY309" s="17" t="s">
        <v>194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7" t="s">
        <v>85</v>
      </c>
      <c r="BK309" s="144">
        <f>ROUND(I309*H309,2)</f>
        <v>0</v>
      </c>
      <c r="BL309" s="17" t="s">
        <v>265</v>
      </c>
      <c r="BM309" s="143" t="s">
        <v>1468</v>
      </c>
    </row>
    <row r="310" spans="2:47" s="1" customFormat="1" ht="11.25">
      <c r="B310" s="33"/>
      <c r="D310" s="149" t="s">
        <v>297</v>
      </c>
      <c r="F310" s="150" t="s">
        <v>958</v>
      </c>
      <c r="I310" s="147"/>
      <c r="L310" s="33"/>
      <c r="M310" s="148"/>
      <c r="T310" s="54"/>
      <c r="AT310" s="17" t="s">
        <v>297</v>
      </c>
      <c r="AU310" s="17" t="s">
        <v>87</v>
      </c>
    </row>
    <row r="311" spans="2:51" s="12" customFormat="1" ht="11.25">
      <c r="B311" s="151"/>
      <c r="D311" s="145" t="s">
        <v>320</v>
      </c>
      <c r="E311" s="152" t="s">
        <v>33</v>
      </c>
      <c r="F311" s="153" t="s">
        <v>1469</v>
      </c>
      <c r="H311" s="154">
        <v>2</v>
      </c>
      <c r="I311" s="155"/>
      <c r="L311" s="151"/>
      <c r="M311" s="156"/>
      <c r="T311" s="157"/>
      <c r="AT311" s="152" t="s">
        <v>320</v>
      </c>
      <c r="AU311" s="152" t="s">
        <v>87</v>
      </c>
      <c r="AV311" s="12" t="s">
        <v>87</v>
      </c>
      <c r="AW311" s="12" t="s">
        <v>39</v>
      </c>
      <c r="AX311" s="12" t="s">
        <v>85</v>
      </c>
      <c r="AY311" s="152" t="s">
        <v>194</v>
      </c>
    </row>
    <row r="312" spans="2:63" s="11" customFormat="1" ht="22.9" customHeight="1">
      <c r="B312" s="120"/>
      <c r="D312" s="121" t="s">
        <v>77</v>
      </c>
      <c r="E312" s="130" t="s">
        <v>960</v>
      </c>
      <c r="F312" s="130" t="s">
        <v>961</v>
      </c>
      <c r="I312" s="123"/>
      <c r="J312" s="131">
        <f>BK312</f>
        <v>0</v>
      </c>
      <c r="L312" s="120"/>
      <c r="M312" s="125"/>
      <c r="P312" s="126">
        <f>SUM(P313:P314)</f>
        <v>0</v>
      </c>
      <c r="R312" s="126">
        <f>SUM(R313:R314)</f>
        <v>0.037213</v>
      </c>
      <c r="T312" s="127">
        <f>SUM(T313:T314)</f>
        <v>0</v>
      </c>
      <c r="AR312" s="121" t="s">
        <v>87</v>
      </c>
      <c r="AT312" s="128" t="s">
        <v>77</v>
      </c>
      <c r="AU312" s="128" t="s">
        <v>85</v>
      </c>
      <c r="AY312" s="121" t="s">
        <v>194</v>
      </c>
      <c r="BK312" s="129">
        <f>SUM(BK313:BK314)</f>
        <v>0</v>
      </c>
    </row>
    <row r="313" spans="2:65" s="1" customFormat="1" ht="16.5" customHeight="1">
      <c r="B313" s="33"/>
      <c r="C313" s="132" t="s">
        <v>1470</v>
      </c>
      <c r="D313" s="132" t="s">
        <v>197</v>
      </c>
      <c r="E313" s="133" t="s">
        <v>963</v>
      </c>
      <c r="F313" s="134" t="s">
        <v>964</v>
      </c>
      <c r="G313" s="135" t="s">
        <v>367</v>
      </c>
      <c r="H313" s="136">
        <v>1.1</v>
      </c>
      <c r="I313" s="137"/>
      <c r="J313" s="138">
        <f>ROUND(I313*H313,2)</f>
        <v>0</v>
      </c>
      <c r="K313" s="134" t="s">
        <v>33</v>
      </c>
      <c r="L313" s="33"/>
      <c r="M313" s="139" t="s">
        <v>33</v>
      </c>
      <c r="N313" s="140" t="s">
        <v>49</v>
      </c>
      <c r="P313" s="141">
        <f>O313*H313</f>
        <v>0</v>
      </c>
      <c r="Q313" s="141">
        <v>0.03383</v>
      </c>
      <c r="R313" s="141">
        <f>Q313*H313</f>
        <v>0.037213</v>
      </c>
      <c r="S313" s="141">
        <v>0</v>
      </c>
      <c r="T313" s="142">
        <f>S313*H313</f>
        <v>0</v>
      </c>
      <c r="AR313" s="143" t="s">
        <v>265</v>
      </c>
      <c r="AT313" s="143" t="s">
        <v>197</v>
      </c>
      <c r="AU313" s="143" t="s">
        <v>87</v>
      </c>
      <c r="AY313" s="17" t="s">
        <v>194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7" t="s">
        <v>85</v>
      </c>
      <c r="BK313" s="144">
        <f>ROUND(I313*H313,2)</f>
        <v>0</v>
      </c>
      <c r="BL313" s="17" t="s">
        <v>265</v>
      </c>
      <c r="BM313" s="143" t="s">
        <v>1471</v>
      </c>
    </row>
    <row r="314" spans="2:47" s="1" customFormat="1" ht="19.5">
      <c r="B314" s="33"/>
      <c r="D314" s="145" t="s">
        <v>206</v>
      </c>
      <c r="F314" s="146" t="s">
        <v>966</v>
      </c>
      <c r="I314" s="147"/>
      <c r="L314" s="33"/>
      <c r="M314" s="158"/>
      <c r="N314" s="159"/>
      <c r="O314" s="159"/>
      <c r="P314" s="159"/>
      <c r="Q314" s="159"/>
      <c r="R314" s="159"/>
      <c r="S314" s="159"/>
      <c r="T314" s="160"/>
      <c r="AT314" s="17" t="s">
        <v>206</v>
      </c>
      <c r="AU314" s="17" t="s">
        <v>87</v>
      </c>
    </row>
    <row r="315" spans="2:12" s="1" customFormat="1" ht="6.95" customHeight="1">
      <c r="B315" s="42"/>
      <c r="C315" s="43"/>
      <c r="D315" s="43"/>
      <c r="E315" s="43"/>
      <c r="F315" s="43"/>
      <c r="G315" s="43"/>
      <c r="H315" s="43"/>
      <c r="I315" s="43"/>
      <c r="J315" s="43"/>
      <c r="K315" s="43"/>
      <c r="L315" s="33"/>
    </row>
  </sheetData>
  <sheetProtection algorithmName="SHA-512" hashValue="36a34C9Zj8pXiPl1jXRB2vXaedGsQ31VbN/h9K/02b88NSh/jZUDdu/eMv470K2B5Jb24k0NDayKyMRsaYgQFA==" saltValue="m1MOc6nzYPD/h4ufEHbHVZW8C+5Kw5KJev3skFM15DLe64z9vf91Ib3fI1J/o7+PjA/p6DXkFQ4ViXJ+u5fxgA==" spinCount="100000" sheet="1" objects="1" scenarios="1" formatColumns="0" formatRows="0" autoFilter="0"/>
  <autoFilter ref="C96:K314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1" r:id="rId1" display="https://podminky.urs.cz/item/CS_URS_2023_01/111209111"/>
    <hyperlink ref="F104" r:id="rId2" display="https://podminky.urs.cz/item/CS_URS_2023_01/111251101"/>
    <hyperlink ref="F106" r:id="rId3" display="https://podminky.urs.cz/item/CS_URS_2023_01/112101101"/>
    <hyperlink ref="F109" r:id="rId4" display="https://podminky.urs.cz/item/CS_URS_2023_01/112101102"/>
    <hyperlink ref="F112" r:id="rId5" display="https://podminky.urs.cz/item/CS_URS_2023_01/112111111"/>
    <hyperlink ref="F114" r:id="rId6" display="https://podminky.urs.cz/item/CS_URS_2023_01/112251101"/>
    <hyperlink ref="F116" r:id="rId7" display="https://podminky.urs.cz/item/CS_URS_2023_01/112251102"/>
    <hyperlink ref="F118" r:id="rId8" display="https://podminky.urs.cz/item/CS_URS_2023_01/114203102"/>
    <hyperlink ref="F121" r:id="rId9" display="https://podminky.urs.cz/item/CS_URS_2023_01/114203104"/>
    <hyperlink ref="F126" r:id="rId10" display="https://podminky.urs.cz/item/CS_URS_2023_01/114203202"/>
    <hyperlink ref="F129" r:id="rId11" display="https://podminky.urs.cz/item/CS_URS_2023_01/121151123"/>
    <hyperlink ref="F132" r:id="rId12" display="https://podminky.urs.cz/item/CS_URS_2023_01/127751111"/>
    <hyperlink ref="F137" r:id="rId13" display="https://podminky.urs.cz/item/CS_URS_2023_01/162351103"/>
    <hyperlink ref="F146" r:id="rId14" display="https://podminky.urs.cz/item/CS_URS_2023_01/162351104"/>
    <hyperlink ref="F149" r:id="rId15" display="https://podminky.urs.cz/item/CS_URS_2023_01/167151111"/>
    <hyperlink ref="F153" r:id="rId16" display="https://podminky.urs.cz/item/CS_URS_2023_01/171151131"/>
    <hyperlink ref="F159" r:id="rId17" display="https://podminky.urs.cz/item/CS_URS_2023_01/175151101"/>
    <hyperlink ref="F165" r:id="rId18" display="https://podminky.urs.cz/item/CS_URS_2023_01/181351003"/>
    <hyperlink ref="F168" r:id="rId19" display="https://podminky.urs.cz/item/CS_URS_2023_01/181411121"/>
    <hyperlink ref="F173" r:id="rId20" display="https://podminky.urs.cz/item/CS_URS_2023_01/181411122"/>
    <hyperlink ref="F176" r:id="rId21" display="https://podminky.urs.cz/item/CS_URS_2023_01/181951112"/>
    <hyperlink ref="F179" r:id="rId22" display="https://podminky.urs.cz/item/CS_URS_2023_01/182251101"/>
    <hyperlink ref="F182" r:id="rId23" display="https://podminky.urs.cz/item/CS_URS_2023_01/182351023"/>
    <hyperlink ref="F185" r:id="rId24" display="https://podminky.urs.cz/item/CS_URS_2023_01/185804312"/>
    <hyperlink ref="F196" r:id="rId25" display="https://podminky.urs.cz/item/CS_URS_2023_01/212755214"/>
    <hyperlink ref="F199" r:id="rId26" display="https://podminky.urs.cz/item/CS_URS_2023_01/225311114"/>
    <hyperlink ref="F202" r:id="rId27" display="https://podminky.urs.cz/item/CS_URS_2023_01/273313611"/>
    <hyperlink ref="F205" r:id="rId28" display="https://podminky.urs.cz/item/CS_URS_2023_01/281602111"/>
    <hyperlink ref="F210" r:id="rId29" display="https://podminky.urs.cz/item/CS_URS_2023_01/283111112"/>
    <hyperlink ref="F215" r:id="rId30" display="https://podminky.urs.cz/item/CS_URS_2023_01/283131112"/>
    <hyperlink ref="F218" r:id="rId31" display="https://podminky.urs.cz/item/CS_URS_2023_01/461310312"/>
    <hyperlink ref="F223" r:id="rId32" display="https://podminky.urs.cz/item/CS_URS_2023_01/321321116"/>
    <hyperlink ref="F229" r:id="rId33" display="https://podminky.urs.cz/item/CS_URS_2023_01/321351010"/>
    <hyperlink ref="F232" r:id="rId34" display="https://podminky.urs.cz/item/CS_URS_2023_01/321352010"/>
    <hyperlink ref="F234" r:id="rId35" display="https://podminky.urs.cz/item/CS_URS_2023_01/321366111"/>
    <hyperlink ref="F237" r:id="rId36" display="https://podminky.urs.cz/item/CS_URS_2023_01/321366112"/>
    <hyperlink ref="F240" r:id="rId37" display="https://podminky.urs.cz/item/CS_URS_2023_01/321368211"/>
    <hyperlink ref="F249" r:id="rId38" display="https://podminky.urs.cz/item/CS_URS_2023_01/451317113"/>
    <hyperlink ref="F260" r:id="rId39" display="https://podminky.urs.cz/item/CS_URS_2023_01/464531112"/>
    <hyperlink ref="F266" r:id="rId40" display="https://podminky.urs.cz/item/CS_URS_2023_01/871315211"/>
    <hyperlink ref="F269" r:id="rId41" display="https://podminky.urs.cz/item/CS_URS_2021_02/899911101"/>
    <hyperlink ref="F272" r:id="rId42" display="https://podminky.urs.cz/item/CS_URS_2023_01/899913151"/>
    <hyperlink ref="F278" r:id="rId43" display="https://podminky.urs.cz/item/CS_URS_2023_01/931992121"/>
    <hyperlink ref="F281" r:id="rId44" display="https://podminky.urs.cz/item/CS_URS_2023_01/941311111"/>
    <hyperlink ref="F284" r:id="rId45" display="https://podminky.urs.cz/item/CS_URS_2023_01/941311211"/>
    <hyperlink ref="F287" r:id="rId46" display="https://podminky.urs.cz/item/CS_URS_2023_01/941311811"/>
    <hyperlink ref="F289" r:id="rId47" display="https://podminky.urs.cz/item/CS_URS_2023_01/953333318"/>
    <hyperlink ref="F292" r:id="rId48" display="https://podminky.urs.cz/item/CS_URS_2023_01/960321271"/>
    <hyperlink ref="F298" r:id="rId49" display="https://podminky.urs.cz/item/CS_URS_2023_01/997013862"/>
    <hyperlink ref="F300" r:id="rId50" display="https://podminky.urs.cz/item/CS_URS_2023_01/997321511"/>
    <hyperlink ref="F302" r:id="rId51" display="https://podminky.urs.cz/item/CS_URS_2023_01/997321519"/>
    <hyperlink ref="F306" r:id="rId52" display="https://podminky.urs.cz/item/CS_URS_2023_01/998332011"/>
    <hyperlink ref="F310" r:id="rId53" display="https://podminky.urs.cz/item/CS_URS_2023_01/721263103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55"/>
  <headerFooter>
    <oddFooter>&amp;CStrana &amp;P z &amp;N&amp;R&amp;A</oddFooter>
  </headerFooter>
  <drawing r:id="rId5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7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137</v>
      </c>
      <c r="AZ2" s="171" t="s">
        <v>381</v>
      </c>
      <c r="BA2" s="171" t="s">
        <v>33</v>
      </c>
      <c r="BB2" s="171" t="s">
        <v>33</v>
      </c>
      <c r="BC2" s="171" t="s">
        <v>1472</v>
      </c>
      <c r="BD2" s="171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1219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1473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ROUND((SUM(BE90:BE171)),2)</f>
        <v>0</v>
      </c>
      <c r="I35" s="94">
        <v>0.21</v>
      </c>
      <c r="J35" s="84">
        <f>ROUND(((SUM(BE90:BE171))*I35),2)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ROUND((SUM(BF90:BF171)),2)</f>
        <v>0</v>
      </c>
      <c r="I36" s="94">
        <v>0.15</v>
      </c>
      <c r="J36" s="84">
        <f>ROUND(((SUM(BF90:BF171))*I36),2)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ROUND((SUM(BG90:BG171)),2)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ROUND((SUM(BH90:BH171)),2)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ROUND((SUM(BI90:BI171)),2)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1219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03.3 - Opevnění koryta - km 26,931 - 26,990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J90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J91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J92</f>
        <v>0</v>
      </c>
      <c r="L65" s="108"/>
    </row>
    <row r="66" spans="2:12" s="9" customFormat="1" ht="19.9" customHeight="1">
      <c r="B66" s="108"/>
      <c r="D66" s="109" t="s">
        <v>335</v>
      </c>
      <c r="E66" s="110"/>
      <c r="F66" s="110"/>
      <c r="G66" s="110"/>
      <c r="H66" s="110"/>
      <c r="I66" s="110"/>
      <c r="J66" s="111">
        <f>J154</f>
        <v>0</v>
      </c>
      <c r="L66" s="108"/>
    </row>
    <row r="67" spans="2:12" s="9" customFormat="1" ht="19.9" customHeight="1">
      <c r="B67" s="108"/>
      <c r="D67" s="109" t="s">
        <v>384</v>
      </c>
      <c r="E67" s="110"/>
      <c r="F67" s="110"/>
      <c r="G67" s="110"/>
      <c r="H67" s="110"/>
      <c r="I67" s="110"/>
      <c r="J67" s="111">
        <f>J164</f>
        <v>0</v>
      </c>
      <c r="L67" s="108"/>
    </row>
    <row r="68" spans="2:12" s="9" customFormat="1" ht="19.9" customHeight="1">
      <c r="B68" s="108"/>
      <c r="D68" s="109" t="s">
        <v>337</v>
      </c>
      <c r="E68" s="110"/>
      <c r="F68" s="110"/>
      <c r="G68" s="110"/>
      <c r="H68" s="110"/>
      <c r="I68" s="110"/>
      <c r="J68" s="111">
        <f>J169</f>
        <v>0</v>
      </c>
      <c r="L68" s="108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1" t="s">
        <v>178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7" t="s">
        <v>16</v>
      </c>
      <c r="L77" s="33"/>
    </row>
    <row r="78" spans="2:12" s="1" customFormat="1" ht="16.5" customHeight="1">
      <c r="B78" s="33"/>
      <c r="E78" s="314" t="str">
        <f>E7</f>
        <v>Bělá - Domašov, ř. km 25,500 - 27,800 - odstranění PŠ 2021</v>
      </c>
      <c r="F78" s="315"/>
      <c r="G78" s="315"/>
      <c r="H78" s="315"/>
      <c r="L78" s="33"/>
    </row>
    <row r="79" spans="2:12" ht="12" customHeight="1">
      <c r="B79" s="20"/>
      <c r="C79" s="27" t="s">
        <v>166</v>
      </c>
      <c r="L79" s="20"/>
    </row>
    <row r="80" spans="2:12" s="1" customFormat="1" ht="16.5" customHeight="1">
      <c r="B80" s="33"/>
      <c r="E80" s="314" t="s">
        <v>1219</v>
      </c>
      <c r="F80" s="316"/>
      <c r="G80" s="316"/>
      <c r="H80" s="316"/>
      <c r="L80" s="33"/>
    </row>
    <row r="81" spans="2:12" s="1" customFormat="1" ht="12" customHeight="1">
      <c r="B81" s="33"/>
      <c r="C81" s="27" t="s">
        <v>330</v>
      </c>
      <c r="L81" s="33"/>
    </row>
    <row r="82" spans="2:12" s="1" customFormat="1" ht="16.5" customHeight="1">
      <c r="B82" s="33"/>
      <c r="E82" s="280" t="str">
        <f>E11</f>
        <v>SO 03.3 - Opevnění koryta - km 26,931 - 26,990</v>
      </c>
      <c r="F82" s="316"/>
      <c r="G82" s="316"/>
      <c r="H82" s="316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7" t="s">
        <v>22</v>
      </c>
      <c r="F84" s="25" t="str">
        <f>F14</f>
        <v>Olomoucký kraj</v>
      </c>
      <c r="I84" s="27" t="s">
        <v>24</v>
      </c>
      <c r="J84" s="50" t="str">
        <f>IF(J14="","",J14)</f>
        <v>9. 5. 2022</v>
      </c>
      <c r="L84" s="33"/>
    </row>
    <row r="85" spans="2:12" s="1" customFormat="1" ht="6.95" customHeight="1">
      <c r="B85" s="33"/>
      <c r="L85" s="33"/>
    </row>
    <row r="86" spans="2:12" s="1" customFormat="1" ht="15.2" customHeight="1">
      <c r="B86" s="33"/>
      <c r="C86" s="27" t="s">
        <v>28</v>
      </c>
      <c r="F86" s="25" t="str">
        <f>E17</f>
        <v>Povodí Odry, státní podnik</v>
      </c>
      <c r="I86" s="27" t="s">
        <v>36</v>
      </c>
      <c r="J86" s="31" t="str">
        <f>E23</f>
        <v>AQUATIS, a.s.</v>
      </c>
      <c r="L86" s="33"/>
    </row>
    <row r="87" spans="2:12" s="1" customFormat="1" ht="25.7" customHeight="1">
      <c r="B87" s="33"/>
      <c r="C87" s="27" t="s">
        <v>34</v>
      </c>
      <c r="F87" s="25" t="str">
        <f>IF(E20="","",E20)</f>
        <v>Vyplň údaj</v>
      </c>
      <c r="I87" s="27" t="s">
        <v>40</v>
      </c>
      <c r="J87" s="31" t="str">
        <f>E26</f>
        <v xml:space="preserve">Ing. Michal Jendruščák 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12"/>
      <c r="C89" s="113" t="s">
        <v>179</v>
      </c>
      <c r="D89" s="114" t="s">
        <v>63</v>
      </c>
      <c r="E89" s="114" t="s">
        <v>59</v>
      </c>
      <c r="F89" s="114" t="s">
        <v>60</v>
      </c>
      <c r="G89" s="114" t="s">
        <v>180</v>
      </c>
      <c r="H89" s="114" t="s">
        <v>181</v>
      </c>
      <c r="I89" s="114" t="s">
        <v>182</v>
      </c>
      <c r="J89" s="114" t="s">
        <v>170</v>
      </c>
      <c r="K89" s="115" t="s">
        <v>183</v>
      </c>
      <c r="L89" s="112"/>
      <c r="M89" s="57" t="s">
        <v>33</v>
      </c>
      <c r="N89" s="58" t="s">
        <v>48</v>
      </c>
      <c r="O89" s="58" t="s">
        <v>184</v>
      </c>
      <c r="P89" s="58" t="s">
        <v>185</v>
      </c>
      <c r="Q89" s="58" t="s">
        <v>186</v>
      </c>
      <c r="R89" s="58" t="s">
        <v>187</v>
      </c>
      <c r="S89" s="58" t="s">
        <v>188</v>
      </c>
      <c r="T89" s="59" t="s">
        <v>189</v>
      </c>
    </row>
    <row r="90" spans="2:63" s="1" customFormat="1" ht="22.9" customHeight="1">
      <c r="B90" s="33"/>
      <c r="C90" s="62" t="s">
        <v>190</v>
      </c>
      <c r="J90" s="116">
        <f>BK90</f>
        <v>0</v>
      </c>
      <c r="L90" s="33"/>
      <c r="M90" s="60"/>
      <c r="N90" s="51"/>
      <c r="O90" s="51"/>
      <c r="P90" s="117">
        <f>P91</f>
        <v>0</v>
      </c>
      <c r="Q90" s="51"/>
      <c r="R90" s="117">
        <f>R91</f>
        <v>288.2281425</v>
      </c>
      <c r="S90" s="51"/>
      <c r="T90" s="118">
        <f>T91</f>
        <v>258.44</v>
      </c>
      <c r="AT90" s="17" t="s">
        <v>77</v>
      </c>
      <c r="AU90" s="17" t="s">
        <v>171</v>
      </c>
      <c r="BK90" s="119">
        <f>BK91</f>
        <v>0</v>
      </c>
    </row>
    <row r="91" spans="2:63" s="11" customFormat="1" ht="25.9" customHeight="1">
      <c r="B91" s="120"/>
      <c r="D91" s="121" t="s">
        <v>77</v>
      </c>
      <c r="E91" s="122" t="s">
        <v>338</v>
      </c>
      <c r="F91" s="122" t="s">
        <v>339</v>
      </c>
      <c r="I91" s="123"/>
      <c r="J91" s="124">
        <f>BK91</f>
        <v>0</v>
      </c>
      <c r="L91" s="120"/>
      <c r="M91" s="125"/>
      <c r="P91" s="126">
        <f>P92+P154+P164+P169</f>
        <v>0</v>
      </c>
      <c r="R91" s="126">
        <f>R92+R154+R164+R169</f>
        <v>288.2281425</v>
      </c>
      <c r="T91" s="127">
        <f>T92+T154+T164+T169</f>
        <v>258.44</v>
      </c>
      <c r="AR91" s="121" t="s">
        <v>85</v>
      </c>
      <c r="AT91" s="128" t="s">
        <v>77</v>
      </c>
      <c r="AU91" s="128" t="s">
        <v>78</v>
      </c>
      <c r="AY91" s="121" t="s">
        <v>194</v>
      </c>
      <c r="BK91" s="129">
        <f>BK92+BK154+BK164+BK169</f>
        <v>0</v>
      </c>
    </row>
    <row r="92" spans="2:63" s="11" customFormat="1" ht="22.9" customHeight="1">
      <c r="B92" s="120"/>
      <c r="D92" s="121" t="s">
        <v>77</v>
      </c>
      <c r="E92" s="130" t="s">
        <v>85</v>
      </c>
      <c r="F92" s="130" t="s">
        <v>385</v>
      </c>
      <c r="I92" s="123"/>
      <c r="J92" s="131">
        <f>BK92</f>
        <v>0</v>
      </c>
      <c r="L92" s="120"/>
      <c r="M92" s="125"/>
      <c r="P92" s="126">
        <f>SUM(P93:P153)</f>
        <v>0</v>
      </c>
      <c r="R92" s="126">
        <f>SUM(R93:R153)</f>
        <v>0.0027</v>
      </c>
      <c r="T92" s="127">
        <f>SUM(T93:T153)</f>
        <v>258.44</v>
      </c>
      <c r="AR92" s="121" t="s">
        <v>85</v>
      </c>
      <c r="AT92" s="128" t="s">
        <v>77</v>
      </c>
      <c r="AU92" s="128" t="s">
        <v>85</v>
      </c>
      <c r="AY92" s="121" t="s">
        <v>194</v>
      </c>
      <c r="BK92" s="129">
        <f>SUM(BK93:BK153)</f>
        <v>0</v>
      </c>
    </row>
    <row r="93" spans="2:65" s="1" customFormat="1" ht="21.75" customHeight="1">
      <c r="B93" s="33"/>
      <c r="C93" s="132" t="s">
        <v>85</v>
      </c>
      <c r="D93" s="132" t="s">
        <v>197</v>
      </c>
      <c r="E93" s="133" t="s">
        <v>974</v>
      </c>
      <c r="F93" s="134" t="s">
        <v>975</v>
      </c>
      <c r="G93" s="135" t="s">
        <v>621</v>
      </c>
      <c r="H93" s="136">
        <v>2</v>
      </c>
      <c r="I93" s="137"/>
      <c r="J93" s="138">
        <f>ROUND(I93*H93,2)</f>
        <v>0</v>
      </c>
      <c r="K93" s="134" t="s">
        <v>295</v>
      </c>
      <c r="L93" s="33"/>
      <c r="M93" s="139" t="s">
        <v>33</v>
      </c>
      <c r="N93" s="140" t="s">
        <v>49</v>
      </c>
      <c r="P93" s="141">
        <f>O93*H93</f>
        <v>0</v>
      </c>
      <c r="Q93" s="141">
        <v>0</v>
      </c>
      <c r="R93" s="141">
        <f>Q93*H93</f>
        <v>0</v>
      </c>
      <c r="S93" s="141">
        <v>0</v>
      </c>
      <c r="T93" s="142">
        <f>S93*H93</f>
        <v>0</v>
      </c>
      <c r="AR93" s="143" t="s">
        <v>201</v>
      </c>
      <c r="AT93" s="143" t="s">
        <v>197</v>
      </c>
      <c r="AU93" s="143" t="s">
        <v>87</v>
      </c>
      <c r="AY93" s="17" t="s">
        <v>194</v>
      </c>
      <c r="BE93" s="144">
        <f>IF(N93="základní",J93,0)</f>
        <v>0</v>
      </c>
      <c r="BF93" s="144">
        <f>IF(N93="snížená",J93,0)</f>
        <v>0</v>
      </c>
      <c r="BG93" s="144">
        <f>IF(N93="zákl. přenesená",J93,0)</f>
        <v>0</v>
      </c>
      <c r="BH93" s="144">
        <f>IF(N93="sníž. přenesená",J93,0)</f>
        <v>0</v>
      </c>
      <c r="BI93" s="144">
        <f>IF(N93="nulová",J93,0)</f>
        <v>0</v>
      </c>
      <c r="BJ93" s="17" t="s">
        <v>85</v>
      </c>
      <c r="BK93" s="144">
        <f>ROUND(I93*H93,2)</f>
        <v>0</v>
      </c>
      <c r="BL93" s="17" t="s">
        <v>201</v>
      </c>
      <c r="BM93" s="143" t="s">
        <v>1474</v>
      </c>
    </row>
    <row r="94" spans="2:47" s="1" customFormat="1" ht="11.25">
      <c r="B94" s="33"/>
      <c r="D94" s="149" t="s">
        <v>297</v>
      </c>
      <c r="F94" s="150" t="s">
        <v>977</v>
      </c>
      <c r="I94" s="147"/>
      <c r="L94" s="33"/>
      <c r="M94" s="148"/>
      <c r="T94" s="54"/>
      <c r="AT94" s="17" t="s">
        <v>297</v>
      </c>
      <c r="AU94" s="17" t="s">
        <v>87</v>
      </c>
    </row>
    <row r="95" spans="2:51" s="12" customFormat="1" ht="11.25">
      <c r="B95" s="151"/>
      <c r="D95" s="145" t="s">
        <v>320</v>
      </c>
      <c r="E95" s="152" t="s">
        <v>33</v>
      </c>
      <c r="F95" s="153" t="s">
        <v>978</v>
      </c>
      <c r="H95" s="154">
        <v>2</v>
      </c>
      <c r="I95" s="155"/>
      <c r="L95" s="151"/>
      <c r="M95" s="156"/>
      <c r="T95" s="157"/>
      <c r="AT95" s="152" t="s">
        <v>320</v>
      </c>
      <c r="AU95" s="152" t="s">
        <v>87</v>
      </c>
      <c r="AV95" s="12" t="s">
        <v>87</v>
      </c>
      <c r="AW95" s="12" t="s">
        <v>39</v>
      </c>
      <c r="AX95" s="12" t="s">
        <v>85</v>
      </c>
      <c r="AY95" s="152" t="s">
        <v>194</v>
      </c>
    </row>
    <row r="96" spans="2:65" s="1" customFormat="1" ht="16.5" customHeight="1">
      <c r="B96" s="33"/>
      <c r="C96" s="132" t="s">
        <v>87</v>
      </c>
      <c r="D96" s="132" t="s">
        <v>197</v>
      </c>
      <c r="E96" s="133" t="s">
        <v>625</v>
      </c>
      <c r="F96" s="134" t="s">
        <v>626</v>
      </c>
      <c r="G96" s="135" t="s">
        <v>621</v>
      </c>
      <c r="H96" s="136">
        <v>2</v>
      </c>
      <c r="I96" s="137"/>
      <c r="J96" s="138">
        <f>ROUND(I96*H96,2)</f>
        <v>0</v>
      </c>
      <c r="K96" s="134" t="s">
        <v>295</v>
      </c>
      <c r="L96" s="33"/>
      <c r="M96" s="139" t="s">
        <v>33</v>
      </c>
      <c r="N96" s="140" t="s">
        <v>49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201</v>
      </c>
      <c r="AT96" s="143" t="s">
        <v>197</v>
      </c>
      <c r="AU96" s="143" t="s">
        <v>87</v>
      </c>
      <c r="AY96" s="17" t="s">
        <v>194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7" t="s">
        <v>85</v>
      </c>
      <c r="BK96" s="144">
        <f>ROUND(I96*H96,2)</f>
        <v>0</v>
      </c>
      <c r="BL96" s="17" t="s">
        <v>201</v>
      </c>
      <c r="BM96" s="143" t="s">
        <v>1475</v>
      </c>
    </row>
    <row r="97" spans="2:47" s="1" customFormat="1" ht="11.25">
      <c r="B97" s="33"/>
      <c r="D97" s="149" t="s">
        <v>297</v>
      </c>
      <c r="F97" s="150" t="s">
        <v>628</v>
      </c>
      <c r="I97" s="147"/>
      <c r="L97" s="33"/>
      <c r="M97" s="148"/>
      <c r="T97" s="54"/>
      <c r="AT97" s="17" t="s">
        <v>297</v>
      </c>
      <c r="AU97" s="17" t="s">
        <v>87</v>
      </c>
    </row>
    <row r="98" spans="2:65" s="1" customFormat="1" ht="16.5" customHeight="1">
      <c r="B98" s="33"/>
      <c r="C98" s="132" t="s">
        <v>208</v>
      </c>
      <c r="D98" s="132" t="s">
        <v>197</v>
      </c>
      <c r="E98" s="133" t="s">
        <v>981</v>
      </c>
      <c r="F98" s="134" t="s">
        <v>982</v>
      </c>
      <c r="G98" s="135" t="s">
        <v>621</v>
      </c>
      <c r="H98" s="136">
        <v>2</v>
      </c>
      <c r="I98" s="137"/>
      <c r="J98" s="138">
        <f>ROUND(I98*H98,2)</f>
        <v>0</v>
      </c>
      <c r="K98" s="134" t="s">
        <v>295</v>
      </c>
      <c r="L98" s="33"/>
      <c r="M98" s="139" t="s">
        <v>33</v>
      </c>
      <c r="N98" s="140" t="s">
        <v>49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201</v>
      </c>
      <c r="AT98" s="143" t="s">
        <v>197</v>
      </c>
      <c r="AU98" s="143" t="s">
        <v>87</v>
      </c>
      <c r="AY98" s="17" t="s">
        <v>194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7" t="s">
        <v>85</v>
      </c>
      <c r="BK98" s="144">
        <f>ROUND(I98*H98,2)</f>
        <v>0</v>
      </c>
      <c r="BL98" s="17" t="s">
        <v>201</v>
      </c>
      <c r="BM98" s="143" t="s">
        <v>1476</v>
      </c>
    </row>
    <row r="99" spans="2:47" s="1" customFormat="1" ht="11.25">
      <c r="B99" s="33"/>
      <c r="D99" s="149" t="s">
        <v>297</v>
      </c>
      <c r="F99" s="150" t="s">
        <v>984</v>
      </c>
      <c r="I99" s="147"/>
      <c r="L99" s="33"/>
      <c r="M99" s="148"/>
      <c r="T99" s="54"/>
      <c r="AT99" s="17" t="s">
        <v>297</v>
      </c>
      <c r="AU99" s="17" t="s">
        <v>87</v>
      </c>
    </row>
    <row r="100" spans="2:51" s="12" customFormat="1" ht="11.25">
      <c r="B100" s="151"/>
      <c r="D100" s="145" t="s">
        <v>320</v>
      </c>
      <c r="E100" s="152" t="s">
        <v>33</v>
      </c>
      <c r="F100" s="153" t="s">
        <v>978</v>
      </c>
      <c r="H100" s="154">
        <v>2</v>
      </c>
      <c r="I100" s="155"/>
      <c r="L100" s="151"/>
      <c r="M100" s="156"/>
      <c r="T100" s="157"/>
      <c r="AT100" s="152" t="s">
        <v>320</v>
      </c>
      <c r="AU100" s="152" t="s">
        <v>87</v>
      </c>
      <c r="AV100" s="12" t="s">
        <v>87</v>
      </c>
      <c r="AW100" s="12" t="s">
        <v>39</v>
      </c>
      <c r="AX100" s="12" t="s">
        <v>85</v>
      </c>
      <c r="AY100" s="152" t="s">
        <v>194</v>
      </c>
    </row>
    <row r="101" spans="2:65" s="1" customFormat="1" ht="24.2" customHeight="1">
      <c r="B101" s="33"/>
      <c r="C101" s="132" t="s">
        <v>201</v>
      </c>
      <c r="D101" s="132" t="s">
        <v>197</v>
      </c>
      <c r="E101" s="133" t="s">
        <v>386</v>
      </c>
      <c r="F101" s="134" t="s">
        <v>387</v>
      </c>
      <c r="G101" s="135" t="s">
        <v>344</v>
      </c>
      <c r="H101" s="136">
        <v>142</v>
      </c>
      <c r="I101" s="137"/>
      <c r="J101" s="138">
        <f>ROUND(I101*H101,2)</f>
        <v>0</v>
      </c>
      <c r="K101" s="134" t="s">
        <v>295</v>
      </c>
      <c r="L101" s="33"/>
      <c r="M101" s="139" t="s">
        <v>33</v>
      </c>
      <c r="N101" s="140" t="s">
        <v>49</v>
      </c>
      <c r="P101" s="141">
        <f>O101*H101</f>
        <v>0</v>
      </c>
      <c r="Q101" s="141">
        <v>0</v>
      </c>
      <c r="R101" s="141">
        <f>Q101*H101</f>
        <v>0</v>
      </c>
      <c r="S101" s="141">
        <v>1.82</v>
      </c>
      <c r="T101" s="142">
        <f>S101*H101</f>
        <v>258.44</v>
      </c>
      <c r="AR101" s="143" t="s">
        <v>201</v>
      </c>
      <c r="AT101" s="143" t="s">
        <v>197</v>
      </c>
      <c r="AU101" s="143" t="s">
        <v>87</v>
      </c>
      <c r="AY101" s="17" t="s">
        <v>194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7" t="s">
        <v>85</v>
      </c>
      <c r="BK101" s="144">
        <f>ROUND(I101*H101,2)</f>
        <v>0</v>
      </c>
      <c r="BL101" s="17" t="s">
        <v>201</v>
      </c>
      <c r="BM101" s="143" t="s">
        <v>1477</v>
      </c>
    </row>
    <row r="102" spans="2:47" s="1" customFormat="1" ht="11.25">
      <c r="B102" s="33"/>
      <c r="D102" s="149" t="s">
        <v>297</v>
      </c>
      <c r="F102" s="150" t="s">
        <v>389</v>
      </c>
      <c r="I102" s="147"/>
      <c r="L102" s="33"/>
      <c r="M102" s="148"/>
      <c r="T102" s="54"/>
      <c r="AT102" s="17" t="s">
        <v>297</v>
      </c>
      <c r="AU102" s="17" t="s">
        <v>87</v>
      </c>
    </row>
    <row r="103" spans="2:51" s="12" customFormat="1" ht="11.25">
      <c r="B103" s="151"/>
      <c r="D103" s="145" t="s">
        <v>320</v>
      </c>
      <c r="E103" s="152" t="s">
        <v>33</v>
      </c>
      <c r="F103" s="153" t="s">
        <v>1478</v>
      </c>
      <c r="H103" s="154">
        <v>142</v>
      </c>
      <c r="I103" s="155"/>
      <c r="L103" s="151"/>
      <c r="M103" s="156"/>
      <c r="T103" s="157"/>
      <c r="AT103" s="152" t="s">
        <v>320</v>
      </c>
      <c r="AU103" s="152" t="s">
        <v>87</v>
      </c>
      <c r="AV103" s="12" t="s">
        <v>87</v>
      </c>
      <c r="AW103" s="12" t="s">
        <v>39</v>
      </c>
      <c r="AX103" s="12" t="s">
        <v>85</v>
      </c>
      <c r="AY103" s="152" t="s">
        <v>194</v>
      </c>
    </row>
    <row r="104" spans="2:65" s="1" customFormat="1" ht="33" customHeight="1">
      <c r="B104" s="33"/>
      <c r="C104" s="132" t="s">
        <v>193</v>
      </c>
      <c r="D104" s="132" t="s">
        <v>197</v>
      </c>
      <c r="E104" s="133" t="s">
        <v>391</v>
      </c>
      <c r="F104" s="134" t="s">
        <v>392</v>
      </c>
      <c r="G104" s="135" t="s">
        <v>344</v>
      </c>
      <c r="H104" s="136">
        <v>275</v>
      </c>
      <c r="I104" s="137"/>
      <c r="J104" s="138">
        <f>ROUND(I104*H104,2)</f>
        <v>0</v>
      </c>
      <c r="K104" s="134" t="s">
        <v>295</v>
      </c>
      <c r="L104" s="33"/>
      <c r="M104" s="139" t="s">
        <v>33</v>
      </c>
      <c r="N104" s="140" t="s">
        <v>49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201</v>
      </c>
      <c r="AT104" s="143" t="s">
        <v>197</v>
      </c>
      <c r="AU104" s="143" t="s">
        <v>87</v>
      </c>
      <c r="AY104" s="17" t="s">
        <v>194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7" t="s">
        <v>85</v>
      </c>
      <c r="BK104" s="144">
        <f>ROUND(I104*H104,2)</f>
        <v>0</v>
      </c>
      <c r="BL104" s="17" t="s">
        <v>201</v>
      </c>
      <c r="BM104" s="143" t="s">
        <v>1479</v>
      </c>
    </row>
    <row r="105" spans="2:47" s="1" customFormat="1" ht="11.25">
      <c r="B105" s="33"/>
      <c r="D105" s="149" t="s">
        <v>297</v>
      </c>
      <c r="F105" s="150" t="s">
        <v>394</v>
      </c>
      <c r="I105" s="147"/>
      <c r="L105" s="33"/>
      <c r="M105" s="148"/>
      <c r="T105" s="54"/>
      <c r="AT105" s="17" t="s">
        <v>297</v>
      </c>
      <c r="AU105" s="17" t="s">
        <v>87</v>
      </c>
    </row>
    <row r="106" spans="2:51" s="12" customFormat="1" ht="11.25">
      <c r="B106" s="151"/>
      <c r="D106" s="145" t="s">
        <v>320</v>
      </c>
      <c r="E106" s="152" t="s">
        <v>33</v>
      </c>
      <c r="F106" s="153" t="s">
        <v>1480</v>
      </c>
      <c r="H106" s="154">
        <v>275</v>
      </c>
      <c r="I106" s="155"/>
      <c r="L106" s="151"/>
      <c r="M106" s="156"/>
      <c r="T106" s="157"/>
      <c r="AT106" s="152" t="s">
        <v>320</v>
      </c>
      <c r="AU106" s="152" t="s">
        <v>87</v>
      </c>
      <c r="AV106" s="12" t="s">
        <v>87</v>
      </c>
      <c r="AW106" s="12" t="s">
        <v>39</v>
      </c>
      <c r="AX106" s="12" t="s">
        <v>78</v>
      </c>
      <c r="AY106" s="152" t="s">
        <v>194</v>
      </c>
    </row>
    <row r="107" spans="2:51" s="14" customFormat="1" ht="11.25">
      <c r="B107" s="179"/>
      <c r="D107" s="145" t="s">
        <v>320</v>
      </c>
      <c r="E107" s="180" t="s">
        <v>33</v>
      </c>
      <c r="F107" s="181" t="s">
        <v>402</v>
      </c>
      <c r="H107" s="182">
        <v>275</v>
      </c>
      <c r="I107" s="183"/>
      <c r="L107" s="179"/>
      <c r="M107" s="184"/>
      <c r="T107" s="185"/>
      <c r="AT107" s="180" t="s">
        <v>320</v>
      </c>
      <c r="AU107" s="180" t="s">
        <v>87</v>
      </c>
      <c r="AV107" s="14" t="s">
        <v>201</v>
      </c>
      <c r="AW107" s="14" t="s">
        <v>39</v>
      </c>
      <c r="AX107" s="14" t="s">
        <v>85</v>
      </c>
      <c r="AY107" s="180" t="s">
        <v>194</v>
      </c>
    </row>
    <row r="108" spans="2:65" s="1" customFormat="1" ht="37.9" customHeight="1">
      <c r="B108" s="33"/>
      <c r="C108" s="132" t="s">
        <v>219</v>
      </c>
      <c r="D108" s="132" t="s">
        <v>197</v>
      </c>
      <c r="E108" s="133" t="s">
        <v>396</v>
      </c>
      <c r="F108" s="134" t="s">
        <v>397</v>
      </c>
      <c r="G108" s="135" t="s">
        <v>344</v>
      </c>
      <c r="H108" s="136">
        <v>400.25</v>
      </c>
      <c r="I108" s="137"/>
      <c r="J108" s="138">
        <f>ROUND(I108*H108,2)</f>
        <v>0</v>
      </c>
      <c r="K108" s="134" t="s">
        <v>295</v>
      </c>
      <c r="L108" s="33"/>
      <c r="M108" s="139" t="s">
        <v>33</v>
      </c>
      <c r="N108" s="140" t="s">
        <v>49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201</v>
      </c>
      <c r="AT108" s="143" t="s">
        <v>197</v>
      </c>
      <c r="AU108" s="143" t="s">
        <v>87</v>
      </c>
      <c r="AY108" s="17" t="s">
        <v>194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7" t="s">
        <v>85</v>
      </c>
      <c r="BK108" s="144">
        <f>ROUND(I108*H108,2)</f>
        <v>0</v>
      </c>
      <c r="BL108" s="17" t="s">
        <v>201</v>
      </c>
      <c r="BM108" s="143" t="s">
        <v>1481</v>
      </c>
    </row>
    <row r="109" spans="2:47" s="1" customFormat="1" ht="11.25">
      <c r="B109" s="33"/>
      <c r="D109" s="149" t="s">
        <v>297</v>
      </c>
      <c r="F109" s="150" t="s">
        <v>399</v>
      </c>
      <c r="I109" s="147"/>
      <c r="L109" s="33"/>
      <c r="M109" s="148"/>
      <c r="T109" s="54"/>
      <c r="AT109" s="17" t="s">
        <v>297</v>
      </c>
      <c r="AU109" s="17" t="s">
        <v>87</v>
      </c>
    </row>
    <row r="110" spans="2:51" s="12" customFormat="1" ht="11.25">
      <c r="B110" s="151"/>
      <c r="D110" s="145" t="s">
        <v>320</v>
      </c>
      <c r="E110" s="152" t="s">
        <v>33</v>
      </c>
      <c r="F110" s="153" t="s">
        <v>1482</v>
      </c>
      <c r="H110" s="154">
        <v>275</v>
      </c>
      <c r="I110" s="155"/>
      <c r="L110" s="151"/>
      <c r="M110" s="156"/>
      <c r="T110" s="157"/>
      <c r="AT110" s="152" t="s">
        <v>320</v>
      </c>
      <c r="AU110" s="152" t="s">
        <v>87</v>
      </c>
      <c r="AV110" s="12" t="s">
        <v>87</v>
      </c>
      <c r="AW110" s="12" t="s">
        <v>39</v>
      </c>
      <c r="AX110" s="12" t="s">
        <v>78</v>
      </c>
      <c r="AY110" s="152" t="s">
        <v>194</v>
      </c>
    </row>
    <row r="111" spans="2:51" s="13" customFormat="1" ht="11.25">
      <c r="B111" s="172"/>
      <c r="D111" s="145" t="s">
        <v>320</v>
      </c>
      <c r="E111" s="173" t="s">
        <v>33</v>
      </c>
      <c r="F111" s="174" t="s">
        <v>400</v>
      </c>
      <c r="H111" s="175">
        <v>275</v>
      </c>
      <c r="I111" s="176"/>
      <c r="L111" s="172"/>
      <c r="M111" s="177"/>
      <c r="T111" s="178"/>
      <c r="AT111" s="173" t="s">
        <v>320</v>
      </c>
      <c r="AU111" s="173" t="s">
        <v>87</v>
      </c>
      <c r="AV111" s="13" t="s">
        <v>208</v>
      </c>
      <c r="AW111" s="13" t="s">
        <v>39</v>
      </c>
      <c r="AX111" s="13" t="s">
        <v>78</v>
      </c>
      <c r="AY111" s="173" t="s">
        <v>194</v>
      </c>
    </row>
    <row r="112" spans="2:51" s="12" customFormat="1" ht="11.25">
      <c r="B112" s="151"/>
      <c r="D112" s="145" t="s">
        <v>320</v>
      </c>
      <c r="E112" s="152" t="s">
        <v>33</v>
      </c>
      <c r="F112" s="153" t="s">
        <v>1483</v>
      </c>
      <c r="H112" s="154">
        <v>105</v>
      </c>
      <c r="I112" s="155"/>
      <c r="L112" s="151"/>
      <c r="M112" s="156"/>
      <c r="T112" s="157"/>
      <c r="AT112" s="152" t="s">
        <v>320</v>
      </c>
      <c r="AU112" s="152" t="s">
        <v>87</v>
      </c>
      <c r="AV112" s="12" t="s">
        <v>87</v>
      </c>
      <c r="AW112" s="12" t="s">
        <v>39</v>
      </c>
      <c r="AX112" s="12" t="s">
        <v>78</v>
      </c>
      <c r="AY112" s="152" t="s">
        <v>194</v>
      </c>
    </row>
    <row r="113" spans="2:51" s="12" customFormat="1" ht="11.25">
      <c r="B113" s="151"/>
      <c r="D113" s="145" t="s">
        <v>320</v>
      </c>
      <c r="E113" s="152" t="s">
        <v>33</v>
      </c>
      <c r="F113" s="153" t="s">
        <v>1484</v>
      </c>
      <c r="H113" s="154">
        <v>20.25</v>
      </c>
      <c r="I113" s="155"/>
      <c r="L113" s="151"/>
      <c r="M113" s="156"/>
      <c r="T113" s="157"/>
      <c r="AT113" s="152" t="s">
        <v>320</v>
      </c>
      <c r="AU113" s="152" t="s">
        <v>87</v>
      </c>
      <c r="AV113" s="12" t="s">
        <v>87</v>
      </c>
      <c r="AW113" s="12" t="s">
        <v>39</v>
      </c>
      <c r="AX113" s="12" t="s">
        <v>78</v>
      </c>
      <c r="AY113" s="152" t="s">
        <v>194</v>
      </c>
    </row>
    <row r="114" spans="2:51" s="13" customFormat="1" ht="11.25">
      <c r="B114" s="172"/>
      <c r="D114" s="145" t="s">
        <v>320</v>
      </c>
      <c r="E114" s="173" t="s">
        <v>381</v>
      </c>
      <c r="F114" s="174" t="s">
        <v>400</v>
      </c>
      <c r="H114" s="175">
        <v>125.25</v>
      </c>
      <c r="I114" s="176"/>
      <c r="L114" s="172"/>
      <c r="M114" s="177"/>
      <c r="T114" s="178"/>
      <c r="AT114" s="173" t="s">
        <v>320</v>
      </c>
      <c r="AU114" s="173" t="s">
        <v>87</v>
      </c>
      <c r="AV114" s="13" t="s">
        <v>208</v>
      </c>
      <c r="AW114" s="13" t="s">
        <v>39</v>
      </c>
      <c r="AX114" s="13" t="s">
        <v>78</v>
      </c>
      <c r="AY114" s="173" t="s">
        <v>194</v>
      </c>
    </row>
    <row r="115" spans="2:51" s="14" customFormat="1" ht="11.25">
      <c r="B115" s="179"/>
      <c r="D115" s="145" t="s">
        <v>320</v>
      </c>
      <c r="E115" s="180" t="s">
        <v>33</v>
      </c>
      <c r="F115" s="181" t="s">
        <v>402</v>
      </c>
      <c r="H115" s="182">
        <v>400.25</v>
      </c>
      <c r="I115" s="183"/>
      <c r="L115" s="179"/>
      <c r="M115" s="184"/>
      <c r="T115" s="185"/>
      <c r="AT115" s="180" t="s">
        <v>320</v>
      </c>
      <c r="AU115" s="180" t="s">
        <v>87</v>
      </c>
      <c r="AV115" s="14" t="s">
        <v>201</v>
      </c>
      <c r="AW115" s="14" t="s">
        <v>39</v>
      </c>
      <c r="AX115" s="14" t="s">
        <v>85</v>
      </c>
      <c r="AY115" s="180" t="s">
        <v>194</v>
      </c>
    </row>
    <row r="116" spans="2:65" s="1" customFormat="1" ht="24.2" customHeight="1">
      <c r="B116" s="33"/>
      <c r="C116" s="132" t="s">
        <v>223</v>
      </c>
      <c r="D116" s="132" t="s">
        <v>197</v>
      </c>
      <c r="E116" s="133" t="s">
        <v>417</v>
      </c>
      <c r="F116" s="134" t="s">
        <v>418</v>
      </c>
      <c r="G116" s="135" t="s">
        <v>344</v>
      </c>
      <c r="H116" s="136">
        <v>125.25</v>
      </c>
      <c r="I116" s="137"/>
      <c r="J116" s="138">
        <f>ROUND(I116*H116,2)</f>
        <v>0</v>
      </c>
      <c r="K116" s="134" t="s">
        <v>295</v>
      </c>
      <c r="L116" s="33"/>
      <c r="M116" s="139" t="s">
        <v>33</v>
      </c>
      <c r="N116" s="140" t="s">
        <v>49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201</v>
      </c>
      <c r="AT116" s="143" t="s">
        <v>197</v>
      </c>
      <c r="AU116" s="143" t="s">
        <v>87</v>
      </c>
      <c r="AY116" s="17" t="s">
        <v>194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7" t="s">
        <v>85</v>
      </c>
      <c r="BK116" s="144">
        <f>ROUND(I116*H116,2)</f>
        <v>0</v>
      </c>
      <c r="BL116" s="17" t="s">
        <v>201</v>
      </c>
      <c r="BM116" s="143" t="s">
        <v>1485</v>
      </c>
    </row>
    <row r="117" spans="2:47" s="1" customFormat="1" ht="11.25">
      <c r="B117" s="33"/>
      <c r="D117" s="149" t="s">
        <v>297</v>
      </c>
      <c r="F117" s="150" t="s">
        <v>420</v>
      </c>
      <c r="I117" s="147"/>
      <c r="L117" s="33"/>
      <c r="M117" s="148"/>
      <c r="T117" s="54"/>
      <c r="AT117" s="17" t="s">
        <v>297</v>
      </c>
      <c r="AU117" s="17" t="s">
        <v>87</v>
      </c>
    </row>
    <row r="118" spans="2:51" s="12" customFormat="1" ht="11.25">
      <c r="B118" s="151"/>
      <c r="D118" s="145" t="s">
        <v>320</v>
      </c>
      <c r="E118" s="152" t="s">
        <v>33</v>
      </c>
      <c r="F118" s="153" t="s">
        <v>381</v>
      </c>
      <c r="H118" s="154">
        <v>125.25</v>
      </c>
      <c r="I118" s="155"/>
      <c r="L118" s="151"/>
      <c r="M118" s="156"/>
      <c r="T118" s="157"/>
      <c r="AT118" s="152" t="s">
        <v>320</v>
      </c>
      <c r="AU118" s="152" t="s">
        <v>87</v>
      </c>
      <c r="AV118" s="12" t="s">
        <v>87</v>
      </c>
      <c r="AW118" s="12" t="s">
        <v>39</v>
      </c>
      <c r="AX118" s="12" t="s">
        <v>85</v>
      </c>
      <c r="AY118" s="152" t="s">
        <v>194</v>
      </c>
    </row>
    <row r="119" spans="2:65" s="1" customFormat="1" ht="24.2" customHeight="1">
      <c r="B119" s="33"/>
      <c r="C119" s="132" t="s">
        <v>228</v>
      </c>
      <c r="D119" s="132" t="s">
        <v>197</v>
      </c>
      <c r="E119" s="133" t="s">
        <v>421</v>
      </c>
      <c r="F119" s="134" t="s">
        <v>422</v>
      </c>
      <c r="G119" s="135" t="s">
        <v>344</v>
      </c>
      <c r="H119" s="136">
        <v>380</v>
      </c>
      <c r="I119" s="137"/>
      <c r="J119" s="138">
        <f>ROUND(I119*H119,2)</f>
        <v>0</v>
      </c>
      <c r="K119" s="134" t="s">
        <v>295</v>
      </c>
      <c r="L119" s="33"/>
      <c r="M119" s="139" t="s">
        <v>33</v>
      </c>
      <c r="N119" s="140" t="s">
        <v>49</v>
      </c>
      <c r="P119" s="141">
        <f>O119*H119</f>
        <v>0</v>
      </c>
      <c r="Q119" s="141">
        <v>0</v>
      </c>
      <c r="R119" s="141">
        <f>Q119*H119</f>
        <v>0</v>
      </c>
      <c r="S119" s="141">
        <v>0</v>
      </c>
      <c r="T119" s="142">
        <f>S119*H119</f>
        <v>0</v>
      </c>
      <c r="AR119" s="143" t="s">
        <v>201</v>
      </c>
      <c r="AT119" s="143" t="s">
        <v>197</v>
      </c>
      <c r="AU119" s="143" t="s">
        <v>87</v>
      </c>
      <c r="AY119" s="17" t="s">
        <v>194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7" t="s">
        <v>85</v>
      </c>
      <c r="BK119" s="144">
        <f>ROUND(I119*H119,2)</f>
        <v>0</v>
      </c>
      <c r="BL119" s="17" t="s">
        <v>201</v>
      </c>
      <c r="BM119" s="143" t="s">
        <v>1486</v>
      </c>
    </row>
    <row r="120" spans="2:47" s="1" customFormat="1" ht="11.25">
      <c r="B120" s="33"/>
      <c r="D120" s="149" t="s">
        <v>297</v>
      </c>
      <c r="F120" s="150" t="s">
        <v>424</v>
      </c>
      <c r="I120" s="147"/>
      <c r="L120" s="33"/>
      <c r="M120" s="148"/>
      <c r="T120" s="54"/>
      <c r="AT120" s="17" t="s">
        <v>297</v>
      </c>
      <c r="AU120" s="17" t="s">
        <v>87</v>
      </c>
    </row>
    <row r="121" spans="2:51" s="12" customFormat="1" ht="11.25">
      <c r="B121" s="151"/>
      <c r="D121" s="145" t="s">
        <v>320</v>
      </c>
      <c r="E121" s="152" t="s">
        <v>33</v>
      </c>
      <c r="F121" s="153" t="s">
        <v>1487</v>
      </c>
      <c r="H121" s="154">
        <v>105</v>
      </c>
      <c r="I121" s="155"/>
      <c r="L121" s="151"/>
      <c r="M121" s="156"/>
      <c r="T121" s="157"/>
      <c r="AT121" s="152" t="s">
        <v>320</v>
      </c>
      <c r="AU121" s="152" t="s">
        <v>87</v>
      </c>
      <c r="AV121" s="12" t="s">
        <v>87</v>
      </c>
      <c r="AW121" s="12" t="s">
        <v>39</v>
      </c>
      <c r="AX121" s="12" t="s">
        <v>78</v>
      </c>
      <c r="AY121" s="152" t="s">
        <v>194</v>
      </c>
    </row>
    <row r="122" spans="2:51" s="12" customFormat="1" ht="11.25">
      <c r="B122" s="151"/>
      <c r="D122" s="145" t="s">
        <v>320</v>
      </c>
      <c r="E122" s="152" t="s">
        <v>33</v>
      </c>
      <c r="F122" s="153" t="s">
        <v>1482</v>
      </c>
      <c r="H122" s="154">
        <v>275</v>
      </c>
      <c r="I122" s="155"/>
      <c r="L122" s="151"/>
      <c r="M122" s="156"/>
      <c r="T122" s="157"/>
      <c r="AT122" s="152" t="s">
        <v>320</v>
      </c>
      <c r="AU122" s="152" t="s">
        <v>87</v>
      </c>
      <c r="AV122" s="12" t="s">
        <v>87</v>
      </c>
      <c r="AW122" s="12" t="s">
        <v>39</v>
      </c>
      <c r="AX122" s="12" t="s">
        <v>78</v>
      </c>
      <c r="AY122" s="152" t="s">
        <v>194</v>
      </c>
    </row>
    <row r="123" spans="2:51" s="14" customFormat="1" ht="11.25">
      <c r="B123" s="179"/>
      <c r="D123" s="145" t="s">
        <v>320</v>
      </c>
      <c r="E123" s="180" t="s">
        <v>33</v>
      </c>
      <c r="F123" s="181" t="s">
        <v>402</v>
      </c>
      <c r="H123" s="182">
        <v>380</v>
      </c>
      <c r="I123" s="183"/>
      <c r="L123" s="179"/>
      <c r="M123" s="184"/>
      <c r="T123" s="185"/>
      <c r="AT123" s="180" t="s">
        <v>320</v>
      </c>
      <c r="AU123" s="180" t="s">
        <v>87</v>
      </c>
      <c r="AV123" s="14" t="s">
        <v>201</v>
      </c>
      <c r="AW123" s="14" t="s">
        <v>39</v>
      </c>
      <c r="AX123" s="14" t="s">
        <v>85</v>
      </c>
      <c r="AY123" s="180" t="s">
        <v>194</v>
      </c>
    </row>
    <row r="124" spans="2:65" s="1" customFormat="1" ht="24.2" customHeight="1">
      <c r="B124" s="33"/>
      <c r="C124" s="132" t="s">
        <v>235</v>
      </c>
      <c r="D124" s="132" t="s">
        <v>197</v>
      </c>
      <c r="E124" s="133" t="s">
        <v>425</v>
      </c>
      <c r="F124" s="134" t="s">
        <v>426</v>
      </c>
      <c r="G124" s="135" t="s">
        <v>317</v>
      </c>
      <c r="H124" s="136">
        <v>94</v>
      </c>
      <c r="I124" s="137"/>
      <c r="J124" s="138">
        <f>ROUND(I124*H124,2)</f>
        <v>0</v>
      </c>
      <c r="K124" s="134" t="s">
        <v>295</v>
      </c>
      <c r="L124" s="33"/>
      <c r="M124" s="139" t="s">
        <v>33</v>
      </c>
      <c r="N124" s="140" t="s">
        <v>49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201</v>
      </c>
      <c r="AT124" s="143" t="s">
        <v>197</v>
      </c>
      <c r="AU124" s="143" t="s">
        <v>87</v>
      </c>
      <c r="AY124" s="17" t="s">
        <v>194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7" t="s">
        <v>85</v>
      </c>
      <c r="BK124" s="144">
        <f>ROUND(I124*H124,2)</f>
        <v>0</v>
      </c>
      <c r="BL124" s="17" t="s">
        <v>201</v>
      </c>
      <c r="BM124" s="143" t="s">
        <v>1488</v>
      </c>
    </row>
    <row r="125" spans="2:47" s="1" customFormat="1" ht="11.25">
      <c r="B125" s="33"/>
      <c r="D125" s="149" t="s">
        <v>297</v>
      </c>
      <c r="F125" s="150" t="s">
        <v>428</v>
      </c>
      <c r="I125" s="147"/>
      <c r="L125" s="33"/>
      <c r="M125" s="148"/>
      <c r="T125" s="54"/>
      <c r="AT125" s="17" t="s">
        <v>297</v>
      </c>
      <c r="AU125" s="17" t="s">
        <v>87</v>
      </c>
    </row>
    <row r="126" spans="2:51" s="12" customFormat="1" ht="11.25">
      <c r="B126" s="151"/>
      <c r="D126" s="145" t="s">
        <v>320</v>
      </c>
      <c r="E126" s="152" t="s">
        <v>33</v>
      </c>
      <c r="F126" s="153" t="s">
        <v>1489</v>
      </c>
      <c r="H126" s="154">
        <v>94</v>
      </c>
      <c r="I126" s="155"/>
      <c r="L126" s="151"/>
      <c r="M126" s="156"/>
      <c r="T126" s="157"/>
      <c r="AT126" s="152" t="s">
        <v>320</v>
      </c>
      <c r="AU126" s="152" t="s">
        <v>87</v>
      </c>
      <c r="AV126" s="12" t="s">
        <v>87</v>
      </c>
      <c r="AW126" s="12" t="s">
        <v>39</v>
      </c>
      <c r="AX126" s="12" t="s">
        <v>85</v>
      </c>
      <c r="AY126" s="152" t="s">
        <v>194</v>
      </c>
    </row>
    <row r="127" spans="2:65" s="1" customFormat="1" ht="24.2" customHeight="1">
      <c r="B127" s="33"/>
      <c r="C127" s="132" t="s">
        <v>239</v>
      </c>
      <c r="D127" s="132" t="s">
        <v>197</v>
      </c>
      <c r="E127" s="133" t="s">
        <v>430</v>
      </c>
      <c r="F127" s="134" t="s">
        <v>431</v>
      </c>
      <c r="G127" s="135" t="s">
        <v>317</v>
      </c>
      <c r="H127" s="136">
        <v>94</v>
      </c>
      <c r="I127" s="137"/>
      <c r="J127" s="138">
        <f>ROUND(I127*H127,2)</f>
        <v>0</v>
      </c>
      <c r="K127" s="134" t="s">
        <v>295</v>
      </c>
      <c r="L127" s="33"/>
      <c r="M127" s="139" t="s">
        <v>33</v>
      </c>
      <c r="N127" s="140" t="s">
        <v>49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201</v>
      </c>
      <c r="AT127" s="143" t="s">
        <v>197</v>
      </c>
      <c r="AU127" s="143" t="s">
        <v>87</v>
      </c>
      <c r="AY127" s="17" t="s">
        <v>194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7" t="s">
        <v>85</v>
      </c>
      <c r="BK127" s="144">
        <f>ROUND(I127*H127,2)</f>
        <v>0</v>
      </c>
      <c r="BL127" s="17" t="s">
        <v>201</v>
      </c>
      <c r="BM127" s="143" t="s">
        <v>1490</v>
      </c>
    </row>
    <row r="128" spans="2:47" s="1" customFormat="1" ht="11.25">
      <c r="B128" s="33"/>
      <c r="D128" s="149" t="s">
        <v>297</v>
      </c>
      <c r="F128" s="150" t="s">
        <v>433</v>
      </c>
      <c r="I128" s="147"/>
      <c r="L128" s="33"/>
      <c r="M128" s="148"/>
      <c r="T128" s="54"/>
      <c r="AT128" s="17" t="s">
        <v>297</v>
      </c>
      <c r="AU128" s="17" t="s">
        <v>87</v>
      </c>
    </row>
    <row r="129" spans="2:51" s="12" customFormat="1" ht="11.25">
      <c r="B129" s="151"/>
      <c r="D129" s="145" t="s">
        <v>320</v>
      </c>
      <c r="E129" s="152" t="s">
        <v>33</v>
      </c>
      <c r="F129" s="153" t="s">
        <v>1489</v>
      </c>
      <c r="H129" s="154">
        <v>94</v>
      </c>
      <c r="I129" s="155"/>
      <c r="L129" s="151"/>
      <c r="M129" s="156"/>
      <c r="T129" s="157"/>
      <c r="AT129" s="152" t="s">
        <v>320</v>
      </c>
      <c r="AU129" s="152" t="s">
        <v>87</v>
      </c>
      <c r="AV129" s="12" t="s">
        <v>87</v>
      </c>
      <c r="AW129" s="12" t="s">
        <v>39</v>
      </c>
      <c r="AX129" s="12" t="s">
        <v>85</v>
      </c>
      <c r="AY129" s="152" t="s">
        <v>194</v>
      </c>
    </row>
    <row r="130" spans="2:65" s="1" customFormat="1" ht="16.5" customHeight="1">
      <c r="B130" s="33"/>
      <c r="C130" s="161" t="s">
        <v>243</v>
      </c>
      <c r="D130" s="161" t="s">
        <v>348</v>
      </c>
      <c r="E130" s="162" t="s">
        <v>434</v>
      </c>
      <c r="F130" s="163" t="s">
        <v>435</v>
      </c>
      <c r="G130" s="164" t="s">
        <v>436</v>
      </c>
      <c r="H130" s="165">
        <v>2.7</v>
      </c>
      <c r="I130" s="166"/>
      <c r="J130" s="167">
        <f>ROUND(I130*H130,2)</f>
        <v>0</v>
      </c>
      <c r="K130" s="163" t="s">
        <v>295</v>
      </c>
      <c r="L130" s="168"/>
      <c r="M130" s="169" t="s">
        <v>33</v>
      </c>
      <c r="N130" s="170" t="s">
        <v>49</v>
      </c>
      <c r="P130" s="141">
        <f>O130*H130</f>
        <v>0</v>
      </c>
      <c r="Q130" s="141">
        <v>0.001</v>
      </c>
      <c r="R130" s="141">
        <f>Q130*H130</f>
        <v>0.0027</v>
      </c>
      <c r="S130" s="141">
        <v>0</v>
      </c>
      <c r="T130" s="142">
        <f>S130*H130</f>
        <v>0</v>
      </c>
      <c r="AR130" s="143" t="s">
        <v>228</v>
      </c>
      <c r="AT130" s="143" t="s">
        <v>348</v>
      </c>
      <c r="AU130" s="143" t="s">
        <v>87</v>
      </c>
      <c r="AY130" s="17" t="s">
        <v>194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7" t="s">
        <v>85</v>
      </c>
      <c r="BK130" s="144">
        <f>ROUND(I130*H130,2)</f>
        <v>0</v>
      </c>
      <c r="BL130" s="17" t="s">
        <v>201</v>
      </c>
      <c r="BM130" s="143" t="s">
        <v>1491</v>
      </c>
    </row>
    <row r="131" spans="2:51" s="12" customFormat="1" ht="11.25">
      <c r="B131" s="151"/>
      <c r="D131" s="145" t="s">
        <v>320</v>
      </c>
      <c r="F131" s="153" t="s">
        <v>1492</v>
      </c>
      <c r="H131" s="154">
        <v>2.7</v>
      </c>
      <c r="I131" s="155"/>
      <c r="L131" s="151"/>
      <c r="M131" s="156"/>
      <c r="T131" s="157"/>
      <c r="AT131" s="152" t="s">
        <v>320</v>
      </c>
      <c r="AU131" s="152" t="s">
        <v>87</v>
      </c>
      <c r="AV131" s="12" t="s">
        <v>87</v>
      </c>
      <c r="AW131" s="12" t="s">
        <v>4</v>
      </c>
      <c r="AX131" s="12" t="s">
        <v>85</v>
      </c>
      <c r="AY131" s="152" t="s">
        <v>194</v>
      </c>
    </row>
    <row r="132" spans="2:65" s="1" customFormat="1" ht="24.2" customHeight="1">
      <c r="B132" s="33"/>
      <c r="C132" s="132" t="s">
        <v>247</v>
      </c>
      <c r="D132" s="132" t="s">
        <v>197</v>
      </c>
      <c r="E132" s="133" t="s">
        <v>439</v>
      </c>
      <c r="F132" s="134" t="s">
        <v>440</v>
      </c>
      <c r="G132" s="135" t="s">
        <v>317</v>
      </c>
      <c r="H132" s="136">
        <v>41</v>
      </c>
      <c r="I132" s="137"/>
      <c r="J132" s="138">
        <f>ROUND(I132*H132,2)</f>
        <v>0</v>
      </c>
      <c r="K132" s="134" t="s">
        <v>295</v>
      </c>
      <c r="L132" s="33"/>
      <c r="M132" s="139" t="s">
        <v>33</v>
      </c>
      <c r="N132" s="140" t="s">
        <v>49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201</v>
      </c>
      <c r="AT132" s="143" t="s">
        <v>197</v>
      </c>
      <c r="AU132" s="143" t="s">
        <v>87</v>
      </c>
      <c r="AY132" s="17" t="s">
        <v>194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7" t="s">
        <v>85</v>
      </c>
      <c r="BK132" s="144">
        <f>ROUND(I132*H132,2)</f>
        <v>0</v>
      </c>
      <c r="BL132" s="17" t="s">
        <v>201</v>
      </c>
      <c r="BM132" s="143" t="s">
        <v>1493</v>
      </c>
    </row>
    <row r="133" spans="2:47" s="1" customFormat="1" ht="11.25">
      <c r="B133" s="33"/>
      <c r="D133" s="149" t="s">
        <v>297</v>
      </c>
      <c r="F133" s="150" t="s">
        <v>442</v>
      </c>
      <c r="I133" s="147"/>
      <c r="L133" s="33"/>
      <c r="M133" s="148"/>
      <c r="T133" s="54"/>
      <c r="AT133" s="17" t="s">
        <v>297</v>
      </c>
      <c r="AU133" s="17" t="s">
        <v>87</v>
      </c>
    </row>
    <row r="134" spans="2:51" s="12" customFormat="1" ht="11.25">
      <c r="B134" s="151"/>
      <c r="D134" s="145" t="s">
        <v>320</v>
      </c>
      <c r="E134" s="152" t="s">
        <v>33</v>
      </c>
      <c r="F134" s="153" t="s">
        <v>1494</v>
      </c>
      <c r="H134" s="154">
        <v>41</v>
      </c>
      <c r="I134" s="155"/>
      <c r="L134" s="151"/>
      <c r="M134" s="156"/>
      <c r="T134" s="157"/>
      <c r="AT134" s="152" t="s">
        <v>320</v>
      </c>
      <c r="AU134" s="152" t="s">
        <v>87</v>
      </c>
      <c r="AV134" s="12" t="s">
        <v>87</v>
      </c>
      <c r="AW134" s="12" t="s">
        <v>39</v>
      </c>
      <c r="AX134" s="12" t="s">
        <v>85</v>
      </c>
      <c r="AY134" s="152" t="s">
        <v>194</v>
      </c>
    </row>
    <row r="135" spans="2:65" s="1" customFormat="1" ht="21.75" customHeight="1">
      <c r="B135" s="33"/>
      <c r="C135" s="132" t="s">
        <v>251</v>
      </c>
      <c r="D135" s="132" t="s">
        <v>197</v>
      </c>
      <c r="E135" s="133" t="s">
        <v>443</v>
      </c>
      <c r="F135" s="134" t="s">
        <v>444</v>
      </c>
      <c r="G135" s="135" t="s">
        <v>317</v>
      </c>
      <c r="H135" s="136">
        <v>94</v>
      </c>
      <c r="I135" s="137"/>
      <c r="J135" s="138">
        <f>ROUND(I135*H135,2)</f>
        <v>0</v>
      </c>
      <c r="K135" s="134" t="s">
        <v>295</v>
      </c>
      <c r="L135" s="33"/>
      <c r="M135" s="139" t="s">
        <v>33</v>
      </c>
      <c r="N135" s="140" t="s">
        <v>49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201</v>
      </c>
      <c r="AT135" s="143" t="s">
        <v>197</v>
      </c>
      <c r="AU135" s="143" t="s">
        <v>87</v>
      </c>
      <c r="AY135" s="17" t="s">
        <v>194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85</v>
      </c>
      <c r="BK135" s="144">
        <f>ROUND(I135*H135,2)</f>
        <v>0</v>
      </c>
      <c r="BL135" s="17" t="s">
        <v>201</v>
      </c>
      <c r="BM135" s="143" t="s">
        <v>1495</v>
      </c>
    </row>
    <row r="136" spans="2:47" s="1" customFormat="1" ht="11.25">
      <c r="B136" s="33"/>
      <c r="D136" s="149" t="s">
        <v>297</v>
      </c>
      <c r="F136" s="150" t="s">
        <v>446</v>
      </c>
      <c r="I136" s="147"/>
      <c r="L136" s="33"/>
      <c r="M136" s="148"/>
      <c r="T136" s="54"/>
      <c r="AT136" s="17" t="s">
        <v>297</v>
      </c>
      <c r="AU136" s="17" t="s">
        <v>87</v>
      </c>
    </row>
    <row r="137" spans="2:51" s="12" customFormat="1" ht="11.25">
      <c r="B137" s="151"/>
      <c r="D137" s="145" t="s">
        <v>320</v>
      </c>
      <c r="E137" s="152" t="s">
        <v>33</v>
      </c>
      <c r="F137" s="153" t="s">
        <v>1496</v>
      </c>
      <c r="H137" s="154">
        <v>94</v>
      </c>
      <c r="I137" s="155"/>
      <c r="L137" s="151"/>
      <c r="M137" s="156"/>
      <c r="T137" s="157"/>
      <c r="AT137" s="152" t="s">
        <v>320</v>
      </c>
      <c r="AU137" s="152" t="s">
        <v>87</v>
      </c>
      <c r="AV137" s="12" t="s">
        <v>87</v>
      </c>
      <c r="AW137" s="12" t="s">
        <v>39</v>
      </c>
      <c r="AX137" s="12" t="s">
        <v>85</v>
      </c>
      <c r="AY137" s="152" t="s">
        <v>194</v>
      </c>
    </row>
    <row r="138" spans="2:65" s="1" customFormat="1" ht="24.2" customHeight="1">
      <c r="B138" s="33"/>
      <c r="C138" s="132" t="s">
        <v>257</v>
      </c>
      <c r="D138" s="132" t="s">
        <v>197</v>
      </c>
      <c r="E138" s="133" t="s">
        <v>448</v>
      </c>
      <c r="F138" s="134" t="s">
        <v>449</v>
      </c>
      <c r="G138" s="135" t="s">
        <v>317</v>
      </c>
      <c r="H138" s="136">
        <v>221</v>
      </c>
      <c r="I138" s="137"/>
      <c r="J138" s="138">
        <f>ROUND(I138*H138,2)</f>
        <v>0</v>
      </c>
      <c r="K138" s="134" t="s">
        <v>295</v>
      </c>
      <c r="L138" s="33"/>
      <c r="M138" s="139" t="s">
        <v>33</v>
      </c>
      <c r="N138" s="140" t="s">
        <v>49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201</v>
      </c>
      <c r="AT138" s="143" t="s">
        <v>197</v>
      </c>
      <c r="AU138" s="143" t="s">
        <v>87</v>
      </c>
      <c r="AY138" s="17" t="s">
        <v>194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7" t="s">
        <v>85</v>
      </c>
      <c r="BK138" s="144">
        <f>ROUND(I138*H138,2)</f>
        <v>0</v>
      </c>
      <c r="BL138" s="17" t="s">
        <v>201</v>
      </c>
      <c r="BM138" s="143" t="s">
        <v>1497</v>
      </c>
    </row>
    <row r="139" spans="2:47" s="1" customFormat="1" ht="11.25">
      <c r="B139" s="33"/>
      <c r="D139" s="149" t="s">
        <v>297</v>
      </c>
      <c r="F139" s="150" t="s">
        <v>451</v>
      </c>
      <c r="I139" s="147"/>
      <c r="L139" s="33"/>
      <c r="M139" s="148"/>
      <c r="T139" s="54"/>
      <c r="AT139" s="17" t="s">
        <v>297</v>
      </c>
      <c r="AU139" s="17" t="s">
        <v>87</v>
      </c>
    </row>
    <row r="140" spans="2:51" s="12" customFormat="1" ht="11.25">
      <c r="B140" s="151"/>
      <c r="D140" s="145" t="s">
        <v>320</v>
      </c>
      <c r="E140" s="152" t="s">
        <v>33</v>
      </c>
      <c r="F140" s="153" t="s">
        <v>1498</v>
      </c>
      <c r="H140" s="154">
        <v>221</v>
      </c>
      <c r="I140" s="155"/>
      <c r="L140" s="151"/>
      <c r="M140" s="156"/>
      <c r="T140" s="157"/>
      <c r="AT140" s="152" t="s">
        <v>320</v>
      </c>
      <c r="AU140" s="152" t="s">
        <v>87</v>
      </c>
      <c r="AV140" s="12" t="s">
        <v>87</v>
      </c>
      <c r="AW140" s="12" t="s">
        <v>39</v>
      </c>
      <c r="AX140" s="12" t="s">
        <v>85</v>
      </c>
      <c r="AY140" s="152" t="s">
        <v>194</v>
      </c>
    </row>
    <row r="141" spans="2:65" s="1" customFormat="1" ht="24.2" customHeight="1">
      <c r="B141" s="33"/>
      <c r="C141" s="132" t="s">
        <v>8</v>
      </c>
      <c r="D141" s="132" t="s">
        <v>197</v>
      </c>
      <c r="E141" s="133" t="s">
        <v>453</v>
      </c>
      <c r="F141" s="134" t="s">
        <v>454</v>
      </c>
      <c r="G141" s="135" t="s">
        <v>317</v>
      </c>
      <c r="H141" s="136">
        <v>41</v>
      </c>
      <c r="I141" s="137"/>
      <c r="J141" s="138">
        <f>ROUND(I141*H141,2)</f>
        <v>0</v>
      </c>
      <c r="K141" s="134" t="s">
        <v>295</v>
      </c>
      <c r="L141" s="33"/>
      <c r="M141" s="139" t="s">
        <v>33</v>
      </c>
      <c r="N141" s="140" t="s">
        <v>49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201</v>
      </c>
      <c r="AT141" s="143" t="s">
        <v>197</v>
      </c>
      <c r="AU141" s="143" t="s">
        <v>87</v>
      </c>
      <c r="AY141" s="17" t="s">
        <v>194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7" t="s">
        <v>85</v>
      </c>
      <c r="BK141" s="144">
        <f>ROUND(I141*H141,2)</f>
        <v>0</v>
      </c>
      <c r="BL141" s="17" t="s">
        <v>201</v>
      </c>
      <c r="BM141" s="143" t="s">
        <v>1499</v>
      </c>
    </row>
    <row r="142" spans="2:47" s="1" customFormat="1" ht="11.25">
      <c r="B142" s="33"/>
      <c r="D142" s="149" t="s">
        <v>297</v>
      </c>
      <c r="F142" s="150" t="s">
        <v>456</v>
      </c>
      <c r="I142" s="147"/>
      <c r="L142" s="33"/>
      <c r="M142" s="148"/>
      <c r="T142" s="54"/>
      <c r="AT142" s="17" t="s">
        <v>297</v>
      </c>
      <c r="AU142" s="17" t="s">
        <v>87</v>
      </c>
    </row>
    <row r="143" spans="2:51" s="12" customFormat="1" ht="11.25">
      <c r="B143" s="151"/>
      <c r="D143" s="145" t="s">
        <v>320</v>
      </c>
      <c r="E143" s="152" t="s">
        <v>33</v>
      </c>
      <c r="F143" s="153" t="s">
        <v>1494</v>
      </c>
      <c r="H143" s="154">
        <v>41</v>
      </c>
      <c r="I143" s="155"/>
      <c r="L143" s="151"/>
      <c r="M143" s="156"/>
      <c r="T143" s="157"/>
      <c r="AT143" s="152" t="s">
        <v>320</v>
      </c>
      <c r="AU143" s="152" t="s">
        <v>87</v>
      </c>
      <c r="AV143" s="12" t="s">
        <v>87</v>
      </c>
      <c r="AW143" s="12" t="s">
        <v>39</v>
      </c>
      <c r="AX143" s="12" t="s">
        <v>85</v>
      </c>
      <c r="AY143" s="152" t="s">
        <v>194</v>
      </c>
    </row>
    <row r="144" spans="2:65" s="1" customFormat="1" ht="16.5" customHeight="1">
      <c r="B144" s="33"/>
      <c r="C144" s="132" t="s">
        <v>265</v>
      </c>
      <c r="D144" s="132" t="s">
        <v>197</v>
      </c>
      <c r="E144" s="133" t="s">
        <v>458</v>
      </c>
      <c r="F144" s="134" t="s">
        <v>459</v>
      </c>
      <c r="G144" s="135" t="s">
        <v>344</v>
      </c>
      <c r="H144" s="136">
        <v>2.7</v>
      </c>
      <c r="I144" s="137"/>
      <c r="J144" s="138">
        <f>ROUND(I144*H144,2)</f>
        <v>0</v>
      </c>
      <c r="K144" s="134" t="s">
        <v>295</v>
      </c>
      <c r="L144" s="33"/>
      <c r="M144" s="139" t="s">
        <v>33</v>
      </c>
      <c r="N144" s="140" t="s">
        <v>49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201</v>
      </c>
      <c r="AT144" s="143" t="s">
        <v>197</v>
      </c>
      <c r="AU144" s="143" t="s">
        <v>87</v>
      </c>
      <c r="AY144" s="17" t="s">
        <v>194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7" t="s">
        <v>85</v>
      </c>
      <c r="BK144" s="144">
        <f>ROUND(I144*H144,2)</f>
        <v>0</v>
      </c>
      <c r="BL144" s="17" t="s">
        <v>201</v>
      </c>
      <c r="BM144" s="143" t="s">
        <v>1500</v>
      </c>
    </row>
    <row r="145" spans="2:47" s="1" customFormat="1" ht="11.25">
      <c r="B145" s="33"/>
      <c r="D145" s="149" t="s">
        <v>297</v>
      </c>
      <c r="F145" s="150" t="s">
        <v>461</v>
      </c>
      <c r="I145" s="147"/>
      <c r="L145" s="33"/>
      <c r="M145" s="148"/>
      <c r="T145" s="54"/>
      <c r="AT145" s="17" t="s">
        <v>297</v>
      </c>
      <c r="AU145" s="17" t="s">
        <v>87</v>
      </c>
    </row>
    <row r="146" spans="2:65" s="1" customFormat="1" ht="16.5" customHeight="1">
      <c r="B146" s="33"/>
      <c r="C146" s="132" t="s">
        <v>270</v>
      </c>
      <c r="D146" s="132" t="s">
        <v>197</v>
      </c>
      <c r="E146" s="133" t="s">
        <v>636</v>
      </c>
      <c r="F146" s="134" t="s">
        <v>1025</v>
      </c>
      <c r="G146" s="135" t="s">
        <v>621</v>
      </c>
      <c r="H146" s="136">
        <v>2</v>
      </c>
      <c r="I146" s="137"/>
      <c r="J146" s="138">
        <f>ROUND(I146*H146,2)</f>
        <v>0</v>
      </c>
      <c r="K146" s="134" t="s">
        <v>33</v>
      </c>
      <c r="L146" s="33"/>
      <c r="M146" s="139" t="s">
        <v>33</v>
      </c>
      <c r="N146" s="140" t="s">
        <v>49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201</v>
      </c>
      <c r="AT146" s="143" t="s">
        <v>197</v>
      </c>
      <c r="AU146" s="143" t="s">
        <v>87</v>
      </c>
      <c r="AY146" s="17" t="s">
        <v>194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7" t="s">
        <v>85</v>
      </c>
      <c r="BK146" s="144">
        <f>ROUND(I146*H146,2)</f>
        <v>0</v>
      </c>
      <c r="BL146" s="17" t="s">
        <v>201</v>
      </c>
      <c r="BM146" s="143" t="s">
        <v>1501</v>
      </c>
    </row>
    <row r="147" spans="2:47" s="1" customFormat="1" ht="19.5">
      <c r="B147" s="33"/>
      <c r="D147" s="145" t="s">
        <v>206</v>
      </c>
      <c r="F147" s="146" t="s">
        <v>638</v>
      </c>
      <c r="I147" s="147"/>
      <c r="L147" s="33"/>
      <c r="M147" s="148"/>
      <c r="T147" s="54"/>
      <c r="AT147" s="17" t="s">
        <v>206</v>
      </c>
      <c r="AU147" s="17" t="s">
        <v>87</v>
      </c>
    </row>
    <row r="148" spans="2:65" s="1" customFormat="1" ht="16.5" customHeight="1">
      <c r="B148" s="33"/>
      <c r="C148" s="132" t="s">
        <v>274</v>
      </c>
      <c r="D148" s="132" t="s">
        <v>197</v>
      </c>
      <c r="E148" s="133" t="s">
        <v>462</v>
      </c>
      <c r="F148" s="134" t="s">
        <v>463</v>
      </c>
      <c r="G148" s="135" t="s">
        <v>200</v>
      </c>
      <c r="H148" s="136">
        <v>1</v>
      </c>
      <c r="I148" s="137"/>
      <c r="J148" s="138">
        <f>ROUND(I148*H148,2)</f>
        <v>0</v>
      </c>
      <c r="K148" s="134" t="s">
        <v>33</v>
      </c>
      <c r="L148" s="33"/>
      <c r="M148" s="139" t="s">
        <v>33</v>
      </c>
      <c r="N148" s="140" t="s">
        <v>49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201</v>
      </c>
      <c r="AT148" s="143" t="s">
        <v>197</v>
      </c>
      <c r="AU148" s="143" t="s">
        <v>87</v>
      </c>
      <c r="AY148" s="17" t="s">
        <v>194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7" t="s">
        <v>85</v>
      </c>
      <c r="BK148" s="144">
        <f>ROUND(I148*H148,2)</f>
        <v>0</v>
      </c>
      <c r="BL148" s="17" t="s">
        <v>201</v>
      </c>
      <c r="BM148" s="143" t="s">
        <v>1502</v>
      </c>
    </row>
    <row r="149" spans="2:47" s="1" customFormat="1" ht="68.25">
      <c r="B149" s="33"/>
      <c r="D149" s="145" t="s">
        <v>206</v>
      </c>
      <c r="F149" s="146" t="s">
        <v>465</v>
      </c>
      <c r="I149" s="147"/>
      <c r="L149" s="33"/>
      <c r="M149" s="148"/>
      <c r="T149" s="54"/>
      <c r="AT149" s="17" t="s">
        <v>206</v>
      </c>
      <c r="AU149" s="17" t="s">
        <v>87</v>
      </c>
    </row>
    <row r="150" spans="2:51" s="12" customFormat="1" ht="11.25">
      <c r="B150" s="151"/>
      <c r="D150" s="145" t="s">
        <v>320</v>
      </c>
      <c r="E150" s="152" t="s">
        <v>33</v>
      </c>
      <c r="F150" s="153" t="s">
        <v>466</v>
      </c>
      <c r="H150" s="154">
        <v>1</v>
      </c>
      <c r="I150" s="155"/>
      <c r="L150" s="151"/>
      <c r="M150" s="156"/>
      <c r="T150" s="157"/>
      <c r="AT150" s="152" t="s">
        <v>320</v>
      </c>
      <c r="AU150" s="152" t="s">
        <v>87</v>
      </c>
      <c r="AV150" s="12" t="s">
        <v>87</v>
      </c>
      <c r="AW150" s="12" t="s">
        <v>39</v>
      </c>
      <c r="AX150" s="12" t="s">
        <v>85</v>
      </c>
      <c r="AY150" s="152" t="s">
        <v>194</v>
      </c>
    </row>
    <row r="151" spans="2:65" s="1" customFormat="1" ht="16.5" customHeight="1">
      <c r="B151" s="33"/>
      <c r="C151" s="132" t="s">
        <v>279</v>
      </c>
      <c r="D151" s="132" t="s">
        <v>197</v>
      </c>
      <c r="E151" s="133" t="s">
        <v>467</v>
      </c>
      <c r="F151" s="134" t="s">
        <v>468</v>
      </c>
      <c r="G151" s="135" t="s">
        <v>200</v>
      </c>
      <c r="H151" s="136">
        <v>1</v>
      </c>
      <c r="I151" s="137"/>
      <c r="J151" s="138">
        <f>ROUND(I151*H151,2)</f>
        <v>0</v>
      </c>
      <c r="K151" s="134" t="s">
        <v>33</v>
      </c>
      <c r="L151" s="33"/>
      <c r="M151" s="139" t="s">
        <v>33</v>
      </c>
      <c r="N151" s="140" t="s">
        <v>49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201</v>
      </c>
      <c r="AT151" s="143" t="s">
        <v>197</v>
      </c>
      <c r="AU151" s="143" t="s">
        <v>87</v>
      </c>
      <c r="AY151" s="17" t="s">
        <v>194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7" t="s">
        <v>85</v>
      </c>
      <c r="BK151" s="144">
        <f>ROUND(I151*H151,2)</f>
        <v>0</v>
      </c>
      <c r="BL151" s="17" t="s">
        <v>201</v>
      </c>
      <c r="BM151" s="143" t="s">
        <v>1503</v>
      </c>
    </row>
    <row r="152" spans="2:47" s="1" customFormat="1" ht="48.75">
      <c r="B152" s="33"/>
      <c r="D152" s="145" t="s">
        <v>206</v>
      </c>
      <c r="F152" s="146" t="s">
        <v>470</v>
      </c>
      <c r="I152" s="147"/>
      <c r="L152" s="33"/>
      <c r="M152" s="148"/>
      <c r="T152" s="54"/>
      <c r="AT152" s="17" t="s">
        <v>206</v>
      </c>
      <c r="AU152" s="17" t="s">
        <v>87</v>
      </c>
    </row>
    <row r="153" spans="2:51" s="12" customFormat="1" ht="11.25">
      <c r="B153" s="151"/>
      <c r="D153" s="145" t="s">
        <v>320</v>
      </c>
      <c r="E153" s="152" t="s">
        <v>33</v>
      </c>
      <c r="F153" s="153" t="s">
        <v>471</v>
      </c>
      <c r="H153" s="154">
        <v>1</v>
      </c>
      <c r="I153" s="155"/>
      <c r="L153" s="151"/>
      <c r="M153" s="156"/>
      <c r="T153" s="157"/>
      <c r="AT153" s="152" t="s">
        <v>320</v>
      </c>
      <c r="AU153" s="152" t="s">
        <v>87</v>
      </c>
      <c r="AV153" s="12" t="s">
        <v>87</v>
      </c>
      <c r="AW153" s="12" t="s">
        <v>39</v>
      </c>
      <c r="AX153" s="12" t="s">
        <v>85</v>
      </c>
      <c r="AY153" s="152" t="s">
        <v>194</v>
      </c>
    </row>
    <row r="154" spans="2:63" s="11" customFormat="1" ht="22.9" customHeight="1">
      <c r="B154" s="120"/>
      <c r="D154" s="121" t="s">
        <v>77</v>
      </c>
      <c r="E154" s="130" t="s">
        <v>201</v>
      </c>
      <c r="F154" s="130" t="s">
        <v>354</v>
      </c>
      <c r="I154" s="123"/>
      <c r="J154" s="131">
        <f>BK154</f>
        <v>0</v>
      </c>
      <c r="L154" s="120"/>
      <c r="M154" s="125"/>
      <c r="P154" s="126">
        <f>SUM(P155:P163)</f>
        <v>0</v>
      </c>
      <c r="R154" s="126">
        <f>SUM(R155:R163)</f>
        <v>288.2254425</v>
      </c>
      <c r="T154" s="127">
        <f>SUM(T155:T163)</f>
        <v>0</v>
      </c>
      <c r="AR154" s="121" t="s">
        <v>85</v>
      </c>
      <c r="AT154" s="128" t="s">
        <v>77</v>
      </c>
      <c r="AU154" s="128" t="s">
        <v>85</v>
      </c>
      <c r="AY154" s="121" t="s">
        <v>194</v>
      </c>
      <c r="BK154" s="129">
        <f>SUM(BK155:BK163)</f>
        <v>0</v>
      </c>
    </row>
    <row r="155" spans="2:65" s="1" customFormat="1" ht="16.5" customHeight="1">
      <c r="B155" s="33"/>
      <c r="C155" s="132" t="s">
        <v>283</v>
      </c>
      <c r="D155" s="132" t="s">
        <v>197</v>
      </c>
      <c r="E155" s="133" t="s">
        <v>751</v>
      </c>
      <c r="F155" s="134" t="s">
        <v>752</v>
      </c>
      <c r="G155" s="135" t="s">
        <v>344</v>
      </c>
      <c r="H155" s="136">
        <v>11.75</v>
      </c>
      <c r="I155" s="137"/>
      <c r="J155" s="138">
        <f>ROUND(I155*H155,2)</f>
        <v>0</v>
      </c>
      <c r="K155" s="134" t="s">
        <v>33</v>
      </c>
      <c r="L155" s="33"/>
      <c r="M155" s="139" t="s">
        <v>33</v>
      </c>
      <c r="N155" s="140" t="s">
        <v>49</v>
      </c>
      <c r="P155" s="141">
        <f>O155*H155</f>
        <v>0</v>
      </c>
      <c r="Q155" s="141">
        <v>2.43279</v>
      </c>
      <c r="R155" s="141">
        <f>Q155*H155</f>
        <v>28.585282499999998</v>
      </c>
      <c r="S155" s="141">
        <v>0</v>
      </c>
      <c r="T155" s="142">
        <f>S155*H155</f>
        <v>0</v>
      </c>
      <c r="AR155" s="143" t="s">
        <v>201</v>
      </c>
      <c r="AT155" s="143" t="s">
        <v>197</v>
      </c>
      <c r="AU155" s="143" t="s">
        <v>87</v>
      </c>
      <c r="AY155" s="17" t="s">
        <v>194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7" t="s">
        <v>85</v>
      </c>
      <c r="BK155" s="144">
        <f>ROUND(I155*H155,2)</f>
        <v>0</v>
      </c>
      <c r="BL155" s="17" t="s">
        <v>201</v>
      </c>
      <c r="BM155" s="143" t="s">
        <v>1504</v>
      </c>
    </row>
    <row r="156" spans="2:51" s="12" customFormat="1" ht="11.25">
      <c r="B156" s="151"/>
      <c r="D156" s="145" t="s">
        <v>320</v>
      </c>
      <c r="E156" s="152" t="s">
        <v>33</v>
      </c>
      <c r="F156" s="153" t="s">
        <v>1505</v>
      </c>
      <c r="H156" s="154">
        <v>11.75</v>
      </c>
      <c r="I156" s="155"/>
      <c r="L156" s="151"/>
      <c r="M156" s="156"/>
      <c r="T156" s="157"/>
      <c r="AT156" s="152" t="s">
        <v>320</v>
      </c>
      <c r="AU156" s="152" t="s">
        <v>87</v>
      </c>
      <c r="AV156" s="12" t="s">
        <v>87</v>
      </c>
      <c r="AW156" s="12" t="s">
        <v>39</v>
      </c>
      <c r="AX156" s="12" t="s">
        <v>85</v>
      </c>
      <c r="AY156" s="152" t="s">
        <v>194</v>
      </c>
    </row>
    <row r="157" spans="2:65" s="1" customFormat="1" ht="16.5" customHeight="1">
      <c r="B157" s="33"/>
      <c r="C157" s="132" t="s">
        <v>7</v>
      </c>
      <c r="D157" s="132" t="s">
        <v>197</v>
      </c>
      <c r="E157" s="133" t="s">
        <v>355</v>
      </c>
      <c r="F157" s="134" t="s">
        <v>356</v>
      </c>
      <c r="G157" s="135" t="s">
        <v>344</v>
      </c>
      <c r="H157" s="136">
        <v>47</v>
      </c>
      <c r="I157" s="137"/>
      <c r="J157" s="138">
        <f>ROUND(I157*H157,2)</f>
        <v>0</v>
      </c>
      <c r="K157" s="134" t="s">
        <v>33</v>
      </c>
      <c r="L157" s="33"/>
      <c r="M157" s="139" t="s">
        <v>33</v>
      </c>
      <c r="N157" s="140" t="s">
        <v>49</v>
      </c>
      <c r="P157" s="141">
        <f>O157*H157</f>
        <v>0</v>
      </c>
      <c r="Q157" s="141">
        <v>2.43408</v>
      </c>
      <c r="R157" s="141">
        <f>Q157*H157</f>
        <v>114.40176</v>
      </c>
      <c r="S157" s="141">
        <v>0</v>
      </c>
      <c r="T157" s="142">
        <f>S157*H157</f>
        <v>0</v>
      </c>
      <c r="AR157" s="143" t="s">
        <v>201</v>
      </c>
      <c r="AT157" s="143" t="s">
        <v>197</v>
      </c>
      <c r="AU157" s="143" t="s">
        <v>87</v>
      </c>
      <c r="AY157" s="17" t="s">
        <v>194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7" t="s">
        <v>85</v>
      </c>
      <c r="BK157" s="144">
        <f>ROUND(I157*H157,2)</f>
        <v>0</v>
      </c>
      <c r="BL157" s="17" t="s">
        <v>201</v>
      </c>
      <c r="BM157" s="143" t="s">
        <v>1506</v>
      </c>
    </row>
    <row r="158" spans="2:51" s="12" customFormat="1" ht="11.25">
      <c r="B158" s="151"/>
      <c r="D158" s="145" t="s">
        <v>320</v>
      </c>
      <c r="E158" s="152" t="s">
        <v>33</v>
      </c>
      <c r="F158" s="153" t="s">
        <v>1507</v>
      </c>
      <c r="H158" s="154">
        <v>47</v>
      </c>
      <c r="I158" s="155"/>
      <c r="L158" s="151"/>
      <c r="M158" s="156"/>
      <c r="T158" s="157"/>
      <c r="AT158" s="152" t="s">
        <v>320</v>
      </c>
      <c r="AU158" s="152" t="s">
        <v>87</v>
      </c>
      <c r="AV158" s="12" t="s">
        <v>87</v>
      </c>
      <c r="AW158" s="12" t="s">
        <v>39</v>
      </c>
      <c r="AX158" s="12" t="s">
        <v>85</v>
      </c>
      <c r="AY158" s="152" t="s">
        <v>194</v>
      </c>
    </row>
    <row r="159" spans="2:65" s="1" customFormat="1" ht="16.5" customHeight="1">
      <c r="B159" s="33"/>
      <c r="C159" s="132" t="s">
        <v>486</v>
      </c>
      <c r="D159" s="132" t="s">
        <v>197</v>
      </c>
      <c r="E159" s="133" t="s">
        <v>591</v>
      </c>
      <c r="F159" s="134" t="s">
        <v>592</v>
      </c>
      <c r="G159" s="135" t="s">
        <v>344</v>
      </c>
      <c r="H159" s="136">
        <v>63</v>
      </c>
      <c r="I159" s="137"/>
      <c r="J159" s="138">
        <f>ROUND(I159*H159,2)</f>
        <v>0</v>
      </c>
      <c r="K159" s="134" t="s">
        <v>33</v>
      </c>
      <c r="L159" s="33"/>
      <c r="M159" s="139" t="s">
        <v>33</v>
      </c>
      <c r="N159" s="140" t="s">
        <v>49</v>
      </c>
      <c r="P159" s="141">
        <f>O159*H159</f>
        <v>0</v>
      </c>
      <c r="Q159" s="141">
        <v>1.9968</v>
      </c>
      <c r="R159" s="141">
        <f>Q159*H159</f>
        <v>125.7984</v>
      </c>
      <c r="S159" s="141">
        <v>0</v>
      </c>
      <c r="T159" s="142">
        <f>S159*H159</f>
        <v>0</v>
      </c>
      <c r="AR159" s="143" t="s">
        <v>201</v>
      </c>
      <c r="AT159" s="143" t="s">
        <v>197</v>
      </c>
      <c r="AU159" s="143" t="s">
        <v>87</v>
      </c>
      <c r="AY159" s="17" t="s">
        <v>194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7" t="s">
        <v>85</v>
      </c>
      <c r="BK159" s="144">
        <f>ROUND(I159*H159,2)</f>
        <v>0</v>
      </c>
      <c r="BL159" s="17" t="s">
        <v>201</v>
      </c>
      <c r="BM159" s="143" t="s">
        <v>1508</v>
      </c>
    </row>
    <row r="160" spans="2:51" s="12" customFormat="1" ht="11.25">
      <c r="B160" s="151"/>
      <c r="D160" s="145" t="s">
        <v>320</v>
      </c>
      <c r="E160" s="152" t="s">
        <v>33</v>
      </c>
      <c r="F160" s="153" t="s">
        <v>1509</v>
      </c>
      <c r="H160" s="154">
        <v>63</v>
      </c>
      <c r="I160" s="155"/>
      <c r="L160" s="151"/>
      <c r="M160" s="156"/>
      <c r="T160" s="157"/>
      <c r="AT160" s="152" t="s">
        <v>320</v>
      </c>
      <c r="AU160" s="152" t="s">
        <v>87</v>
      </c>
      <c r="AV160" s="12" t="s">
        <v>87</v>
      </c>
      <c r="AW160" s="12" t="s">
        <v>39</v>
      </c>
      <c r="AX160" s="12" t="s">
        <v>85</v>
      </c>
      <c r="AY160" s="152" t="s">
        <v>194</v>
      </c>
    </row>
    <row r="161" spans="2:65" s="1" customFormat="1" ht="21.75" customHeight="1">
      <c r="B161" s="33"/>
      <c r="C161" s="132" t="s">
        <v>293</v>
      </c>
      <c r="D161" s="132" t="s">
        <v>197</v>
      </c>
      <c r="E161" s="133" t="s">
        <v>1411</v>
      </c>
      <c r="F161" s="134" t="s">
        <v>1412</v>
      </c>
      <c r="G161" s="135" t="s">
        <v>344</v>
      </c>
      <c r="H161" s="136">
        <v>9</v>
      </c>
      <c r="I161" s="137"/>
      <c r="J161" s="138">
        <f>ROUND(I161*H161,2)</f>
        <v>0</v>
      </c>
      <c r="K161" s="134" t="s">
        <v>295</v>
      </c>
      <c r="L161" s="33"/>
      <c r="M161" s="139" t="s">
        <v>33</v>
      </c>
      <c r="N161" s="140" t="s">
        <v>49</v>
      </c>
      <c r="P161" s="141">
        <f>O161*H161</f>
        <v>0</v>
      </c>
      <c r="Q161" s="141">
        <v>2.16</v>
      </c>
      <c r="R161" s="141">
        <f>Q161*H161</f>
        <v>19.44</v>
      </c>
      <c r="S161" s="141">
        <v>0</v>
      </c>
      <c r="T161" s="142">
        <f>S161*H161</f>
        <v>0</v>
      </c>
      <c r="AR161" s="143" t="s">
        <v>201</v>
      </c>
      <c r="AT161" s="143" t="s">
        <v>197</v>
      </c>
      <c r="AU161" s="143" t="s">
        <v>87</v>
      </c>
      <c r="AY161" s="17" t="s">
        <v>194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7" t="s">
        <v>85</v>
      </c>
      <c r="BK161" s="144">
        <f>ROUND(I161*H161,2)</f>
        <v>0</v>
      </c>
      <c r="BL161" s="17" t="s">
        <v>201</v>
      </c>
      <c r="BM161" s="143" t="s">
        <v>1510</v>
      </c>
    </row>
    <row r="162" spans="2:47" s="1" customFormat="1" ht="11.25">
      <c r="B162" s="33"/>
      <c r="D162" s="149" t="s">
        <v>297</v>
      </c>
      <c r="F162" s="150" t="s">
        <v>1414</v>
      </c>
      <c r="I162" s="147"/>
      <c r="L162" s="33"/>
      <c r="M162" s="148"/>
      <c r="T162" s="54"/>
      <c r="AT162" s="17" t="s">
        <v>297</v>
      </c>
      <c r="AU162" s="17" t="s">
        <v>87</v>
      </c>
    </row>
    <row r="163" spans="2:51" s="12" customFormat="1" ht="11.25">
      <c r="B163" s="151"/>
      <c r="D163" s="145" t="s">
        <v>320</v>
      </c>
      <c r="E163" s="152" t="s">
        <v>33</v>
      </c>
      <c r="F163" s="153" t="s">
        <v>1511</v>
      </c>
      <c r="H163" s="154">
        <v>9</v>
      </c>
      <c r="I163" s="155"/>
      <c r="L163" s="151"/>
      <c r="M163" s="156"/>
      <c r="T163" s="157"/>
      <c r="AT163" s="152" t="s">
        <v>320</v>
      </c>
      <c r="AU163" s="152" t="s">
        <v>87</v>
      </c>
      <c r="AV163" s="12" t="s">
        <v>87</v>
      </c>
      <c r="AW163" s="12" t="s">
        <v>39</v>
      </c>
      <c r="AX163" s="12" t="s">
        <v>85</v>
      </c>
      <c r="AY163" s="152" t="s">
        <v>194</v>
      </c>
    </row>
    <row r="164" spans="2:63" s="11" customFormat="1" ht="22.9" customHeight="1">
      <c r="B164" s="120"/>
      <c r="D164" s="121" t="s">
        <v>77</v>
      </c>
      <c r="E164" s="130" t="s">
        <v>498</v>
      </c>
      <c r="F164" s="130" t="s">
        <v>499</v>
      </c>
      <c r="I164" s="123"/>
      <c r="J164" s="131">
        <f>BK164</f>
        <v>0</v>
      </c>
      <c r="L164" s="120"/>
      <c r="M164" s="125"/>
      <c r="P164" s="126">
        <f>SUM(P165:P168)</f>
        <v>0</v>
      </c>
      <c r="R164" s="126">
        <f>SUM(R165:R168)</f>
        <v>0</v>
      </c>
      <c r="T164" s="127">
        <f>SUM(T165:T168)</f>
        <v>0</v>
      </c>
      <c r="AR164" s="121" t="s">
        <v>85</v>
      </c>
      <c r="AT164" s="128" t="s">
        <v>77</v>
      </c>
      <c r="AU164" s="128" t="s">
        <v>85</v>
      </c>
      <c r="AY164" s="121" t="s">
        <v>194</v>
      </c>
      <c r="BK164" s="129">
        <f>SUM(BK165:BK168)</f>
        <v>0</v>
      </c>
    </row>
    <row r="165" spans="2:65" s="1" customFormat="1" ht="24.2" customHeight="1">
      <c r="B165" s="33"/>
      <c r="C165" s="132" t="s">
        <v>494</v>
      </c>
      <c r="D165" s="132" t="s">
        <v>197</v>
      </c>
      <c r="E165" s="133" t="s">
        <v>500</v>
      </c>
      <c r="F165" s="134" t="s">
        <v>501</v>
      </c>
      <c r="G165" s="135" t="s">
        <v>351</v>
      </c>
      <c r="H165" s="136">
        <v>258.44</v>
      </c>
      <c r="I165" s="137"/>
      <c r="J165" s="138">
        <f>ROUND(I165*H165,2)</f>
        <v>0</v>
      </c>
      <c r="K165" s="134" t="s">
        <v>295</v>
      </c>
      <c r="L165" s="33"/>
      <c r="M165" s="139" t="s">
        <v>33</v>
      </c>
      <c r="N165" s="140" t="s">
        <v>49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201</v>
      </c>
      <c r="AT165" s="143" t="s">
        <v>197</v>
      </c>
      <c r="AU165" s="143" t="s">
        <v>87</v>
      </c>
      <c r="AY165" s="17" t="s">
        <v>194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7" t="s">
        <v>85</v>
      </c>
      <c r="BK165" s="144">
        <f>ROUND(I165*H165,2)</f>
        <v>0</v>
      </c>
      <c r="BL165" s="17" t="s">
        <v>201</v>
      </c>
      <c r="BM165" s="143" t="s">
        <v>1512</v>
      </c>
    </row>
    <row r="166" spans="2:47" s="1" customFormat="1" ht="11.25">
      <c r="B166" s="33"/>
      <c r="D166" s="149" t="s">
        <v>297</v>
      </c>
      <c r="F166" s="150" t="s">
        <v>503</v>
      </c>
      <c r="I166" s="147"/>
      <c r="L166" s="33"/>
      <c r="M166" s="148"/>
      <c r="T166" s="54"/>
      <c r="AT166" s="17" t="s">
        <v>297</v>
      </c>
      <c r="AU166" s="17" t="s">
        <v>87</v>
      </c>
    </row>
    <row r="167" spans="2:65" s="1" customFormat="1" ht="24.2" customHeight="1">
      <c r="B167" s="33"/>
      <c r="C167" s="132" t="s">
        <v>300</v>
      </c>
      <c r="D167" s="132" t="s">
        <v>197</v>
      </c>
      <c r="E167" s="133" t="s">
        <v>505</v>
      </c>
      <c r="F167" s="134" t="s">
        <v>506</v>
      </c>
      <c r="G167" s="135" t="s">
        <v>351</v>
      </c>
      <c r="H167" s="136">
        <v>258.44</v>
      </c>
      <c r="I167" s="137"/>
      <c r="J167" s="138">
        <f>ROUND(I167*H167,2)</f>
        <v>0</v>
      </c>
      <c r="K167" s="134" t="s">
        <v>295</v>
      </c>
      <c r="L167" s="33"/>
      <c r="M167" s="139" t="s">
        <v>33</v>
      </c>
      <c r="N167" s="140" t="s">
        <v>49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201</v>
      </c>
      <c r="AT167" s="143" t="s">
        <v>197</v>
      </c>
      <c r="AU167" s="143" t="s">
        <v>87</v>
      </c>
      <c r="AY167" s="17" t="s">
        <v>194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7" t="s">
        <v>85</v>
      </c>
      <c r="BK167" s="144">
        <f>ROUND(I167*H167,2)</f>
        <v>0</v>
      </c>
      <c r="BL167" s="17" t="s">
        <v>201</v>
      </c>
      <c r="BM167" s="143" t="s">
        <v>1513</v>
      </c>
    </row>
    <row r="168" spans="2:47" s="1" customFormat="1" ht="11.25">
      <c r="B168" s="33"/>
      <c r="D168" s="149" t="s">
        <v>297</v>
      </c>
      <c r="F168" s="150" t="s">
        <v>508</v>
      </c>
      <c r="I168" s="147"/>
      <c r="L168" s="33"/>
      <c r="M168" s="148"/>
      <c r="T168" s="54"/>
      <c r="AT168" s="17" t="s">
        <v>297</v>
      </c>
      <c r="AU168" s="17" t="s">
        <v>87</v>
      </c>
    </row>
    <row r="169" spans="2:63" s="11" customFormat="1" ht="22.9" customHeight="1">
      <c r="B169" s="120"/>
      <c r="D169" s="121" t="s">
        <v>77</v>
      </c>
      <c r="E169" s="130" t="s">
        <v>375</v>
      </c>
      <c r="F169" s="130" t="s">
        <v>376</v>
      </c>
      <c r="I169" s="123"/>
      <c r="J169" s="131">
        <f>BK169</f>
        <v>0</v>
      </c>
      <c r="L169" s="120"/>
      <c r="M169" s="125"/>
      <c r="P169" s="126">
        <f>SUM(P170:P171)</f>
        <v>0</v>
      </c>
      <c r="R169" s="126">
        <f>SUM(R170:R171)</f>
        <v>0</v>
      </c>
      <c r="T169" s="127">
        <f>SUM(T170:T171)</f>
        <v>0</v>
      </c>
      <c r="AR169" s="121" t="s">
        <v>85</v>
      </c>
      <c r="AT169" s="128" t="s">
        <v>77</v>
      </c>
      <c r="AU169" s="128" t="s">
        <v>85</v>
      </c>
      <c r="AY169" s="121" t="s">
        <v>194</v>
      </c>
      <c r="BK169" s="129">
        <f>SUM(BK170:BK171)</f>
        <v>0</v>
      </c>
    </row>
    <row r="170" spans="2:65" s="1" customFormat="1" ht="21.75" customHeight="1">
      <c r="B170" s="33"/>
      <c r="C170" s="132" t="s">
        <v>504</v>
      </c>
      <c r="D170" s="132" t="s">
        <v>197</v>
      </c>
      <c r="E170" s="133" t="s">
        <v>377</v>
      </c>
      <c r="F170" s="134" t="s">
        <v>378</v>
      </c>
      <c r="G170" s="135" t="s">
        <v>351</v>
      </c>
      <c r="H170" s="136">
        <v>288.228</v>
      </c>
      <c r="I170" s="137"/>
      <c r="J170" s="138">
        <f>ROUND(I170*H170,2)</f>
        <v>0</v>
      </c>
      <c r="K170" s="134" t="s">
        <v>295</v>
      </c>
      <c r="L170" s="33"/>
      <c r="M170" s="139" t="s">
        <v>33</v>
      </c>
      <c r="N170" s="140" t="s">
        <v>49</v>
      </c>
      <c r="P170" s="141">
        <f>O170*H170</f>
        <v>0</v>
      </c>
      <c r="Q170" s="141">
        <v>0</v>
      </c>
      <c r="R170" s="141">
        <f>Q170*H170</f>
        <v>0</v>
      </c>
      <c r="S170" s="141">
        <v>0</v>
      </c>
      <c r="T170" s="142">
        <f>S170*H170</f>
        <v>0</v>
      </c>
      <c r="AR170" s="143" t="s">
        <v>201</v>
      </c>
      <c r="AT170" s="143" t="s">
        <v>197</v>
      </c>
      <c r="AU170" s="143" t="s">
        <v>87</v>
      </c>
      <c r="AY170" s="17" t="s">
        <v>194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7" t="s">
        <v>85</v>
      </c>
      <c r="BK170" s="144">
        <f>ROUND(I170*H170,2)</f>
        <v>0</v>
      </c>
      <c r="BL170" s="17" t="s">
        <v>201</v>
      </c>
      <c r="BM170" s="143" t="s">
        <v>1514</v>
      </c>
    </row>
    <row r="171" spans="2:47" s="1" customFormat="1" ht="11.25">
      <c r="B171" s="33"/>
      <c r="D171" s="149" t="s">
        <v>297</v>
      </c>
      <c r="F171" s="150" t="s">
        <v>380</v>
      </c>
      <c r="I171" s="147"/>
      <c r="L171" s="33"/>
      <c r="M171" s="158"/>
      <c r="N171" s="159"/>
      <c r="O171" s="159"/>
      <c r="P171" s="159"/>
      <c r="Q171" s="159"/>
      <c r="R171" s="159"/>
      <c r="S171" s="159"/>
      <c r="T171" s="160"/>
      <c r="AT171" s="17" t="s">
        <v>297</v>
      </c>
      <c r="AU171" s="17" t="s">
        <v>87</v>
      </c>
    </row>
    <row r="172" spans="2:12" s="1" customFormat="1" ht="6.95" customHeight="1">
      <c r="B172" s="42"/>
      <c r="C172" s="43"/>
      <c r="D172" s="43"/>
      <c r="E172" s="43"/>
      <c r="F172" s="43"/>
      <c r="G172" s="43"/>
      <c r="H172" s="43"/>
      <c r="I172" s="43"/>
      <c r="J172" s="43"/>
      <c r="K172" s="43"/>
      <c r="L172" s="33"/>
    </row>
  </sheetData>
  <sheetProtection algorithmName="SHA-512" hashValue="UsYyxcdOt4ZvsgdSoicsMlYbZV9Oc6S1kq/RBPQ9Fb/XL+zm8uOtdVV3GEsW+G3+9ibcccuCEBvl1tcws9lnLQ==" saltValue="OH3Q0+hL9kaE61pFB5dIxfunXdOsm/84DRSjzUDs+EThuUVCiuQ90RhYmhOwND1Wkxnug8wVX66bYxtDLg7vWA==" spinCount="100000" sheet="1" objects="1" scenarios="1" formatColumns="0" formatRows="0" autoFilter="0"/>
  <autoFilter ref="C89:K171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display="https://podminky.urs.cz/item/CS_URS_2023_01/112101102"/>
    <hyperlink ref="F97" r:id="rId2" display="https://podminky.urs.cz/item/CS_URS_2023_01/112111111"/>
    <hyperlink ref="F99" r:id="rId3" display="https://podminky.urs.cz/item/CS_URS_2023_01/112251102"/>
    <hyperlink ref="F102" r:id="rId4" display="https://podminky.urs.cz/item/CS_URS_2023_01/114203104"/>
    <hyperlink ref="F105" r:id="rId5" display="https://podminky.urs.cz/item/CS_URS_2023_01/127751111"/>
    <hyperlink ref="F109" r:id="rId6" display="https://podminky.urs.cz/item/CS_URS_2023_01/162351103"/>
    <hyperlink ref="F117" r:id="rId7" display="https://podminky.urs.cz/item/CS_URS_2023_01/167151111"/>
    <hyperlink ref="F120" r:id="rId8" display="https://podminky.urs.cz/item/CS_URS_2023_01/171151131"/>
    <hyperlink ref="F125" r:id="rId9" display="https://podminky.urs.cz/item/CS_URS_2023_01/181351003"/>
    <hyperlink ref="F128" r:id="rId10" display="https://podminky.urs.cz/item/CS_URS_2023_01/181411121"/>
    <hyperlink ref="F133" r:id="rId11" display="https://podminky.urs.cz/item/CS_URS_2023_01/181411122"/>
    <hyperlink ref="F136" r:id="rId12" display="https://podminky.urs.cz/item/CS_URS_2023_01/181951112"/>
    <hyperlink ref="F139" r:id="rId13" display="https://podminky.urs.cz/item/CS_URS_2023_01/182251101"/>
    <hyperlink ref="F142" r:id="rId14" display="https://podminky.urs.cz/item/CS_URS_2023_01/182351023"/>
    <hyperlink ref="F145" r:id="rId15" display="https://podminky.urs.cz/item/CS_URS_2023_01/185804312"/>
    <hyperlink ref="F162" r:id="rId16" display="https://podminky.urs.cz/item/CS_URS_2023_01/464531112"/>
    <hyperlink ref="F166" r:id="rId17" display="https://podminky.urs.cz/item/CS_URS_2023_01/997321511"/>
    <hyperlink ref="F168" r:id="rId18" display="https://podminky.urs.cz/item/CS_URS_2023_01/997321519"/>
    <hyperlink ref="F171" r:id="rId19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21"/>
  <headerFooter>
    <oddFooter>&amp;CStrana &amp;P z &amp;N&amp;R&amp;A</oddFooter>
  </headerFooter>
  <drawing r:id="rId2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25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140</v>
      </c>
      <c r="AZ2" s="171" t="s">
        <v>1515</v>
      </c>
      <c r="BA2" s="171" t="s">
        <v>33</v>
      </c>
      <c r="BB2" s="171" t="s">
        <v>33</v>
      </c>
      <c r="BC2" s="171" t="s">
        <v>1516</v>
      </c>
      <c r="BD2" s="171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1219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1517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ROUND(J94,2)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ROUND((SUM(BE94:BE249)),2)</f>
        <v>0</v>
      </c>
      <c r="I35" s="94">
        <v>0.21</v>
      </c>
      <c r="J35" s="84">
        <f>ROUND(((SUM(BE94:BE249))*I35),2)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ROUND((SUM(BF94:BF249)),2)</f>
        <v>0</v>
      </c>
      <c r="I36" s="94">
        <v>0.15</v>
      </c>
      <c r="J36" s="84">
        <f>ROUND(((SUM(BF94:BF249))*I36),2)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ROUND((SUM(BG94:BG249)),2)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ROUND((SUM(BH94:BH249)),2)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ROUND((SUM(BI94:BI249)),2)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1219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03.4 - Opevnění koryta - km 27,074 - 27,146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J94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J95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J96</f>
        <v>0</v>
      </c>
      <c r="L65" s="108"/>
    </row>
    <row r="66" spans="2:12" s="9" customFormat="1" ht="19.9" customHeight="1">
      <c r="B66" s="108"/>
      <c r="D66" s="109" t="s">
        <v>333</v>
      </c>
      <c r="E66" s="110"/>
      <c r="F66" s="110"/>
      <c r="G66" s="110"/>
      <c r="H66" s="110"/>
      <c r="I66" s="110"/>
      <c r="J66" s="111">
        <f>J153</f>
        <v>0</v>
      </c>
      <c r="L66" s="108"/>
    </row>
    <row r="67" spans="2:12" s="9" customFormat="1" ht="19.9" customHeight="1">
      <c r="B67" s="108"/>
      <c r="D67" s="109" t="s">
        <v>334</v>
      </c>
      <c r="E67" s="110"/>
      <c r="F67" s="110"/>
      <c r="G67" s="110"/>
      <c r="H67" s="110"/>
      <c r="I67" s="110"/>
      <c r="J67" s="111">
        <f>J160</f>
        <v>0</v>
      </c>
      <c r="L67" s="108"/>
    </row>
    <row r="68" spans="2:12" s="9" customFormat="1" ht="19.9" customHeight="1">
      <c r="B68" s="108"/>
      <c r="D68" s="109" t="s">
        <v>335</v>
      </c>
      <c r="E68" s="110"/>
      <c r="F68" s="110"/>
      <c r="G68" s="110"/>
      <c r="H68" s="110"/>
      <c r="I68" s="110"/>
      <c r="J68" s="111">
        <f>J193</f>
        <v>0</v>
      </c>
      <c r="L68" s="108"/>
    </row>
    <row r="69" spans="2:12" s="9" customFormat="1" ht="19.9" customHeight="1">
      <c r="B69" s="108"/>
      <c r="D69" s="109" t="s">
        <v>511</v>
      </c>
      <c r="E69" s="110"/>
      <c r="F69" s="110"/>
      <c r="G69" s="110"/>
      <c r="H69" s="110"/>
      <c r="I69" s="110"/>
      <c r="J69" s="111">
        <f>J202</f>
        <v>0</v>
      </c>
      <c r="L69" s="108"/>
    </row>
    <row r="70" spans="2:12" s="9" customFormat="1" ht="19.9" customHeight="1">
      <c r="B70" s="108"/>
      <c r="D70" s="109" t="s">
        <v>336</v>
      </c>
      <c r="E70" s="110"/>
      <c r="F70" s="110"/>
      <c r="G70" s="110"/>
      <c r="H70" s="110"/>
      <c r="I70" s="110"/>
      <c r="J70" s="111">
        <f>J206</f>
        <v>0</v>
      </c>
      <c r="L70" s="108"/>
    </row>
    <row r="71" spans="2:12" s="9" customFormat="1" ht="19.9" customHeight="1">
      <c r="B71" s="108"/>
      <c r="D71" s="109" t="s">
        <v>384</v>
      </c>
      <c r="E71" s="110"/>
      <c r="F71" s="110"/>
      <c r="G71" s="110"/>
      <c r="H71" s="110"/>
      <c r="I71" s="110"/>
      <c r="J71" s="111">
        <f>J239</f>
        <v>0</v>
      </c>
      <c r="L71" s="108"/>
    </row>
    <row r="72" spans="2:12" s="9" customFormat="1" ht="19.9" customHeight="1">
      <c r="B72" s="108"/>
      <c r="D72" s="109" t="s">
        <v>337</v>
      </c>
      <c r="E72" s="110"/>
      <c r="F72" s="110"/>
      <c r="G72" s="110"/>
      <c r="H72" s="110"/>
      <c r="I72" s="110"/>
      <c r="J72" s="111">
        <f>J247</f>
        <v>0</v>
      </c>
      <c r="L72" s="108"/>
    </row>
    <row r="73" spans="2:12" s="1" customFormat="1" ht="21.75" customHeight="1">
      <c r="B73" s="33"/>
      <c r="L73" s="33"/>
    </row>
    <row r="74" spans="2:12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3"/>
    </row>
    <row r="78" spans="2:12" s="1" customFormat="1" ht="6.95" customHeigh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33"/>
    </row>
    <row r="79" spans="2:12" s="1" customFormat="1" ht="24.95" customHeight="1">
      <c r="B79" s="33"/>
      <c r="C79" s="21" t="s">
        <v>178</v>
      </c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7" t="s">
        <v>16</v>
      </c>
      <c r="L81" s="33"/>
    </row>
    <row r="82" spans="2:12" s="1" customFormat="1" ht="16.5" customHeight="1">
      <c r="B82" s="33"/>
      <c r="E82" s="314" t="str">
        <f>E7</f>
        <v>Bělá - Domašov, ř. km 25,500 - 27,800 - odstranění PŠ 2021</v>
      </c>
      <c r="F82" s="315"/>
      <c r="G82" s="315"/>
      <c r="H82" s="315"/>
      <c r="L82" s="33"/>
    </row>
    <row r="83" spans="2:12" ht="12" customHeight="1">
      <c r="B83" s="20"/>
      <c r="C83" s="27" t="s">
        <v>166</v>
      </c>
      <c r="L83" s="20"/>
    </row>
    <row r="84" spans="2:12" s="1" customFormat="1" ht="16.5" customHeight="1">
      <c r="B84" s="33"/>
      <c r="E84" s="314" t="s">
        <v>1219</v>
      </c>
      <c r="F84" s="316"/>
      <c r="G84" s="316"/>
      <c r="H84" s="316"/>
      <c r="L84" s="33"/>
    </row>
    <row r="85" spans="2:12" s="1" customFormat="1" ht="12" customHeight="1">
      <c r="B85" s="33"/>
      <c r="C85" s="27" t="s">
        <v>330</v>
      </c>
      <c r="L85" s="33"/>
    </row>
    <row r="86" spans="2:12" s="1" customFormat="1" ht="16.5" customHeight="1">
      <c r="B86" s="33"/>
      <c r="E86" s="280" t="str">
        <f>E11</f>
        <v>SO 03.4 - Opevnění koryta - km 27,074 - 27,146</v>
      </c>
      <c r="F86" s="316"/>
      <c r="G86" s="316"/>
      <c r="H86" s="316"/>
      <c r="L86" s="33"/>
    </row>
    <row r="87" spans="2:12" s="1" customFormat="1" ht="6.95" customHeight="1">
      <c r="B87" s="33"/>
      <c r="L87" s="33"/>
    </row>
    <row r="88" spans="2:12" s="1" customFormat="1" ht="12" customHeight="1">
      <c r="B88" s="33"/>
      <c r="C88" s="27" t="s">
        <v>22</v>
      </c>
      <c r="F88" s="25" t="str">
        <f>F14</f>
        <v>Olomoucký kraj</v>
      </c>
      <c r="I88" s="27" t="s">
        <v>24</v>
      </c>
      <c r="J88" s="50" t="str">
        <f>IF(J14="","",J14)</f>
        <v>9. 5. 2022</v>
      </c>
      <c r="L88" s="33"/>
    </row>
    <row r="89" spans="2:12" s="1" customFormat="1" ht="6.95" customHeight="1">
      <c r="B89" s="33"/>
      <c r="L89" s="33"/>
    </row>
    <row r="90" spans="2:12" s="1" customFormat="1" ht="15.2" customHeight="1">
      <c r="B90" s="33"/>
      <c r="C90" s="27" t="s">
        <v>28</v>
      </c>
      <c r="F90" s="25" t="str">
        <f>E17</f>
        <v>Povodí Odry, státní podnik</v>
      </c>
      <c r="I90" s="27" t="s">
        <v>36</v>
      </c>
      <c r="J90" s="31" t="str">
        <f>E23</f>
        <v>AQUATIS, a.s.</v>
      </c>
      <c r="L90" s="33"/>
    </row>
    <row r="91" spans="2:12" s="1" customFormat="1" ht="25.7" customHeight="1">
      <c r="B91" s="33"/>
      <c r="C91" s="27" t="s">
        <v>34</v>
      </c>
      <c r="F91" s="25" t="str">
        <f>IF(E20="","",E20)</f>
        <v>Vyplň údaj</v>
      </c>
      <c r="I91" s="27" t="s">
        <v>40</v>
      </c>
      <c r="J91" s="31" t="str">
        <f>E26</f>
        <v xml:space="preserve">Ing. Michal Jendruščák </v>
      </c>
      <c r="L91" s="33"/>
    </row>
    <row r="92" spans="2:12" s="1" customFormat="1" ht="10.35" customHeight="1">
      <c r="B92" s="33"/>
      <c r="L92" s="33"/>
    </row>
    <row r="93" spans="2:20" s="10" customFormat="1" ht="29.25" customHeight="1">
      <c r="B93" s="112"/>
      <c r="C93" s="113" t="s">
        <v>179</v>
      </c>
      <c r="D93" s="114" t="s">
        <v>63</v>
      </c>
      <c r="E93" s="114" t="s">
        <v>59</v>
      </c>
      <c r="F93" s="114" t="s">
        <v>60</v>
      </c>
      <c r="G93" s="114" t="s">
        <v>180</v>
      </c>
      <c r="H93" s="114" t="s">
        <v>181</v>
      </c>
      <c r="I93" s="114" t="s">
        <v>182</v>
      </c>
      <c r="J93" s="114" t="s">
        <v>170</v>
      </c>
      <c r="K93" s="115" t="s">
        <v>183</v>
      </c>
      <c r="L93" s="112"/>
      <c r="M93" s="57" t="s">
        <v>33</v>
      </c>
      <c r="N93" s="58" t="s">
        <v>48</v>
      </c>
      <c r="O93" s="58" t="s">
        <v>184</v>
      </c>
      <c r="P93" s="58" t="s">
        <v>185</v>
      </c>
      <c r="Q93" s="58" t="s">
        <v>186</v>
      </c>
      <c r="R93" s="58" t="s">
        <v>187</v>
      </c>
      <c r="S93" s="58" t="s">
        <v>188</v>
      </c>
      <c r="T93" s="59" t="s">
        <v>189</v>
      </c>
    </row>
    <row r="94" spans="2:63" s="1" customFormat="1" ht="22.9" customHeight="1">
      <c r="B94" s="33"/>
      <c r="C94" s="62" t="s">
        <v>190</v>
      </c>
      <c r="J94" s="116">
        <f>BK94</f>
        <v>0</v>
      </c>
      <c r="L94" s="33"/>
      <c r="M94" s="60"/>
      <c r="N94" s="51"/>
      <c r="O94" s="51"/>
      <c r="P94" s="117">
        <f>P95</f>
        <v>0</v>
      </c>
      <c r="Q94" s="51"/>
      <c r="R94" s="117">
        <f>R95</f>
        <v>191.86545319</v>
      </c>
      <c r="S94" s="51"/>
      <c r="T94" s="118">
        <f>T95</f>
        <v>74.645</v>
      </c>
      <c r="AT94" s="17" t="s">
        <v>77</v>
      </c>
      <c r="AU94" s="17" t="s">
        <v>171</v>
      </c>
      <c r="BK94" s="119">
        <f>BK95</f>
        <v>0</v>
      </c>
    </row>
    <row r="95" spans="2:63" s="11" customFormat="1" ht="25.9" customHeight="1">
      <c r="B95" s="120"/>
      <c r="D95" s="121" t="s">
        <v>77</v>
      </c>
      <c r="E95" s="122" t="s">
        <v>338</v>
      </c>
      <c r="F95" s="122" t="s">
        <v>339</v>
      </c>
      <c r="I95" s="123"/>
      <c r="J95" s="124">
        <f>BK95</f>
        <v>0</v>
      </c>
      <c r="L95" s="120"/>
      <c r="M95" s="125"/>
      <c r="P95" s="126">
        <f>P96+P153+P160+P193+P202+P206+P239+P247</f>
        <v>0</v>
      </c>
      <c r="R95" s="126">
        <f>R96+R153+R160+R193+R202+R206+R239+R247</f>
        <v>191.86545319</v>
      </c>
      <c r="T95" s="127">
        <f>T96+T153+T160+T193+T202+T206+T239+T247</f>
        <v>74.645</v>
      </c>
      <c r="AR95" s="121" t="s">
        <v>85</v>
      </c>
      <c r="AT95" s="128" t="s">
        <v>77</v>
      </c>
      <c r="AU95" s="128" t="s">
        <v>78</v>
      </c>
      <c r="AY95" s="121" t="s">
        <v>194</v>
      </c>
      <c r="BK95" s="129">
        <f>BK96+BK153+BK160+BK193+BK202+BK206+BK239+BK247</f>
        <v>0</v>
      </c>
    </row>
    <row r="96" spans="2:63" s="11" customFormat="1" ht="22.9" customHeight="1">
      <c r="B96" s="120"/>
      <c r="D96" s="121" t="s">
        <v>77</v>
      </c>
      <c r="E96" s="130" t="s">
        <v>85</v>
      </c>
      <c r="F96" s="130" t="s">
        <v>385</v>
      </c>
      <c r="I96" s="123"/>
      <c r="J96" s="131">
        <f>BK96</f>
        <v>0</v>
      </c>
      <c r="L96" s="120"/>
      <c r="M96" s="125"/>
      <c r="P96" s="126">
        <f>SUM(P97:P152)</f>
        <v>0</v>
      </c>
      <c r="R96" s="126">
        <f>SUM(R97:R152)</f>
        <v>6.00126</v>
      </c>
      <c r="T96" s="127">
        <f>SUM(T97:T152)</f>
        <v>61.88</v>
      </c>
      <c r="AR96" s="121" t="s">
        <v>85</v>
      </c>
      <c r="AT96" s="128" t="s">
        <v>77</v>
      </c>
      <c r="AU96" s="128" t="s">
        <v>85</v>
      </c>
      <c r="AY96" s="121" t="s">
        <v>194</v>
      </c>
      <c r="BK96" s="129">
        <f>SUM(BK97:BK152)</f>
        <v>0</v>
      </c>
    </row>
    <row r="97" spans="2:65" s="1" customFormat="1" ht="24.2" customHeight="1">
      <c r="B97" s="33"/>
      <c r="C97" s="132" t="s">
        <v>85</v>
      </c>
      <c r="D97" s="132" t="s">
        <v>197</v>
      </c>
      <c r="E97" s="133" t="s">
        <v>386</v>
      </c>
      <c r="F97" s="134" t="s">
        <v>387</v>
      </c>
      <c r="G97" s="135" t="s">
        <v>344</v>
      </c>
      <c r="H97" s="136">
        <v>34</v>
      </c>
      <c r="I97" s="137"/>
      <c r="J97" s="138">
        <f>ROUND(I97*H97,2)</f>
        <v>0</v>
      </c>
      <c r="K97" s="134" t="s">
        <v>295</v>
      </c>
      <c r="L97" s="33"/>
      <c r="M97" s="139" t="s">
        <v>33</v>
      </c>
      <c r="N97" s="140" t="s">
        <v>49</v>
      </c>
      <c r="P97" s="141">
        <f>O97*H97</f>
        <v>0</v>
      </c>
      <c r="Q97" s="141">
        <v>0</v>
      </c>
      <c r="R97" s="141">
        <f>Q97*H97</f>
        <v>0</v>
      </c>
      <c r="S97" s="141">
        <v>1.82</v>
      </c>
      <c r="T97" s="142">
        <f>S97*H97</f>
        <v>61.88</v>
      </c>
      <c r="AR97" s="143" t="s">
        <v>201</v>
      </c>
      <c r="AT97" s="143" t="s">
        <v>197</v>
      </c>
      <c r="AU97" s="143" t="s">
        <v>87</v>
      </c>
      <c r="AY97" s="17" t="s">
        <v>194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7" t="s">
        <v>85</v>
      </c>
      <c r="BK97" s="144">
        <f>ROUND(I97*H97,2)</f>
        <v>0</v>
      </c>
      <c r="BL97" s="17" t="s">
        <v>201</v>
      </c>
      <c r="BM97" s="143" t="s">
        <v>1518</v>
      </c>
    </row>
    <row r="98" spans="2:47" s="1" customFormat="1" ht="11.25">
      <c r="B98" s="33"/>
      <c r="D98" s="149" t="s">
        <v>297</v>
      </c>
      <c r="F98" s="150" t="s">
        <v>389</v>
      </c>
      <c r="I98" s="147"/>
      <c r="L98" s="33"/>
      <c r="M98" s="148"/>
      <c r="T98" s="54"/>
      <c r="AT98" s="17" t="s">
        <v>297</v>
      </c>
      <c r="AU98" s="17" t="s">
        <v>87</v>
      </c>
    </row>
    <row r="99" spans="2:51" s="12" customFormat="1" ht="11.25">
      <c r="B99" s="151"/>
      <c r="D99" s="145" t="s">
        <v>320</v>
      </c>
      <c r="E99" s="152" t="s">
        <v>33</v>
      </c>
      <c r="F99" s="153" t="s">
        <v>1519</v>
      </c>
      <c r="H99" s="154">
        <v>34</v>
      </c>
      <c r="I99" s="155"/>
      <c r="L99" s="151"/>
      <c r="M99" s="156"/>
      <c r="T99" s="157"/>
      <c r="AT99" s="152" t="s">
        <v>320</v>
      </c>
      <c r="AU99" s="152" t="s">
        <v>87</v>
      </c>
      <c r="AV99" s="12" t="s">
        <v>87</v>
      </c>
      <c r="AW99" s="12" t="s">
        <v>39</v>
      </c>
      <c r="AX99" s="12" t="s">
        <v>85</v>
      </c>
      <c r="AY99" s="152" t="s">
        <v>194</v>
      </c>
    </row>
    <row r="100" spans="2:65" s="1" customFormat="1" ht="16.5" customHeight="1">
      <c r="B100" s="33"/>
      <c r="C100" s="132" t="s">
        <v>87</v>
      </c>
      <c r="D100" s="132" t="s">
        <v>197</v>
      </c>
      <c r="E100" s="133" t="s">
        <v>1520</v>
      </c>
      <c r="F100" s="134" t="s">
        <v>1521</v>
      </c>
      <c r="G100" s="135" t="s">
        <v>317</v>
      </c>
      <c r="H100" s="136">
        <v>170</v>
      </c>
      <c r="I100" s="137"/>
      <c r="J100" s="138">
        <f>ROUND(I100*H100,2)</f>
        <v>0</v>
      </c>
      <c r="K100" s="134" t="s">
        <v>295</v>
      </c>
      <c r="L100" s="33"/>
      <c r="M100" s="139" t="s">
        <v>33</v>
      </c>
      <c r="N100" s="140" t="s">
        <v>49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201</v>
      </c>
      <c r="AT100" s="143" t="s">
        <v>197</v>
      </c>
      <c r="AU100" s="143" t="s">
        <v>87</v>
      </c>
      <c r="AY100" s="17" t="s">
        <v>194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7" t="s">
        <v>85</v>
      </c>
      <c r="BK100" s="144">
        <f>ROUND(I100*H100,2)</f>
        <v>0</v>
      </c>
      <c r="BL100" s="17" t="s">
        <v>201</v>
      </c>
      <c r="BM100" s="143" t="s">
        <v>1522</v>
      </c>
    </row>
    <row r="101" spans="2:47" s="1" customFormat="1" ht="11.25">
      <c r="B101" s="33"/>
      <c r="D101" s="149" t="s">
        <v>297</v>
      </c>
      <c r="F101" s="150" t="s">
        <v>1523</v>
      </c>
      <c r="I101" s="147"/>
      <c r="L101" s="33"/>
      <c r="M101" s="148"/>
      <c r="T101" s="54"/>
      <c r="AT101" s="17" t="s">
        <v>297</v>
      </c>
      <c r="AU101" s="17" t="s">
        <v>87</v>
      </c>
    </row>
    <row r="102" spans="2:51" s="12" customFormat="1" ht="11.25">
      <c r="B102" s="151"/>
      <c r="D102" s="145" t="s">
        <v>320</v>
      </c>
      <c r="E102" s="152" t="s">
        <v>33</v>
      </c>
      <c r="F102" s="153" t="s">
        <v>1524</v>
      </c>
      <c r="H102" s="154">
        <v>170</v>
      </c>
      <c r="I102" s="155"/>
      <c r="L102" s="151"/>
      <c r="M102" s="156"/>
      <c r="T102" s="157"/>
      <c r="AT102" s="152" t="s">
        <v>320</v>
      </c>
      <c r="AU102" s="152" t="s">
        <v>87</v>
      </c>
      <c r="AV102" s="12" t="s">
        <v>87</v>
      </c>
      <c r="AW102" s="12" t="s">
        <v>39</v>
      </c>
      <c r="AX102" s="12" t="s">
        <v>85</v>
      </c>
      <c r="AY102" s="152" t="s">
        <v>194</v>
      </c>
    </row>
    <row r="103" spans="2:65" s="1" customFormat="1" ht="33" customHeight="1">
      <c r="B103" s="33"/>
      <c r="C103" s="132" t="s">
        <v>208</v>
      </c>
      <c r="D103" s="132" t="s">
        <v>197</v>
      </c>
      <c r="E103" s="133" t="s">
        <v>391</v>
      </c>
      <c r="F103" s="134" t="s">
        <v>392</v>
      </c>
      <c r="G103" s="135" t="s">
        <v>344</v>
      </c>
      <c r="H103" s="136">
        <v>275</v>
      </c>
      <c r="I103" s="137"/>
      <c r="J103" s="138">
        <f>ROUND(I103*H103,2)</f>
        <v>0</v>
      </c>
      <c r="K103" s="134" t="s">
        <v>295</v>
      </c>
      <c r="L103" s="33"/>
      <c r="M103" s="139" t="s">
        <v>33</v>
      </c>
      <c r="N103" s="140" t="s">
        <v>49</v>
      </c>
      <c r="P103" s="141">
        <f>O103*H103</f>
        <v>0</v>
      </c>
      <c r="Q103" s="141">
        <v>0</v>
      </c>
      <c r="R103" s="141">
        <f>Q103*H103</f>
        <v>0</v>
      </c>
      <c r="S103" s="141">
        <v>0</v>
      </c>
      <c r="T103" s="142">
        <f>S103*H103</f>
        <v>0</v>
      </c>
      <c r="AR103" s="143" t="s">
        <v>201</v>
      </c>
      <c r="AT103" s="143" t="s">
        <v>197</v>
      </c>
      <c r="AU103" s="143" t="s">
        <v>87</v>
      </c>
      <c r="AY103" s="17" t="s">
        <v>194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7" t="s">
        <v>85</v>
      </c>
      <c r="BK103" s="144">
        <f>ROUND(I103*H103,2)</f>
        <v>0</v>
      </c>
      <c r="BL103" s="17" t="s">
        <v>201</v>
      </c>
      <c r="BM103" s="143" t="s">
        <v>1525</v>
      </c>
    </row>
    <row r="104" spans="2:47" s="1" customFormat="1" ht="11.25">
      <c r="B104" s="33"/>
      <c r="D104" s="149" t="s">
        <v>297</v>
      </c>
      <c r="F104" s="150" t="s">
        <v>394</v>
      </c>
      <c r="I104" s="147"/>
      <c r="L104" s="33"/>
      <c r="M104" s="148"/>
      <c r="T104" s="54"/>
      <c r="AT104" s="17" t="s">
        <v>297</v>
      </c>
      <c r="AU104" s="17" t="s">
        <v>87</v>
      </c>
    </row>
    <row r="105" spans="2:51" s="12" customFormat="1" ht="11.25">
      <c r="B105" s="151"/>
      <c r="D105" s="145" t="s">
        <v>320</v>
      </c>
      <c r="E105" s="152" t="s">
        <v>33</v>
      </c>
      <c r="F105" s="153" t="s">
        <v>1526</v>
      </c>
      <c r="H105" s="154">
        <v>185</v>
      </c>
      <c r="I105" s="155"/>
      <c r="L105" s="151"/>
      <c r="M105" s="156"/>
      <c r="T105" s="157"/>
      <c r="AT105" s="152" t="s">
        <v>320</v>
      </c>
      <c r="AU105" s="152" t="s">
        <v>87</v>
      </c>
      <c r="AV105" s="12" t="s">
        <v>87</v>
      </c>
      <c r="AW105" s="12" t="s">
        <v>39</v>
      </c>
      <c r="AX105" s="12" t="s">
        <v>78</v>
      </c>
      <c r="AY105" s="152" t="s">
        <v>194</v>
      </c>
    </row>
    <row r="106" spans="2:51" s="12" customFormat="1" ht="11.25">
      <c r="B106" s="151"/>
      <c r="D106" s="145" t="s">
        <v>320</v>
      </c>
      <c r="E106" s="152" t="s">
        <v>33</v>
      </c>
      <c r="F106" s="153" t="s">
        <v>1527</v>
      </c>
      <c r="H106" s="154">
        <v>90</v>
      </c>
      <c r="I106" s="155"/>
      <c r="L106" s="151"/>
      <c r="M106" s="156"/>
      <c r="T106" s="157"/>
      <c r="AT106" s="152" t="s">
        <v>320</v>
      </c>
      <c r="AU106" s="152" t="s">
        <v>87</v>
      </c>
      <c r="AV106" s="12" t="s">
        <v>87</v>
      </c>
      <c r="AW106" s="12" t="s">
        <v>39</v>
      </c>
      <c r="AX106" s="12" t="s">
        <v>78</v>
      </c>
      <c r="AY106" s="152" t="s">
        <v>194</v>
      </c>
    </row>
    <row r="107" spans="2:51" s="14" customFormat="1" ht="11.25">
      <c r="B107" s="179"/>
      <c r="D107" s="145" t="s">
        <v>320</v>
      </c>
      <c r="E107" s="180" t="s">
        <v>33</v>
      </c>
      <c r="F107" s="181" t="s">
        <v>402</v>
      </c>
      <c r="H107" s="182">
        <v>275</v>
      </c>
      <c r="I107" s="183"/>
      <c r="L107" s="179"/>
      <c r="M107" s="184"/>
      <c r="T107" s="185"/>
      <c r="AT107" s="180" t="s">
        <v>320</v>
      </c>
      <c r="AU107" s="180" t="s">
        <v>87</v>
      </c>
      <c r="AV107" s="14" t="s">
        <v>201</v>
      </c>
      <c r="AW107" s="14" t="s">
        <v>39</v>
      </c>
      <c r="AX107" s="14" t="s">
        <v>85</v>
      </c>
      <c r="AY107" s="180" t="s">
        <v>194</v>
      </c>
    </row>
    <row r="108" spans="2:65" s="1" customFormat="1" ht="37.9" customHeight="1">
      <c r="B108" s="33"/>
      <c r="C108" s="132" t="s">
        <v>201</v>
      </c>
      <c r="D108" s="132" t="s">
        <v>197</v>
      </c>
      <c r="E108" s="133" t="s">
        <v>396</v>
      </c>
      <c r="F108" s="134" t="s">
        <v>397</v>
      </c>
      <c r="G108" s="135" t="s">
        <v>344</v>
      </c>
      <c r="H108" s="136">
        <v>230.45</v>
      </c>
      <c r="I108" s="137"/>
      <c r="J108" s="138">
        <f>ROUND(I108*H108,2)</f>
        <v>0</v>
      </c>
      <c r="K108" s="134" t="s">
        <v>295</v>
      </c>
      <c r="L108" s="33"/>
      <c r="M108" s="139" t="s">
        <v>33</v>
      </c>
      <c r="N108" s="140" t="s">
        <v>49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201</v>
      </c>
      <c r="AT108" s="143" t="s">
        <v>197</v>
      </c>
      <c r="AU108" s="143" t="s">
        <v>87</v>
      </c>
      <c r="AY108" s="17" t="s">
        <v>194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7" t="s">
        <v>85</v>
      </c>
      <c r="BK108" s="144">
        <f>ROUND(I108*H108,2)</f>
        <v>0</v>
      </c>
      <c r="BL108" s="17" t="s">
        <v>201</v>
      </c>
      <c r="BM108" s="143" t="s">
        <v>1528</v>
      </c>
    </row>
    <row r="109" spans="2:47" s="1" customFormat="1" ht="11.25">
      <c r="B109" s="33"/>
      <c r="D109" s="149" t="s">
        <v>297</v>
      </c>
      <c r="F109" s="150" t="s">
        <v>399</v>
      </c>
      <c r="I109" s="147"/>
      <c r="L109" s="33"/>
      <c r="M109" s="148"/>
      <c r="T109" s="54"/>
      <c r="AT109" s="17" t="s">
        <v>297</v>
      </c>
      <c r="AU109" s="17" t="s">
        <v>87</v>
      </c>
    </row>
    <row r="110" spans="2:51" s="12" customFormat="1" ht="11.25">
      <c r="B110" s="151"/>
      <c r="D110" s="145" t="s">
        <v>320</v>
      </c>
      <c r="E110" s="152" t="s">
        <v>33</v>
      </c>
      <c r="F110" s="153" t="s">
        <v>1529</v>
      </c>
      <c r="H110" s="154">
        <v>34</v>
      </c>
      <c r="I110" s="155"/>
      <c r="L110" s="151"/>
      <c r="M110" s="156"/>
      <c r="T110" s="157"/>
      <c r="AT110" s="152" t="s">
        <v>320</v>
      </c>
      <c r="AU110" s="152" t="s">
        <v>87</v>
      </c>
      <c r="AV110" s="12" t="s">
        <v>87</v>
      </c>
      <c r="AW110" s="12" t="s">
        <v>39</v>
      </c>
      <c r="AX110" s="12" t="s">
        <v>78</v>
      </c>
      <c r="AY110" s="152" t="s">
        <v>194</v>
      </c>
    </row>
    <row r="111" spans="2:51" s="12" customFormat="1" ht="11.25">
      <c r="B111" s="151"/>
      <c r="D111" s="145" t="s">
        <v>320</v>
      </c>
      <c r="E111" s="152" t="s">
        <v>33</v>
      </c>
      <c r="F111" s="153" t="s">
        <v>1527</v>
      </c>
      <c r="H111" s="154">
        <v>90</v>
      </c>
      <c r="I111" s="155"/>
      <c r="L111" s="151"/>
      <c r="M111" s="156"/>
      <c r="T111" s="157"/>
      <c r="AT111" s="152" t="s">
        <v>320</v>
      </c>
      <c r="AU111" s="152" t="s">
        <v>87</v>
      </c>
      <c r="AV111" s="12" t="s">
        <v>87</v>
      </c>
      <c r="AW111" s="12" t="s">
        <v>39</v>
      </c>
      <c r="AX111" s="12" t="s">
        <v>78</v>
      </c>
      <c r="AY111" s="152" t="s">
        <v>194</v>
      </c>
    </row>
    <row r="112" spans="2:51" s="13" customFormat="1" ht="11.25">
      <c r="B112" s="172"/>
      <c r="D112" s="145" t="s">
        <v>320</v>
      </c>
      <c r="E112" s="173" t="s">
        <v>33</v>
      </c>
      <c r="F112" s="174" t="s">
        <v>400</v>
      </c>
      <c r="H112" s="175">
        <v>124</v>
      </c>
      <c r="I112" s="176"/>
      <c r="L112" s="172"/>
      <c r="M112" s="177"/>
      <c r="T112" s="178"/>
      <c r="AT112" s="173" t="s">
        <v>320</v>
      </c>
      <c r="AU112" s="173" t="s">
        <v>87</v>
      </c>
      <c r="AV112" s="13" t="s">
        <v>208</v>
      </c>
      <c r="AW112" s="13" t="s">
        <v>39</v>
      </c>
      <c r="AX112" s="13" t="s">
        <v>78</v>
      </c>
      <c r="AY112" s="173" t="s">
        <v>194</v>
      </c>
    </row>
    <row r="113" spans="2:51" s="12" customFormat="1" ht="11.25">
      <c r="B113" s="151"/>
      <c r="D113" s="145" t="s">
        <v>320</v>
      </c>
      <c r="E113" s="152" t="s">
        <v>33</v>
      </c>
      <c r="F113" s="153" t="s">
        <v>1530</v>
      </c>
      <c r="H113" s="154">
        <v>9.45</v>
      </c>
      <c r="I113" s="155"/>
      <c r="L113" s="151"/>
      <c r="M113" s="156"/>
      <c r="T113" s="157"/>
      <c r="AT113" s="152" t="s">
        <v>320</v>
      </c>
      <c r="AU113" s="152" t="s">
        <v>87</v>
      </c>
      <c r="AV113" s="12" t="s">
        <v>87</v>
      </c>
      <c r="AW113" s="12" t="s">
        <v>39</v>
      </c>
      <c r="AX113" s="12" t="s">
        <v>78</v>
      </c>
      <c r="AY113" s="152" t="s">
        <v>194</v>
      </c>
    </row>
    <row r="114" spans="2:51" s="12" customFormat="1" ht="11.25">
      <c r="B114" s="151"/>
      <c r="D114" s="145" t="s">
        <v>320</v>
      </c>
      <c r="E114" s="152" t="s">
        <v>33</v>
      </c>
      <c r="F114" s="153" t="s">
        <v>1531</v>
      </c>
      <c r="H114" s="154">
        <v>97</v>
      </c>
      <c r="I114" s="155"/>
      <c r="L114" s="151"/>
      <c r="M114" s="156"/>
      <c r="T114" s="157"/>
      <c r="AT114" s="152" t="s">
        <v>320</v>
      </c>
      <c r="AU114" s="152" t="s">
        <v>87</v>
      </c>
      <c r="AV114" s="12" t="s">
        <v>87</v>
      </c>
      <c r="AW114" s="12" t="s">
        <v>39</v>
      </c>
      <c r="AX114" s="12" t="s">
        <v>78</v>
      </c>
      <c r="AY114" s="152" t="s">
        <v>194</v>
      </c>
    </row>
    <row r="115" spans="2:51" s="13" customFormat="1" ht="11.25">
      <c r="B115" s="172"/>
      <c r="D115" s="145" t="s">
        <v>320</v>
      </c>
      <c r="E115" s="173" t="s">
        <v>1515</v>
      </c>
      <c r="F115" s="174" t="s">
        <v>400</v>
      </c>
      <c r="H115" s="175">
        <v>106.45</v>
      </c>
      <c r="I115" s="176"/>
      <c r="L115" s="172"/>
      <c r="M115" s="177"/>
      <c r="T115" s="178"/>
      <c r="AT115" s="173" t="s">
        <v>320</v>
      </c>
      <c r="AU115" s="173" t="s">
        <v>87</v>
      </c>
      <c r="AV115" s="13" t="s">
        <v>208</v>
      </c>
      <c r="AW115" s="13" t="s">
        <v>39</v>
      </c>
      <c r="AX115" s="13" t="s">
        <v>78</v>
      </c>
      <c r="AY115" s="173" t="s">
        <v>194</v>
      </c>
    </row>
    <row r="116" spans="2:51" s="14" customFormat="1" ht="11.25">
      <c r="B116" s="179"/>
      <c r="D116" s="145" t="s">
        <v>320</v>
      </c>
      <c r="E116" s="180" t="s">
        <v>33</v>
      </c>
      <c r="F116" s="181" t="s">
        <v>402</v>
      </c>
      <c r="H116" s="182">
        <v>230.45</v>
      </c>
      <c r="I116" s="183"/>
      <c r="L116" s="179"/>
      <c r="M116" s="184"/>
      <c r="T116" s="185"/>
      <c r="AT116" s="180" t="s">
        <v>320</v>
      </c>
      <c r="AU116" s="180" t="s">
        <v>87</v>
      </c>
      <c r="AV116" s="14" t="s">
        <v>201</v>
      </c>
      <c r="AW116" s="14" t="s">
        <v>39</v>
      </c>
      <c r="AX116" s="14" t="s">
        <v>85</v>
      </c>
      <c r="AY116" s="180" t="s">
        <v>194</v>
      </c>
    </row>
    <row r="117" spans="2:65" s="1" customFormat="1" ht="37.9" customHeight="1">
      <c r="B117" s="33"/>
      <c r="C117" s="132" t="s">
        <v>193</v>
      </c>
      <c r="D117" s="132" t="s">
        <v>197</v>
      </c>
      <c r="E117" s="133" t="s">
        <v>1108</v>
      </c>
      <c r="F117" s="134" t="s">
        <v>1109</v>
      </c>
      <c r="G117" s="135" t="s">
        <v>344</v>
      </c>
      <c r="H117" s="136">
        <v>185</v>
      </c>
      <c r="I117" s="137"/>
      <c r="J117" s="138">
        <f>ROUND(I117*H117,2)</f>
        <v>0</v>
      </c>
      <c r="K117" s="134" t="s">
        <v>295</v>
      </c>
      <c r="L117" s="33"/>
      <c r="M117" s="139" t="s">
        <v>33</v>
      </c>
      <c r="N117" s="140" t="s">
        <v>49</v>
      </c>
      <c r="P117" s="141">
        <f>O117*H117</f>
        <v>0</v>
      </c>
      <c r="Q117" s="141">
        <v>0</v>
      </c>
      <c r="R117" s="141">
        <f>Q117*H117</f>
        <v>0</v>
      </c>
      <c r="S117" s="141">
        <v>0</v>
      </c>
      <c r="T117" s="142">
        <f>S117*H117</f>
        <v>0</v>
      </c>
      <c r="AR117" s="143" t="s">
        <v>201</v>
      </c>
      <c r="AT117" s="143" t="s">
        <v>197</v>
      </c>
      <c r="AU117" s="143" t="s">
        <v>87</v>
      </c>
      <c r="AY117" s="17" t="s">
        <v>194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7" t="s">
        <v>85</v>
      </c>
      <c r="BK117" s="144">
        <f>ROUND(I117*H117,2)</f>
        <v>0</v>
      </c>
      <c r="BL117" s="17" t="s">
        <v>201</v>
      </c>
      <c r="BM117" s="143" t="s">
        <v>1532</v>
      </c>
    </row>
    <row r="118" spans="2:47" s="1" customFormat="1" ht="11.25">
      <c r="B118" s="33"/>
      <c r="D118" s="149" t="s">
        <v>297</v>
      </c>
      <c r="F118" s="150" t="s">
        <v>1111</v>
      </c>
      <c r="I118" s="147"/>
      <c r="L118" s="33"/>
      <c r="M118" s="148"/>
      <c r="T118" s="54"/>
      <c r="AT118" s="17" t="s">
        <v>297</v>
      </c>
      <c r="AU118" s="17" t="s">
        <v>87</v>
      </c>
    </row>
    <row r="119" spans="2:51" s="12" customFormat="1" ht="11.25">
      <c r="B119" s="151"/>
      <c r="D119" s="145" t="s">
        <v>320</v>
      </c>
      <c r="E119" s="152" t="s">
        <v>33</v>
      </c>
      <c r="F119" s="153" t="s">
        <v>1526</v>
      </c>
      <c r="H119" s="154">
        <v>185</v>
      </c>
      <c r="I119" s="155"/>
      <c r="L119" s="151"/>
      <c r="M119" s="156"/>
      <c r="T119" s="157"/>
      <c r="AT119" s="152" t="s">
        <v>320</v>
      </c>
      <c r="AU119" s="152" t="s">
        <v>87</v>
      </c>
      <c r="AV119" s="12" t="s">
        <v>87</v>
      </c>
      <c r="AW119" s="12" t="s">
        <v>39</v>
      </c>
      <c r="AX119" s="12" t="s">
        <v>85</v>
      </c>
      <c r="AY119" s="152" t="s">
        <v>194</v>
      </c>
    </row>
    <row r="120" spans="2:65" s="1" customFormat="1" ht="24.2" customHeight="1">
      <c r="B120" s="33"/>
      <c r="C120" s="132" t="s">
        <v>219</v>
      </c>
      <c r="D120" s="132" t="s">
        <v>197</v>
      </c>
      <c r="E120" s="133" t="s">
        <v>417</v>
      </c>
      <c r="F120" s="134" t="s">
        <v>418</v>
      </c>
      <c r="G120" s="135" t="s">
        <v>344</v>
      </c>
      <c r="H120" s="136">
        <v>106.45</v>
      </c>
      <c r="I120" s="137"/>
      <c r="J120" s="138">
        <f>ROUND(I120*H120,2)</f>
        <v>0</v>
      </c>
      <c r="K120" s="134" t="s">
        <v>295</v>
      </c>
      <c r="L120" s="33"/>
      <c r="M120" s="139" t="s">
        <v>33</v>
      </c>
      <c r="N120" s="140" t="s">
        <v>49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201</v>
      </c>
      <c r="AT120" s="143" t="s">
        <v>197</v>
      </c>
      <c r="AU120" s="143" t="s">
        <v>87</v>
      </c>
      <c r="AY120" s="17" t="s">
        <v>194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7" t="s">
        <v>85</v>
      </c>
      <c r="BK120" s="144">
        <f>ROUND(I120*H120,2)</f>
        <v>0</v>
      </c>
      <c r="BL120" s="17" t="s">
        <v>201</v>
      </c>
      <c r="BM120" s="143" t="s">
        <v>1533</v>
      </c>
    </row>
    <row r="121" spans="2:47" s="1" customFormat="1" ht="11.25">
      <c r="B121" s="33"/>
      <c r="D121" s="149" t="s">
        <v>297</v>
      </c>
      <c r="F121" s="150" t="s">
        <v>420</v>
      </c>
      <c r="I121" s="147"/>
      <c r="L121" s="33"/>
      <c r="M121" s="148"/>
      <c r="T121" s="54"/>
      <c r="AT121" s="17" t="s">
        <v>297</v>
      </c>
      <c r="AU121" s="17" t="s">
        <v>87</v>
      </c>
    </row>
    <row r="122" spans="2:51" s="12" customFormat="1" ht="11.25">
      <c r="B122" s="151"/>
      <c r="D122" s="145" t="s">
        <v>320</v>
      </c>
      <c r="E122" s="152" t="s">
        <v>33</v>
      </c>
      <c r="F122" s="153" t="s">
        <v>1515</v>
      </c>
      <c r="H122" s="154">
        <v>106.45</v>
      </c>
      <c r="I122" s="155"/>
      <c r="L122" s="151"/>
      <c r="M122" s="156"/>
      <c r="T122" s="157"/>
      <c r="AT122" s="152" t="s">
        <v>320</v>
      </c>
      <c r="AU122" s="152" t="s">
        <v>87</v>
      </c>
      <c r="AV122" s="12" t="s">
        <v>87</v>
      </c>
      <c r="AW122" s="12" t="s">
        <v>39</v>
      </c>
      <c r="AX122" s="12" t="s">
        <v>85</v>
      </c>
      <c r="AY122" s="152" t="s">
        <v>194</v>
      </c>
    </row>
    <row r="123" spans="2:65" s="1" customFormat="1" ht="24.2" customHeight="1">
      <c r="B123" s="33"/>
      <c r="C123" s="132" t="s">
        <v>223</v>
      </c>
      <c r="D123" s="132" t="s">
        <v>197</v>
      </c>
      <c r="E123" s="133" t="s">
        <v>421</v>
      </c>
      <c r="F123" s="134" t="s">
        <v>422</v>
      </c>
      <c r="G123" s="135" t="s">
        <v>344</v>
      </c>
      <c r="H123" s="136">
        <v>187</v>
      </c>
      <c r="I123" s="137"/>
      <c r="J123" s="138">
        <f>ROUND(I123*H123,2)</f>
        <v>0</v>
      </c>
      <c r="K123" s="134" t="s">
        <v>295</v>
      </c>
      <c r="L123" s="33"/>
      <c r="M123" s="139" t="s">
        <v>33</v>
      </c>
      <c r="N123" s="140" t="s">
        <v>49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201</v>
      </c>
      <c r="AT123" s="143" t="s">
        <v>197</v>
      </c>
      <c r="AU123" s="143" t="s">
        <v>87</v>
      </c>
      <c r="AY123" s="17" t="s">
        <v>194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7" t="s">
        <v>85</v>
      </c>
      <c r="BK123" s="144">
        <f>ROUND(I123*H123,2)</f>
        <v>0</v>
      </c>
      <c r="BL123" s="17" t="s">
        <v>201</v>
      </c>
      <c r="BM123" s="143" t="s">
        <v>1534</v>
      </c>
    </row>
    <row r="124" spans="2:47" s="1" customFormat="1" ht="11.25">
      <c r="B124" s="33"/>
      <c r="D124" s="149" t="s">
        <v>297</v>
      </c>
      <c r="F124" s="150" t="s">
        <v>424</v>
      </c>
      <c r="I124" s="147"/>
      <c r="L124" s="33"/>
      <c r="M124" s="148"/>
      <c r="T124" s="54"/>
      <c r="AT124" s="17" t="s">
        <v>297</v>
      </c>
      <c r="AU124" s="17" t="s">
        <v>87</v>
      </c>
    </row>
    <row r="125" spans="2:51" s="12" customFormat="1" ht="11.25">
      <c r="B125" s="151"/>
      <c r="D125" s="145" t="s">
        <v>320</v>
      </c>
      <c r="E125" s="152" t="s">
        <v>33</v>
      </c>
      <c r="F125" s="153" t="s">
        <v>1527</v>
      </c>
      <c r="H125" s="154">
        <v>90</v>
      </c>
      <c r="I125" s="155"/>
      <c r="L125" s="151"/>
      <c r="M125" s="156"/>
      <c r="T125" s="157"/>
      <c r="AT125" s="152" t="s">
        <v>320</v>
      </c>
      <c r="AU125" s="152" t="s">
        <v>87</v>
      </c>
      <c r="AV125" s="12" t="s">
        <v>87</v>
      </c>
      <c r="AW125" s="12" t="s">
        <v>39</v>
      </c>
      <c r="AX125" s="12" t="s">
        <v>78</v>
      </c>
      <c r="AY125" s="152" t="s">
        <v>194</v>
      </c>
    </row>
    <row r="126" spans="2:51" s="12" customFormat="1" ht="11.25">
      <c r="B126" s="151"/>
      <c r="D126" s="145" t="s">
        <v>320</v>
      </c>
      <c r="E126" s="152" t="s">
        <v>33</v>
      </c>
      <c r="F126" s="153" t="s">
        <v>1531</v>
      </c>
      <c r="H126" s="154">
        <v>97</v>
      </c>
      <c r="I126" s="155"/>
      <c r="L126" s="151"/>
      <c r="M126" s="156"/>
      <c r="T126" s="157"/>
      <c r="AT126" s="152" t="s">
        <v>320</v>
      </c>
      <c r="AU126" s="152" t="s">
        <v>87</v>
      </c>
      <c r="AV126" s="12" t="s">
        <v>87</v>
      </c>
      <c r="AW126" s="12" t="s">
        <v>39</v>
      </c>
      <c r="AX126" s="12" t="s">
        <v>78</v>
      </c>
      <c r="AY126" s="152" t="s">
        <v>194</v>
      </c>
    </row>
    <row r="127" spans="2:51" s="14" customFormat="1" ht="11.25">
      <c r="B127" s="179"/>
      <c r="D127" s="145" t="s">
        <v>320</v>
      </c>
      <c r="E127" s="180" t="s">
        <v>33</v>
      </c>
      <c r="F127" s="181" t="s">
        <v>402</v>
      </c>
      <c r="H127" s="182">
        <v>187</v>
      </c>
      <c r="I127" s="183"/>
      <c r="L127" s="179"/>
      <c r="M127" s="184"/>
      <c r="T127" s="185"/>
      <c r="AT127" s="180" t="s">
        <v>320</v>
      </c>
      <c r="AU127" s="180" t="s">
        <v>87</v>
      </c>
      <c r="AV127" s="14" t="s">
        <v>201</v>
      </c>
      <c r="AW127" s="14" t="s">
        <v>39</v>
      </c>
      <c r="AX127" s="14" t="s">
        <v>85</v>
      </c>
      <c r="AY127" s="180" t="s">
        <v>194</v>
      </c>
    </row>
    <row r="128" spans="2:65" s="1" customFormat="1" ht="37.9" customHeight="1">
      <c r="B128" s="33"/>
      <c r="C128" s="132" t="s">
        <v>228</v>
      </c>
      <c r="D128" s="132" t="s">
        <v>197</v>
      </c>
      <c r="E128" s="133" t="s">
        <v>796</v>
      </c>
      <c r="F128" s="134" t="s">
        <v>797</v>
      </c>
      <c r="G128" s="135" t="s">
        <v>344</v>
      </c>
      <c r="H128" s="136">
        <v>3</v>
      </c>
      <c r="I128" s="137"/>
      <c r="J128" s="138">
        <f>ROUND(I128*H128,2)</f>
        <v>0</v>
      </c>
      <c r="K128" s="134" t="s">
        <v>295</v>
      </c>
      <c r="L128" s="33"/>
      <c r="M128" s="139" t="s">
        <v>33</v>
      </c>
      <c r="N128" s="140" t="s">
        <v>49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201</v>
      </c>
      <c r="AT128" s="143" t="s">
        <v>197</v>
      </c>
      <c r="AU128" s="143" t="s">
        <v>87</v>
      </c>
      <c r="AY128" s="17" t="s">
        <v>194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7" t="s">
        <v>85</v>
      </c>
      <c r="BK128" s="144">
        <f>ROUND(I128*H128,2)</f>
        <v>0</v>
      </c>
      <c r="BL128" s="17" t="s">
        <v>201</v>
      </c>
      <c r="BM128" s="143" t="s">
        <v>1535</v>
      </c>
    </row>
    <row r="129" spans="2:47" s="1" customFormat="1" ht="11.25">
      <c r="B129" s="33"/>
      <c r="D129" s="149" t="s">
        <v>297</v>
      </c>
      <c r="F129" s="150" t="s">
        <v>799</v>
      </c>
      <c r="I129" s="147"/>
      <c r="L129" s="33"/>
      <c r="M129" s="148"/>
      <c r="T129" s="54"/>
      <c r="AT129" s="17" t="s">
        <v>297</v>
      </c>
      <c r="AU129" s="17" t="s">
        <v>87</v>
      </c>
    </row>
    <row r="130" spans="2:51" s="12" customFormat="1" ht="11.25">
      <c r="B130" s="151"/>
      <c r="D130" s="145" t="s">
        <v>320</v>
      </c>
      <c r="E130" s="152" t="s">
        <v>33</v>
      </c>
      <c r="F130" s="153" t="s">
        <v>1536</v>
      </c>
      <c r="H130" s="154">
        <v>3</v>
      </c>
      <c r="I130" s="155"/>
      <c r="L130" s="151"/>
      <c r="M130" s="156"/>
      <c r="T130" s="157"/>
      <c r="AT130" s="152" t="s">
        <v>320</v>
      </c>
      <c r="AU130" s="152" t="s">
        <v>87</v>
      </c>
      <c r="AV130" s="12" t="s">
        <v>87</v>
      </c>
      <c r="AW130" s="12" t="s">
        <v>39</v>
      </c>
      <c r="AX130" s="12" t="s">
        <v>85</v>
      </c>
      <c r="AY130" s="152" t="s">
        <v>194</v>
      </c>
    </row>
    <row r="131" spans="2:65" s="1" customFormat="1" ht="16.5" customHeight="1">
      <c r="B131" s="33"/>
      <c r="C131" s="161" t="s">
        <v>235</v>
      </c>
      <c r="D131" s="161" t="s">
        <v>348</v>
      </c>
      <c r="E131" s="162" t="s">
        <v>802</v>
      </c>
      <c r="F131" s="163" t="s">
        <v>803</v>
      </c>
      <c r="G131" s="164" t="s">
        <v>351</v>
      </c>
      <c r="H131" s="165">
        <v>6</v>
      </c>
      <c r="I131" s="166"/>
      <c r="J131" s="167">
        <f>ROUND(I131*H131,2)</f>
        <v>0</v>
      </c>
      <c r="K131" s="163" t="s">
        <v>295</v>
      </c>
      <c r="L131" s="168"/>
      <c r="M131" s="169" t="s">
        <v>33</v>
      </c>
      <c r="N131" s="170" t="s">
        <v>49</v>
      </c>
      <c r="P131" s="141">
        <f>O131*H131</f>
        <v>0</v>
      </c>
      <c r="Q131" s="141">
        <v>1</v>
      </c>
      <c r="R131" s="141">
        <f>Q131*H131</f>
        <v>6</v>
      </c>
      <c r="S131" s="141">
        <v>0</v>
      </c>
      <c r="T131" s="142">
        <f>S131*H131</f>
        <v>0</v>
      </c>
      <c r="AR131" s="143" t="s">
        <v>228</v>
      </c>
      <c r="AT131" s="143" t="s">
        <v>348</v>
      </c>
      <c r="AU131" s="143" t="s">
        <v>87</v>
      </c>
      <c r="AY131" s="17" t="s">
        <v>194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7" t="s">
        <v>85</v>
      </c>
      <c r="BK131" s="144">
        <f>ROUND(I131*H131,2)</f>
        <v>0</v>
      </c>
      <c r="BL131" s="17" t="s">
        <v>201</v>
      </c>
      <c r="BM131" s="143" t="s">
        <v>1537</v>
      </c>
    </row>
    <row r="132" spans="2:51" s="12" customFormat="1" ht="11.25">
      <c r="B132" s="151"/>
      <c r="D132" s="145" t="s">
        <v>320</v>
      </c>
      <c r="E132" s="152" t="s">
        <v>33</v>
      </c>
      <c r="F132" s="153" t="s">
        <v>1536</v>
      </c>
      <c r="H132" s="154">
        <v>3</v>
      </c>
      <c r="I132" s="155"/>
      <c r="L132" s="151"/>
      <c r="M132" s="156"/>
      <c r="T132" s="157"/>
      <c r="AT132" s="152" t="s">
        <v>320</v>
      </c>
      <c r="AU132" s="152" t="s">
        <v>87</v>
      </c>
      <c r="AV132" s="12" t="s">
        <v>87</v>
      </c>
      <c r="AW132" s="12" t="s">
        <v>39</v>
      </c>
      <c r="AX132" s="12" t="s">
        <v>85</v>
      </c>
      <c r="AY132" s="152" t="s">
        <v>194</v>
      </c>
    </row>
    <row r="133" spans="2:51" s="12" customFormat="1" ht="11.25">
      <c r="B133" s="151"/>
      <c r="D133" s="145" t="s">
        <v>320</v>
      </c>
      <c r="F133" s="153" t="s">
        <v>1538</v>
      </c>
      <c r="H133" s="154">
        <v>6</v>
      </c>
      <c r="I133" s="155"/>
      <c r="L133" s="151"/>
      <c r="M133" s="156"/>
      <c r="T133" s="157"/>
      <c r="AT133" s="152" t="s">
        <v>320</v>
      </c>
      <c r="AU133" s="152" t="s">
        <v>87</v>
      </c>
      <c r="AV133" s="12" t="s">
        <v>87</v>
      </c>
      <c r="AW133" s="12" t="s">
        <v>4</v>
      </c>
      <c r="AX133" s="12" t="s">
        <v>85</v>
      </c>
      <c r="AY133" s="152" t="s">
        <v>194</v>
      </c>
    </row>
    <row r="134" spans="2:65" s="1" customFormat="1" ht="24.2" customHeight="1">
      <c r="B134" s="33"/>
      <c r="C134" s="132" t="s">
        <v>239</v>
      </c>
      <c r="D134" s="132" t="s">
        <v>197</v>
      </c>
      <c r="E134" s="133" t="s">
        <v>439</v>
      </c>
      <c r="F134" s="134" t="s">
        <v>440</v>
      </c>
      <c r="G134" s="135" t="s">
        <v>317</v>
      </c>
      <c r="H134" s="136">
        <v>63</v>
      </c>
      <c r="I134" s="137"/>
      <c r="J134" s="138">
        <f>ROUND(I134*H134,2)</f>
        <v>0</v>
      </c>
      <c r="K134" s="134" t="s">
        <v>295</v>
      </c>
      <c r="L134" s="33"/>
      <c r="M134" s="139" t="s">
        <v>33</v>
      </c>
      <c r="N134" s="140" t="s">
        <v>49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201</v>
      </c>
      <c r="AT134" s="143" t="s">
        <v>197</v>
      </c>
      <c r="AU134" s="143" t="s">
        <v>87</v>
      </c>
      <c r="AY134" s="17" t="s">
        <v>194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7" t="s">
        <v>85</v>
      </c>
      <c r="BK134" s="144">
        <f>ROUND(I134*H134,2)</f>
        <v>0</v>
      </c>
      <c r="BL134" s="17" t="s">
        <v>201</v>
      </c>
      <c r="BM134" s="143" t="s">
        <v>1539</v>
      </c>
    </row>
    <row r="135" spans="2:47" s="1" customFormat="1" ht="11.25">
      <c r="B135" s="33"/>
      <c r="D135" s="149" t="s">
        <v>297</v>
      </c>
      <c r="F135" s="150" t="s">
        <v>442</v>
      </c>
      <c r="I135" s="147"/>
      <c r="L135" s="33"/>
      <c r="M135" s="148"/>
      <c r="T135" s="54"/>
      <c r="AT135" s="17" t="s">
        <v>297</v>
      </c>
      <c r="AU135" s="17" t="s">
        <v>87</v>
      </c>
    </row>
    <row r="136" spans="2:51" s="12" customFormat="1" ht="11.25">
      <c r="B136" s="151"/>
      <c r="D136" s="145" t="s">
        <v>320</v>
      </c>
      <c r="E136" s="152" t="s">
        <v>33</v>
      </c>
      <c r="F136" s="153" t="s">
        <v>1540</v>
      </c>
      <c r="H136" s="154">
        <v>63</v>
      </c>
      <c r="I136" s="155"/>
      <c r="L136" s="151"/>
      <c r="M136" s="156"/>
      <c r="T136" s="157"/>
      <c r="AT136" s="152" t="s">
        <v>320</v>
      </c>
      <c r="AU136" s="152" t="s">
        <v>87</v>
      </c>
      <c r="AV136" s="12" t="s">
        <v>87</v>
      </c>
      <c r="AW136" s="12" t="s">
        <v>39</v>
      </c>
      <c r="AX136" s="12" t="s">
        <v>85</v>
      </c>
      <c r="AY136" s="152" t="s">
        <v>194</v>
      </c>
    </row>
    <row r="137" spans="2:65" s="1" customFormat="1" ht="16.5" customHeight="1">
      <c r="B137" s="33"/>
      <c r="C137" s="161" t="s">
        <v>243</v>
      </c>
      <c r="D137" s="161" t="s">
        <v>348</v>
      </c>
      <c r="E137" s="162" t="s">
        <v>434</v>
      </c>
      <c r="F137" s="163" t="s">
        <v>435</v>
      </c>
      <c r="G137" s="164" t="s">
        <v>436</v>
      </c>
      <c r="H137" s="165">
        <v>1.26</v>
      </c>
      <c r="I137" s="166"/>
      <c r="J137" s="167">
        <f>ROUND(I137*H137,2)</f>
        <v>0</v>
      </c>
      <c r="K137" s="163" t="s">
        <v>295</v>
      </c>
      <c r="L137" s="168"/>
      <c r="M137" s="169" t="s">
        <v>33</v>
      </c>
      <c r="N137" s="170" t="s">
        <v>49</v>
      </c>
      <c r="P137" s="141">
        <f>O137*H137</f>
        <v>0</v>
      </c>
      <c r="Q137" s="141">
        <v>0.001</v>
      </c>
      <c r="R137" s="141">
        <f>Q137*H137</f>
        <v>0.00126</v>
      </c>
      <c r="S137" s="141">
        <v>0</v>
      </c>
      <c r="T137" s="142">
        <f>S137*H137</f>
        <v>0</v>
      </c>
      <c r="AR137" s="143" t="s">
        <v>228</v>
      </c>
      <c r="AT137" s="143" t="s">
        <v>348</v>
      </c>
      <c r="AU137" s="143" t="s">
        <v>87</v>
      </c>
      <c r="AY137" s="17" t="s">
        <v>194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7" t="s">
        <v>85</v>
      </c>
      <c r="BK137" s="144">
        <f>ROUND(I137*H137,2)</f>
        <v>0</v>
      </c>
      <c r="BL137" s="17" t="s">
        <v>201</v>
      </c>
      <c r="BM137" s="143" t="s">
        <v>1541</v>
      </c>
    </row>
    <row r="138" spans="2:51" s="12" customFormat="1" ht="11.25">
      <c r="B138" s="151"/>
      <c r="D138" s="145" t="s">
        <v>320</v>
      </c>
      <c r="F138" s="153" t="s">
        <v>1542</v>
      </c>
      <c r="H138" s="154">
        <v>1.26</v>
      </c>
      <c r="I138" s="155"/>
      <c r="L138" s="151"/>
      <c r="M138" s="156"/>
      <c r="T138" s="157"/>
      <c r="AT138" s="152" t="s">
        <v>320</v>
      </c>
      <c r="AU138" s="152" t="s">
        <v>87</v>
      </c>
      <c r="AV138" s="12" t="s">
        <v>87</v>
      </c>
      <c r="AW138" s="12" t="s">
        <v>4</v>
      </c>
      <c r="AX138" s="12" t="s">
        <v>85</v>
      </c>
      <c r="AY138" s="152" t="s">
        <v>194</v>
      </c>
    </row>
    <row r="139" spans="2:65" s="1" customFormat="1" ht="24.2" customHeight="1">
      <c r="B139" s="33"/>
      <c r="C139" s="132" t="s">
        <v>247</v>
      </c>
      <c r="D139" s="132" t="s">
        <v>197</v>
      </c>
      <c r="E139" s="133" t="s">
        <v>448</v>
      </c>
      <c r="F139" s="134" t="s">
        <v>449</v>
      </c>
      <c r="G139" s="135" t="s">
        <v>317</v>
      </c>
      <c r="H139" s="136">
        <v>80</v>
      </c>
      <c r="I139" s="137"/>
      <c r="J139" s="138">
        <f>ROUND(I139*H139,2)</f>
        <v>0</v>
      </c>
      <c r="K139" s="134" t="s">
        <v>295</v>
      </c>
      <c r="L139" s="33"/>
      <c r="M139" s="139" t="s">
        <v>33</v>
      </c>
      <c r="N139" s="140" t="s">
        <v>49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201</v>
      </c>
      <c r="AT139" s="143" t="s">
        <v>197</v>
      </c>
      <c r="AU139" s="143" t="s">
        <v>87</v>
      </c>
      <c r="AY139" s="17" t="s">
        <v>194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7" t="s">
        <v>85</v>
      </c>
      <c r="BK139" s="144">
        <f>ROUND(I139*H139,2)</f>
        <v>0</v>
      </c>
      <c r="BL139" s="17" t="s">
        <v>201</v>
      </c>
      <c r="BM139" s="143" t="s">
        <v>1543</v>
      </c>
    </row>
    <row r="140" spans="2:47" s="1" customFormat="1" ht="11.25">
      <c r="B140" s="33"/>
      <c r="D140" s="149" t="s">
        <v>297</v>
      </c>
      <c r="F140" s="150" t="s">
        <v>451</v>
      </c>
      <c r="I140" s="147"/>
      <c r="L140" s="33"/>
      <c r="M140" s="148"/>
      <c r="T140" s="54"/>
      <c r="AT140" s="17" t="s">
        <v>297</v>
      </c>
      <c r="AU140" s="17" t="s">
        <v>87</v>
      </c>
    </row>
    <row r="141" spans="2:51" s="12" customFormat="1" ht="11.25">
      <c r="B141" s="151"/>
      <c r="D141" s="145" t="s">
        <v>320</v>
      </c>
      <c r="E141" s="152" t="s">
        <v>33</v>
      </c>
      <c r="F141" s="153" t="s">
        <v>1544</v>
      </c>
      <c r="H141" s="154">
        <v>80</v>
      </c>
      <c r="I141" s="155"/>
      <c r="L141" s="151"/>
      <c r="M141" s="156"/>
      <c r="T141" s="157"/>
      <c r="AT141" s="152" t="s">
        <v>320</v>
      </c>
      <c r="AU141" s="152" t="s">
        <v>87</v>
      </c>
      <c r="AV141" s="12" t="s">
        <v>87</v>
      </c>
      <c r="AW141" s="12" t="s">
        <v>39</v>
      </c>
      <c r="AX141" s="12" t="s">
        <v>85</v>
      </c>
      <c r="AY141" s="152" t="s">
        <v>194</v>
      </c>
    </row>
    <row r="142" spans="2:65" s="1" customFormat="1" ht="24.2" customHeight="1">
      <c r="B142" s="33"/>
      <c r="C142" s="132" t="s">
        <v>251</v>
      </c>
      <c r="D142" s="132" t="s">
        <v>197</v>
      </c>
      <c r="E142" s="133" t="s">
        <v>453</v>
      </c>
      <c r="F142" s="134" t="s">
        <v>454</v>
      </c>
      <c r="G142" s="135" t="s">
        <v>317</v>
      </c>
      <c r="H142" s="136">
        <v>63</v>
      </c>
      <c r="I142" s="137"/>
      <c r="J142" s="138">
        <f>ROUND(I142*H142,2)</f>
        <v>0</v>
      </c>
      <c r="K142" s="134" t="s">
        <v>295</v>
      </c>
      <c r="L142" s="33"/>
      <c r="M142" s="139" t="s">
        <v>33</v>
      </c>
      <c r="N142" s="140" t="s">
        <v>49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201</v>
      </c>
      <c r="AT142" s="143" t="s">
        <v>197</v>
      </c>
      <c r="AU142" s="143" t="s">
        <v>87</v>
      </c>
      <c r="AY142" s="17" t="s">
        <v>194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7" t="s">
        <v>85</v>
      </c>
      <c r="BK142" s="144">
        <f>ROUND(I142*H142,2)</f>
        <v>0</v>
      </c>
      <c r="BL142" s="17" t="s">
        <v>201</v>
      </c>
      <c r="BM142" s="143" t="s">
        <v>1545</v>
      </c>
    </row>
    <row r="143" spans="2:47" s="1" customFormat="1" ht="11.25">
      <c r="B143" s="33"/>
      <c r="D143" s="149" t="s">
        <v>297</v>
      </c>
      <c r="F143" s="150" t="s">
        <v>456</v>
      </c>
      <c r="I143" s="147"/>
      <c r="L143" s="33"/>
      <c r="M143" s="148"/>
      <c r="T143" s="54"/>
      <c r="AT143" s="17" t="s">
        <v>297</v>
      </c>
      <c r="AU143" s="17" t="s">
        <v>87</v>
      </c>
    </row>
    <row r="144" spans="2:51" s="12" customFormat="1" ht="11.25">
      <c r="B144" s="151"/>
      <c r="D144" s="145" t="s">
        <v>320</v>
      </c>
      <c r="E144" s="152" t="s">
        <v>33</v>
      </c>
      <c r="F144" s="153" t="s">
        <v>1546</v>
      </c>
      <c r="H144" s="154">
        <v>63</v>
      </c>
      <c r="I144" s="155"/>
      <c r="L144" s="151"/>
      <c r="M144" s="156"/>
      <c r="T144" s="157"/>
      <c r="AT144" s="152" t="s">
        <v>320</v>
      </c>
      <c r="AU144" s="152" t="s">
        <v>87</v>
      </c>
      <c r="AV144" s="12" t="s">
        <v>87</v>
      </c>
      <c r="AW144" s="12" t="s">
        <v>39</v>
      </c>
      <c r="AX144" s="12" t="s">
        <v>85</v>
      </c>
      <c r="AY144" s="152" t="s">
        <v>194</v>
      </c>
    </row>
    <row r="145" spans="2:65" s="1" customFormat="1" ht="16.5" customHeight="1">
      <c r="B145" s="33"/>
      <c r="C145" s="132" t="s">
        <v>257</v>
      </c>
      <c r="D145" s="132" t="s">
        <v>197</v>
      </c>
      <c r="E145" s="133" t="s">
        <v>458</v>
      </c>
      <c r="F145" s="134" t="s">
        <v>459</v>
      </c>
      <c r="G145" s="135" t="s">
        <v>344</v>
      </c>
      <c r="H145" s="136">
        <v>1.26</v>
      </c>
      <c r="I145" s="137"/>
      <c r="J145" s="138">
        <f>ROUND(I145*H145,2)</f>
        <v>0</v>
      </c>
      <c r="K145" s="134" t="s">
        <v>295</v>
      </c>
      <c r="L145" s="33"/>
      <c r="M145" s="139" t="s">
        <v>33</v>
      </c>
      <c r="N145" s="140" t="s">
        <v>49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201</v>
      </c>
      <c r="AT145" s="143" t="s">
        <v>197</v>
      </c>
      <c r="AU145" s="143" t="s">
        <v>87</v>
      </c>
      <c r="AY145" s="17" t="s">
        <v>194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7" t="s">
        <v>85</v>
      </c>
      <c r="BK145" s="144">
        <f>ROUND(I145*H145,2)</f>
        <v>0</v>
      </c>
      <c r="BL145" s="17" t="s">
        <v>201</v>
      </c>
      <c r="BM145" s="143" t="s">
        <v>1547</v>
      </c>
    </row>
    <row r="146" spans="2:47" s="1" customFormat="1" ht="11.25">
      <c r="B146" s="33"/>
      <c r="D146" s="149" t="s">
        <v>297</v>
      </c>
      <c r="F146" s="150" t="s">
        <v>461</v>
      </c>
      <c r="I146" s="147"/>
      <c r="L146" s="33"/>
      <c r="M146" s="148"/>
      <c r="T146" s="54"/>
      <c r="AT146" s="17" t="s">
        <v>297</v>
      </c>
      <c r="AU146" s="17" t="s">
        <v>87</v>
      </c>
    </row>
    <row r="147" spans="2:65" s="1" customFormat="1" ht="16.5" customHeight="1">
      <c r="B147" s="33"/>
      <c r="C147" s="132" t="s">
        <v>8</v>
      </c>
      <c r="D147" s="132" t="s">
        <v>197</v>
      </c>
      <c r="E147" s="133" t="s">
        <v>462</v>
      </c>
      <c r="F147" s="134" t="s">
        <v>463</v>
      </c>
      <c r="G147" s="135" t="s">
        <v>200</v>
      </c>
      <c r="H147" s="136">
        <v>1</v>
      </c>
      <c r="I147" s="137"/>
      <c r="J147" s="138">
        <f>ROUND(I147*H147,2)</f>
        <v>0</v>
      </c>
      <c r="K147" s="134" t="s">
        <v>33</v>
      </c>
      <c r="L147" s="33"/>
      <c r="M147" s="139" t="s">
        <v>33</v>
      </c>
      <c r="N147" s="140" t="s">
        <v>49</v>
      </c>
      <c r="P147" s="141">
        <f>O147*H147</f>
        <v>0</v>
      </c>
      <c r="Q147" s="141">
        <v>0</v>
      </c>
      <c r="R147" s="141">
        <f>Q147*H147</f>
        <v>0</v>
      </c>
      <c r="S147" s="141">
        <v>0</v>
      </c>
      <c r="T147" s="142">
        <f>S147*H147</f>
        <v>0</v>
      </c>
      <c r="AR147" s="143" t="s">
        <v>201</v>
      </c>
      <c r="AT147" s="143" t="s">
        <v>197</v>
      </c>
      <c r="AU147" s="143" t="s">
        <v>87</v>
      </c>
      <c r="AY147" s="17" t="s">
        <v>194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7" t="s">
        <v>85</v>
      </c>
      <c r="BK147" s="144">
        <f>ROUND(I147*H147,2)</f>
        <v>0</v>
      </c>
      <c r="BL147" s="17" t="s">
        <v>201</v>
      </c>
      <c r="BM147" s="143" t="s">
        <v>1548</v>
      </c>
    </row>
    <row r="148" spans="2:47" s="1" customFormat="1" ht="68.25">
      <c r="B148" s="33"/>
      <c r="D148" s="145" t="s">
        <v>206</v>
      </c>
      <c r="F148" s="146" t="s">
        <v>465</v>
      </c>
      <c r="I148" s="147"/>
      <c r="L148" s="33"/>
      <c r="M148" s="148"/>
      <c r="T148" s="54"/>
      <c r="AT148" s="17" t="s">
        <v>206</v>
      </c>
      <c r="AU148" s="17" t="s">
        <v>87</v>
      </c>
    </row>
    <row r="149" spans="2:51" s="12" customFormat="1" ht="11.25">
      <c r="B149" s="151"/>
      <c r="D149" s="145" t="s">
        <v>320</v>
      </c>
      <c r="E149" s="152" t="s">
        <v>33</v>
      </c>
      <c r="F149" s="153" t="s">
        <v>466</v>
      </c>
      <c r="H149" s="154">
        <v>1</v>
      </c>
      <c r="I149" s="155"/>
      <c r="L149" s="151"/>
      <c r="M149" s="156"/>
      <c r="T149" s="157"/>
      <c r="AT149" s="152" t="s">
        <v>320</v>
      </c>
      <c r="AU149" s="152" t="s">
        <v>87</v>
      </c>
      <c r="AV149" s="12" t="s">
        <v>87</v>
      </c>
      <c r="AW149" s="12" t="s">
        <v>39</v>
      </c>
      <c r="AX149" s="12" t="s">
        <v>85</v>
      </c>
      <c r="AY149" s="152" t="s">
        <v>194</v>
      </c>
    </row>
    <row r="150" spans="2:65" s="1" customFormat="1" ht="16.5" customHeight="1">
      <c r="B150" s="33"/>
      <c r="C150" s="132" t="s">
        <v>265</v>
      </c>
      <c r="D150" s="132" t="s">
        <v>197</v>
      </c>
      <c r="E150" s="133" t="s">
        <v>467</v>
      </c>
      <c r="F150" s="134" t="s">
        <v>468</v>
      </c>
      <c r="G150" s="135" t="s">
        <v>200</v>
      </c>
      <c r="H150" s="136">
        <v>1</v>
      </c>
      <c r="I150" s="137"/>
      <c r="J150" s="138">
        <f>ROUND(I150*H150,2)</f>
        <v>0</v>
      </c>
      <c r="K150" s="134" t="s">
        <v>33</v>
      </c>
      <c r="L150" s="33"/>
      <c r="M150" s="139" t="s">
        <v>33</v>
      </c>
      <c r="N150" s="140" t="s">
        <v>49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201</v>
      </c>
      <c r="AT150" s="143" t="s">
        <v>197</v>
      </c>
      <c r="AU150" s="143" t="s">
        <v>87</v>
      </c>
      <c r="AY150" s="17" t="s">
        <v>194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7" t="s">
        <v>85</v>
      </c>
      <c r="BK150" s="144">
        <f>ROUND(I150*H150,2)</f>
        <v>0</v>
      </c>
      <c r="BL150" s="17" t="s">
        <v>201</v>
      </c>
      <c r="BM150" s="143" t="s">
        <v>1549</v>
      </c>
    </row>
    <row r="151" spans="2:47" s="1" customFormat="1" ht="48.75">
      <c r="B151" s="33"/>
      <c r="D151" s="145" t="s">
        <v>206</v>
      </c>
      <c r="F151" s="146" t="s">
        <v>470</v>
      </c>
      <c r="I151" s="147"/>
      <c r="L151" s="33"/>
      <c r="M151" s="148"/>
      <c r="T151" s="54"/>
      <c r="AT151" s="17" t="s">
        <v>206</v>
      </c>
      <c r="AU151" s="17" t="s">
        <v>87</v>
      </c>
    </row>
    <row r="152" spans="2:51" s="12" customFormat="1" ht="11.25">
      <c r="B152" s="151"/>
      <c r="D152" s="145" t="s">
        <v>320</v>
      </c>
      <c r="E152" s="152" t="s">
        <v>33</v>
      </c>
      <c r="F152" s="153" t="s">
        <v>1348</v>
      </c>
      <c r="H152" s="154">
        <v>1</v>
      </c>
      <c r="I152" s="155"/>
      <c r="L152" s="151"/>
      <c r="M152" s="156"/>
      <c r="T152" s="157"/>
      <c r="AT152" s="152" t="s">
        <v>320</v>
      </c>
      <c r="AU152" s="152" t="s">
        <v>87</v>
      </c>
      <c r="AV152" s="12" t="s">
        <v>87</v>
      </c>
      <c r="AW152" s="12" t="s">
        <v>39</v>
      </c>
      <c r="AX152" s="12" t="s">
        <v>85</v>
      </c>
      <c r="AY152" s="152" t="s">
        <v>194</v>
      </c>
    </row>
    <row r="153" spans="2:63" s="11" customFormat="1" ht="22.9" customHeight="1">
      <c r="B153" s="120"/>
      <c r="D153" s="121" t="s">
        <v>77</v>
      </c>
      <c r="E153" s="130" t="s">
        <v>87</v>
      </c>
      <c r="F153" s="130" t="s">
        <v>340</v>
      </c>
      <c r="I153" s="123"/>
      <c r="J153" s="131">
        <f>BK153</f>
        <v>0</v>
      </c>
      <c r="L153" s="120"/>
      <c r="M153" s="125"/>
      <c r="P153" s="126">
        <f>SUM(P154:P159)</f>
        <v>0</v>
      </c>
      <c r="R153" s="126">
        <f>SUM(R154:R159)</f>
        <v>6.91188</v>
      </c>
      <c r="T153" s="127">
        <f>SUM(T154:T159)</f>
        <v>0</v>
      </c>
      <c r="AR153" s="121" t="s">
        <v>85</v>
      </c>
      <c r="AT153" s="128" t="s">
        <v>77</v>
      </c>
      <c r="AU153" s="128" t="s">
        <v>85</v>
      </c>
      <c r="AY153" s="121" t="s">
        <v>194</v>
      </c>
      <c r="BK153" s="129">
        <f>SUM(BK154:BK159)</f>
        <v>0</v>
      </c>
    </row>
    <row r="154" spans="2:65" s="1" customFormat="1" ht="16.5" customHeight="1">
      <c r="B154" s="33"/>
      <c r="C154" s="132" t="s">
        <v>270</v>
      </c>
      <c r="D154" s="132" t="s">
        <v>197</v>
      </c>
      <c r="E154" s="133" t="s">
        <v>821</v>
      </c>
      <c r="F154" s="134" t="s">
        <v>822</v>
      </c>
      <c r="G154" s="135" t="s">
        <v>367</v>
      </c>
      <c r="H154" s="136">
        <v>18</v>
      </c>
      <c r="I154" s="137"/>
      <c r="J154" s="138">
        <f>ROUND(I154*H154,2)</f>
        <v>0</v>
      </c>
      <c r="K154" s="134" t="s">
        <v>295</v>
      </c>
      <c r="L154" s="33"/>
      <c r="M154" s="139" t="s">
        <v>33</v>
      </c>
      <c r="N154" s="140" t="s">
        <v>49</v>
      </c>
      <c r="P154" s="141">
        <f>O154*H154</f>
        <v>0</v>
      </c>
      <c r="Q154" s="141">
        <v>0.00049</v>
      </c>
      <c r="R154" s="141">
        <f>Q154*H154</f>
        <v>0.00882</v>
      </c>
      <c r="S154" s="141">
        <v>0</v>
      </c>
      <c r="T154" s="142">
        <f>S154*H154</f>
        <v>0</v>
      </c>
      <c r="AR154" s="143" t="s">
        <v>201</v>
      </c>
      <c r="AT154" s="143" t="s">
        <v>197</v>
      </c>
      <c r="AU154" s="143" t="s">
        <v>87</v>
      </c>
      <c r="AY154" s="17" t="s">
        <v>194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7" t="s">
        <v>85</v>
      </c>
      <c r="BK154" s="144">
        <f>ROUND(I154*H154,2)</f>
        <v>0</v>
      </c>
      <c r="BL154" s="17" t="s">
        <v>201</v>
      </c>
      <c r="BM154" s="143" t="s">
        <v>1550</v>
      </c>
    </row>
    <row r="155" spans="2:47" s="1" customFormat="1" ht="11.25">
      <c r="B155" s="33"/>
      <c r="D155" s="149" t="s">
        <v>297</v>
      </c>
      <c r="F155" s="150" t="s">
        <v>824</v>
      </c>
      <c r="I155" s="147"/>
      <c r="L155" s="33"/>
      <c r="M155" s="148"/>
      <c r="T155" s="54"/>
      <c r="AT155" s="17" t="s">
        <v>297</v>
      </c>
      <c r="AU155" s="17" t="s">
        <v>87</v>
      </c>
    </row>
    <row r="156" spans="2:51" s="12" customFormat="1" ht="11.25">
      <c r="B156" s="151"/>
      <c r="D156" s="145" t="s">
        <v>320</v>
      </c>
      <c r="E156" s="152" t="s">
        <v>33</v>
      </c>
      <c r="F156" s="153" t="s">
        <v>1551</v>
      </c>
      <c r="H156" s="154">
        <v>18</v>
      </c>
      <c r="I156" s="155"/>
      <c r="L156" s="151"/>
      <c r="M156" s="156"/>
      <c r="T156" s="157"/>
      <c r="AT156" s="152" t="s">
        <v>320</v>
      </c>
      <c r="AU156" s="152" t="s">
        <v>87</v>
      </c>
      <c r="AV156" s="12" t="s">
        <v>87</v>
      </c>
      <c r="AW156" s="12" t="s">
        <v>39</v>
      </c>
      <c r="AX156" s="12" t="s">
        <v>85</v>
      </c>
      <c r="AY156" s="152" t="s">
        <v>194</v>
      </c>
    </row>
    <row r="157" spans="2:65" s="1" customFormat="1" ht="16.5" customHeight="1">
      <c r="B157" s="33"/>
      <c r="C157" s="132" t="s">
        <v>274</v>
      </c>
      <c r="D157" s="132" t="s">
        <v>197</v>
      </c>
      <c r="E157" s="133" t="s">
        <v>826</v>
      </c>
      <c r="F157" s="134" t="s">
        <v>827</v>
      </c>
      <c r="G157" s="135" t="s">
        <v>344</v>
      </c>
      <c r="H157" s="136">
        <v>3</v>
      </c>
      <c r="I157" s="137"/>
      <c r="J157" s="138">
        <f>ROUND(I157*H157,2)</f>
        <v>0</v>
      </c>
      <c r="K157" s="134" t="s">
        <v>295</v>
      </c>
      <c r="L157" s="33"/>
      <c r="M157" s="139" t="s">
        <v>33</v>
      </c>
      <c r="N157" s="140" t="s">
        <v>49</v>
      </c>
      <c r="P157" s="141">
        <f>O157*H157</f>
        <v>0</v>
      </c>
      <c r="Q157" s="141">
        <v>2.30102</v>
      </c>
      <c r="R157" s="141">
        <f>Q157*H157</f>
        <v>6.90306</v>
      </c>
      <c r="S157" s="141">
        <v>0</v>
      </c>
      <c r="T157" s="142">
        <f>S157*H157</f>
        <v>0</v>
      </c>
      <c r="AR157" s="143" t="s">
        <v>201</v>
      </c>
      <c r="AT157" s="143" t="s">
        <v>197</v>
      </c>
      <c r="AU157" s="143" t="s">
        <v>87</v>
      </c>
      <c r="AY157" s="17" t="s">
        <v>194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7" t="s">
        <v>85</v>
      </c>
      <c r="BK157" s="144">
        <f>ROUND(I157*H157,2)</f>
        <v>0</v>
      </c>
      <c r="BL157" s="17" t="s">
        <v>201</v>
      </c>
      <c r="BM157" s="143" t="s">
        <v>1552</v>
      </c>
    </row>
    <row r="158" spans="2:47" s="1" customFormat="1" ht="11.25">
      <c r="B158" s="33"/>
      <c r="D158" s="149" t="s">
        <v>297</v>
      </c>
      <c r="F158" s="150" t="s">
        <v>829</v>
      </c>
      <c r="I158" s="147"/>
      <c r="L158" s="33"/>
      <c r="M158" s="148"/>
      <c r="T158" s="54"/>
      <c r="AT158" s="17" t="s">
        <v>297</v>
      </c>
      <c r="AU158" s="17" t="s">
        <v>87</v>
      </c>
    </row>
    <row r="159" spans="2:51" s="12" customFormat="1" ht="11.25">
      <c r="B159" s="151"/>
      <c r="D159" s="145" t="s">
        <v>320</v>
      </c>
      <c r="E159" s="152" t="s">
        <v>33</v>
      </c>
      <c r="F159" s="153" t="s">
        <v>644</v>
      </c>
      <c r="H159" s="154">
        <v>3</v>
      </c>
      <c r="I159" s="155"/>
      <c r="L159" s="151"/>
      <c r="M159" s="156"/>
      <c r="T159" s="157"/>
      <c r="AT159" s="152" t="s">
        <v>320</v>
      </c>
      <c r="AU159" s="152" t="s">
        <v>87</v>
      </c>
      <c r="AV159" s="12" t="s">
        <v>87</v>
      </c>
      <c r="AW159" s="12" t="s">
        <v>39</v>
      </c>
      <c r="AX159" s="12" t="s">
        <v>85</v>
      </c>
      <c r="AY159" s="152" t="s">
        <v>194</v>
      </c>
    </row>
    <row r="160" spans="2:63" s="11" customFormat="1" ht="22.9" customHeight="1">
      <c r="B160" s="120"/>
      <c r="D160" s="121" t="s">
        <v>77</v>
      </c>
      <c r="E160" s="130" t="s">
        <v>208</v>
      </c>
      <c r="F160" s="130" t="s">
        <v>341</v>
      </c>
      <c r="I160" s="123"/>
      <c r="J160" s="131">
        <f>BK160</f>
        <v>0</v>
      </c>
      <c r="L160" s="120"/>
      <c r="M160" s="125"/>
      <c r="P160" s="126">
        <f>SUM(P161:P192)</f>
        <v>0</v>
      </c>
      <c r="R160" s="126">
        <f>SUM(R161:R192)</f>
        <v>67.74179869</v>
      </c>
      <c r="T160" s="127">
        <f>SUM(T161:T192)</f>
        <v>0</v>
      </c>
      <c r="AR160" s="121" t="s">
        <v>85</v>
      </c>
      <c r="AT160" s="128" t="s">
        <v>77</v>
      </c>
      <c r="AU160" s="128" t="s">
        <v>85</v>
      </c>
      <c r="AY160" s="121" t="s">
        <v>194</v>
      </c>
      <c r="BK160" s="129">
        <f>SUM(BK161:BK192)</f>
        <v>0</v>
      </c>
    </row>
    <row r="161" spans="2:65" s="1" customFormat="1" ht="55.5" customHeight="1">
      <c r="B161" s="33"/>
      <c r="C161" s="132" t="s">
        <v>279</v>
      </c>
      <c r="D161" s="132" t="s">
        <v>197</v>
      </c>
      <c r="E161" s="133" t="s">
        <v>581</v>
      </c>
      <c r="F161" s="134" t="s">
        <v>582</v>
      </c>
      <c r="G161" s="135" t="s">
        <v>344</v>
      </c>
      <c r="H161" s="136">
        <v>5.1</v>
      </c>
      <c r="I161" s="137"/>
      <c r="J161" s="138">
        <f>ROUND(I161*H161,2)</f>
        <v>0</v>
      </c>
      <c r="K161" s="134" t="s">
        <v>295</v>
      </c>
      <c r="L161" s="33"/>
      <c r="M161" s="139" t="s">
        <v>33</v>
      </c>
      <c r="N161" s="140" t="s">
        <v>49</v>
      </c>
      <c r="P161" s="141">
        <f>O161*H161</f>
        <v>0</v>
      </c>
      <c r="Q161" s="141">
        <v>3.05924</v>
      </c>
      <c r="R161" s="141">
        <f>Q161*H161</f>
        <v>15.602123999999998</v>
      </c>
      <c r="S161" s="141">
        <v>0</v>
      </c>
      <c r="T161" s="142">
        <f>S161*H161</f>
        <v>0</v>
      </c>
      <c r="AR161" s="143" t="s">
        <v>201</v>
      </c>
      <c r="AT161" s="143" t="s">
        <v>197</v>
      </c>
      <c r="AU161" s="143" t="s">
        <v>87</v>
      </c>
      <c r="AY161" s="17" t="s">
        <v>194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7" t="s">
        <v>85</v>
      </c>
      <c r="BK161" s="144">
        <f>ROUND(I161*H161,2)</f>
        <v>0</v>
      </c>
      <c r="BL161" s="17" t="s">
        <v>201</v>
      </c>
      <c r="BM161" s="143" t="s">
        <v>1553</v>
      </c>
    </row>
    <row r="162" spans="2:47" s="1" customFormat="1" ht="11.25">
      <c r="B162" s="33"/>
      <c r="D162" s="149" t="s">
        <v>297</v>
      </c>
      <c r="F162" s="150" t="s">
        <v>584</v>
      </c>
      <c r="I162" s="147"/>
      <c r="L162" s="33"/>
      <c r="M162" s="148"/>
      <c r="T162" s="54"/>
      <c r="AT162" s="17" t="s">
        <v>297</v>
      </c>
      <c r="AU162" s="17" t="s">
        <v>87</v>
      </c>
    </row>
    <row r="163" spans="2:51" s="12" customFormat="1" ht="11.25">
      <c r="B163" s="151"/>
      <c r="D163" s="145" t="s">
        <v>320</v>
      </c>
      <c r="E163" s="152" t="s">
        <v>33</v>
      </c>
      <c r="F163" s="153" t="s">
        <v>1554</v>
      </c>
      <c r="H163" s="154">
        <v>5.1</v>
      </c>
      <c r="I163" s="155"/>
      <c r="L163" s="151"/>
      <c r="M163" s="156"/>
      <c r="T163" s="157"/>
      <c r="AT163" s="152" t="s">
        <v>320</v>
      </c>
      <c r="AU163" s="152" t="s">
        <v>87</v>
      </c>
      <c r="AV163" s="12" t="s">
        <v>87</v>
      </c>
      <c r="AW163" s="12" t="s">
        <v>39</v>
      </c>
      <c r="AX163" s="12" t="s">
        <v>85</v>
      </c>
      <c r="AY163" s="152" t="s">
        <v>194</v>
      </c>
    </row>
    <row r="164" spans="2:65" s="1" customFormat="1" ht="37.9" customHeight="1">
      <c r="B164" s="33"/>
      <c r="C164" s="132" t="s">
        <v>283</v>
      </c>
      <c r="D164" s="132" t="s">
        <v>197</v>
      </c>
      <c r="E164" s="133" t="s">
        <v>1555</v>
      </c>
      <c r="F164" s="134" t="s">
        <v>1556</v>
      </c>
      <c r="G164" s="135" t="s">
        <v>344</v>
      </c>
      <c r="H164" s="136">
        <v>9.9</v>
      </c>
      <c r="I164" s="137"/>
      <c r="J164" s="138">
        <f>ROUND(I164*H164,2)</f>
        <v>0</v>
      </c>
      <c r="K164" s="134" t="s">
        <v>295</v>
      </c>
      <c r="L164" s="33"/>
      <c r="M164" s="139" t="s">
        <v>33</v>
      </c>
      <c r="N164" s="140" t="s">
        <v>49</v>
      </c>
      <c r="P164" s="141">
        <f>O164*H164</f>
        <v>0</v>
      </c>
      <c r="Q164" s="141">
        <v>0.18293</v>
      </c>
      <c r="R164" s="141">
        <f>Q164*H164</f>
        <v>1.8110070000000003</v>
      </c>
      <c r="S164" s="141">
        <v>0</v>
      </c>
      <c r="T164" s="142">
        <f>S164*H164</f>
        <v>0</v>
      </c>
      <c r="AR164" s="143" t="s">
        <v>201</v>
      </c>
      <c r="AT164" s="143" t="s">
        <v>197</v>
      </c>
      <c r="AU164" s="143" t="s">
        <v>87</v>
      </c>
      <c r="AY164" s="17" t="s">
        <v>194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7" t="s">
        <v>85</v>
      </c>
      <c r="BK164" s="144">
        <f>ROUND(I164*H164,2)</f>
        <v>0</v>
      </c>
      <c r="BL164" s="17" t="s">
        <v>201</v>
      </c>
      <c r="BM164" s="143" t="s">
        <v>1557</v>
      </c>
    </row>
    <row r="165" spans="2:47" s="1" customFormat="1" ht="11.25">
      <c r="B165" s="33"/>
      <c r="D165" s="149" t="s">
        <v>297</v>
      </c>
      <c r="F165" s="150" t="s">
        <v>1558</v>
      </c>
      <c r="I165" s="147"/>
      <c r="L165" s="33"/>
      <c r="M165" s="148"/>
      <c r="T165" s="54"/>
      <c r="AT165" s="17" t="s">
        <v>297</v>
      </c>
      <c r="AU165" s="17" t="s">
        <v>87</v>
      </c>
    </row>
    <row r="166" spans="2:51" s="12" customFormat="1" ht="11.25">
      <c r="B166" s="151"/>
      <c r="D166" s="145" t="s">
        <v>320</v>
      </c>
      <c r="E166" s="152" t="s">
        <v>33</v>
      </c>
      <c r="F166" s="153" t="s">
        <v>1559</v>
      </c>
      <c r="H166" s="154">
        <v>9.9</v>
      </c>
      <c r="I166" s="155"/>
      <c r="L166" s="151"/>
      <c r="M166" s="156"/>
      <c r="T166" s="157"/>
      <c r="AT166" s="152" t="s">
        <v>320</v>
      </c>
      <c r="AU166" s="152" t="s">
        <v>87</v>
      </c>
      <c r="AV166" s="12" t="s">
        <v>87</v>
      </c>
      <c r="AW166" s="12" t="s">
        <v>39</v>
      </c>
      <c r="AX166" s="12" t="s">
        <v>85</v>
      </c>
      <c r="AY166" s="152" t="s">
        <v>194</v>
      </c>
    </row>
    <row r="167" spans="2:65" s="1" customFormat="1" ht="16.5" customHeight="1">
      <c r="B167" s="33"/>
      <c r="C167" s="161" t="s">
        <v>7</v>
      </c>
      <c r="D167" s="161" t="s">
        <v>348</v>
      </c>
      <c r="E167" s="162" t="s">
        <v>1560</v>
      </c>
      <c r="F167" s="163" t="s">
        <v>1561</v>
      </c>
      <c r="G167" s="164" t="s">
        <v>317</v>
      </c>
      <c r="H167" s="165">
        <v>33</v>
      </c>
      <c r="I167" s="166"/>
      <c r="J167" s="167">
        <f>ROUND(I167*H167,2)</f>
        <v>0</v>
      </c>
      <c r="K167" s="163" t="s">
        <v>295</v>
      </c>
      <c r="L167" s="168"/>
      <c r="M167" s="169" t="s">
        <v>33</v>
      </c>
      <c r="N167" s="170" t="s">
        <v>49</v>
      </c>
      <c r="P167" s="141">
        <f>O167*H167</f>
        <v>0</v>
      </c>
      <c r="Q167" s="141">
        <v>0.77</v>
      </c>
      <c r="R167" s="141">
        <f>Q167*H167</f>
        <v>25.41</v>
      </c>
      <c r="S167" s="141">
        <v>0</v>
      </c>
      <c r="T167" s="142">
        <f>S167*H167</f>
        <v>0</v>
      </c>
      <c r="AR167" s="143" t="s">
        <v>228</v>
      </c>
      <c r="AT167" s="143" t="s">
        <v>348</v>
      </c>
      <c r="AU167" s="143" t="s">
        <v>87</v>
      </c>
      <c r="AY167" s="17" t="s">
        <v>194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7" t="s">
        <v>85</v>
      </c>
      <c r="BK167" s="144">
        <f>ROUND(I167*H167,2)</f>
        <v>0</v>
      </c>
      <c r="BL167" s="17" t="s">
        <v>201</v>
      </c>
      <c r="BM167" s="143" t="s">
        <v>1562</v>
      </c>
    </row>
    <row r="168" spans="2:65" s="1" customFormat="1" ht="33" customHeight="1">
      <c r="B168" s="33"/>
      <c r="C168" s="132" t="s">
        <v>486</v>
      </c>
      <c r="D168" s="132" t="s">
        <v>197</v>
      </c>
      <c r="E168" s="133" t="s">
        <v>472</v>
      </c>
      <c r="F168" s="134" t="s">
        <v>473</v>
      </c>
      <c r="G168" s="135" t="s">
        <v>344</v>
      </c>
      <c r="H168" s="136">
        <v>6</v>
      </c>
      <c r="I168" s="137"/>
      <c r="J168" s="138">
        <f>ROUND(I168*H168,2)</f>
        <v>0</v>
      </c>
      <c r="K168" s="134" t="s">
        <v>295</v>
      </c>
      <c r="L168" s="33"/>
      <c r="M168" s="139" t="s">
        <v>33</v>
      </c>
      <c r="N168" s="140" t="s">
        <v>49</v>
      </c>
      <c r="P168" s="141">
        <f>O168*H168</f>
        <v>0</v>
      </c>
      <c r="Q168" s="141">
        <v>2.50682</v>
      </c>
      <c r="R168" s="141">
        <f>Q168*H168</f>
        <v>15.04092</v>
      </c>
      <c r="S168" s="141">
        <v>0</v>
      </c>
      <c r="T168" s="142">
        <f>S168*H168</f>
        <v>0</v>
      </c>
      <c r="AR168" s="143" t="s">
        <v>201</v>
      </c>
      <c r="AT168" s="143" t="s">
        <v>197</v>
      </c>
      <c r="AU168" s="143" t="s">
        <v>87</v>
      </c>
      <c r="AY168" s="17" t="s">
        <v>194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7" t="s">
        <v>85</v>
      </c>
      <c r="BK168" s="144">
        <f>ROUND(I168*H168,2)</f>
        <v>0</v>
      </c>
      <c r="BL168" s="17" t="s">
        <v>201</v>
      </c>
      <c r="BM168" s="143" t="s">
        <v>1563</v>
      </c>
    </row>
    <row r="169" spans="2:47" s="1" customFormat="1" ht="11.25">
      <c r="B169" s="33"/>
      <c r="D169" s="149" t="s">
        <v>297</v>
      </c>
      <c r="F169" s="150" t="s">
        <v>475</v>
      </c>
      <c r="I169" s="147"/>
      <c r="L169" s="33"/>
      <c r="M169" s="148"/>
      <c r="T169" s="54"/>
      <c r="AT169" s="17" t="s">
        <v>297</v>
      </c>
      <c r="AU169" s="17" t="s">
        <v>87</v>
      </c>
    </row>
    <row r="170" spans="2:51" s="12" customFormat="1" ht="11.25">
      <c r="B170" s="151"/>
      <c r="D170" s="145" t="s">
        <v>320</v>
      </c>
      <c r="E170" s="152" t="s">
        <v>33</v>
      </c>
      <c r="F170" s="153" t="s">
        <v>1564</v>
      </c>
      <c r="H170" s="154">
        <v>6</v>
      </c>
      <c r="I170" s="155"/>
      <c r="L170" s="151"/>
      <c r="M170" s="156"/>
      <c r="T170" s="157"/>
      <c r="AT170" s="152" t="s">
        <v>320</v>
      </c>
      <c r="AU170" s="152" t="s">
        <v>87</v>
      </c>
      <c r="AV170" s="12" t="s">
        <v>87</v>
      </c>
      <c r="AW170" s="12" t="s">
        <v>39</v>
      </c>
      <c r="AX170" s="12" t="s">
        <v>85</v>
      </c>
      <c r="AY170" s="152" t="s">
        <v>194</v>
      </c>
    </row>
    <row r="171" spans="2:65" s="1" customFormat="1" ht="37.9" customHeight="1">
      <c r="B171" s="33"/>
      <c r="C171" s="132" t="s">
        <v>293</v>
      </c>
      <c r="D171" s="132" t="s">
        <v>197</v>
      </c>
      <c r="E171" s="133" t="s">
        <v>833</v>
      </c>
      <c r="F171" s="134" t="s">
        <v>834</v>
      </c>
      <c r="G171" s="135" t="s">
        <v>344</v>
      </c>
      <c r="H171" s="136">
        <v>42</v>
      </c>
      <c r="I171" s="137"/>
      <c r="J171" s="138">
        <f>ROUND(I171*H171,2)</f>
        <v>0</v>
      </c>
      <c r="K171" s="134" t="s">
        <v>295</v>
      </c>
      <c r="L171" s="33"/>
      <c r="M171" s="139" t="s">
        <v>33</v>
      </c>
      <c r="N171" s="140" t="s">
        <v>49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201</v>
      </c>
      <c r="AT171" s="143" t="s">
        <v>197</v>
      </c>
      <c r="AU171" s="143" t="s">
        <v>87</v>
      </c>
      <c r="AY171" s="17" t="s">
        <v>194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7" t="s">
        <v>85</v>
      </c>
      <c r="BK171" s="144">
        <f>ROUND(I171*H171,2)</f>
        <v>0</v>
      </c>
      <c r="BL171" s="17" t="s">
        <v>201</v>
      </c>
      <c r="BM171" s="143" t="s">
        <v>1565</v>
      </c>
    </row>
    <row r="172" spans="2:47" s="1" customFormat="1" ht="11.25">
      <c r="B172" s="33"/>
      <c r="D172" s="149" t="s">
        <v>297</v>
      </c>
      <c r="F172" s="150" t="s">
        <v>836</v>
      </c>
      <c r="I172" s="147"/>
      <c r="L172" s="33"/>
      <c r="M172" s="148"/>
      <c r="T172" s="54"/>
      <c r="AT172" s="17" t="s">
        <v>297</v>
      </c>
      <c r="AU172" s="17" t="s">
        <v>87</v>
      </c>
    </row>
    <row r="173" spans="2:51" s="12" customFormat="1" ht="11.25">
      <c r="B173" s="151"/>
      <c r="D173" s="145" t="s">
        <v>320</v>
      </c>
      <c r="E173" s="152" t="s">
        <v>33</v>
      </c>
      <c r="F173" s="153" t="s">
        <v>1566</v>
      </c>
      <c r="H173" s="154">
        <v>42</v>
      </c>
      <c r="I173" s="155"/>
      <c r="L173" s="151"/>
      <c r="M173" s="156"/>
      <c r="T173" s="157"/>
      <c r="AT173" s="152" t="s">
        <v>320</v>
      </c>
      <c r="AU173" s="152" t="s">
        <v>87</v>
      </c>
      <c r="AV173" s="12" t="s">
        <v>87</v>
      </c>
      <c r="AW173" s="12" t="s">
        <v>39</v>
      </c>
      <c r="AX173" s="12" t="s">
        <v>85</v>
      </c>
      <c r="AY173" s="152" t="s">
        <v>194</v>
      </c>
    </row>
    <row r="174" spans="2:65" s="1" customFormat="1" ht="16.5" customHeight="1">
      <c r="B174" s="33"/>
      <c r="C174" s="132" t="s">
        <v>494</v>
      </c>
      <c r="D174" s="132" t="s">
        <v>197</v>
      </c>
      <c r="E174" s="133" t="s">
        <v>838</v>
      </c>
      <c r="F174" s="134" t="s">
        <v>839</v>
      </c>
      <c r="G174" s="135" t="s">
        <v>367</v>
      </c>
      <c r="H174" s="136">
        <v>30</v>
      </c>
      <c r="I174" s="137"/>
      <c r="J174" s="138">
        <f>ROUND(I174*H174,2)</f>
        <v>0</v>
      </c>
      <c r="K174" s="134" t="s">
        <v>33</v>
      </c>
      <c r="L174" s="33"/>
      <c r="M174" s="139" t="s">
        <v>33</v>
      </c>
      <c r="N174" s="140" t="s">
        <v>49</v>
      </c>
      <c r="P174" s="141">
        <f>O174*H174</f>
        <v>0</v>
      </c>
      <c r="Q174" s="141">
        <v>0</v>
      </c>
      <c r="R174" s="141">
        <f>Q174*H174</f>
        <v>0</v>
      </c>
      <c r="S174" s="141">
        <v>0</v>
      </c>
      <c r="T174" s="142">
        <f>S174*H174</f>
        <v>0</v>
      </c>
      <c r="AR174" s="143" t="s">
        <v>201</v>
      </c>
      <c r="AT174" s="143" t="s">
        <v>197</v>
      </c>
      <c r="AU174" s="143" t="s">
        <v>87</v>
      </c>
      <c r="AY174" s="17" t="s">
        <v>194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7" t="s">
        <v>85</v>
      </c>
      <c r="BK174" s="144">
        <f>ROUND(I174*H174,2)</f>
        <v>0</v>
      </c>
      <c r="BL174" s="17" t="s">
        <v>201</v>
      </c>
      <c r="BM174" s="143" t="s">
        <v>1567</v>
      </c>
    </row>
    <row r="175" spans="2:47" s="1" customFormat="1" ht="19.5">
      <c r="B175" s="33"/>
      <c r="D175" s="145" t="s">
        <v>206</v>
      </c>
      <c r="F175" s="146" t="s">
        <v>1383</v>
      </c>
      <c r="I175" s="147"/>
      <c r="L175" s="33"/>
      <c r="M175" s="148"/>
      <c r="T175" s="54"/>
      <c r="AT175" s="17" t="s">
        <v>206</v>
      </c>
      <c r="AU175" s="17" t="s">
        <v>87</v>
      </c>
    </row>
    <row r="176" spans="2:65" s="1" customFormat="1" ht="37.9" customHeight="1">
      <c r="B176" s="33"/>
      <c r="C176" s="132" t="s">
        <v>300</v>
      </c>
      <c r="D176" s="132" t="s">
        <v>197</v>
      </c>
      <c r="E176" s="133" t="s">
        <v>477</v>
      </c>
      <c r="F176" s="134" t="s">
        <v>478</v>
      </c>
      <c r="G176" s="135" t="s">
        <v>317</v>
      </c>
      <c r="H176" s="136">
        <v>77</v>
      </c>
      <c r="I176" s="137"/>
      <c r="J176" s="138">
        <f>ROUND(I176*H176,2)</f>
        <v>0</v>
      </c>
      <c r="K176" s="134" t="s">
        <v>295</v>
      </c>
      <c r="L176" s="33"/>
      <c r="M176" s="139" t="s">
        <v>33</v>
      </c>
      <c r="N176" s="140" t="s">
        <v>49</v>
      </c>
      <c r="P176" s="141">
        <f>O176*H176</f>
        <v>0</v>
      </c>
      <c r="Q176" s="141">
        <v>0.00726</v>
      </c>
      <c r="R176" s="141">
        <f>Q176*H176</f>
        <v>0.55902</v>
      </c>
      <c r="S176" s="141">
        <v>0</v>
      </c>
      <c r="T176" s="142">
        <f>S176*H176</f>
        <v>0</v>
      </c>
      <c r="AR176" s="143" t="s">
        <v>201</v>
      </c>
      <c r="AT176" s="143" t="s">
        <v>197</v>
      </c>
      <c r="AU176" s="143" t="s">
        <v>87</v>
      </c>
      <c r="AY176" s="17" t="s">
        <v>194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7" t="s">
        <v>85</v>
      </c>
      <c r="BK176" s="144">
        <f>ROUND(I176*H176,2)</f>
        <v>0</v>
      </c>
      <c r="BL176" s="17" t="s">
        <v>201</v>
      </c>
      <c r="BM176" s="143" t="s">
        <v>1568</v>
      </c>
    </row>
    <row r="177" spans="2:47" s="1" customFormat="1" ht="11.25">
      <c r="B177" s="33"/>
      <c r="D177" s="149" t="s">
        <v>297</v>
      </c>
      <c r="F177" s="150" t="s">
        <v>480</v>
      </c>
      <c r="I177" s="147"/>
      <c r="L177" s="33"/>
      <c r="M177" s="148"/>
      <c r="T177" s="54"/>
      <c r="AT177" s="17" t="s">
        <v>297</v>
      </c>
      <c r="AU177" s="17" t="s">
        <v>87</v>
      </c>
    </row>
    <row r="178" spans="2:51" s="12" customFormat="1" ht="11.25">
      <c r="B178" s="151"/>
      <c r="D178" s="145" t="s">
        <v>320</v>
      </c>
      <c r="E178" s="152" t="s">
        <v>33</v>
      </c>
      <c r="F178" s="153" t="s">
        <v>1569</v>
      </c>
      <c r="H178" s="154">
        <v>77</v>
      </c>
      <c r="I178" s="155"/>
      <c r="L178" s="151"/>
      <c r="M178" s="156"/>
      <c r="T178" s="157"/>
      <c r="AT178" s="152" t="s">
        <v>320</v>
      </c>
      <c r="AU178" s="152" t="s">
        <v>87</v>
      </c>
      <c r="AV178" s="12" t="s">
        <v>87</v>
      </c>
      <c r="AW178" s="12" t="s">
        <v>39</v>
      </c>
      <c r="AX178" s="12" t="s">
        <v>85</v>
      </c>
      <c r="AY178" s="152" t="s">
        <v>194</v>
      </c>
    </row>
    <row r="179" spans="2:65" s="1" customFormat="1" ht="37.9" customHeight="1">
      <c r="B179" s="33"/>
      <c r="C179" s="132" t="s">
        <v>504</v>
      </c>
      <c r="D179" s="132" t="s">
        <v>197</v>
      </c>
      <c r="E179" s="133" t="s">
        <v>482</v>
      </c>
      <c r="F179" s="134" t="s">
        <v>483</v>
      </c>
      <c r="G179" s="135" t="s">
        <v>317</v>
      </c>
      <c r="H179" s="136">
        <v>77</v>
      </c>
      <c r="I179" s="137"/>
      <c r="J179" s="138">
        <f>ROUND(I179*H179,2)</f>
        <v>0</v>
      </c>
      <c r="K179" s="134" t="s">
        <v>295</v>
      </c>
      <c r="L179" s="33"/>
      <c r="M179" s="139" t="s">
        <v>33</v>
      </c>
      <c r="N179" s="140" t="s">
        <v>49</v>
      </c>
      <c r="P179" s="141">
        <f>O179*H179</f>
        <v>0</v>
      </c>
      <c r="Q179" s="141">
        <v>0.00086</v>
      </c>
      <c r="R179" s="141">
        <f>Q179*H179</f>
        <v>0.06622</v>
      </c>
      <c r="S179" s="141">
        <v>0</v>
      </c>
      <c r="T179" s="142">
        <f>S179*H179</f>
        <v>0</v>
      </c>
      <c r="AR179" s="143" t="s">
        <v>201</v>
      </c>
      <c r="AT179" s="143" t="s">
        <v>197</v>
      </c>
      <c r="AU179" s="143" t="s">
        <v>87</v>
      </c>
      <c r="AY179" s="17" t="s">
        <v>194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7" t="s">
        <v>85</v>
      </c>
      <c r="BK179" s="144">
        <f>ROUND(I179*H179,2)</f>
        <v>0</v>
      </c>
      <c r="BL179" s="17" t="s">
        <v>201</v>
      </c>
      <c r="BM179" s="143" t="s">
        <v>1570</v>
      </c>
    </row>
    <row r="180" spans="2:47" s="1" customFormat="1" ht="11.25">
      <c r="B180" s="33"/>
      <c r="D180" s="149" t="s">
        <v>297</v>
      </c>
      <c r="F180" s="150" t="s">
        <v>485</v>
      </c>
      <c r="I180" s="147"/>
      <c r="L180" s="33"/>
      <c r="M180" s="148"/>
      <c r="T180" s="54"/>
      <c r="AT180" s="17" t="s">
        <v>297</v>
      </c>
      <c r="AU180" s="17" t="s">
        <v>87</v>
      </c>
    </row>
    <row r="181" spans="2:65" s="1" customFormat="1" ht="44.25" customHeight="1">
      <c r="B181" s="33"/>
      <c r="C181" s="132" t="s">
        <v>305</v>
      </c>
      <c r="D181" s="132" t="s">
        <v>197</v>
      </c>
      <c r="E181" s="133" t="s">
        <v>845</v>
      </c>
      <c r="F181" s="134" t="s">
        <v>846</v>
      </c>
      <c r="G181" s="135" t="s">
        <v>351</v>
      </c>
      <c r="H181" s="136">
        <v>1.053</v>
      </c>
      <c r="I181" s="137"/>
      <c r="J181" s="138">
        <f>ROUND(I181*H181,2)</f>
        <v>0</v>
      </c>
      <c r="K181" s="134" t="s">
        <v>295</v>
      </c>
      <c r="L181" s="33"/>
      <c r="M181" s="139" t="s">
        <v>33</v>
      </c>
      <c r="N181" s="140" t="s">
        <v>49</v>
      </c>
      <c r="P181" s="141">
        <f>O181*H181</f>
        <v>0</v>
      </c>
      <c r="Q181" s="141">
        <v>1.09528</v>
      </c>
      <c r="R181" s="141">
        <f>Q181*H181</f>
        <v>1.15332984</v>
      </c>
      <c r="S181" s="141">
        <v>0</v>
      </c>
      <c r="T181" s="142">
        <f>S181*H181</f>
        <v>0</v>
      </c>
      <c r="AR181" s="143" t="s">
        <v>201</v>
      </c>
      <c r="AT181" s="143" t="s">
        <v>197</v>
      </c>
      <c r="AU181" s="143" t="s">
        <v>87</v>
      </c>
      <c r="AY181" s="17" t="s">
        <v>194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7" t="s">
        <v>85</v>
      </c>
      <c r="BK181" s="144">
        <f>ROUND(I181*H181,2)</f>
        <v>0</v>
      </c>
      <c r="BL181" s="17" t="s">
        <v>201</v>
      </c>
      <c r="BM181" s="143" t="s">
        <v>1571</v>
      </c>
    </row>
    <row r="182" spans="2:47" s="1" customFormat="1" ht="11.25">
      <c r="B182" s="33"/>
      <c r="D182" s="149" t="s">
        <v>297</v>
      </c>
      <c r="F182" s="150" t="s">
        <v>848</v>
      </c>
      <c r="I182" s="147"/>
      <c r="L182" s="33"/>
      <c r="M182" s="148"/>
      <c r="T182" s="54"/>
      <c r="AT182" s="17" t="s">
        <v>297</v>
      </c>
      <c r="AU182" s="17" t="s">
        <v>87</v>
      </c>
    </row>
    <row r="183" spans="2:51" s="12" customFormat="1" ht="11.25">
      <c r="B183" s="151"/>
      <c r="D183" s="145" t="s">
        <v>320</v>
      </c>
      <c r="E183" s="152" t="s">
        <v>33</v>
      </c>
      <c r="F183" s="153" t="s">
        <v>1572</v>
      </c>
      <c r="H183" s="154">
        <v>1.053</v>
      </c>
      <c r="I183" s="155"/>
      <c r="L183" s="151"/>
      <c r="M183" s="156"/>
      <c r="T183" s="157"/>
      <c r="AT183" s="152" t="s">
        <v>320</v>
      </c>
      <c r="AU183" s="152" t="s">
        <v>87</v>
      </c>
      <c r="AV183" s="12" t="s">
        <v>87</v>
      </c>
      <c r="AW183" s="12" t="s">
        <v>39</v>
      </c>
      <c r="AX183" s="12" t="s">
        <v>85</v>
      </c>
      <c r="AY183" s="152" t="s">
        <v>194</v>
      </c>
    </row>
    <row r="184" spans="2:65" s="1" customFormat="1" ht="44.25" customHeight="1">
      <c r="B184" s="33"/>
      <c r="C184" s="132" t="s">
        <v>309</v>
      </c>
      <c r="D184" s="132" t="s">
        <v>197</v>
      </c>
      <c r="E184" s="133" t="s">
        <v>850</v>
      </c>
      <c r="F184" s="134" t="s">
        <v>851</v>
      </c>
      <c r="G184" s="135" t="s">
        <v>351</v>
      </c>
      <c r="H184" s="136">
        <v>1.686</v>
      </c>
      <c r="I184" s="137"/>
      <c r="J184" s="138">
        <f>ROUND(I184*H184,2)</f>
        <v>0</v>
      </c>
      <c r="K184" s="134" t="s">
        <v>295</v>
      </c>
      <c r="L184" s="33"/>
      <c r="M184" s="139" t="s">
        <v>33</v>
      </c>
      <c r="N184" s="140" t="s">
        <v>49</v>
      </c>
      <c r="P184" s="141">
        <f>O184*H184</f>
        <v>0</v>
      </c>
      <c r="Q184" s="141">
        <v>1.0556</v>
      </c>
      <c r="R184" s="141">
        <f>Q184*H184</f>
        <v>1.7797416000000001</v>
      </c>
      <c r="S184" s="141">
        <v>0</v>
      </c>
      <c r="T184" s="142">
        <f>S184*H184</f>
        <v>0</v>
      </c>
      <c r="AR184" s="143" t="s">
        <v>201</v>
      </c>
      <c r="AT184" s="143" t="s">
        <v>197</v>
      </c>
      <c r="AU184" s="143" t="s">
        <v>87</v>
      </c>
      <c r="AY184" s="17" t="s">
        <v>194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7" t="s">
        <v>85</v>
      </c>
      <c r="BK184" s="144">
        <f>ROUND(I184*H184,2)</f>
        <v>0</v>
      </c>
      <c r="BL184" s="17" t="s">
        <v>201</v>
      </c>
      <c r="BM184" s="143" t="s">
        <v>1573</v>
      </c>
    </row>
    <row r="185" spans="2:47" s="1" customFormat="1" ht="11.25">
      <c r="B185" s="33"/>
      <c r="D185" s="149" t="s">
        <v>297</v>
      </c>
      <c r="F185" s="150" t="s">
        <v>853</v>
      </c>
      <c r="I185" s="147"/>
      <c r="L185" s="33"/>
      <c r="M185" s="148"/>
      <c r="T185" s="54"/>
      <c r="AT185" s="17" t="s">
        <v>297</v>
      </c>
      <c r="AU185" s="17" t="s">
        <v>87</v>
      </c>
    </row>
    <row r="186" spans="2:51" s="12" customFormat="1" ht="11.25">
      <c r="B186" s="151"/>
      <c r="D186" s="145" t="s">
        <v>320</v>
      </c>
      <c r="E186" s="152" t="s">
        <v>33</v>
      </c>
      <c r="F186" s="153" t="s">
        <v>1574</v>
      </c>
      <c r="H186" s="154">
        <v>1.686</v>
      </c>
      <c r="I186" s="155"/>
      <c r="L186" s="151"/>
      <c r="M186" s="156"/>
      <c r="T186" s="157"/>
      <c r="AT186" s="152" t="s">
        <v>320</v>
      </c>
      <c r="AU186" s="152" t="s">
        <v>87</v>
      </c>
      <c r="AV186" s="12" t="s">
        <v>87</v>
      </c>
      <c r="AW186" s="12" t="s">
        <v>39</v>
      </c>
      <c r="AX186" s="12" t="s">
        <v>85</v>
      </c>
      <c r="AY186" s="152" t="s">
        <v>194</v>
      </c>
    </row>
    <row r="187" spans="2:65" s="1" customFormat="1" ht="44.25" customHeight="1">
      <c r="B187" s="33"/>
      <c r="C187" s="132" t="s">
        <v>314</v>
      </c>
      <c r="D187" s="132" t="s">
        <v>197</v>
      </c>
      <c r="E187" s="133" t="s">
        <v>855</v>
      </c>
      <c r="F187" s="134" t="s">
        <v>856</v>
      </c>
      <c r="G187" s="135" t="s">
        <v>351</v>
      </c>
      <c r="H187" s="136">
        <v>1.475</v>
      </c>
      <c r="I187" s="137"/>
      <c r="J187" s="138">
        <f>ROUND(I187*H187,2)</f>
        <v>0</v>
      </c>
      <c r="K187" s="134" t="s">
        <v>295</v>
      </c>
      <c r="L187" s="33"/>
      <c r="M187" s="139" t="s">
        <v>33</v>
      </c>
      <c r="N187" s="140" t="s">
        <v>49</v>
      </c>
      <c r="P187" s="141">
        <f>O187*H187</f>
        <v>0</v>
      </c>
      <c r="Q187" s="141">
        <v>1.03955</v>
      </c>
      <c r="R187" s="141">
        <f>Q187*H187</f>
        <v>1.53333625</v>
      </c>
      <c r="S187" s="141">
        <v>0</v>
      </c>
      <c r="T187" s="142">
        <f>S187*H187</f>
        <v>0</v>
      </c>
      <c r="AR187" s="143" t="s">
        <v>201</v>
      </c>
      <c r="AT187" s="143" t="s">
        <v>197</v>
      </c>
      <c r="AU187" s="143" t="s">
        <v>87</v>
      </c>
      <c r="AY187" s="17" t="s">
        <v>194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7" t="s">
        <v>85</v>
      </c>
      <c r="BK187" s="144">
        <f>ROUND(I187*H187,2)</f>
        <v>0</v>
      </c>
      <c r="BL187" s="17" t="s">
        <v>201</v>
      </c>
      <c r="BM187" s="143" t="s">
        <v>1575</v>
      </c>
    </row>
    <row r="188" spans="2:47" s="1" customFormat="1" ht="11.25">
      <c r="B188" s="33"/>
      <c r="D188" s="149" t="s">
        <v>297</v>
      </c>
      <c r="F188" s="150" t="s">
        <v>858</v>
      </c>
      <c r="I188" s="147"/>
      <c r="L188" s="33"/>
      <c r="M188" s="148"/>
      <c r="T188" s="54"/>
      <c r="AT188" s="17" t="s">
        <v>297</v>
      </c>
      <c r="AU188" s="17" t="s">
        <v>87</v>
      </c>
    </row>
    <row r="189" spans="2:51" s="12" customFormat="1" ht="11.25">
      <c r="B189" s="151"/>
      <c r="D189" s="145" t="s">
        <v>320</v>
      </c>
      <c r="E189" s="152" t="s">
        <v>33</v>
      </c>
      <c r="F189" s="153" t="s">
        <v>1576</v>
      </c>
      <c r="H189" s="154">
        <v>1.475</v>
      </c>
      <c r="I189" s="155"/>
      <c r="L189" s="151"/>
      <c r="M189" s="156"/>
      <c r="T189" s="157"/>
      <c r="AT189" s="152" t="s">
        <v>320</v>
      </c>
      <c r="AU189" s="152" t="s">
        <v>87</v>
      </c>
      <c r="AV189" s="12" t="s">
        <v>87</v>
      </c>
      <c r="AW189" s="12" t="s">
        <v>39</v>
      </c>
      <c r="AX189" s="12" t="s">
        <v>85</v>
      </c>
      <c r="AY189" s="152" t="s">
        <v>194</v>
      </c>
    </row>
    <row r="190" spans="2:65" s="1" customFormat="1" ht="16.5" customHeight="1">
      <c r="B190" s="33"/>
      <c r="C190" s="132" t="s">
        <v>324</v>
      </c>
      <c r="D190" s="132" t="s">
        <v>197</v>
      </c>
      <c r="E190" s="133" t="s">
        <v>867</v>
      </c>
      <c r="F190" s="134" t="s">
        <v>868</v>
      </c>
      <c r="G190" s="135" t="s">
        <v>317</v>
      </c>
      <c r="H190" s="136">
        <v>55</v>
      </c>
      <c r="I190" s="137"/>
      <c r="J190" s="138">
        <f>ROUND(I190*H190,2)</f>
        <v>0</v>
      </c>
      <c r="K190" s="134" t="s">
        <v>33</v>
      </c>
      <c r="L190" s="33"/>
      <c r="M190" s="139" t="s">
        <v>33</v>
      </c>
      <c r="N190" s="140" t="s">
        <v>49</v>
      </c>
      <c r="P190" s="141">
        <f>O190*H190</f>
        <v>0</v>
      </c>
      <c r="Q190" s="141">
        <v>0.08702</v>
      </c>
      <c r="R190" s="141">
        <f>Q190*H190</f>
        <v>4.7861</v>
      </c>
      <c r="S190" s="141">
        <v>0</v>
      </c>
      <c r="T190" s="142">
        <f>S190*H190</f>
        <v>0</v>
      </c>
      <c r="AR190" s="143" t="s">
        <v>201</v>
      </c>
      <c r="AT190" s="143" t="s">
        <v>197</v>
      </c>
      <c r="AU190" s="143" t="s">
        <v>87</v>
      </c>
      <c r="AY190" s="17" t="s">
        <v>194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7" t="s">
        <v>85</v>
      </c>
      <c r="BK190" s="144">
        <f>ROUND(I190*H190,2)</f>
        <v>0</v>
      </c>
      <c r="BL190" s="17" t="s">
        <v>201</v>
      </c>
      <c r="BM190" s="143" t="s">
        <v>1577</v>
      </c>
    </row>
    <row r="191" spans="2:51" s="12" customFormat="1" ht="11.25">
      <c r="B191" s="151"/>
      <c r="D191" s="145" t="s">
        <v>320</v>
      </c>
      <c r="E191" s="152" t="s">
        <v>33</v>
      </c>
      <c r="F191" s="153" t="s">
        <v>1578</v>
      </c>
      <c r="H191" s="154">
        <v>55</v>
      </c>
      <c r="I191" s="155"/>
      <c r="L191" s="151"/>
      <c r="M191" s="156"/>
      <c r="T191" s="157"/>
      <c r="AT191" s="152" t="s">
        <v>320</v>
      </c>
      <c r="AU191" s="152" t="s">
        <v>87</v>
      </c>
      <c r="AV191" s="12" t="s">
        <v>87</v>
      </c>
      <c r="AW191" s="12" t="s">
        <v>39</v>
      </c>
      <c r="AX191" s="12" t="s">
        <v>85</v>
      </c>
      <c r="AY191" s="152" t="s">
        <v>194</v>
      </c>
    </row>
    <row r="192" spans="2:65" s="1" customFormat="1" ht="37.9" customHeight="1">
      <c r="B192" s="33"/>
      <c r="C192" s="132" t="s">
        <v>861</v>
      </c>
      <c r="D192" s="132" t="s">
        <v>197</v>
      </c>
      <c r="E192" s="133" t="s">
        <v>872</v>
      </c>
      <c r="F192" s="134" t="s">
        <v>873</v>
      </c>
      <c r="G192" s="135" t="s">
        <v>317</v>
      </c>
      <c r="H192" s="136">
        <v>55</v>
      </c>
      <c r="I192" s="137"/>
      <c r="J192" s="138">
        <f>ROUND(I192*H192,2)</f>
        <v>0</v>
      </c>
      <c r="K192" s="134" t="s">
        <v>33</v>
      </c>
      <c r="L192" s="33"/>
      <c r="M192" s="139" t="s">
        <v>33</v>
      </c>
      <c r="N192" s="140" t="s">
        <v>49</v>
      </c>
      <c r="P192" s="141">
        <f>O192*H192</f>
        <v>0</v>
      </c>
      <c r="Q192" s="141">
        <v>0</v>
      </c>
      <c r="R192" s="141">
        <f>Q192*H192</f>
        <v>0</v>
      </c>
      <c r="S192" s="141">
        <v>0</v>
      </c>
      <c r="T192" s="142">
        <f>S192*H192</f>
        <v>0</v>
      </c>
      <c r="AR192" s="143" t="s">
        <v>201</v>
      </c>
      <c r="AT192" s="143" t="s">
        <v>197</v>
      </c>
      <c r="AU192" s="143" t="s">
        <v>87</v>
      </c>
      <c r="AY192" s="17" t="s">
        <v>194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7" t="s">
        <v>85</v>
      </c>
      <c r="BK192" s="144">
        <f>ROUND(I192*H192,2)</f>
        <v>0</v>
      </c>
      <c r="BL192" s="17" t="s">
        <v>201</v>
      </c>
      <c r="BM192" s="143" t="s">
        <v>1579</v>
      </c>
    </row>
    <row r="193" spans="2:63" s="11" customFormat="1" ht="22.9" customHeight="1">
      <c r="B193" s="120"/>
      <c r="D193" s="121" t="s">
        <v>77</v>
      </c>
      <c r="E193" s="130" t="s">
        <v>201</v>
      </c>
      <c r="F193" s="130" t="s">
        <v>354</v>
      </c>
      <c r="I193" s="123"/>
      <c r="J193" s="131">
        <f>BK193</f>
        <v>0</v>
      </c>
      <c r="L193" s="120"/>
      <c r="M193" s="125"/>
      <c r="P193" s="126">
        <f>SUM(P194:P201)</f>
        <v>0</v>
      </c>
      <c r="R193" s="126">
        <f>SUM(R194:R201)</f>
        <v>106.98410249999999</v>
      </c>
      <c r="T193" s="127">
        <f>SUM(T194:T201)</f>
        <v>0</v>
      </c>
      <c r="AR193" s="121" t="s">
        <v>85</v>
      </c>
      <c r="AT193" s="128" t="s">
        <v>77</v>
      </c>
      <c r="AU193" s="128" t="s">
        <v>85</v>
      </c>
      <c r="AY193" s="121" t="s">
        <v>194</v>
      </c>
      <c r="BK193" s="129">
        <f>SUM(BK194:BK201)</f>
        <v>0</v>
      </c>
    </row>
    <row r="194" spans="2:65" s="1" customFormat="1" ht="16.5" customHeight="1">
      <c r="B194" s="33"/>
      <c r="C194" s="132" t="s">
        <v>866</v>
      </c>
      <c r="D194" s="132" t="s">
        <v>197</v>
      </c>
      <c r="E194" s="133" t="s">
        <v>751</v>
      </c>
      <c r="F194" s="134" t="s">
        <v>752</v>
      </c>
      <c r="G194" s="135" t="s">
        <v>344</v>
      </c>
      <c r="H194" s="136">
        <v>1.75</v>
      </c>
      <c r="I194" s="137"/>
      <c r="J194" s="138">
        <f>ROUND(I194*H194,2)</f>
        <v>0</v>
      </c>
      <c r="K194" s="134" t="s">
        <v>33</v>
      </c>
      <c r="L194" s="33"/>
      <c r="M194" s="139" t="s">
        <v>33</v>
      </c>
      <c r="N194" s="140" t="s">
        <v>49</v>
      </c>
      <c r="P194" s="141">
        <f>O194*H194</f>
        <v>0</v>
      </c>
      <c r="Q194" s="141">
        <v>2.43279</v>
      </c>
      <c r="R194" s="141">
        <f>Q194*H194</f>
        <v>4.257382499999999</v>
      </c>
      <c r="S194" s="141">
        <v>0</v>
      </c>
      <c r="T194" s="142">
        <f>S194*H194</f>
        <v>0</v>
      </c>
      <c r="AR194" s="143" t="s">
        <v>201</v>
      </c>
      <c r="AT194" s="143" t="s">
        <v>197</v>
      </c>
      <c r="AU194" s="143" t="s">
        <v>87</v>
      </c>
      <c r="AY194" s="17" t="s">
        <v>194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7" t="s">
        <v>85</v>
      </c>
      <c r="BK194" s="144">
        <f>ROUND(I194*H194,2)</f>
        <v>0</v>
      </c>
      <c r="BL194" s="17" t="s">
        <v>201</v>
      </c>
      <c r="BM194" s="143" t="s">
        <v>1580</v>
      </c>
    </row>
    <row r="195" spans="2:51" s="12" customFormat="1" ht="11.25">
      <c r="B195" s="151"/>
      <c r="D195" s="145" t="s">
        <v>320</v>
      </c>
      <c r="E195" s="152" t="s">
        <v>33</v>
      </c>
      <c r="F195" s="153" t="s">
        <v>1581</v>
      </c>
      <c r="H195" s="154">
        <v>1.75</v>
      </c>
      <c r="I195" s="155"/>
      <c r="L195" s="151"/>
      <c r="M195" s="156"/>
      <c r="T195" s="157"/>
      <c r="AT195" s="152" t="s">
        <v>320</v>
      </c>
      <c r="AU195" s="152" t="s">
        <v>87</v>
      </c>
      <c r="AV195" s="12" t="s">
        <v>87</v>
      </c>
      <c r="AW195" s="12" t="s">
        <v>39</v>
      </c>
      <c r="AX195" s="12" t="s">
        <v>85</v>
      </c>
      <c r="AY195" s="152" t="s">
        <v>194</v>
      </c>
    </row>
    <row r="196" spans="2:65" s="1" customFormat="1" ht="16.5" customHeight="1">
      <c r="B196" s="33"/>
      <c r="C196" s="132" t="s">
        <v>871</v>
      </c>
      <c r="D196" s="132" t="s">
        <v>197</v>
      </c>
      <c r="E196" s="133" t="s">
        <v>1403</v>
      </c>
      <c r="F196" s="134" t="s">
        <v>1404</v>
      </c>
      <c r="G196" s="135" t="s">
        <v>344</v>
      </c>
      <c r="H196" s="136">
        <v>27</v>
      </c>
      <c r="I196" s="137"/>
      <c r="J196" s="138">
        <f>ROUND(I196*H196,2)</f>
        <v>0</v>
      </c>
      <c r="K196" s="134" t="s">
        <v>33</v>
      </c>
      <c r="L196" s="33"/>
      <c r="M196" s="139" t="s">
        <v>33</v>
      </c>
      <c r="N196" s="140" t="s">
        <v>49</v>
      </c>
      <c r="P196" s="141">
        <f>O196*H196</f>
        <v>0</v>
      </c>
      <c r="Q196" s="141">
        <v>2.43408</v>
      </c>
      <c r="R196" s="141">
        <f>Q196*H196</f>
        <v>65.72015999999999</v>
      </c>
      <c r="S196" s="141">
        <v>0</v>
      </c>
      <c r="T196" s="142">
        <f>S196*H196</f>
        <v>0</v>
      </c>
      <c r="AR196" s="143" t="s">
        <v>201</v>
      </c>
      <c r="AT196" s="143" t="s">
        <v>197</v>
      </c>
      <c r="AU196" s="143" t="s">
        <v>87</v>
      </c>
      <c r="AY196" s="17" t="s">
        <v>194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7" t="s">
        <v>85</v>
      </c>
      <c r="BK196" s="144">
        <f>ROUND(I196*H196,2)</f>
        <v>0</v>
      </c>
      <c r="BL196" s="17" t="s">
        <v>201</v>
      </c>
      <c r="BM196" s="143" t="s">
        <v>1582</v>
      </c>
    </row>
    <row r="197" spans="2:51" s="12" customFormat="1" ht="11.25">
      <c r="B197" s="151"/>
      <c r="D197" s="145" t="s">
        <v>320</v>
      </c>
      <c r="E197" s="152" t="s">
        <v>33</v>
      </c>
      <c r="F197" s="153" t="s">
        <v>1583</v>
      </c>
      <c r="H197" s="154">
        <v>27</v>
      </c>
      <c r="I197" s="155"/>
      <c r="L197" s="151"/>
      <c r="M197" s="156"/>
      <c r="T197" s="157"/>
      <c r="AT197" s="152" t="s">
        <v>320</v>
      </c>
      <c r="AU197" s="152" t="s">
        <v>87</v>
      </c>
      <c r="AV197" s="12" t="s">
        <v>87</v>
      </c>
      <c r="AW197" s="12" t="s">
        <v>39</v>
      </c>
      <c r="AX197" s="12" t="s">
        <v>85</v>
      </c>
      <c r="AY197" s="152" t="s">
        <v>194</v>
      </c>
    </row>
    <row r="198" spans="2:65" s="1" customFormat="1" ht="16.5" customHeight="1">
      <c r="B198" s="33"/>
      <c r="C198" s="132" t="s">
        <v>875</v>
      </c>
      <c r="D198" s="132" t="s">
        <v>197</v>
      </c>
      <c r="E198" s="133" t="s">
        <v>355</v>
      </c>
      <c r="F198" s="134" t="s">
        <v>356</v>
      </c>
      <c r="G198" s="135" t="s">
        <v>344</v>
      </c>
      <c r="H198" s="136">
        <v>7</v>
      </c>
      <c r="I198" s="137"/>
      <c r="J198" s="138">
        <f>ROUND(I198*H198,2)</f>
        <v>0</v>
      </c>
      <c r="K198" s="134" t="s">
        <v>33</v>
      </c>
      <c r="L198" s="33"/>
      <c r="M198" s="139" t="s">
        <v>33</v>
      </c>
      <c r="N198" s="140" t="s">
        <v>49</v>
      </c>
      <c r="P198" s="141">
        <f>O198*H198</f>
        <v>0</v>
      </c>
      <c r="Q198" s="141">
        <v>2.43408</v>
      </c>
      <c r="R198" s="141">
        <f>Q198*H198</f>
        <v>17.038559999999997</v>
      </c>
      <c r="S198" s="141">
        <v>0</v>
      </c>
      <c r="T198" s="142">
        <f>S198*H198</f>
        <v>0</v>
      </c>
      <c r="AR198" s="143" t="s">
        <v>201</v>
      </c>
      <c r="AT198" s="143" t="s">
        <v>197</v>
      </c>
      <c r="AU198" s="143" t="s">
        <v>87</v>
      </c>
      <c r="AY198" s="17" t="s">
        <v>194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7" t="s">
        <v>85</v>
      </c>
      <c r="BK198" s="144">
        <f>ROUND(I198*H198,2)</f>
        <v>0</v>
      </c>
      <c r="BL198" s="17" t="s">
        <v>201</v>
      </c>
      <c r="BM198" s="143" t="s">
        <v>1584</v>
      </c>
    </row>
    <row r="199" spans="2:51" s="12" customFormat="1" ht="11.25">
      <c r="B199" s="151"/>
      <c r="D199" s="145" t="s">
        <v>320</v>
      </c>
      <c r="E199" s="152" t="s">
        <v>33</v>
      </c>
      <c r="F199" s="153" t="s">
        <v>1585</v>
      </c>
      <c r="H199" s="154">
        <v>7</v>
      </c>
      <c r="I199" s="155"/>
      <c r="L199" s="151"/>
      <c r="M199" s="156"/>
      <c r="T199" s="157"/>
      <c r="AT199" s="152" t="s">
        <v>320</v>
      </c>
      <c r="AU199" s="152" t="s">
        <v>87</v>
      </c>
      <c r="AV199" s="12" t="s">
        <v>87</v>
      </c>
      <c r="AW199" s="12" t="s">
        <v>39</v>
      </c>
      <c r="AX199" s="12" t="s">
        <v>85</v>
      </c>
      <c r="AY199" s="152" t="s">
        <v>194</v>
      </c>
    </row>
    <row r="200" spans="2:65" s="1" customFormat="1" ht="16.5" customHeight="1">
      <c r="B200" s="33"/>
      <c r="C200" s="132" t="s">
        <v>878</v>
      </c>
      <c r="D200" s="132" t="s">
        <v>197</v>
      </c>
      <c r="E200" s="133" t="s">
        <v>591</v>
      </c>
      <c r="F200" s="134" t="s">
        <v>592</v>
      </c>
      <c r="G200" s="135" t="s">
        <v>344</v>
      </c>
      <c r="H200" s="136">
        <v>10</v>
      </c>
      <c r="I200" s="137"/>
      <c r="J200" s="138">
        <f>ROUND(I200*H200,2)</f>
        <v>0</v>
      </c>
      <c r="K200" s="134" t="s">
        <v>33</v>
      </c>
      <c r="L200" s="33"/>
      <c r="M200" s="139" t="s">
        <v>33</v>
      </c>
      <c r="N200" s="140" t="s">
        <v>49</v>
      </c>
      <c r="P200" s="141">
        <f>O200*H200</f>
        <v>0</v>
      </c>
      <c r="Q200" s="141">
        <v>1.9968</v>
      </c>
      <c r="R200" s="141">
        <f>Q200*H200</f>
        <v>19.968</v>
      </c>
      <c r="S200" s="141">
        <v>0</v>
      </c>
      <c r="T200" s="142">
        <f>S200*H200</f>
        <v>0</v>
      </c>
      <c r="AR200" s="143" t="s">
        <v>201</v>
      </c>
      <c r="AT200" s="143" t="s">
        <v>197</v>
      </c>
      <c r="AU200" s="143" t="s">
        <v>87</v>
      </c>
      <c r="AY200" s="17" t="s">
        <v>194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7" t="s">
        <v>85</v>
      </c>
      <c r="BK200" s="144">
        <f>ROUND(I200*H200,2)</f>
        <v>0</v>
      </c>
      <c r="BL200" s="17" t="s">
        <v>201</v>
      </c>
      <c r="BM200" s="143" t="s">
        <v>1586</v>
      </c>
    </row>
    <row r="201" spans="2:51" s="12" customFormat="1" ht="11.25">
      <c r="B201" s="151"/>
      <c r="D201" s="145" t="s">
        <v>320</v>
      </c>
      <c r="E201" s="152" t="s">
        <v>33</v>
      </c>
      <c r="F201" s="153" t="s">
        <v>1587</v>
      </c>
      <c r="H201" s="154">
        <v>10</v>
      </c>
      <c r="I201" s="155"/>
      <c r="L201" s="151"/>
      <c r="M201" s="156"/>
      <c r="T201" s="157"/>
      <c r="AT201" s="152" t="s">
        <v>320</v>
      </c>
      <c r="AU201" s="152" t="s">
        <v>87</v>
      </c>
      <c r="AV201" s="12" t="s">
        <v>87</v>
      </c>
      <c r="AW201" s="12" t="s">
        <v>39</v>
      </c>
      <c r="AX201" s="12" t="s">
        <v>85</v>
      </c>
      <c r="AY201" s="152" t="s">
        <v>194</v>
      </c>
    </row>
    <row r="202" spans="2:63" s="11" customFormat="1" ht="22.9" customHeight="1">
      <c r="B202" s="120"/>
      <c r="D202" s="121" t="s">
        <v>77</v>
      </c>
      <c r="E202" s="130" t="s">
        <v>219</v>
      </c>
      <c r="F202" s="130" t="s">
        <v>529</v>
      </c>
      <c r="I202" s="123"/>
      <c r="J202" s="131">
        <f>BK202</f>
        <v>0</v>
      </c>
      <c r="L202" s="120"/>
      <c r="M202" s="125"/>
      <c r="P202" s="126">
        <f>SUM(P203:P205)</f>
        <v>0</v>
      </c>
      <c r="R202" s="126">
        <f>SUM(R203:R205)</f>
        <v>4.11885</v>
      </c>
      <c r="T202" s="127">
        <f>SUM(T203:T205)</f>
        <v>0</v>
      </c>
      <c r="AR202" s="121" t="s">
        <v>85</v>
      </c>
      <c r="AT202" s="128" t="s">
        <v>77</v>
      </c>
      <c r="AU202" s="128" t="s">
        <v>85</v>
      </c>
      <c r="AY202" s="121" t="s">
        <v>194</v>
      </c>
      <c r="BK202" s="129">
        <f>SUM(BK203:BK205)</f>
        <v>0</v>
      </c>
    </row>
    <row r="203" spans="2:65" s="1" customFormat="1" ht="24.2" customHeight="1">
      <c r="B203" s="33"/>
      <c r="C203" s="132" t="s">
        <v>882</v>
      </c>
      <c r="D203" s="132" t="s">
        <v>197</v>
      </c>
      <c r="E203" s="133" t="s">
        <v>530</v>
      </c>
      <c r="F203" s="134" t="s">
        <v>531</v>
      </c>
      <c r="G203" s="135" t="s">
        <v>317</v>
      </c>
      <c r="H203" s="136">
        <v>45</v>
      </c>
      <c r="I203" s="137"/>
      <c r="J203" s="138">
        <f>ROUND(I203*H203,2)</f>
        <v>0</v>
      </c>
      <c r="K203" s="134" t="s">
        <v>295</v>
      </c>
      <c r="L203" s="33"/>
      <c r="M203" s="139" t="s">
        <v>33</v>
      </c>
      <c r="N203" s="140" t="s">
        <v>49</v>
      </c>
      <c r="P203" s="141">
        <f>O203*H203</f>
        <v>0</v>
      </c>
      <c r="Q203" s="141">
        <v>0.09153</v>
      </c>
      <c r="R203" s="141">
        <f>Q203*H203</f>
        <v>4.11885</v>
      </c>
      <c r="S203" s="141">
        <v>0</v>
      </c>
      <c r="T203" s="142">
        <f>S203*H203</f>
        <v>0</v>
      </c>
      <c r="AR203" s="143" t="s">
        <v>201</v>
      </c>
      <c r="AT203" s="143" t="s">
        <v>197</v>
      </c>
      <c r="AU203" s="143" t="s">
        <v>87</v>
      </c>
      <c r="AY203" s="17" t="s">
        <v>194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7" t="s">
        <v>85</v>
      </c>
      <c r="BK203" s="144">
        <f>ROUND(I203*H203,2)</f>
        <v>0</v>
      </c>
      <c r="BL203" s="17" t="s">
        <v>201</v>
      </c>
      <c r="BM203" s="143" t="s">
        <v>1588</v>
      </c>
    </row>
    <row r="204" spans="2:47" s="1" customFormat="1" ht="11.25">
      <c r="B204" s="33"/>
      <c r="D204" s="149" t="s">
        <v>297</v>
      </c>
      <c r="F204" s="150" t="s">
        <v>533</v>
      </c>
      <c r="I204" s="147"/>
      <c r="L204" s="33"/>
      <c r="M204" s="148"/>
      <c r="T204" s="54"/>
      <c r="AT204" s="17" t="s">
        <v>297</v>
      </c>
      <c r="AU204" s="17" t="s">
        <v>87</v>
      </c>
    </row>
    <row r="205" spans="2:51" s="12" customFormat="1" ht="11.25">
      <c r="B205" s="151"/>
      <c r="D205" s="145" t="s">
        <v>320</v>
      </c>
      <c r="E205" s="152" t="s">
        <v>33</v>
      </c>
      <c r="F205" s="153" t="s">
        <v>1589</v>
      </c>
      <c r="H205" s="154">
        <v>45</v>
      </c>
      <c r="I205" s="155"/>
      <c r="L205" s="151"/>
      <c r="M205" s="156"/>
      <c r="T205" s="157"/>
      <c r="AT205" s="152" t="s">
        <v>320</v>
      </c>
      <c r="AU205" s="152" t="s">
        <v>87</v>
      </c>
      <c r="AV205" s="12" t="s">
        <v>87</v>
      </c>
      <c r="AW205" s="12" t="s">
        <v>39</v>
      </c>
      <c r="AX205" s="12" t="s">
        <v>85</v>
      </c>
      <c r="AY205" s="152" t="s">
        <v>194</v>
      </c>
    </row>
    <row r="206" spans="2:63" s="11" customFormat="1" ht="22.9" customHeight="1">
      <c r="B206" s="120"/>
      <c r="D206" s="121" t="s">
        <v>77</v>
      </c>
      <c r="E206" s="130" t="s">
        <v>235</v>
      </c>
      <c r="F206" s="130" t="s">
        <v>364</v>
      </c>
      <c r="I206" s="123"/>
      <c r="J206" s="131">
        <f>BK206</f>
        <v>0</v>
      </c>
      <c r="L206" s="120"/>
      <c r="M206" s="125"/>
      <c r="P206" s="126">
        <f>SUM(P207:P238)</f>
        <v>0</v>
      </c>
      <c r="R206" s="126">
        <f>SUM(R207:R238)</f>
        <v>0.107562</v>
      </c>
      <c r="T206" s="127">
        <f>SUM(T207:T238)</f>
        <v>12.764999999999999</v>
      </c>
      <c r="AR206" s="121" t="s">
        <v>85</v>
      </c>
      <c r="AT206" s="128" t="s">
        <v>77</v>
      </c>
      <c r="AU206" s="128" t="s">
        <v>85</v>
      </c>
      <c r="AY206" s="121" t="s">
        <v>194</v>
      </c>
      <c r="BK206" s="129">
        <f>SUM(BK207:BK238)</f>
        <v>0</v>
      </c>
    </row>
    <row r="207" spans="2:65" s="1" customFormat="1" ht="16.5" customHeight="1">
      <c r="B207" s="33"/>
      <c r="C207" s="132" t="s">
        <v>888</v>
      </c>
      <c r="D207" s="132" t="s">
        <v>197</v>
      </c>
      <c r="E207" s="133" t="s">
        <v>902</v>
      </c>
      <c r="F207" s="134" t="s">
        <v>903</v>
      </c>
      <c r="G207" s="135" t="s">
        <v>367</v>
      </c>
      <c r="H207" s="136">
        <v>8</v>
      </c>
      <c r="I207" s="137"/>
      <c r="J207" s="138">
        <f>ROUND(I207*H207,2)</f>
        <v>0</v>
      </c>
      <c r="K207" s="134" t="s">
        <v>33</v>
      </c>
      <c r="L207" s="33"/>
      <c r="M207" s="139" t="s">
        <v>33</v>
      </c>
      <c r="N207" s="140" t="s">
        <v>49</v>
      </c>
      <c r="P207" s="141">
        <f>O207*H207</f>
        <v>0</v>
      </c>
      <c r="Q207" s="141">
        <v>0</v>
      </c>
      <c r="R207" s="141">
        <f>Q207*H207</f>
        <v>0</v>
      </c>
      <c r="S207" s="141">
        <v>0</v>
      </c>
      <c r="T207" s="142">
        <f>S207*H207</f>
        <v>0</v>
      </c>
      <c r="AR207" s="143" t="s">
        <v>201</v>
      </c>
      <c r="AT207" s="143" t="s">
        <v>197</v>
      </c>
      <c r="AU207" s="143" t="s">
        <v>87</v>
      </c>
      <c r="AY207" s="17" t="s">
        <v>194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7" t="s">
        <v>85</v>
      </c>
      <c r="BK207" s="144">
        <f>ROUND(I207*H207,2)</f>
        <v>0</v>
      </c>
      <c r="BL207" s="17" t="s">
        <v>201</v>
      </c>
      <c r="BM207" s="143" t="s">
        <v>1590</v>
      </c>
    </row>
    <row r="208" spans="2:51" s="12" customFormat="1" ht="11.25">
      <c r="B208" s="151"/>
      <c r="D208" s="145" t="s">
        <v>320</v>
      </c>
      <c r="E208" s="152" t="s">
        <v>33</v>
      </c>
      <c r="F208" s="153" t="s">
        <v>1591</v>
      </c>
      <c r="H208" s="154">
        <v>8</v>
      </c>
      <c r="I208" s="155"/>
      <c r="L208" s="151"/>
      <c r="M208" s="156"/>
      <c r="T208" s="157"/>
      <c r="AT208" s="152" t="s">
        <v>320</v>
      </c>
      <c r="AU208" s="152" t="s">
        <v>87</v>
      </c>
      <c r="AV208" s="12" t="s">
        <v>87</v>
      </c>
      <c r="AW208" s="12" t="s">
        <v>39</v>
      </c>
      <c r="AX208" s="12" t="s">
        <v>85</v>
      </c>
      <c r="AY208" s="152" t="s">
        <v>194</v>
      </c>
    </row>
    <row r="209" spans="2:65" s="1" customFormat="1" ht="16.5" customHeight="1">
      <c r="B209" s="33"/>
      <c r="C209" s="132" t="s">
        <v>895</v>
      </c>
      <c r="D209" s="132" t="s">
        <v>197</v>
      </c>
      <c r="E209" s="133" t="s">
        <v>907</v>
      </c>
      <c r="F209" s="134" t="s">
        <v>908</v>
      </c>
      <c r="G209" s="135" t="s">
        <v>317</v>
      </c>
      <c r="H209" s="136">
        <v>3</v>
      </c>
      <c r="I209" s="137"/>
      <c r="J209" s="138">
        <f>ROUND(I209*H209,2)</f>
        <v>0</v>
      </c>
      <c r="K209" s="134" t="s">
        <v>295</v>
      </c>
      <c r="L209" s="33"/>
      <c r="M209" s="139" t="s">
        <v>33</v>
      </c>
      <c r="N209" s="140" t="s">
        <v>49</v>
      </c>
      <c r="P209" s="141">
        <f>O209*H209</f>
        <v>0</v>
      </c>
      <c r="Q209" s="141">
        <v>0.00063</v>
      </c>
      <c r="R209" s="141">
        <f>Q209*H209</f>
        <v>0.0018900000000000002</v>
      </c>
      <c r="S209" s="141">
        <v>0</v>
      </c>
      <c r="T209" s="142">
        <f>S209*H209</f>
        <v>0</v>
      </c>
      <c r="AR209" s="143" t="s">
        <v>201</v>
      </c>
      <c r="AT209" s="143" t="s">
        <v>197</v>
      </c>
      <c r="AU209" s="143" t="s">
        <v>87</v>
      </c>
      <c r="AY209" s="17" t="s">
        <v>194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7" t="s">
        <v>85</v>
      </c>
      <c r="BK209" s="144">
        <f>ROUND(I209*H209,2)</f>
        <v>0</v>
      </c>
      <c r="BL209" s="17" t="s">
        <v>201</v>
      </c>
      <c r="BM209" s="143" t="s">
        <v>1592</v>
      </c>
    </row>
    <row r="210" spans="2:47" s="1" customFormat="1" ht="11.25">
      <c r="B210" s="33"/>
      <c r="D210" s="149" t="s">
        <v>297</v>
      </c>
      <c r="F210" s="150" t="s">
        <v>910</v>
      </c>
      <c r="I210" s="147"/>
      <c r="L210" s="33"/>
      <c r="M210" s="148"/>
      <c r="T210" s="54"/>
      <c r="AT210" s="17" t="s">
        <v>297</v>
      </c>
      <c r="AU210" s="17" t="s">
        <v>87</v>
      </c>
    </row>
    <row r="211" spans="2:51" s="12" customFormat="1" ht="11.25">
      <c r="B211" s="151"/>
      <c r="D211" s="145" t="s">
        <v>320</v>
      </c>
      <c r="E211" s="152" t="s">
        <v>33</v>
      </c>
      <c r="F211" s="153" t="s">
        <v>1593</v>
      </c>
      <c r="H211" s="154">
        <v>3</v>
      </c>
      <c r="I211" s="155"/>
      <c r="L211" s="151"/>
      <c r="M211" s="156"/>
      <c r="T211" s="157"/>
      <c r="AT211" s="152" t="s">
        <v>320</v>
      </c>
      <c r="AU211" s="152" t="s">
        <v>87</v>
      </c>
      <c r="AV211" s="12" t="s">
        <v>87</v>
      </c>
      <c r="AW211" s="12" t="s">
        <v>39</v>
      </c>
      <c r="AX211" s="12" t="s">
        <v>85</v>
      </c>
      <c r="AY211" s="152" t="s">
        <v>194</v>
      </c>
    </row>
    <row r="212" spans="2:65" s="1" customFormat="1" ht="37.9" customHeight="1">
      <c r="B212" s="33"/>
      <c r="C212" s="132" t="s">
        <v>901</v>
      </c>
      <c r="D212" s="132" t="s">
        <v>197</v>
      </c>
      <c r="E212" s="133" t="s">
        <v>535</v>
      </c>
      <c r="F212" s="134" t="s">
        <v>536</v>
      </c>
      <c r="G212" s="135" t="s">
        <v>317</v>
      </c>
      <c r="H212" s="136">
        <v>56</v>
      </c>
      <c r="I212" s="137"/>
      <c r="J212" s="138">
        <f>ROUND(I212*H212,2)</f>
        <v>0</v>
      </c>
      <c r="K212" s="134" t="s">
        <v>295</v>
      </c>
      <c r="L212" s="33"/>
      <c r="M212" s="139" t="s">
        <v>33</v>
      </c>
      <c r="N212" s="140" t="s">
        <v>49</v>
      </c>
      <c r="P212" s="141">
        <f>O212*H212</f>
        <v>0</v>
      </c>
      <c r="Q212" s="141">
        <v>0</v>
      </c>
      <c r="R212" s="141">
        <f>Q212*H212</f>
        <v>0</v>
      </c>
      <c r="S212" s="141">
        <v>0</v>
      </c>
      <c r="T212" s="142">
        <f>S212*H212</f>
        <v>0</v>
      </c>
      <c r="AR212" s="143" t="s">
        <v>201</v>
      </c>
      <c r="AT212" s="143" t="s">
        <v>197</v>
      </c>
      <c r="AU212" s="143" t="s">
        <v>87</v>
      </c>
      <c r="AY212" s="17" t="s">
        <v>194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7" t="s">
        <v>85</v>
      </c>
      <c r="BK212" s="144">
        <f>ROUND(I212*H212,2)</f>
        <v>0</v>
      </c>
      <c r="BL212" s="17" t="s">
        <v>201</v>
      </c>
      <c r="BM212" s="143" t="s">
        <v>1594</v>
      </c>
    </row>
    <row r="213" spans="2:47" s="1" customFormat="1" ht="11.25">
      <c r="B213" s="33"/>
      <c r="D213" s="149" t="s">
        <v>297</v>
      </c>
      <c r="F213" s="150" t="s">
        <v>538</v>
      </c>
      <c r="I213" s="147"/>
      <c r="L213" s="33"/>
      <c r="M213" s="148"/>
      <c r="T213" s="54"/>
      <c r="AT213" s="17" t="s">
        <v>297</v>
      </c>
      <c r="AU213" s="17" t="s">
        <v>87</v>
      </c>
    </row>
    <row r="214" spans="2:51" s="12" customFormat="1" ht="11.25">
      <c r="B214" s="151"/>
      <c r="D214" s="145" t="s">
        <v>320</v>
      </c>
      <c r="E214" s="152" t="s">
        <v>33</v>
      </c>
      <c r="F214" s="153" t="s">
        <v>1595</v>
      </c>
      <c r="H214" s="154">
        <v>56</v>
      </c>
      <c r="I214" s="155"/>
      <c r="L214" s="151"/>
      <c r="M214" s="156"/>
      <c r="T214" s="157"/>
      <c r="AT214" s="152" t="s">
        <v>320</v>
      </c>
      <c r="AU214" s="152" t="s">
        <v>87</v>
      </c>
      <c r="AV214" s="12" t="s">
        <v>87</v>
      </c>
      <c r="AW214" s="12" t="s">
        <v>39</v>
      </c>
      <c r="AX214" s="12" t="s">
        <v>85</v>
      </c>
      <c r="AY214" s="152" t="s">
        <v>194</v>
      </c>
    </row>
    <row r="215" spans="2:65" s="1" customFormat="1" ht="37.9" customHeight="1">
      <c r="B215" s="33"/>
      <c r="C215" s="132" t="s">
        <v>906</v>
      </c>
      <c r="D215" s="132" t="s">
        <v>197</v>
      </c>
      <c r="E215" s="133" t="s">
        <v>540</v>
      </c>
      <c r="F215" s="134" t="s">
        <v>541</v>
      </c>
      <c r="G215" s="135" t="s">
        <v>317</v>
      </c>
      <c r="H215" s="136">
        <v>45</v>
      </c>
      <c r="I215" s="137"/>
      <c r="J215" s="138">
        <f>ROUND(I215*H215,2)</f>
        <v>0</v>
      </c>
      <c r="K215" s="134" t="s">
        <v>295</v>
      </c>
      <c r="L215" s="33"/>
      <c r="M215" s="139" t="s">
        <v>33</v>
      </c>
      <c r="N215" s="140" t="s">
        <v>49</v>
      </c>
      <c r="P215" s="141">
        <f>O215*H215</f>
        <v>0</v>
      </c>
      <c r="Q215" s="141">
        <v>0</v>
      </c>
      <c r="R215" s="141">
        <f>Q215*H215</f>
        <v>0</v>
      </c>
      <c r="S215" s="141">
        <v>0.018</v>
      </c>
      <c r="T215" s="142">
        <f>S215*H215</f>
        <v>0.8099999999999999</v>
      </c>
      <c r="AR215" s="143" t="s">
        <v>201</v>
      </c>
      <c r="AT215" s="143" t="s">
        <v>197</v>
      </c>
      <c r="AU215" s="143" t="s">
        <v>87</v>
      </c>
      <c r="AY215" s="17" t="s">
        <v>194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7" t="s">
        <v>85</v>
      </c>
      <c r="BK215" s="144">
        <f>ROUND(I215*H215,2)</f>
        <v>0</v>
      </c>
      <c r="BL215" s="17" t="s">
        <v>201</v>
      </c>
      <c r="BM215" s="143" t="s">
        <v>1596</v>
      </c>
    </row>
    <row r="216" spans="2:47" s="1" customFormat="1" ht="11.25">
      <c r="B216" s="33"/>
      <c r="D216" s="149" t="s">
        <v>297</v>
      </c>
      <c r="F216" s="150" t="s">
        <v>543</v>
      </c>
      <c r="I216" s="147"/>
      <c r="L216" s="33"/>
      <c r="M216" s="148"/>
      <c r="T216" s="54"/>
      <c r="AT216" s="17" t="s">
        <v>297</v>
      </c>
      <c r="AU216" s="17" t="s">
        <v>87</v>
      </c>
    </row>
    <row r="217" spans="2:51" s="12" customFormat="1" ht="11.25">
      <c r="B217" s="151"/>
      <c r="D217" s="145" t="s">
        <v>320</v>
      </c>
      <c r="E217" s="152" t="s">
        <v>33</v>
      </c>
      <c r="F217" s="153" t="s">
        <v>1597</v>
      </c>
      <c r="H217" s="154">
        <v>45</v>
      </c>
      <c r="I217" s="155"/>
      <c r="L217" s="151"/>
      <c r="M217" s="156"/>
      <c r="T217" s="157"/>
      <c r="AT217" s="152" t="s">
        <v>320</v>
      </c>
      <c r="AU217" s="152" t="s">
        <v>87</v>
      </c>
      <c r="AV217" s="12" t="s">
        <v>87</v>
      </c>
      <c r="AW217" s="12" t="s">
        <v>39</v>
      </c>
      <c r="AX217" s="12" t="s">
        <v>85</v>
      </c>
      <c r="AY217" s="152" t="s">
        <v>194</v>
      </c>
    </row>
    <row r="218" spans="2:65" s="1" customFormat="1" ht="24.2" customHeight="1">
      <c r="B218" s="33"/>
      <c r="C218" s="132" t="s">
        <v>912</v>
      </c>
      <c r="D218" s="132" t="s">
        <v>197</v>
      </c>
      <c r="E218" s="133" t="s">
        <v>1433</v>
      </c>
      <c r="F218" s="134" t="s">
        <v>1434</v>
      </c>
      <c r="G218" s="135" t="s">
        <v>317</v>
      </c>
      <c r="H218" s="136">
        <v>27</v>
      </c>
      <c r="I218" s="137"/>
      <c r="J218" s="138">
        <f>ROUND(I218*H218,2)</f>
        <v>0</v>
      </c>
      <c r="K218" s="134" t="s">
        <v>295</v>
      </c>
      <c r="L218" s="33"/>
      <c r="M218" s="139" t="s">
        <v>33</v>
      </c>
      <c r="N218" s="140" t="s">
        <v>49</v>
      </c>
      <c r="P218" s="141">
        <f>O218*H218</f>
        <v>0</v>
      </c>
      <c r="Q218" s="141">
        <v>0</v>
      </c>
      <c r="R218" s="141">
        <f>Q218*H218</f>
        <v>0</v>
      </c>
      <c r="S218" s="141">
        <v>0</v>
      </c>
      <c r="T218" s="142">
        <f>S218*H218</f>
        <v>0</v>
      </c>
      <c r="AR218" s="143" t="s">
        <v>201</v>
      </c>
      <c r="AT218" s="143" t="s">
        <v>197</v>
      </c>
      <c r="AU218" s="143" t="s">
        <v>87</v>
      </c>
      <c r="AY218" s="17" t="s">
        <v>194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7" t="s">
        <v>85</v>
      </c>
      <c r="BK218" s="144">
        <f>ROUND(I218*H218,2)</f>
        <v>0</v>
      </c>
      <c r="BL218" s="17" t="s">
        <v>201</v>
      </c>
      <c r="BM218" s="143" t="s">
        <v>1598</v>
      </c>
    </row>
    <row r="219" spans="2:47" s="1" customFormat="1" ht="11.25">
      <c r="B219" s="33"/>
      <c r="D219" s="149" t="s">
        <v>297</v>
      </c>
      <c r="F219" s="150" t="s">
        <v>1436</v>
      </c>
      <c r="I219" s="147"/>
      <c r="L219" s="33"/>
      <c r="M219" s="148"/>
      <c r="T219" s="54"/>
      <c r="AT219" s="17" t="s">
        <v>297</v>
      </c>
      <c r="AU219" s="17" t="s">
        <v>87</v>
      </c>
    </row>
    <row r="220" spans="2:51" s="12" customFormat="1" ht="11.25">
      <c r="B220" s="151"/>
      <c r="D220" s="145" t="s">
        <v>320</v>
      </c>
      <c r="E220" s="152" t="s">
        <v>33</v>
      </c>
      <c r="F220" s="153" t="s">
        <v>1599</v>
      </c>
      <c r="H220" s="154">
        <v>27</v>
      </c>
      <c r="I220" s="155"/>
      <c r="L220" s="151"/>
      <c r="M220" s="156"/>
      <c r="T220" s="157"/>
      <c r="AT220" s="152" t="s">
        <v>320</v>
      </c>
      <c r="AU220" s="152" t="s">
        <v>87</v>
      </c>
      <c r="AV220" s="12" t="s">
        <v>87</v>
      </c>
      <c r="AW220" s="12" t="s">
        <v>39</v>
      </c>
      <c r="AX220" s="12" t="s">
        <v>85</v>
      </c>
      <c r="AY220" s="152" t="s">
        <v>194</v>
      </c>
    </row>
    <row r="221" spans="2:65" s="1" customFormat="1" ht="24.2" customHeight="1">
      <c r="B221" s="33"/>
      <c r="C221" s="132" t="s">
        <v>915</v>
      </c>
      <c r="D221" s="132" t="s">
        <v>197</v>
      </c>
      <c r="E221" s="133" t="s">
        <v>1439</v>
      </c>
      <c r="F221" s="134" t="s">
        <v>1440</v>
      </c>
      <c r="G221" s="135" t="s">
        <v>317</v>
      </c>
      <c r="H221" s="136">
        <v>810</v>
      </c>
      <c r="I221" s="137"/>
      <c r="J221" s="138">
        <f>ROUND(I221*H221,2)</f>
        <v>0</v>
      </c>
      <c r="K221" s="134" t="s">
        <v>295</v>
      </c>
      <c r="L221" s="33"/>
      <c r="M221" s="139" t="s">
        <v>33</v>
      </c>
      <c r="N221" s="140" t="s">
        <v>49</v>
      </c>
      <c r="P221" s="141">
        <f>O221*H221</f>
        <v>0</v>
      </c>
      <c r="Q221" s="141">
        <v>0</v>
      </c>
      <c r="R221" s="141">
        <f>Q221*H221</f>
        <v>0</v>
      </c>
      <c r="S221" s="141">
        <v>0</v>
      </c>
      <c r="T221" s="142">
        <f>S221*H221</f>
        <v>0</v>
      </c>
      <c r="AR221" s="143" t="s">
        <v>201</v>
      </c>
      <c r="AT221" s="143" t="s">
        <v>197</v>
      </c>
      <c r="AU221" s="143" t="s">
        <v>87</v>
      </c>
      <c r="AY221" s="17" t="s">
        <v>194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7" t="s">
        <v>85</v>
      </c>
      <c r="BK221" s="144">
        <f>ROUND(I221*H221,2)</f>
        <v>0</v>
      </c>
      <c r="BL221" s="17" t="s">
        <v>201</v>
      </c>
      <c r="BM221" s="143" t="s">
        <v>1600</v>
      </c>
    </row>
    <row r="222" spans="2:47" s="1" customFormat="1" ht="11.25">
      <c r="B222" s="33"/>
      <c r="D222" s="149" t="s">
        <v>297</v>
      </c>
      <c r="F222" s="150" t="s">
        <v>1442</v>
      </c>
      <c r="I222" s="147"/>
      <c r="L222" s="33"/>
      <c r="M222" s="148"/>
      <c r="T222" s="54"/>
      <c r="AT222" s="17" t="s">
        <v>297</v>
      </c>
      <c r="AU222" s="17" t="s">
        <v>87</v>
      </c>
    </row>
    <row r="223" spans="2:51" s="12" customFormat="1" ht="11.25">
      <c r="B223" s="151"/>
      <c r="D223" s="145" t="s">
        <v>320</v>
      </c>
      <c r="E223" s="152" t="s">
        <v>33</v>
      </c>
      <c r="F223" s="153" t="s">
        <v>1601</v>
      </c>
      <c r="H223" s="154">
        <v>810</v>
      </c>
      <c r="I223" s="155"/>
      <c r="L223" s="151"/>
      <c r="M223" s="156"/>
      <c r="T223" s="157"/>
      <c r="AT223" s="152" t="s">
        <v>320</v>
      </c>
      <c r="AU223" s="152" t="s">
        <v>87</v>
      </c>
      <c r="AV223" s="12" t="s">
        <v>87</v>
      </c>
      <c r="AW223" s="12" t="s">
        <v>39</v>
      </c>
      <c r="AX223" s="12" t="s">
        <v>85</v>
      </c>
      <c r="AY223" s="152" t="s">
        <v>194</v>
      </c>
    </row>
    <row r="224" spans="2:65" s="1" customFormat="1" ht="24.2" customHeight="1">
      <c r="B224" s="33"/>
      <c r="C224" s="132" t="s">
        <v>1063</v>
      </c>
      <c r="D224" s="132" t="s">
        <v>197</v>
      </c>
      <c r="E224" s="133" t="s">
        <v>1445</v>
      </c>
      <c r="F224" s="134" t="s">
        <v>1446</v>
      </c>
      <c r="G224" s="135" t="s">
        <v>317</v>
      </c>
      <c r="H224" s="136">
        <v>27</v>
      </c>
      <c r="I224" s="137"/>
      <c r="J224" s="138">
        <f>ROUND(I224*H224,2)</f>
        <v>0</v>
      </c>
      <c r="K224" s="134" t="s">
        <v>295</v>
      </c>
      <c r="L224" s="33"/>
      <c r="M224" s="139" t="s">
        <v>33</v>
      </c>
      <c r="N224" s="140" t="s">
        <v>49</v>
      </c>
      <c r="P224" s="141">
        <f>O224*H224</f>
        <v>0</v>
      </c>
      <c r="Q224" s="141">
        <v>0</v>
      </c>
      <c r="R224" s="141">
        <f>Q224*H224</f>
        <v>0</v>
      </c>
      <c r="S224" s="141">
        <v>0</v>
      </c>
      <c r="T224" s="142">
        <f>S224*H224</f>
        <v>0</v>
      </c>
      <c r="AR224" s="143" t="s">
        <v>201</v>
      </c>
      <c r="AT224" s="143" t="s">
        <v>197</v>
      </c>
      <c r="AU224" s="143" t="s">
        <v>87</v>
      </c>
      <c r="AY224" s="17" t="s">
        <v>194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7" t="s">
        <v>85</v>
      </c>
      <c r="BK224" s="144">
        <f>ROUND(I224*H224,2)</f>
        <v>0</v>
      </c>
      <c r="BL224" s="17" t="s">
        <v>201</v>
      </c>
      <c r="BM224" s="143" t="s">
        <v>1602</v>
      </c>
    </row>
    <row r="225" spans="2:47" s="1" customFormat="1" ht="11.25">
      <c r="B225" s="33"/>
      <c r="D225" s="149" t="s">
        <v>297</v>
      </c>
      <c r="F225" s="150" t="s">
        <v>1448</v>
      </c>
      <c r="I225" s="147"/>
      <c r="L225" s="33"/>
      <c r="M225" s="148"/>
      <c r="T225" s="54"/>
      <c r="AT225" s="17" t="s">
        <v>297</v>
      </c>
      <c r="AU225" s="17" t="s">
        <v>87</v>
      </c>
    </row>
    <row r="226" spans="2:65" s="1" customFormat="1" ht="24.2" customHeight="1">
      <c r="B226" s="33"/>
      <c r="C226" s="132" t="s">
        <v>1066</v>
      </c>
      <c r="D226" s="132" t="s">
        <v>197</v>
      </c>
      <c r="E226" s="133" t="s">
        <v>919</v>
      </c>
      <c r="F226" s="134" t="s">
        <v>920</v>
      </c>
      <c r="G226" s="135" t="s">
        <v>367</v>
      </c>
      <c r="H226" s="136">
        <v>2.8</v>
      </c>
      <c r="I226" s="137"/>
      <c r="J226" s="138">
        <f>ROUND(I226*H226,2)</f>
        <v>0</v>
      </c>
      <c r="K226" s="134" t="s">
        <v>295</v>
      </c>
      <c r="L226" s="33"/>
      <c r="M226" s="139" t="s">
        <v>33</v>
      </c>
      <c r="N226" s="140" t="s">
        <v>49</v>
      </c>
      <c r="P226" s="141">
        <f>O226*H226</f>
        <v>0</v>
      </c>
      <c r="Q226" s="141">
        <v>0.00149</v>
      </c>
      <c r="R226" s="141">
        <f>Q226*H226</f>
        <v>0.0041719999999999995</v>
      </c>
      <c r="S226" s="141">
        <v>0</v>
      </c>
      <c r="T226" s="142">
        <f>S226*H226</f>
        <v>0</v>
      </c>
      <c r="AR226" s="143" t="s">
        <v>201</v>
      </c>
      <c r="AT226" s="143" t="s">
        <v>197</v>
      </c>
      <c r="AU226" s="143" t="s">
        <v>87</v>
      </c>
      <c r="AY226" s="17" t="s">
        <v>194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7" t="s">
        <v>85</v>
      </c>
      <c r="BK226" s="144">
        <f>ROUND(I226*H226,2)</f>
        <v>0</v>
      </c>
      <c r="BL226" s="17" t="s">
        <v>201</v>
      </c>
      <c r="BM226" s="143" t="s">
        <v>1603</v>
      </c>
    </row>
    <row r="227" spans="2:47" s="1" customFormat="1" ht="11.25">
      <c r="B227" s="33"/>
      <c r="D227" s="149" t="s">
        <v>297</v>
      </c>
      <c r="F227" s="150" t="s">
        <v>922</v>
      </c>
      <c r="I227" s="147"/>
      <c r="L227" s="33"/>
      <c r="M227" s="148"/>
      <c r="T227" s="54"/>
      <c r="AT227" s="17" t="s">
        <v>297</v>
      </c>
      <c r="AU227" s="17" t="s">
        <v>87</v>
      </c>
    </row>
    <row r="228" spans="2:51" s="12" customFormat="1" ht="11.25">
      <c r="B228" s="151"/>
      <c r="D228" s="145" t="s">
        <v>320</v>
      </c>
      <c r="E228" s="152" t="s">
        <v>33</v>
      </c>
      <c r="F228" s="153" t="s">
        <v>1604</v>
      </c>
      <c r="H228" s="154">
        <v>2.8</v>
      </c>
      <c r="I228" s="155"/>
      <c r="L228" s="151"/>
      <c r="M228" s="156"/>
      <c r="T228" s="157"/>
      <c r="AT228" s="152" t="s">
        <v>320</v>
      </c>
      <c r="AU228" s="152" t="s">
        <v>87</v>
      </c>
      <c r="AV228" s="12" t="s">
        <v>87</v>
      </c>
      <c r="AW228" s="12" t="s">
        <v>39</v>
      </c>
      <c r="AX228" s="12" t="s">
        <v>85</v>
      </c>
      <c r="AY228" s="152" t="s">
        <v>194</v>
      </c>
    </row>
    <row r="229" spans="2:65" s="1" customFormat="1" ht="33" customHeight="1">
      <c r="B229" s="33"/>
      <c r="C229" s="132" t="s">
        <v>1068</v>
      </c>
      <c r="D229" s="132" t="s">
        <v>197</v>
      </c>
      <c r="E229" s="133" t="s">
        <v>1073</v>
      </c>
      <c r="F229" s="134" t="s">
        <v>1074</v>
      </c>
      <c r="G229" s="135" t="s">
        <v>344</v>
      </c>
      <c r="H229" s="136">
        <v>4.5</v>
      </c>
      <c r="I229" s="137"/>
      <c r="J229" s="138">
        <f>ROUND(I229*H229,2)</f>
        <v>0</v>
      </c>
      <c r="K229" s="134" t="s">
        <v>295</v>
      </c>
      <c r="L229" s="33"/>
      <c r="M229" s="139" t="s">
        <v>33</v>
      </c>
      <c r="N229" s="140" t="s">
        <v>49</v>
      </c>
      <c r="P229" s="141">
        <f>O229*H229</f>
        <v>0</v>
      </c>
      <c r="Q229" s="141">
        <v>0</v>
      </c>
      <c r="R229" s="141">
        <f>Q229*H229</f>
        <v>0</v>
      </c>
      <c r="S229" s="141">
        <v>2.65</v>
      </c>
      <c r="T229" s="142">
        <f>S229*H229</f>
        <v>11.924999999999999</v>
      </c>
      <c r="AR229" s="143" t="s">
        <v>201</v>
      </c>
      <c r="AT229" s="143" t="s">
        <v>197</v>
      </c>
      <c r="AU229" s="143" t="s">
        <v>87</v>
      </c>
      <c r="AY229" s="17" t="s">
        <v>194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7" t="s">
        <v>85</v>
      </c>
      <c r="BK229" s="144">
        <f>ROUND(I229*H229,2)</f>
        <v>0</v>
      </c>
      <c r="BL229" s="17" t="s">
        <v>201</v>
      </c>
      <c r="BM229" s="143" t="s">
        <v>1605</v>
      </c>
    </row>
    <row r="230" spans="2:47" s="1" customFormat="1" ht="11.25">
      <c r="B230" s="33"/>
      <c r="D230" s="149" t="s">
        <v>297</v>
      </c>
      <c r="F230" s="150" t="s">
        <v>1076</v>
      </c>
      <c r="I230" s="147"/>
      <c r="L230" s="33"/>
      <c r="M230" s="148"/>
      <c r="T230" s="54"/>
      <c r="AT230" s="17" t="s">
        <v>297</v>
      </c>
      <c r="AU230" s="17" t="s">
        <v>87</v>
      </c>
    </row>
    <row r="231" spans="2:51" s="12" customFormat="1" ht="11.25">
      <c r="B231" s="151"/>
      <c r="D231" s="145" t="s">
        <v>320</v>
      </c>
      <c r="E231" s="152" t="s">
        <v>33</v>
      </c>
      <c r="F231" s="153" t="s">
        <v>1606</v>
      </c>
      <c r="H231" s="154">
        <v>4.5</v>
      </c>
      <c r="I231" s="155"/>
      <c r="L231" s="151"/>
      <c r="M231" s="156"/>
      <c r="T231" s="157"/>
      <c r="AT231" s="152" t="s">
        <v>320</v>
      </c>
      <c r="AU231" s="152" t="s">
        <v>87</v>
      </c>
      <c r="AV231" s="12" t="s">
        <v>87</v>
      </c>
      <c r="AW231" s="12" t="s">
        <v>39</v>
      </c>
      <c r="AX231" s="12" t="s">
        <v>85</v>
      </c>
      <c r="AY231" s="152" t="s">
        <v>194</v>
      </c>
    </row>
    <row r="232" spans="2:65" s="1" customFormat="1" ht="24.2" customHeight="1">
      <c r="B232" s="33"/>
      <c r="C232" s="132" t="s">
        <v>918</v>
      </c>
      <c r="D232" s="132" t="s">
        <v>197</v>
      </c>
      <c r="E232" s="133" t="s">
        <v>365</v>
      </c>
      <c r="F232" s="134" t="s">
        <v>366</v>
      </c>
      <c r="G232" s="135" t="s">
        <v>367</v>
      </c>
      <c r="H232" s="136">
        <v>30</v>
      </c>
      <c r="I232" s="137"/>
      <c r="J232" s="138">
        <f>ROUND(I232*H232,2)</f>
        <v>0</v>
      </c>
      <c r="K232" s="134" t="s">
        <v>295</v>
      </c>
      <c r="L232" s="33"/>
      <c r="M232" s="139" t="s">
        <v>33</v>
      </c>
      <c r="N232" s="140" t="s">
        <v>49</v>
      </c>
      <c r="P232" s="141">
        <f>O232*H232</f>
        <v>0</v>
      </c>
      <c r="Q232" s="141">
        <v>0.00065</v>
      </c>
      <c r="R232" s="141">
        <f>Q232*H232</f>
        <v>0.0195</v>
      </c>
      <c r="S232" s="141">
        <v>0.001</v>
      </c>
      <c r="T232" s="142">
        <f>S232*H232</f>
        <v>0.03</v>
      </c>
      <c r="AR232" s="143" t="s">
        <v>201</v>
      </c>
      <c r="AT232" s="143" t="s">
        <v>197</v>
      </c>
      <c r="AU232" s="143" t="s">
        <v>87</v>
      </c>
      <c r="AY232" s="17" t="s">
        <v>194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7" t="s">
        <v>85</v>
      </c>
      <c r="BK232" s="144">
        <f>ROUND(I232*H232,2)</f>
        <v>0</v>
      </c>
      <c r="BL232" s="17" t="s">
        <v>201</v>
      </c>
      <c r="BM232" s="143" t="s">
        <v>1607</v>
      </c>
    </row>
    <row r="233" spans="2:47" s="1" customFormat="1" ht="11.25">
      <c r="B233" s="33"/>
      <c r="D233" s="149" t="s">
        <v>297</v>
      </c>
      <c r="F233" s="150" t="s">
        <v>369</v>
      </c>
      <c r="I233" s="147"/>
      <c r="L233" s="33"/>
      <c r="M233" s="148"/>
      <c r="T233" s="54"/>
      <c r="AT233" s="17" t="s">
        <v>297</v>
      </c>
      <c r="AU233" s="17" t="s">
        <v>87</v>
      </c>
    </row>
    <row r="234" spans="2:51" s="12" customFormat="1" ht="11.25">
      <c r="B234" s="151"/>
      <c r="D234" s="145" t="s">
        <v>320</v>
      </c>
      <c r="E234" s="152" t="s">
        <v>33</v>
      </c>
      <c r="F234" s="153" t="s">
        <v>1608</v>
      </c>
      <c r="H234" s="154">
        <v>30</v>
      </c>
      <c r="I234" s="155"/>
      <c r="L234" s="151"/>
      <c r="M234" s="156"/>
      <c r="T234" s="157"/>
      <c r="AT234" s="152" t="s">
        <v>320</v>
      </c>
      <c r="AU234" s="152" t="s">
        <v>87</v>
      </c>
      <c r="AV234" s="12" t="s">
        <v>87</v>
      </c>
      <c r="AW234" s="12" t="s">
        <v>39</v>
      </c>
      <c r="AX234" s="12" t="s">
        <v>85</v>
      </c>
      <c r="AY234" s="152" t="s">
        <v>194</v>
      </c>
    </row>
    <row r="235" spans="2:65" s="1" customFormat="1" ht="16.5" customHeight="1">
      <c r="B235" s="33"/>
      <c r="C235" s="161" t="s">
        <v>924</v>
      </c>
      <c r="D235" s="161" t="s">
        <v>348</v>
      </c>
      <c r="E235" s="162" t="s">
        <v>371</v>
      </c>
      <c r="F235" s="163" t="s">
        <v>372</v>
      </c>
      <c r="G235" s="164" t="s">
        <v>351</v>
      </c>
      <c r="H235" s="165">
        <v>0.082</v>
      </c>
      <c r="I235" s="166"/>
      <c r="J235" s="167">
        <f>ROUND(I235*H235,2)</f>
        <v>0</v>
      </c>
      <c r="K235" s="163" t="s">
        <v>295</v>
      </c>
      <c r="L235" s="168"/>
      <c r="M235" s="169" t="s">
        <v>33</v>
      </c>
      <c r="N235" s="170" t="s">
        <v>49</v>
      </c>
      <c r="P235" s="141">
        <f>O235*H235</f>
        <v>0</v>
      </c>
      <c r="Q235" s="141">
        <v>1</v>
      </c>
      <c r="R235" s="141">
        <f>Q235*H235</f>
        <v>0.082</v>
      </c>
      <c r="S235" s="141">
        <v>0</v>
      </c>
      <c r="T235" s="142">
        <f>S235*H235</f>
        <v>0</v>
      </c>
      <c r="AR235" s="143" t="s">
        <v>228</v>
      </c>
      <c r="AT235" s="143" t="s">
        <v>348</v>
      </c>
      <c r="AU235" s="143" t="s">
        <v>87</v>
      </c>
      <c r="AY235" s="17" t="s">
        <v>194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7" t="s">
        <v>85</v>
      </c>
      <c r="BK235" s="144">
        <f>ROUND(I235*H235,2)</f>
        <v>0</v>
      </c>
      <c r="BL235" s="17" t="s">
        <v>201</v>
      </c>
      <c r="BM235" s="143" t="s">
        <v>1609</v>
      </c>
    </row>
    <row r="236" spans="2:51" s="12" customFormat="1" ht="11.25">
      <c r="B236" s="151"/>
      <c r="D236" s="145" t="s">
        <v>320</v>
      </c>
      <c r="E236" s="152" t="s">
        <v>33</v>
      </c>
      <c r="F236" s="153" t="s">
        <v>1610</v>
      </c>
      <c r="H236" s="154">
        <v>0.082</v>
      </c>
      <c r="I236" s="155"/>
      <c r="L236" s="151"/>
      <c r="M236" s="156"/>
      <c r="T236" s="157"/>
      <c r="AT236" s="152" t="s">
        <v>320</v>
      </c>
      <c r="AU236" s="152" t="s">
        <v>87</v>
      </c>
      <c r="AV236" s="12" t="s">
        <v>87</v>
      </c>
      <c r="AW236" s="12" t="s">
        <v>39</v>
      </c>
      <c r="AX236" s="12" t="s">
        <v>85</v>
      </c>
      <c r="AY236" s="152" t="s">
        <v>194</v>
      </c>
    </row>
    <row r="237" spans="2:65" s="1" customFormat="1" ht="16.5" customHeight="1">
      <c r="B237" s="33"/>
      <c r="C237" s="132" t="s">
        <v>930</v>
      </c>
      <c r="D237" s="132" t="s">
        <v>197</v>
      </c>
      <c r="E237" s="133" t="s">
        <v>937</v>
      </c>
      <c r="F237" s="134" t="s">
        <v>938</v>
      </c>
      <c r="G237" s="135" t="s">
        <v>367</v>
      </c>
      <c r="H237" s="136">
        <v>3.1</v>
      </c>
      <c r="I237" s="137"/>
      <c r="J237" s="138">
        <f>ROUND(I237*H237,2)</f>
        <v>0</v>
      </c>
      <c r="K237" s="134" t="s">
        <v>33</v>
      </c>
      <c r="L237" s="33"/>
      <c r="M237" s="139" t="s">
        <v>33</v>
      </c>
      <c r="N237" s="140" t="s">
        <v>49</v>
      </c>
      <c r="P237" s="141">
        <f>O237*H237</f>
        <v>0</v>
      </c>
      <c r="Q237" s="141">
        <v>0</v>
      </c>
      <c r="R237" s="141">
        <f>Q237*H237</f>
        <v>0</v>
      </c>
      <c r="S237" s="141">
        <v>0</v>
      </c>
      <c r="T237" s="142">
        <f>S237*H237</f>
        <v>0</v>
      </c>
      <c r="AR237" s="143" t="s">
        <v>201</v>
      </c>
      <c r="AT237" s="143" t="s">
        <v>197</v>
      </c>
      <c r="AU237" s="143" t="s">
        <v>87</v>
      </c>
      <c r="AY237" s="17" t="s">
        <v>194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7" t="s">
        <v>85</v>
      </c>
      <c r="BK237" s="144">
        <f>ROUND(I237*H237,2)</f>
        <v>0</v>
      </c>
      <c r="BL237" s="17" t="s">
        <v>201</v>
      </c>
      <c r="BM237" s="143" t="s">
        <v>1611</v>
      </c>
    </row>
    <row r="238" spans="2:47" s="1" customFormat="1" ht="19.5">
      <c r="B238" s="33"/>
      <c r="D238" s="145" t="s">
        <v>206</v>
      </c>
      <c r="F238" s="146" t="s">
        <v>940</v>
      </c>
      <c r="I238" s="147"/>
      <c r="L238" s="33"/>
      <c r="M238" s="148"/>
      <c r="T238" s="54"/>
      <c r="AT238" s="17" t="s">
        <v>206</v>
      </c>
      <c r="AU238" s="17" t="s">
        <v>87</v>
      </c>
    </row>
    <row r="239" spans="2:63" s="11" customFormat="1" ht="22.9" customHeight="1">
      <c r="B239" s="120"/>
      <c r="D239" s="121" t="s">
        <v>77</v>
      </c>
      <c r="E239" s="130" t="s">
        <v>498</v>
      </c>
      <c r="F239" s="130" t="s">
        <v>499</v>
      </c>
      <c r="I239" s="123"/>
      <c r="J239" s="131">
        <f>BK239</f>
        <v>0</v>
      </c>
      <c r="L239" s="120"/>
      <c r="M239" s="125"/>
      <c r="P239" s="126">
        <f>SUM(P240:P246)</f>
        <v>0</v>
      </c>
      <c r="R239" s="126">
        <f>SUM(R240:R246)</f>
        <v>0</v>
      </c>
      <c r="T239" s="127">
        <f>SUM(T240:T246)</f>
        <v>0</v>
      </c>
      <c r="AR239" s="121" t="s">
        <v>85</v>
      </c>
      <c r="AT239" s="128" t="s">
        <v>77</v>
      </c>
      <c r="AU239" s="128" t="s">
        <v>85</v>
      </c>
      <c r="AY239" s="121" t="s">
        <v>194</v>
      </c>
      <c r="BK239" s="129">
        <f>SUM(BK240:BK246)</f>
        <v>0</v>
      </c>
    </row>
    <row r="240" spans="2:65" s="1" customFormat="1" ht="24.2" customHeight="1">
      <c r="B240" s="33"/>
      <c r="C240" s="132" t="s">
        <v>936</v>
      </c>
      <c r="D240" s="132" t="s">
        <v>197</v>
      </c>
      <c r="E240" s="133" t="s">
        <v>567</v>
      </c>
      <c r="F240" s="134" t="s">
        <v>568</v>
      </c>
      <c r="G240" s="135" t="s">
        <v>351</v>
      </c>
      <c r="H240" s="136">
        <v>74.645</v>
      </c>
      <c r="I240" s="137"/>
      <c r="J240" s="138">
        <f>ROUND(I240*H240,2)</f>
        <v>0</v>
      </c>
      <c r="K240" s="134" t="s">
        <v>295</v>
      </c>
      <c r="L240" s="33"/>
      <c r="M240" s="139" t="s">
        <v>33</v>
      </c>
      <c r="N240" s="140" t="s">
        <v>49</v>
      </c>
      <c r="P240" s="141">
        <f>O240*H240</f>
        <v>0</v>
      </c>
      <c r="Q240" s="141">
        <v>0</v>
      </c>
      <c r="R240" s="141">
        <f>Q240*H240</f>
        <v>0</v>
      </c>
      <c r="S240" s="141">
        <v>0</v>
      </c>
      <c r="T240" s="142">
        <f>S240*H240</f>
        <v>0</v>
      </c>
      <c r="AR240" s="143" t="s">
        <v>201</v>
      </c>
      <c r="AT240" s="143" t="s">
        <v>197</v>
      </c>
      <c r="AU240" s="143" t="s">
        <v>87</v>
      </c>
      <c r="AY240" s="17" t="s">
        <v>194</v>
      </c>
      <c r="BE240" s="144">
        <f>IF(N240="základní",J240,0)</f>
        <v>0</v>
      </c>
      <c r="BF240" s="144">
        <f>IF(N240="snížená",J240,0)</f>
        <v>0</v>
      </c>
      <c r="BG240" s="144">
        <f>IF(N240="zákl. přenesená",J240,0)</f>
        <v>0</v>
      </c>
      <c r="BH240" s="144">
        <f>IF(N240="sníž. přenesená",J240,0)</f>
        <v>0</v>
      </c>
      <c r="BI240" s="144">
        <f>IF(N240="nulová",J240,0)</f>
        <v>0</v>
      </c>
      <c r="BJ240" s="17" t="s">
        <v>85</v>
      </c>
      <c r="BK240" s="144">
        <f>ROUND(I240*H240,2)</f>
        <v>0</v>
      </c>
      <c r="BL240" s="17" t="s">
        <v>201</v>
      </c>
      <c r="BM240" s="143" t="s">
        <v>1612</v>
      </c>
    </row>
    <row r="241" spans="2:47" s="1" customFormat="1" ht="11.25">
      <c r="B241" s="33"/>
      <c r="D241" s="149" t="s">
        <v>297</v>
      </c>
      <c r="F241" s="150" t="s">
        <v>570</v>
      </c>
      <c r="I241" s="147"/>
      <c r="L241" s="33"/>
      <c r="M241" s="148"/>
      <c r="T241" s="54"/>
      <c r="AT241" s="17" t="s">
        <v>297</v>
      </c>
      <c r="AU241" s="17" t="s">
        <v>87</v>
      </c>
    </row>
    <row r="242" spans="2:65" s="1" customFormat="1" ht="24.2" customHeight="1">
      <c r="B242" s="33"/>
      <c r="C242" s="132" t="s">
        <v>942</v>
      </c>
      <c r="D242" s="132" t="s">
        <v>197</v>
      </c>
      <c r="E242" s="133" t="s">
        <v>500</v>
      </c>
      <c r="F242" s="134" t="s">
        <v>501</v>
      </c>
      <c r="G242" s="135" t="s">
        <v>351</v>
      </c>
      <c r="H242" s="136">
        <v>74.645</v>
      </c>
      <c r="I242" s="137"/>
      <c r="J242" s="138">
        <f>ROUND(I242*H242,2)</f>
        <v>0</v>
      </c>
      <c r="K242" s="134" t="s">
        <v>295</v>
      </c>
      <c r="L242" s="33"/>
      <c r="M242" s="139" t="s">
        <v>33</v>
      </c>
      <c r="N242" s="140" t="s">
        <v>49</v>
      </c>
      <c r="P242" s="141">
        <f>O242*H242</f>
        <v>0</v>
      </c>
      <c r="Q242" s="141">
        <v>0</v>
      </c>
      <c r="R242" s="141">
        <f>Q242*H242</f>
        <v>0</v>
      </c>
      <c r="S242" s="141">
        <v>0</v>
      </c>
      <c r="T242" s="142">
        <f>S242*H242</f>
        <v>0</v>
      </c>
      <c r="AR242" s="143" t="s">
        <v>201</v>
      </c>
      <c r="AT242" s="143" t="s">
        <v>197</v>
      </c>
      <c r="AU242" s="143" t="s">
        <v>87</v>
      </c>
      <c r="AY242" s="17" t="s">
        <v>194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7" t="s">
        <v>85</v>
      </c>
      <c r="BK242" s="144">
        <f>ROUND(I242*H242,2)</f>
        <v>0</v>
      </c>
      <c r="BL242" s="17" t="s">
        <v>201</v>
      </c>
      <c r="BM242" s="143" t="s">
        <v>1613</v>
      </c>
    </row>
    <row r="243" spans="2:47" s="1" customFormat="1" ht="11.25">
      <c r="B243" s="33"/>
      <c r="D243" s="149" t="s">
        <v>297</v>
      </c>
      <c r="F243" s="150" t="s">
        <v>503</v>
      </c>
      <c r="I243" s="147"/>
      <c r="L243" s="33"/>
      <c r="M243" s="148"/>
      <c r="T243" s="54"/>
      <c r="AT243" s="17" t="s">
        <v>297</v>
      </c>
      <c r="AU243" s="17" t="s">
        <v>87</v>
      </c>
    </row>
    <row r="244" spans="2:65" s="1" customFormat="1" ht="24.2" customHeight="1">
      <c r="B244" s="33"/>
      <c r="C244" s="132" t="s">
        <v>946</v>
      </c>
      <c r="D244" s="132" t="s">
        <v>197</v>
      </c>
      <c r="E244" s="133" t="s">
        <v>505</v>
      </c>
      <c r="F244" s="134" t="s">
        <v>506</v>
      </c>
      <c r="G244" s="135" t="s">
        <v>351</v>
      </c>
      <c r="H244" s="136">
        <v>1791.48</v>
      </c>
      <c r="I244" s="137"/>
      <c r="J244" s="138">
        <f>ROUND(I244*H244,2)</f>
        <v>0</v>
      </c>
      <c r="K244" s="134" t="s">
        <v>295</v>
      </c>
      <c r="L244" s="33"/>
      <c r="M244" s="139" t="s">
        <v>33</v>
      </c>
      <c r="N244" s="140" t="s">
        <v>49</v>
      </c>
      <c r="P244" s="141">
        <f>O244*H244</f>
        <v>0</v>
      </c>
      <c r="Q244" s="141">
        <v>0</v>
      </c>
      <c r="R244" s="141">
        <f>Q244*H244</f>
        <v>0</v>
      </c>
      <c r="S244" s="141">
        <v>0</v>
      </c>
      <c r="T244" s="142">
        <f>S244*H244</f>
        <v>0</v>
      </c>
      <c r="AR244" s="143" t="s">
        <v>201</v>
      </c>
      <c r="AT244" s="143" t="s">
        <v>197</v>
      </c>
      <c r="AU244" s="143" t="s">
        <v>87</v>
      </c>
      <c r="AY244" s="17" t="s">
        <v>194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7" t="s">
        <v>85</v>
      </c>
      <c r="BK244" s="144">
        <f>ROUND(I244*H244,2)</f>
        <v>0</v>
      </c>
      <c r="BL244" s="17" t="s">
        <v>201</v>
      </c>
      <c r="BM244" s="143" t="s">
        <v>1614</v>
      </c>
    </row>
    <row r="245" spans="2:47" s="1" customFormat="1" ht="11.25">
      <c r="B245" s="33"/>
      <c r="D245" s="149" t="s">
        <v>297</v>
      </c>
      <c r="F245" s="150" t="s">
        <v>508</v>
      </c>
      <c r="I245" s="147"/>
      <c r="L245" s="33"/>
      <c r="M245" s="148"/>
      <c r="T245" s="54"/>
      <c r="AT245" s="17" t="s">
        <v>297</v>
      </c>
      <c r="AU245" s="17" t="s">
        <v>87</v>
      </c>
    </row>
    <row r="246" spans="2:51" s="12" customFormat="1" ht="11.25">
      <c r="B246" s="151"/>
      <c r="D246" s="145" t="s">
        <v>320</v>
      </c>
      <c r="E246" s="152" t="s">
        <v>33</v>
      </c>
      <c r="F246" s="153" t="s">
        <v>1615</v>
      </c>
      <c r="H246" s="154">
        <v>1791.48</v>
      </c>
      <c r="I246" s="155"/>
      <c r="L246" s="151"/>
      <c r="M246" s="156"/>
      <c r="T246" s="157"/>
      <c r="AT246" s="152" t="s">
        <v>320</v>
      </c>
      <c r="AU246" s="152" t="s">
        <v>87</v>
      </c>
      <c r="AV246" s="12" t="s">
        <v>87</v>
      </c>
      <c r="AW246" s="12" t="s">
        <v>39</v>
      </c>
      <c r="AX246" s="12" t="s">
        <v>85</v>
      </c>
      <c r="AY246" s="152" t="s">
        <v>194</v>
      </c>
    </row>
    <row r="247" spans="2:63" s="11" customFormat="1" ht="22.9" customHeight="1">
      <c r="B247" s="120"/>
      <c r="D247" s="121" t="s">
        <v>77</v>
      </c>
      <c r="E247" s="130" t="s">
        <v>375</v>
      </c>
      <c r="F247" s="130" t="s">
        <v>376</v>
      </c>
      <c r="I247" s="123"/>
      <c r="J247" s="131">
        <f>BK247</f>
        <v>0</v>
      </c>
      <c r="L247" s="120"/>
      <c r="M247" s="125"/>
      <c r="P247" s="126">
        <f>SUM(P248:P249)</f>
        <v>0</v>
      </c>
      <c r="R247" s="126">
        <f>SUM(R248:R249)</f>
        <v>0</v>
      </c>
      <c r="T247" s="127">
        <f>SUM(T248:T249)</f>
        <v>0</v>
      </c>
      <c r="AR247" s="121" t="s">
        <v>85</v>
      </c>
      <c r="AT247" s="128" t="s">
        <v>77</v>
      </c>
      <c r="AU247" s="128" t="s">
        <v>85</v>
      </c>
      <c r="AY247" s="121" t="s">
        <v>194</v>
      </c>
      <c r="BK247" s="129">
        <f>SUM(BK248:BK249)</f>
        <v>0</v>
      </c>
    </row>
    <row r="248" spans="2:65" s="1" customFormat="1" ht="21.75" customHeight="1">
      <c r="B248" s="33"/>
      <c r="C248" s="132" t="s">
        <v>948</v>
      </c>
      <c r="D248" s="132" t="s">
        <v>197</v>
      </c>
      <c r="E248" s="133" t="s">
        <v>377</v>
      </c>
      <c r="F248" s="134" t="s">
        <v>378</v>
      </c>
      <c r="G248" s="135" t="s">
        <v>351</v>
      </c>
      <c r="H248" s="136">
        <v>191.865</v>
      </c>
      <c r="I248" s="137"/>
      <c r="J248" s="138">
        <f>ROUND(I248*H248,2)</f>
        <v>0</v>
      </c>
      <c r="K248" s="134" t="s">
        <v>295</v>
      </c>
      <c r="L248" s="33"/>
      <c r="M248" s="139" t="s">
        <v>33</v>
      </c>
      <c r="N248" s="140" t="s">
        <v>49</v>
      </c>
      <c r="P248" s="141">
        <f>O248*H248</f>
        <v>0</v>
      </c>
      <c r="Q248" s="141">
        <v>0</v>
      </c>
      <c r="R248" s="141">
        <f>Q248*H248</f>
        <v>0</v>
      </c>
      <c r="S248" s="141">
        <v>0</v>
      </c>
      <c r="T248" s="142">
        <f>S248*H248</f>
        <v>0</v>
      </c>
      <c r="AR248" s="143" t="s">
        <v>201</v>
      </c>
      <c r="AT248" s="143" t="s">
        <v>197</v>
      </c>
      <c r="AU248" s="143" t="s">
        <v>87</v>
      </c>
      <c r="AY248" s="17" t="s">
        <v>194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7" t="s">
        <v>85</v>
      </c>
      <c r="BK248" s="144">
        <f>ROUND(I248*H248,2)</f>
        <v>0</v>
      </c>
      <c r="BL248" s="17" t="s">
        <v>201</v>
      </c>
      <c r="BM248" s="143" t="s">
        <v>1616</v>
      </c>
    </row>
    <row r="249" spans="2:47" s="1" customFormat="1" ht="11.25">
      <c r="B249" s="33"/>
      <c r="D249" s="149" t="s">
        <v>297</v>
      </c>
      <c r="F249" s="150" t="s">
        <v>380</v>
      </c>
      <c r="I249" s="147"/>
      <c r="L249" s="33"/>
      <c r="M249" s="158"/>
      <c r="N249" s="159"/>
      <c r="O249" s="159"/>
      <c r="P249" s="159"/>
      <c r="Q249" s="159"/>
      <c r="R249" s="159"/>
      <c r="S249" s="159"/>
      <c r="T249" s="160"/>
      <c r="AT249" s="17" t="s">
        <v>297</v>
      </c>
      <c r="AU249" s="17" t="s">
        <v>87</v>
      </c>
    </row>
    <row r="250" spans="2:12" s="1" customFormat="1" ht="6.95" customHeight="1">
      <c r="B250" s="42"/>
      <c r="C250" s="43"/>
      <c r="D250" s="43"/>
      <c r="E250" s="43"/>
      <c r="F250" s="43"/>
      <c r="G250" s="43"/>
      <c r="H250" s="43"/>
      <c r="I250" s="43"/>
      <c r="J250" s="43"/>
      <c r="K250" s="43"/>
      <c r="L250" s="33"/>
    </row>
  </sheetData>
  <sheetProtection algorithmName="SHA-512" hashValue="EcA/IG3bBuPa2Nz8sSyi2n6CaeJAQdjJARIKrsjTBYrwAX2NFPyTsMOifNuw5plIFp9SvdzhWJx53tJDSDeRuA==" saltValue="p02kZZzPOhvQeiotoe1J9pDBW4k4qnyJd7NseHQYNORJ2jVti/JGpMd003M66Nn69Sty5EDHShCO6VDXotxiEA==" spinCount="100000" sheet="1" objects="1" scenarios="1" formatColumns="0" formatRows="0" autoFilter="0"/>
  <autoFilter ref="C93:K249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3_01/114203104"/>
    <hyperlink ref="F101" r:id="rId2" display="https://podminky.urs.cz/item/CS_URS_2023_01/121151103"/>
    <hyperlink ref="F104" r:id="rId3" display="https://podminky.urs.cz/item/CS_URS_2023_01/127751111"/>
    <hyperlink ref="F109" r:id="rId4" display="https://podminky.urs.cz/item/CS_URS_2023_01/162351103"/>
    <hyperlink ref="F118" r:id="rId5" display="https://podminky.urs.cz/item/CS_URS_2023_01/162351104"/>
    <hyperlink ref="F121" r:id="rId6" display="https://podminky.urs.cz/item/CS_URS_2023_01/167151111"/>
    <hyperlink ref="F124" r:id="rId7" display="https://podminky.urs.cz/item/CS_URS_2023_01/171151131"/>
    <hyperlink ref="F129" r:id="rId8" display="https://podminky.urs.cz/item/CS_URS_2023_01/175151101"/>
    <hyperlink ref="F135" r:id="rId9" display="https://podminky.urs.cz/item/CS_URS_2023_01/181411122"/>
    <hyperlink ref="F140" r:id="rId10" display="https://podminky.urs.cz/item/CS_URS_2023_01/182251101"/>
    <hyperlink ref="F143" r:id="rId11" display="https://podminky.urs.cz/item/CS_URS_2023_01/182351023"/>
    <hyperlink ref="F146" r:id="rId12" display="https://podminky.urs.cz/item/CS_URS_2023_01/185804312"/>
    <hyperlink ref="F155" r:id="rId13" display="https://podminky.urs.cz/item/CS_URS_2023_01/212755214"/>
    <hyperlink ref="F158" r:id="rId14" display="https://podminky.urs.cz/item/CS_URS_2023_01/273313611"/>
    <hyperlink ref="F162" r:id="rId15" display="https://podminky.urs.cz/item/CS_URS_2023_01/321212345"/>
    <hyperlink ref="F165" r:id="rId16" display="https://podminky.urs.cz/item/CS_URS_2023_01/321222111"/>
    <hyperlink ref="F169" r:id="rId17" display="https://podminky.urs.cz/item/CS_URS_2023_01/461310312"/>
    <hyperlink ref="F172" r:id="rId18" display="https://podminky.urs.cz/item/CS_URS_2023_01/321321116"/>
    <hyperlink ref="F177" r:id="rId19" display="https://podminky.urs.cz/item/CS_URS_2023_01/321351010"/>
    <hyperlink ref="F180" r:id="rId20" display="https://podminky.urs.cz/item/CS_URS_2023_01/321352010"/>
    <hyperlink ref="F182" r:id="rId21" display="https://podminky.urs.cz/item/CS_URS_2023_01/321366111"/>
    <hyperlink ref="F185" r:id="rId22" display="https://podminky.urs.cz/item/CS_URS_2023_01/321366112"/>
    <hyperlink ref="F188" r:id="rId23" display="https://podminky.urs.cz/item/CS_URS_2023_01/321368211"/>
    <hyperlink ref="F204" r:id="rId24" display="https://podminky.urs.cz/item/CS_URS_2023_01/628635512"/>
    <hyperlink ref="F210" r:id="rId25" display="https://podminky.urs.cz/item/CS_URS_2023_01/931992121"/>
    <hyperlink ref="F213" r:id="rId26" display="https://podminky.urs.cz/item/CS_URS_2023_01/938901101"/>
    <hyperlink ref="F216" r:id="rId27" display="https://podminky.urs.cz/item/CS_URS_2023_01/938903111"/>
    <hyperlink ref="F219" r:id="rId28" display="https://podminky.urs.cz/item/CS_URS_2023_01/941311111"/>
    <hyperlink ref="F222" r:id="rId29" display="https://podminky.urs.cz/item/CS_URS_2023_01/941311211"/>
    <hyperlink ref="F225" r:id="rId30" display="https://podminky.urs.cz/item/CS_URS_2023_01/941311811"/>
    <hyperlink ref="F227" r:id="rId31" display="https://podminky.urs.cz/item/CS_URS_2023_01/953333318"/>
    <hyperlink ref="F230" r:id="rId32" display="https://podminky.urs.cz/item/CS_URS_2023_01/960211251"/>
    <hyperlink ref="F233" r:id="rId33" display="https://podminky.urs.cz/item/CS_URS_2023_01/985331215"/>
    <hyperlink ref="F241" r:id="rId34" display="https://podminky.urs.cz/item/CS_URS_2023_01/997013861"/>
    <hyperlink ref="F243" r:id="rId35" display="https://podminky.urs.cz/item/CS_URS_2023_01/997321511"/>
    <hyperlink ref="F245" r:id="rId36" display="https://podminky.urs.cz/item/CS_URS_2023_01/997321519"/>
    <hyperlink ref="F249" r:id="rId37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39"/>
  <headerFooter>
    <oddFooter>&amp;CStrana &amp;P z &amp;N&amp;R&amp;A</oddFooter>
  </headerFooter>
  <drawing r:id="rId3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18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143</v>
      </c>
      <c r="AZ2" s="171" t="s">
        <v>1515</v>
      </c>
      <c r="BA2" s="171" t="s">
        <v>33</v>
      </c>
      <c r="BB2" s="171" t="s">
        <v>33</v>
      </c>
      <c r="BC2" s="171" t="s">
        <v>1617</v>
      </c>
      <c r="BD2" s="171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1219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1618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ROUND((SUM(BE90:BE186)),2)</f>
        <v>0</v>
      </c>
      <c r="I35" s="94">
        <v>0.21</v>
      </c>
      <c r="J35" s="84">
        <f>ROUND(((SUM(BE90:BE186))*I35),2)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ROUND((SUM(BF90:BF186)),2)</f>
        <v>0</v>
      </c>
      <c r="I36" s="94">
        <v>0.15</v>
      </c>
      <c r="J36" s="84">
        <f>ROUND(((SUM(BF90:BF186))*I36),2)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ROUND((SUM(BG90:BG186)),2)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ROUND((SUM(BH90:BH186)),2)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ROUND((SUM(BI90:BI186)),2)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1219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03.5 - Opevnění koryta - km 27,240 - 27,341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J90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J91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J92</f>
        <v>0</v>
      </c>
      <c r="L65" s="108"/>
    </row>
    <row r="66" spans="2:12" s="9" customFormat="1" ht="19.9" customHeight="1">
      <c r="B66" s="108"/>
      <c r="D66" s="109" t="s">
        <v>335</v>
      </c>
      <c r="E66" s="110"/>
      <c r="F66" s="110"/>
      <c r="G66" s="110"/>
      <c r="H66" s="110"/>
      <c r="I66" s="110"/>
      <c r="J66" s="111">
        <f>J169</f>
        <v>0</v>
      </c>
      <c r="L66" s="108"/>
    </row>
    <row r="67" spans="2:12" s="9" customFormat="1" ht="19.9" customHeight="1">
      <c r="B67" s="108"/>
      <c r="D67" s="109" t="s">
        <v>384</v>
      </c>
      <c r="E67" s="110"/>
      <c r="F67" s="110"/>
      <c r="G67" s="110"/>
      <c r="H67" s="110"/>
      <c r="I67" s="110"/>
      <c r="J67" s="111">
        <f>J181</f>
        <v>0</v>
      </c>
      <c r="L67" s="108"/>
    </row>
    <row r="68" spans="2:12" s="9" customFormat="1" ht="19.9" customHeight="1">
      <c r="B68" s="108"/>
      <c r="D68" s="109" t="s">
        <v>337</v>
      </c>
      <c r="E68" s="110"/>
      <c r="F68" s="110"/>
      <c r="G68" s="110"/>
      <c r="H68" s="110"/>
      <c r="I68" s="110"/>
      <c r="J68" s="111">
        <f>J184</f>
        <v>0</v>
      </c>
      <c r="L68" s="108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1" t="s">
        <v>178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7" t="s">
        <v>16</v>
      </c>
      <c r="L77" s="33"/>
    </row>
    <row r="78" spans="2:12" s="1" customFormat="1" ht="16.5" customHeight="1">
      <c r="B78" s="33"/>
      <c r="E78" s="314" t="str">
        <f>E7</f>
        <v>Bělá - Domašov, ř. km 25,500 - 27,800 - odstranění PŠ 2021</v>
      </c>
      <c r="F78" s="315"/>
      <c r="G78" s="315"/>
      <c r="H78" s="315"/>
      <c r="L78" s="33"/>
    </row>
    <row r="79" spans="2:12" ht="12" customHeight="1">
      <c r="B79" s="20"/>
      <c r="C79" s="27" t="s">
        <v>166</v>
      </c>
      <c r="L79" s="20"/>
    </row>
    <row r="80" spans="2:12" s="1" customFormat="1" ht="16.5" customHeight="1">
      <c r="B80" s="33"/>
      <c r="E80" s="314" t="s">
        <v>1219</v>
      </c>
      <c r="F80" s="316"/>
      <c r="G80" s="316"/>
      <c r="H80" s="316"/>
      <c r="L80" s="33"/>
    </row>
    <row r="81" spans="2:12" s="1" customFormat="1" ht="12" customHeight="1">
      <c r="B81" s="33"/>
      <c r="C81" s="27" t="s">
        <v>330</v>
      </c>
      <c r="L81" s="33"/>
    </row>
    <row r="82" spans="2:12" s="1" customFormat="1" ht="16.5" customHeight="1">
      <c r="B82" s="33"/>
      <c r="E82" s="280" t="str">
        <f>E11</f>
        <v>SO 03.5 - Opevnění koryta - km 27,240 - 27,341</v>
      </c>
      <c r="F82" s="316"/>
      <c r="G82" s="316"/>
      <c r="H82" s="316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7" t="s">
        <v>22</v>
      </c>
      <c r="F84" s="25" t="str">
        <f>F14</f>
        <v>Olomoucký kraj</v>
      </c>
      <c r="I84" s="27" t="s">
        <v>24</v>
      </c>
      <c r="J84" s="50" t="str">
        <f>IF(J14="","",J14)</f>
        <v>9. 5. 2022</v>
      </c>
      <c r="L84" s="33"/>
    </row>
    <row r="85" spans="2:12" s="1" customFormat="1" ht="6.95" customHeight="1">
      <c r="B85" s="33"/>
      <c r="L85" s="33"/>
    </row>
    <row r="86" spans="2:12" s="1" customFormat="1" ht="15.2" customHeight="1">
      <c r="B86" s="33"/>
      <c r="C86" s="27" t="s">
        <v>28</v>
      </c>
      <c r="F86" s="25" t="str">
        <f>E17</f>
        <v>Povodí Odry, státní podnik</v>
      </c>
      <c r="I86" s="27" t="s">
        <v>36</v>
      </c>
      <c r="J86" s="31" t="str">
        <f>E23</f>
        <v>AQUATIS, a.s.</v>
      </c>
      <c r="L86" s="33"/>
    </row>
    <row r="87" spans="2:12" s="1" customFormat="1" ht="25.7" customHeight="1">
      <c r="B87" s="33"/>
      <c r="C87" s="27" t="s">
        <v>34</v>
      </c>
      <c r="F87" s="25" t="str">
        <f>IF(E20="","",E20)</f>
        <v>Vyplň údaj</v>
      </c>
      <c r="I87" s="27" t="s">
        <v>40</v>
      </c>
      <c r="J87" s="31" t="str">
        <f>E26</f>
        <v xml:space="preserve">Ing. Michal Jendruščák 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12"/>
      <c r="C89" s="113" t="s">
        <v>179</v>
      </c>
      <c r="D89" s="114" t="s">
        <v>63</v>
      </c>
      <c r="E89" s="114" t="s">
        <v>59</v>
      </c>
      <c r="F89" s="114" t="s">
        <v>60</v>
      </c>
      <c r="G89" s="114" t="s">
        <v>180</v>
      </c>
      <c r="H89" s="114" t="s">
        <v>181</v>
      </c>
      <c r="I89" s="114" t="s">
        <v>182</v>
      </c>
      <c r="J89" s="114" t="s">
        <v>170</v>
      </c>
      <c r="K89" s="115" t="s">
        <v>183</v>
      </c>
      <c r="L89" s="112"/>
      <c r="M89" s="57" t="s">
        <v>33</v>
      </c>
      <c r="N89" s="58" t="s">
        <v>48</v>
      </c>
      <c r="O89" s="58" t="s">
        <v>184</v>
      </c>
      <c r="P89" s="58" t="s">
        <v>185</v>
      </c>
      <c r="Q89" s="58" t="s">
        <v>186</v>
      </c>
      <c r="R89" s="58" t="s">
        <v>187</v>
      </c>
      <c r="S89" s="58" t="s">
        <v>188</v>
      </c>
      <c r="T89" s="59" t="s">
        <v>189</v>
      </c>
    </row>
    <row r="90" spans="2:63" s="1" customFormat="1" ht="22.9" customHeight="1">
      <c r="B90" s="33"/>
      <c r="C90" s="62" t="s">
        <v>190</v>
      </c>
      <c r="J90" s="116">
        <f>BK90</f>
        <v>0</v>
      </c>
      <c r="L90" s="33"/>
      <c r="M90" s="60"/>
      <c r="N90" s="51"/>
      <c r="O90" s="51"/>
      <c r="P90" s="117">
        <f>P91</f>
        <v>0</v>
      </c>
      <c r="Q90" s="51"/>
      <c r="R90" s="117">
        <f>R91</f>
        <v>602.5170774999999</v>
      </c>
      <c r="S90" s="51"/>
      <c r="T90" s="118">
        <f>T91</f>
        <v>351.26</v>
      </c>
      <c r="AT90" s="17" t="s">
        <v>77</v>
      </c>
      <c r="AU90" s="17" t="s">
        <v>171</v>
      </c>
      <c r="BK90" s="119">
        <f>BK91</f>
        <v>0</v>
      </c>
    </row>
    <row r="91" spans="2:63" s="11" customFormat="1" ht="25.9" customHeight="1">
      <c r="B91" s="120"/>
      <c r="D91" s="121" t="s">
        <v>77</v>
      </c>
      <c r="E91" s="122" t="s">
        <v>338</v>
      </c>
      <c r="F91" s="122" t="s">
        <v>339</v>
      </c>
      <c r="I91" s="123"/>
      <c r="J91" s="124">
        <f>BK91</f>
        <v>0</v>
      </c>
      <c r="L91" s="120"/>
      <c r="M91" s="125"/>
      <c r="P91" s="126">
        <f>P92+P169+P181+P184</f>
        <v>0</v>
      </c>
      <c r="R91" s="126">
        <f>R92+R169+R181+R184</f>
        <v>602.5170774999999</v>
      </c>
      <c r="T91" s="127">
        <f>T92+T169+T181+T184</f>
        <v>351.26</v>
      </c>
      <c r="AR91" s="121" t="s">
        <v>85</v>
      </c>
      <c r="AT91" s="128" t="s">
        <v>77</v>
      </c>
      <c r="AU91" s="128" t="s">
        <v>78</v>
      </c>
      <c r="AY91" s="121" t="s">
        <v>194</v>
      </c>
      <c r="BK91" s="129">
        <f>BK92+BK169+BK181+BK184</f>
        <v>0</v>
      </c>
    </row>
    <row r="92" spans="2:63" s="11" customFormat="1" ht="22.9" customHeight="1">
      <c r="B92" s="120"/>
      <c r="D92" s="121" t="s">
        <v>77</v>
      </c>
      <c r="E92" s="130" t="s">
        <v>85</v>
      </c>
      <c r="F92" s="130" t="s">
        <v>385</v>
      </c>
      <c r="I92" s="123"/>
      <c r="J92" s="131">
        <f>BK92</f>
        <v>0</v>
      </c>
      <c r="L92" s="120"/>
      <c r="M92" s="125"/>
      <c r="P92" s="126">
        <f>SUM(P93:P168)</f>
        <v>0</v>
      </c>
      <c r="R92" s="126">
        <f>SUM(R93:R168)</f>
        <v>0.00604</v>
      </c>
      <c r="T92" s="127">
        <f>SUM(T93:T168)</f>
        <v>351.26</v>
      </c>
      <c r="AR92" s="121" t="s">
        <v>85</v>
      </c>
      <c r="AT92" s="128" t="s">
        <v>77</v>
      </c>
      <c r="AU92" s="128" t="s">
        <v>85</v>
      </c>
      <c r="AY92" s="121" t="s">
        <v>194</v>
      </c>
      <c r="BK92" s="129">
        <f>SUM(BK93:BK168)</f>
        <v>0</v>
      </c>
    </row>
    <row r="93" spans="2:65" s="1" customFormat="1" ht="21.75" customHeight="1">
      <c r="B93" s="33"/>
      <c r="C93" s="132" t="s">
        <v>85</v>
      </c>
      <c r="D93" s="132" t="s">
        <v>197</v>
      </c>
      <c r="E93" s="133" t="s">
        <v>619</v>
      </c>
      <c r="F93" s="134" t="s">
        <v>620</v>
      </c>
      <c r="G93" s="135" t="s">
        <v>621</v>
      </c>
      <c r="H93" s="136">
        <v>2</v>
      </c>
      <c r="I93" s="137"/>
      <c r="J93" s="138">
        <f>ROUND(I93*H93,2)</f>
        <v>0</v>
      </c>
      <c r="K93" s="134" t="s">
        <v>295</v>
      </c>
      <c r="L93" s="33"/>
      <c r="M93" s="139" t="s">
        <v>33</v>
      </c>
      <c r="N93" s="140" t="s">
        <v>49</v>
      </c>
      <c r="P93" s="141">
        <f>O93*H93</f>
        <v>0</v>
      </c>
      <c r="Q93" s="141">
        <v>0</v>
      </c>
      <c r="R93" s="141">
        <f>Q93*H93</f>
        <v>0</v>
      </c>
      <c r="S93" s="141">
        <v>0</v>
      </c>
      <c r="T93" s="142">
        <f>S93*H93</f>
        <v>0</v>
      </c>
      <c r="AR93" s="143" t="s">
        <v>201</v>
      </c>
      <c r="AT93" s="143" t="s">
        <v>197</v>
      </c>
      <c r="AU93" s="143" t="s">
        <v>87</v>
      </c>
      <c r="AY93" s="17" t="s">
        <v>194</v>
      </c>
      <c r="BE93" s="144">
        <f>IF(N93="základní",J93,0)</f>
        <v>0</v>
      </c>
      <c r="BF93" s="144">
        <f>IF(N93="snížená",J93,0)</f>
        <v>0</v>
      </c>
      <c r="BG93" s="144">
        <f>IF(N93="zákl. přenesená",J93,0)</f>
        <v>0</v>
      </c>
      <c r="BH93" s="144">
        <f>IF(N93="sníž. přenesená",J93,0)</f>
        <v>0</v>
      </c>
      <c r="BI93" s="144">
        <f>IF(N93="nulová",J93,0)</f>
        <v>0</v>
      </c>
      <c r="BJ93" s="17" t="s">
        <v>85</v>
      </c>
      <c r="BK93" s="144">
        <f>ROUND(I93*H93,2)</f>
        <v>0</v>
      </c>
      <c r="BL93" s="17" t="s">
        <v>201</v>
      </c>
      <c r="BM93" s="143" t="s">
        <v>1619</v>
      </c>
    </row>
    <row r="94" spans="2:47" s="1" customFormat="1" ht="11.25">
      <c r="B94" s="33"/>
      <c r="D94" s="149" t="s">
        <v>297</v>
      </c>
      <c r="F94" s="150" t="s">
        <v>623</v>
      </c>
      <c r="I94" s="147"/>
      <c r="L94" s="33"/>
      <c r="M94" s="148"/>
      <c r="T94" s="54"/>
      <c r="AT94" s="17" t="s">
        <v>297</v>
      </c>
      <c r="AU94" s="17" t="s">
        <v>87</v>
      </c>
    </row>
    <row r="95" spans="2:51" s="12" customFormat="1" ht="11.25">
      <c r="B95" s="151"/>
      <c r="D95" s="145" t="s">
        <v>320</v>
      </c>
      <c r="E95" s="152" t="s">
        <v>33</v>
      </c>
      <c r="F95" s="153" t="s">
        <v>1620</v>
      </c>
      <c r="H95" s="154">
        <v>2</v>
      </c>
      <c r="I95" s="155"/>
      <c r="L95" s="151"/>
      <c r="M95" s="156"/>
      <c r="T95" s="157"/>
      <c r="AT95" s="152" t="s">
        <v>320</v>
      </c>
      <c r="AU95" s="152" t="s">
        <v>87</v>
      </c>
      <c r="AV95" s="12" t="s">
        <v>87</v>
      </c>
      <c r="AW95" s="12" t="s">
        <v>39</v>
      </c>
      <c r="AX95" s="12" t="s">
        <v>85</v>
      </c>
      <c r="AY95" s="152" t="s">
        <v>194</v>
      </c>
    </row>
    <row r="96" spans="2:65" s="1" customFormat="1" ht="16.5" customHeight="1">
      <c r="B96" s="33"/>
      <c r="C96" s="132" t="s">
        <v>87</v>
      </c>
      <c r="D96" s="132" t="s">
        <v>197</v>
      </c>
      <c r="E96" s="133" t="s">
        <v>625</v>
      </c>
      <c r="F96" s="134" t="s">
        <v>626</v>
      </c>
      <c r="G96" s="135" t="s">
        <v>621</v>
      </c>
      <c r="H96" s="136">
        <v>2</v>
      </c>
      <c r="I96" s="137"/>
      <c r="J96" s="138">
        <f>ROUND(I96*H96,2)</f>
        <v>0</v>
      </c>
      <c r="K96" s="134" t="s">
        <v>295</v>
      </c>
      <c r="L96" s="33"/>
      <c r="M96" s="139" t="s">
        <v>33</v>
      </c>
      <c r="N96" s="140" t="s">
        <v>49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201</v>
      </c>
      <c r="AT96" s="143" t="s">
        <v>197</v>
      </c>
      <c r="AU96" s="143" t="s">
        <v>87</v>
      </c>
      <c r="AY96" s="17" t="s">
        <v>194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7" t="s">
        <v>85</v>
      </c>
      <c r="BK96" s="144">
        <f>ROUND(I96*H96,2)</f>
        <v>0</v>
      </c>
      <c r="BL96" s="17" t="s">
        <v>201</v>
      </c>
      <c r="BM96" s="143" t="s">
        <v>1621</v>
      </c>
    </row>
    <row r="97" spans="2:47" s="1" customFormat="1" ht="11.25">
      <c r="B97" s="33"/>
      <c r="D97" s="149" t="s">
        <v>297</v>
      </c>
      <c r="F97" s="150" t="s">
        <v>628</v>
      </c>
      <c r="I97" s="147"/>
      <c r="L97" s="33"/>
      <c r="M97" s="148"/>
      <c r="T97" s="54"/>
      <c r="AT97" s="17" t="s">
        <v>297</v>
      </c>
      <c r="AU97" s="17" t="s">
        <v>87</v>
      </c>
    </row>
    <row r="98" spans="2:65" s="1" customFormat="1" ht="16.5" customHeight="1">
      <c r="B98" s="33"/>
      <c r="C98" s="132" t="s">
        <v>208</v>
      </c>
      <c r="D98" s="132" t="s">
        <v>197</v>
      </c>
      <c r="E98" s="133" t="s">
        <v>629</v>
      </c>
      <c r="F98" s="134" t="s">
        <v>630</v>
      </c>
      <c r="G98" s="135" t="s">
        <v>621</v>
      </c>
      <c r="H98" s="136">
        <v>2</v>
      </c>
      <c r="I98" s="137"/>
      <c r="J98" s="138">
        <f>ROUND(I98*H98,2)</f>
        <v>0</v>
      </c>
      <c r="K98" s="134" t="s">
        <v>295</v>
      </c>
      <c r="L98" s="33"/>
      <c r="M98" s="139" t="s">
        <v>33</v>
      </c>
      <c r="N98" s="140" t="s">
        <v>49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201</v>
      </c>
      <c r="AT98" s="143" t="s">
        <v>197</v>
      </c>
      <c r="AU98" s="143" t="s">
        <v>87</v>
      </c>
      <c r="AY98" s="17" t="s">
        <v>194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7" t="s">
        <v>85</v>
      </c>
      <c r="BK98" s="144">
        <f>ROUND(I98*H98,2)</f>
        <v>0</v>
      </c>
      <c r="BL98" s="17" t="s">
        <v>201</v>
      </c>
      <c r="BM98" s="143" t="s">
        <v>1622</v>
      </c>
    </row>
    <row r="99" spans="2:47" s="1" customFormat="1" ht="11.25">
      <c r="B99" s="33"/>
      <c r="D99" s="149" t="s">
        <v>297</v>
      </c>
      <c r="F99" s="150" t="s">
        <v>632</v>
      </c>
      <c r="I99" s="147"/>
      <c r="L99" s="33"/>
      <c r="M99" s="148"/>
      <c r="T99" s="54"/>
      <c r="AT99" s="17" t="s">
        <v>297</v>
      </c>
      <c r="AU99" s="17" t="s">
        <v>87</v>
      </c>
    </row>
    <row r="100" spans="2:51" s="12" customFormat="1" ht="11.25">
      <c r="B100" s="151"/>
      <c r="D100" s="145" t="s">
        <v>320</v>
      </c>
      <c r="E100" s="152" t="s">
        <v>33</v>
      </c>
      <c r="F100" s="153" t="s">
        <v>1620</v>
      </c>
      <c r="H100" s="154">
        <v>2</v>
      </c>
      <c r="I100" s="155"/>
      <c r="L100" s="151"/>
      <c r="M100" s="156"/>
      <c r="T100" s="157"/>
      <c r="AT100" s="152" t="s">
        <v>320</v>
      </c>
      <c r="AU100" s="152" t="s">
        <v>87</v>
      </c>
      <c r="AV100" s="12" t="s">
        <v>87</v>
      </c>
      <c r="AW100" s="12" t="s">
        <v>39</v>
      </c>
      <c r="AX100" s="12" t="s">
        <v>85</v>
      </c>
      <c r="AY100" s="152" t="s">
        <v>194</v>
      </c>
    </row>
    <row r="101" spans="2:65" s="1" customFormat="1" ht="24.2" customHeight="1">
      <c r="B101" s="33"/>
      <c r="C101" s="132" t="s">
        <v>201</v>
      </c>
      <c r="D101" s="132" t="s">
        <v>197</v>
      </c>
      <c r="E101" s="133" t="s">
        <v>386</v>
      </c>
      <c r="F101" s="134" t="s">
        <v>387</v>
      </c>
      <c r="G101" s="135" t="s">
        <v>344</v>
      </c>
      <c r="H101" s="136">
        <v>193</v>
      </c>
      <c r="I101" s="137"/>
      <c r="J101" s="138">
        <f>ROUND(I101*H101,2)</f>
        <v>0</v>
      </c>
      <c r="K101" s="134" t="s">
        <v>295</v>
      </c>
      <c r="L101" s="33"/>
      <c r="M101" s="139" t="s">
        <v>33</v>
      </c>
      <c r="N101" s="140" t="s">
        <v>49</v>
      </c>
      <c r="P101" s="141">
        <f>O101*H101</f>
        <v>0</v>
      </c>
      <c r="Q101" s="141">
        <v>0</v>
      </c>
      <c r="R101" s="141">
        <f>Q101*H101</f>
        <v>0</v>
      </c>
      <c r="S101" s="141">
        <v>1.82</v>
      </c>
      <c r="T101" s="142">
        <f>S101*H101</f>
        <v>351.26</v>
      </c>
      <c r="AR101" s="143" t="s">
        <v>201</v>
      </c>
      <c r="AT101" s="143" t="s">
        <v>197</v>
      </c>
      <c r="AU101" s="143" t="s">
        <v>87</v>
      </c>
      <c r="AY101" s="17" t="s">
        <v>194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7" t="s">
        <v>85</v>
      </c>
      <c r="BK101" s="144">
        <f>ROUND(I101*H101,2)</f>
        <v>0</v>
      </c>
      <c r="BL101" s="17" t="s">
        <v>201</v>
      </c>
      <c r="BM101" s="143" t="s">
        <v>1623</v>
      </c>
    </row>
    <row r="102" spans="2:47" s="1" customFormat="1" ht="11.25">
      <c r="B102" s="33"/>
      <c r="D102" s="149" t="s">
        <v>297</v>
      </c>
      <c r="F102" s="150" t="s">
        <v>389</v>
      </c>
      <c r="I102" s="147"/>
      <c r="L102" s="33"/>
      <c r="M102" s="148"/>
      <c r="T102" s="54"/>
      <c r="AT102" s="17" t="s">
        <v>297</v>
      </c>
      <c r="AU102" s="17" t="s">
        <v>87</v>
      </c>
    </row>
    <row r="103" spans="2:51" s="12" customFormat="1" ht="11.25">
      <c r="B103" s="151"/>
      <c r="D103" s="145" t="s">
        <v>320</v>
      </c>
      <c r="E103" s="152" t="s">
        <v>33</v>
      </c>
      <c r="F103" s="153" t="s">
        <v>1624</v>
      </c>
      <c r="H103" s="154">
        <v>193</v>
      </c>
      <c r="I103" s="155"/>
      <c r="L103" s="151"/>
      <c r="M103" s="156"/>
      <c r="T103" s="157"/>
      <c r="AT103" s="152" t="s">
        <v>320</v>
      </c>
      <c r="AU103" s="152" t="s">
        <v>87</v>
      </c>
      <c r="AV103" s="12" t="s">
        <v>87</v>
      </c>
      <c r="AW103" s="12" t="s">
        <v>39</v>
      </c>
      <c r="AX103" s="12" t="s">
        <v>85</v>
      </c>
      <c r="AY103" s="152" t="s">
        <v>194</v>
      </c>
    </row>
    <row r="104" spans="2:65" s="1" customFormat="1" ht="16.5" customHeight="1">
      <c r="B104" s="33"/>
      <c r="C104" s="132" t="s">
        <v>193</v>
      </c>
      <c r="D104" s="132" t="s">
        <v>197</v>
      </c>
      <c r="E104" s="133" t="s">
        <v>1625</v>
      </c>
      <c r="F104" s="134" t="s">
        <v>1626</v>
      </c>
      <c r="G104" s="135" t="s">
        <v>317</v>
      </c>
      <c r="H104" s="136">
        <v>160</v>
      </c>
      <c r="I104" s="137"/>
      <c r="J104" s="138">
        <f>ROUND(I104*H104,2)</f>
        <v>0</v>
      </c>
      <c r="K104" s="134" t="s">
        <v>295</v>
      </c>
      <c r="L104" s="33"/>
      <c r="M104" s="139" t="s">
        <v>33</v>
      </c>
      <c r="N104" s="140" t="s">
        <v>49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201</v>
      </c>
      <c r="AT104" s="143" t="s">
        <v>197</v>
      </c>
      <c r="AU104" s="143" t="s">
        <v>87</v>
      </c>
      <c r="AY104" s="17" t="s">
        <v>194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7" t="s">
        <v>85</v>
      </c>
      <c r="BK104" s="144">
        <f>ROUND(I104*H104,2)</f>
        <v>0</v>
      </c>
      <c r="BL104" s="17" t="s">
        <v>201</v>
      </c>
      <c r="BM104" s="143" t="s">
        <v>1627</v>
      </c>
    </row>
    <row r="105" spans="2:47" s="1" customFormat="1" ht="11.25">
      <c r="B105" s="33"/>
      <c r="D105" s="149" t="s">
        <v>297</v>
      </c>
      <c r="F105" s="150" t="s">
        <v>1628</v>
      </c>
      <c r="I105" s="147"/>
      <c r="L105" s="33"/>
      <c r="M105" s="148"/>
      <c r="T105" s="54"/>
      <c r="AT105" s="17" t="s">
        <v>297</v>
      </c>
      <c r="AU105" s="17" t="s">
        <v>87</v>
      </c>
    </row>
    <row r="106" spans="2:51" s="12" customFormat="1" ht="11.25">
      <c r="B106" s="151"/>
      <c r="D106" s="145" t="s">
        <v>320</v>
      </c>
      <c r="E106" s="152" t="s">
        <v>33</v>
      </c>
      <c r="F106" s="153" t="s">
        <v>1629</v>
      </c>
      <c r="H106" s="154">
        <v>160</v>
      </c>
      <c r="I106" s="155"/>
      <c r="L106" s="151"/>
      <c r="M106" s="156"/>
      <c r="T106" s="157"/>
      <c r="AT106" s="152" t="s">
        <v>320</v>
      </c>
      <c r="AU106" s="152" t="s">
        <v>87</v>
      </c>
      <c r="AV106" s="12" t="s">
        <v>87</v>
      </c>
      <c r="AW106" s="12" t="s">
        <v>39</v>
      </c>
      <c r="AX106" s="12" t="s">
        <v>85</v>
      </c>
      <c r="AY106" s="152" t="s">
        <v>194</v>
      </c>
    </row>
    <row r="107" spans="2:65" s="1" customFormat="1" ht="33" customHeight="1">
      <c r="B107" s="33"/>
      <c r="C107" s="132" t="s">
        <v>219</v>
      </c>
      <c r="D107" s="132" t="s">
        <v>197</v>
      </c>
      <c r="E107" s="133" t="s">
        <v>391</v>
      </c>
      <c r="F107" s="134" t="s">
        <v>392</v>
      </c>
      <c r="G107" s="135" t="s">
        <v>344</v>
      </c>
      <c r="H107" s="136">
        <v>743</v>
      </c>
      <c r="I107" s="137"/>
      <c r="J107" s="138">
        <f>ROUND(I107*H107,2)</f>
        <v>0</v>
      </c>
      <c r="K107" s="134" t="s">
        <v>295</v>
      </c>
      <c r="L107" s="33"/>
      <c r="M107" s="139" t="s">
        <v>33</v>
      </c>
      <c r="N107" s="140" t="s">
        <v>49</v>
      </c>
      <c r="P107" s="141">
        <f>O107*H107</f>
        <v>0</v>
      </c>
      <c r="Q107" s="141">
        <v>0</v>
      </c>
      <c r="R107" s="141">
        <f>Q107*H107</f>
        <v>0</v>
      </c>
      <c r="S107" s="141">
        <v>0</v>
      </c>
      <c r="T107" s="142">
        <f>S107*H107</f>
        <v>0</v>
      </c>
      <c r="AR107" s="143" t="s">
        <v>201</v>
      </c>
      <c r="AT107" s="143" t="s">
        <v>197</v>
      </c>
      <c r="AU107" s="143" t="s">
        <v>87</v>
      </c>
      <c r="AY107" s="17" t="s">
        <v>194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7" t="s">
        <v>85</v>
      </c>
      <c r="BK107" s="144">
        <f>ROUND(I107*H107,2)</f>
        <v>0</v>
      </c>
      <c r="BL107" s="17" t="s">
        <v>201</v>
      </c>
      <c r="BM107" s="143" t="s">
        <v>1630</v>
      </c>
    </row>
    <row r="108" spans="2:47" s="1" customFormat="1" ht="11.25">
      <c r="B108" s="33"/>
      <c r="D108" s="149" t="s">
        <v>297</v>
      </c>
      <c r="F108" s="150" t="s">
        <v>394</v>
      </c>
      <c r="I108" s="147"/>
      <c r="L108" s="33"/>
      <c r="M108" s="148"/>
      <c r="T108" s="54"/>
      <c r="AT108" s="17" t="s">
        <v>297</v>
      </c>
      <c r="AU108" s="17" t="s">
        <v>87</v>
      </c>
    </row>
    <row r="109" spans="2:51" s="12" customFormat="1" ht="11.25">
      <c r="B109" s="151"/>
      <c r="D109" s="145" t="s">
        <v>320</v>
      </c>
      <c r="E109" s="152" t="s">
        <v>33</v>
      </c>
      <c r="F109" s="153" t="s">
        <v>1631</v>
      </c>
      <c r="H109" s="154">
        <v>743</v>
      </c>
      <c r="I109" s="155"/>
      <c r="L109" s="151"/>
      <c r="M109" s="156"/>
      <c r="T109" s="157"/>
      <c r="AT109" s="152" t="s">
        <v>320</v>
      </c>
      <c r="AU109" s="152" t="s">
        <v>87</v>
      </c>
      <c r="AV109" s="12" t="s">
        <v>87</v>
      </c>
      <c r="AW109" s="12" t="s">
        <v>39</v>
      </c>
      <c r="AX109" s="12" t="s">
        <v>85</v>
      </c>
      <c r="AY109" s="152" t="s">
        <v>194</v>
      </c>
    </row>
    <row r="110" spans="2:65" s="1" customFormat="1" ht="37.9" customHeight="1">
      <c r="B110" s="33"/>
      <c r="C110" s="132" t="s">
        <v>223</v>
      </c>
      <c r="D110" s="132" t="s">
        <v>197</v>
      </c>
      <c r="E110" s="133" t="s">
        <v>396</v>
      </c>
      <c r="F110" s="134" t="s">
        <v>397</v>
      </c>
      <c r="G110" s="135" t="s">
        <v>344</v>
      </c>
      <c r="H110" s="136">
        <v>994.3</v>
      </c>
      <c r="I110" s="137"/>
      <c r="J110" s="138">
        <f>ROUND(I110*H110,2)</f>
        <v>0</v>
      </c>
      <c r="K110" s="134" t="s">
        <v>295</v>
      </c>
      <c r="L110" s="33"/>
      <c r="M110" s="139" t="s">
        <v>33</v>
      </c>
      <c r="N110" s="140" t="s">
        <v>49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201</v>
      </c>
      <c r="AT110" s="143" t="s">
        <v>197</v>
      </c>
      <c r="AU110" s="143" t="s">
        <v>87</v>
      </c>
      <c r="AY110" s="17" t="s">
        <v>194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7" t="s">
        <v>85</v>
      </c>
      <c r="BK110" s="144">
        <f>ROUND(I110*H110,2)</f>
        <v>0</v>
      </c>
      <c r="BL110" s="17" t="s">
        <v>201</v>
      </c>
      <c r="BM110" s="143" t="s">
        <v>1632</v>
      </c>
    </row>
    <row r="111" spans="2:47" s="1" customFormat="1" ht="11.25">
      <c r="B111" s="33"/>
      <c r="D111" s="149" t="s">
        <v>297</v>
      </c>
      <c r="F111" s="150" t="s">
        <v>399</v>
      </c>
      <c r="I111" s="147"/>
      <c r="L111" s="33"/>
      <c r="M111" s="148"/>
      <c r="T111" s="54"/>
      <c r="AT111" s="17" t="s">
        <v>297</v>
      </c>
      <c r="AU111" s="17" t="s">
        <v>87</v>
      </c>
    </row>
    <row r="112" spans="2:51" s="12" customFormat="1" ht="11.25">
      <c r="B112" s="151"/>
      <c r="D112" s="145" t="s">
        <v>320</v>
      </c>
      <c r="E112" s="152" t="s">
        <v>33</v>
      </c>
      <c r="F112" s="153" t="s">
        <v>1633</v>
      </c>
      <c r="H112" s="154">
        <v>32</v>
      </c>
      <c r="I112" s="155"/>
      <c r="L112" s="151"/>
      <c r="M112" s="156"/>
      <c r="T112" s="157"/>
      <c r="AT112" s="152" t="s">
        <v>320</v>
      </c>
      <c r="AU112" s="152" t="s">
        <v>87</v>
      </c>
      <c r="AV112" s="12" t="s">
        <v>87</v>
      </c>
      <c r="AW112" s="12" t="s">
        <v>39</v>
      </c>
      <c r="AX112" s="12" t="s">
        <v>78</v>
      </c>
      <c r="AY112" s="152" t="s">
        <v>194</v>
      </c>
    </row>
    <row r="113" spans="2:51" s="12" customFormat="1" ht="11.25">
      <c r="B113" s="151"/>
      <c r="D113" s="145" t="s">
        <v>320</v>
      </c>
      <c r="E113" s="152" t="s">
        <v>33</v>
      </c>
      <c r="F113" s="153" t="s">
        <v>1631</v>
      </c>
      <c r="H113" s="154">
        <v>743</v>
      </c>
      <c r="I113" s="155"/>
      <c r="L113" s="151"/>
      <c r="M113" s="156"/>
      <c r="T113" s="157"/>
      <c r="AT113" s="152" t="s">
        <v>320</v>
      </c>
      <c r="AU113" s="152" t="s">
        <v>87</v>
      </c>
      <c r="AV113" s="12" t="s">
        <v>87</v>
      </c>
      <c r="AW113" s="12" t="s">
        <v>39</v>
      </c>
      <c r="AX113" s="12" t="s">
        <v>78</v>
      </c>
      <c r="AY113" s="152" t="s">
        <v>194</v>
      </c>
    </row>
    <row r="114" spans="2:51" s="13" customFormat="1" ht="11.25">
      <c r="B114" s="172"/>
      <c r="D114" s="145" t="s">
        <v>320</v>
      </c>
      <c r="E114" s="173" t="s">
        <v>33</v>
      </c>
      <c r="F114" s="174" t="s">
        <v>400</v>
      </c>
      <c r="H114" s="175">
        <v>775</v>
      </c>
      <c r="I114" s="176"/>
      <c r="L114" s="172"/>
      <c r="M114" s="177"/>
      <c r="T114" s="178"/>
      <c r="AT114" s="173" t="s">
        <v>320</v>
      </c>
      <c r="AU114" s="173" t="s">
        <v>87</v>
      </c>
      <c r="AV114" s="13" t="s">
        <v>208</v>
      </c>
      <c r="AW114" s="13" t="s">
        <v>39</v>
      </c>
      <c r="AX114" s="13" t="s">
        <v>78</v>
      </c>
      <c r="AY114" s="173" t="s">
        <v>194</v>
      </c>
    </row>
    <row r="115" spans="2:51" s="12" customFormat="1" ht="11.25">
      <c r="B115" s="151"/>
      <c r="D115" s="145" t="s">
        <v>320</v>
      </c>
      <c r="E115" s="152" t="s">
        <v>33</v>
      </c>
      <c r="F115" s="153" t="s">
        <v>1634</v>
      </c>
      <c r="H115" s="154">
        <v>174</v>
      </c>
      <c r="I115" s="155"/>
      <c r="L115" s="151"/>
      <c r="M115" s="156"/>
      <c r="T115" s="157"/>
      <c r="AT115" s="152" t="s">
        <v>320</v>
      </c>
      <c r="AU115" s="152" t="s">
        <v>87</v>
      </c>
      <c r="AV115" s="12" t="s">
        <v>87</v>
      </c>
      <c r="AW115" s="12" t="s">
        <v>39</v>
      </c>
      <c r="AX115" s="12" t="s">
        <v>78</v>
      </c>
      <c r="AY115" s="152" t="s">
        <v>194</v>
      </c>
    </row>
    <row r="116" spans="2:51" s="12" customFormat="1" ht="11.25">
      <c r="B116" s="151"/>
      <c r="D116" s="145" t="s">
        <v>320</v>
      </c>
      <c r="E116" s="152" t="s">
        <v>33</v>
      </c>
      <c r="F116" s="153" t="s">
        <v>1635</v>
      </c>
      <c r="H116" s="154">
        <v>45.3</v>
      </c>
      <c r="I116" s="155"/>
      <c r="L116" s="151"/>
      <c r="M116" s="156"/>
      <c r="T116" s="157"/>
      <c r="AT116" s="152" t="s">
        <v>320</v>
      </c>
      <c r="AU116" s="152" t="s">
        <v>87</v>
      </c>
      <c r="AV116" s="12" t="s">
        <v>87</v>
      </c>
      <c r="AW116" s="12" t="s">
        <v>39</v>
      </c>
      <c r="AX116" s="12" t="s">
        <v>78</v>
      </c>
      <c r="AY116" s="152" t="s">
        <v>194</v>
      </c>
    </row>
    <row r="117" spans="2:51" s="13" customFormat="1" ht="11.25">
      <c r="B117" s="172"/>
      <c r="D117" s="145" t="s">
        <v>320</v>
      </c>
      <c r="E117" s="173" t="s">
        <v>1515</v>
      </c>
      <c r="F117" s="174" t="s">
        <v>400</v>
      </c>
      <c r="H117" s="175">
        <v>219.3</v>
      </c>
      <c r="I117" s="176"/>
      <c r="L117" s="172"/>
      <c r="M117" s="177"/>
      <c r="T117" s="178"/>
      <c r="AT117" s="173" t="s">
        <v>320</v>
      </c>
      <c r="AU117" s="173" t="s">
        <v>87</v>
      </c>
      <c r="AV117" s="13" t="s">
        <v>208</v>
      </c>
      <c r="AW117" s="13" t="s">
        <v>39</v>
      </c>
      <c r="AX117" s="13" t="s">
        <v>78</v>
      </c>
      <c r="AY117" s="173" t="s">
        <v>194</v>
      </c>
    </row>
    <row r="118" spans="2:51" s="14" customFormat="1" ht="11.25">
      <c r="B118" s="179"/>
      <c r="D118" s="145" t="s">
        <v>320</v>
      </c>
      <c r="E118" s="180" t="s">
        <v>33</v>
      </c>
      <c r="F118" s="181" t="s">
        <v>402</v>
      </c>
      <c r="H118" s="182">
        <v>994.3</v>
      </c>
      <c r="I118" s="183"/>
      <c r="L118" s="179"/>
      <c r="M118" s="184"/>
      <c r="T118" s="185"/>
      <c r="AT118" s="180" t="s">
        <v>320</v>
      </c>
      <c r="AU118" s="180" t="s">
        <v>87</v>
      </c>
      <c r="AV118" s="14" t="s">
        <v>201</v>
      </c>
      <c r="AW118" s="14" t="s">
        <v>39</v>
      </c>
      <c r="AX118" s="14" t="s">
        <v>85</v>
      </c>
      <c r="AY118" s="180" t="s">
        <v>194</v>
      </c>
    </row>
    <row r="119" spans="2:65" s="1" customFormat="1" ht="37.9" customHeight="1">
      <c r="B119" s="33"/>
      <c r="C119" s="132" t="s">
        <v>228</v>
      </c>
      <c r="D119" s="132" t="s">
        <v>197</v>
      </c>
      <c r="E119" s="133" t="s">
        <v>1636</v>
      </c>
      <c r="F119" s="134" t="s">
        <v>1637</v>
      </c>
      <c r="G119" s="135" t="s">
        <v>344</v>
      </c>
      <c r="H119" s="136">
        <v>1350</v>
      </c>
      <c r="I119" s="137"/>
      <c r="J119" s="138">
        <f>ROUND(I119*H119,2)</f>
        <v>0</v>
      </c>
      <c r="K119" s="134" t="s">
        <v>295</v>
      </c>
      <c r="L119" s="33"/>
      <c r="M119" s="139" t="s">
        <v>33</v>
      </c>
      <c r="N119" s="140" t="s">
        <v>49</v>
      </c>
      <c r="P119" s="141">
        <f>O119*H119</f>
        <v>0</v>
      </c>
      <c r="Q119" s="141">
        <v>0</v>
      </c>
      <c r="R119" s="141">
        <f>Q119*H119</f>
        <v>0</v>
      </c>
      <c r="S119" s="141">
        <v>0</v>
      </c>
      <c r="T119" s="142">
        <f>S119*H119</f>
        <v>0</v>
      </c>
      <c r="AR119" s="143" t="s">
        <v>201</v>
      </c>
      <c r="AT119" s="143" t="s">
        <v>197</v>
      </c>
      <c r="AU119" s="143" t="s">
        <v>87</v>
      </c>
      <c r="AY119" s="17" t="s">
        <v>194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7" t="s">
        <v>85</v>
      </c>
      <c r="BK119" s="144">
        <f>ROUND(I119*H119,2)</f>
        <v>0</v>
      </c>
      <c r="BL119" s="17" t="s">
        <v>201</v>
      </c>
      <c r="BM119" s="143" t="s">
        <v>1638</v>
      </c>
    </row>
    <row r="120" spans="2:47" s="1" customFormat="1" ht="11.25">
      <c r="B120" s="33"/>
      <c r="D120" s="149" t="s">
        <v>297</v>
      </c>
      <c r="F120" s="150" t="s">
        <v>1639</v>
      </c>
      <c r="I120" s="147"/>
      <c r="L120" s="33"/>
      <c r="M120" s="148"/>
      <c r="T120" s="54"/>
      <c r="AT120" s="17" t="s">
        <v>297</v>
      </c>
      <c r="AU120" s="17" t="s">
        <v>87</v>
      </c>
    </row>
    <row r="121" spans="2:51" s="12" customFormat="1" ht="11.25">
      <c r="B121" s="151"/>
      <c r="D121" s="145" t="s">
        <v>320</v>
      </c>
      <c r="E121" s="152" t="s">
        <v>33</v>
      </c>
      <c r="F121" s="153" t="s">
        <v>1640</v>
      </c>
      <c r="H121" s="154">
        <v>1350</v>
      </c>
      <c r="I121" s="155"/>
      <c r="L121" s="151"/>
      <c r="M121" s="156"/>
      <c r="T121" s="157"/>
      <c r="AT121" s="152" t="s">
        <v>320</v>
      </c>
      <c r="AU121" s="152" t="s">
        <v>87</v>
      </c>
      <c r="AV121" s="12" t="s">
        <v>87</v>
      </c>
      <c r="AW121" s="12" t="s">
        <v>39</v>
      </c>
      <c r="AX121" s="12" t="s">
        <v>85</v>
      </c>
      <c r="AY121" s="152" t="s">
        <v>194</v>
      </c>
    </row>
    <row r="122" spans="2:65" s="1" customFormat="1" ht="37.9" customHeight="1">
      <c r="B122" s="33"/>
      <c r="C122" s="132" t="s">
        <v>235</v>
      </c>
      <c r="D122" s="132" t="s">
        <v>197</v>
      </c>
      <c r="E122" s="133" t="s">
        <v>403</v>
      </c>
      <c r="F122" s="134" t="s">
        <v>404</v>
      </c>
      <c r="G122" s="135" t="s">
        <v>344</v>
      </c>
      <c r="H122" s="136">
        <v>13.3</v>
      </c>
      <c r="I122" s="137"/>
      <c r="J122" s="138">
        <f>ROUND(I122*H122,2)</f>
        <v>0</v>
      </c>
      <c r="K122" s="134" t="s">
        <v>295</v>
      </c>
      <c r="L122" s="33"/>
      <c r="M122" s="139" t="s">
        <v>33</v>
      </c>
      <c r="N122" s="140" t="s">
        <v>49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201</v>
      </c>
      <c r="AT122" s="143" t="s">
        <v>197</v>
      </c>
      <c r="AU122" s="143" t="s">
        <v>87</v>
      </c>
      <c r="AY122" s="17" t="s">
        <v>194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7" t="s">
        <v>85</v>
      </c>
      <c r="BK122" s="144">
        <f>ROUND(I122*H122,2)</f>
        <v>0</v>
      </c>
      <c r="BL122" s="17" t="s">
        <v>201</v>
      </c>
      <c r="BM122" s="143" t="s">
        <v>1641</v>
      </c>
    </row>
    <row r="123" spans="2:47" s="1" customFormat="1" ht="11.25">
      <c r="B123" s="33"/>
      <c r="D123" s="149" t="s">
        <v>297</v>
      </c>
      <c r="F123" s="150" t="s">
        <v>406</v>
      </c>
      <c r="I123" s="147"/>
      <c r="L123" s="33"/>
      <c r="M123" s="148"/>
      <c r="T123" s="54"/>
      <c r="AT123" s="17" t="s">
        <v>297</v>
      </c>
      <c r="AU123" s="17" t="s">
        <v>87</v>
      </c>
    </row>
    <row r="124" spans="2:51" s="12" customFormat="1" ht="11.25">
      <c r="B124" s="151"/>
      <c r="D124" s="145" t="s">
        <v>320</v>
      </c>
      <c r="E124" s="152" t="s">
        <v>33</v>
      </c>
      <c r="F124" s="153" t="s">
        <v>1642</v>
      </c>
      <c r="H124" s="154">
        <v>13.3</v>
      </c>
      <c r="I124" s="155"/>
      <c r="L124" s="151"/>
      <c r="M124" s="156"/>
      <c r="T124" s="157"/>
      <c r="AT124" s="152" t="s">
        <v>320</v>
      </c>
      <c r="AU124" s="152" t="s">
        <v>87</v>
      </c>
      <c r="AV124" s="12" t="s">
        <v>87</v>
      </c>
      <c r="AW124" s="12" t="s">
        <v>39</v>
      </c>
      <c r="AX124" s="12" t="s">
        <v>85</v>
      </c>
      <c r="AY124" s="152" t="s">
        <v>194</v>
      </c>
    </row>
    <row r="125" spans="2:65" s="1" customFormat="1" ht="37.9" customHeight="1">
      <c r="B125" s="33"/>
      <c r="C125" s="132" t="s">
        <v>239</v>
      </c>
      <c r="D125" s="132" t="s">
        <v>197</v>
      </c>
      <c r="E125" s="133" t="s">
        <v>408</v>
      </c>
      <c r="F125" s="134" t="s">
        <v>409</v>
      </c>
      <c r="G125" s="135" t="s">
        <v>344</v>
      </c>
      <c r="H125" s="136">
        <v>199.5</v>
      </c>
      <c r="I125" s="137"/>
      <c r="J125" s="138">
        <f>ROUND(I125*H125,2)</f>
        <v>0</v>
      </c>
      <c r="K125" s="134" t="s">
        <v>295</v>
      </c>
      <c r="L125" s="33"/>
      <c r="M125" s="139" t="s">
        <v>33</v>
      </c>
      <c r="N125" s="140" t="s">
        <v>49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201</v>
      </c>
      <c r="AT125" s="143" t="s">
        <v>197</v>
      </c>
      <c r="AU125" s="143" t="s">
        <v>87</v>
      </c>
      <c r="AY125" s="17" t="s">
        <v>194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7" t="s">
        <v>85</v>
      </c>
      <c r="BK125" s="144">
        <f>ROUND(I125*H125,2)</f>
        <v>0</v>
      </c>
      <c r="BL125" s="17" t="s">
        <v>201</v>
      </c>
      <c r="BM125" s="143" t="s">
        <v>1643</v>
      </c>
    </row>
    <row r="126" spans="2:47" s="1" customFormat="1" ht="11.25">
      <c r="B126" s="33"/>
      <c r="D126" s="149" t="s">
        <v>297</v>
      </c>
      <c r="F126" s="150" t="s">
        <v>411</v>
      </c>
      <c r="I126" s="147"/>
      <c r="L126" s="33"/>
      <c r="M126" s="148"/>
      <c r="T126" s="54"/>
      <c r="AT126" s="17" t="s">
        <v>297</v>
      </c>
      <c r="AU126" s="17" t="s">
        <v>87</v>
      </c>
    </row>
    <row r="127" spans="2:51" s="12" customFormat="1" ht="11.25">
      <c r="B127" s="151"/>
      <c r="D127" s="145" t="s">
        <v>320</v>
      </c>
      <c r="E127" s="152" t="s">
        <v>33</v>
      </c>
      <c r="F127" s="153" t="s">
        <v>1644</v>
      </c>
      <c r="H127" s="154">
        <v>199.5</v>
      </c>
      <c r="I127" s="155"/>
      <c r="L127" s="151"/>
      <c r="M127" s="156"/>
      <c r="T127" s="157"/>
      <c r="AT127" s="152" t="s">
        <v>320</v>
      </c>
      <c r="AU127" s="152" t="s">
        <v>87</v>
      </c>
      <c r="AV127" s="12" t="s">
        <v>87</v>
      </c>
      <c r="AW127" s="12" t="s">
        <v>39</v>
      </c>
      <c r="AX127" s="12" t="s">
        <v>85</v>
      </c>
      <c r="AY127" s="152" t="s">
        <v>194</v>
      </c>
    </row>
    <row r="128" spans="2:65" s="1" customFormat="1" ht="16.5" customHeight="1">
      <c r="B128" s="33"/>
      <c r="C128" s="132" t="s">
        <v>243</v>
      </c>
      <c r="D128" s="132" t="s">
        <v>197</v>
      </c>
      <c r="E128" s="133" t="s">
        <v>413</v>
      </c>
      <c r="F128" s="134" t="s">
        <v>414</v>
      </c>
      <c r="G128" s="135" t="s">
        <v>344</v>
      </c>
      <c r="H128" s="136">
        <v>13.3</v>
      </c>
      <c r="I128" s="137"/>
      <c r="J128" s="138">
        <f>ROUND(I128*H128,2)</f>
        <v>0</v>
      </c>
      <c r="K128" s="134" t="s">
        <v>33</v>
      </c>
      <c r="L128" s="33"/>
      <c r="M128" s="139" t="s">
        <v>33</v>
      </c>
      <c r="N128" s="140" t="s">
        <v>49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201</v>
      </c>
      <c r="AT128" s="143" t="s">
        <v>197</v>
      </c>
      <c r="AU128" s="143" t="s">
        <v>87</v>
      </c>
      <c r="AY128" s="17" t="s">
        <v>194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7" t="s">
        <v>85</v>
      </c>
      <c r="BK128" s="144">
        <f>ROUND(I128*H128,2)</f>
        <v>0</v>
      </c>
      <c r="BL128" s="17" t="s">
        <v>201</v>
      </c>
      <c r="BM128" s="143" t="s">
        <v>1645</v>
      </c>
    </row>
    <row r="129" spans="2:51" s="12" customFormat="1" ht="11.25">
      <c r="B129" s="151"/>
      <c r="D129" s="145" t="s">
        <v>320</v>
      </c>
      <c r="E129" s="152" t="s">
        <v>33</v>
      </c>
      <c r="F129" s="153" t="s">
        <v>1646</v>
      </c>
      <c r="H129" s="154">
        <v>13.3</v>
      </c>
      <c r="I129" s="155"/>
      <c r="L129" s="151"/>
      <c r="M129" s="156"/>
      <c r="T129" s="157"/>
      <c r="AT129" s="152" t="s">
        <v>320</v>
      </c>
      <c r="AU129" s="152" t="s">
        <v>87</v>
      </c>
      <c r="AV129" s="12" t="s">
        <v>87</v>
      </c>
      <c r="AW129" s="12" t="s">
        <v>39</v>
      </c>
      <c r="AX129" s="12" t="s">
        <v>85</v>
      </c>
      <c r="AY129" s="152" t="s">
        <v>194</v>
      </c>
    </row>
    <row r="130" spans="2:65" s="1" customFormat="1" ht="24.2" customHeight="1">
      <c r="B130" s="33"/>
      <c r="C130" s="132" t="s">
        <v>247</v>
      </c>
      <c r="D130" s="132" t="s">
        <v>197</v>
      </c>
      <c r="E130" s="133" t="s">
        <v>417</v>
      </c>
      <c r="F130" s="134" t="s">
        <v>418</v>
      </c>
      <c r="G130" s="135" t="s">
        <v>344</v>
      </c>
      <c r="H130" s="136">
        <v>1569.3</v>
      </c>
      <c r="I130" s="137"/>
      <c r="J130" s="138">
        <f>ROUND(I130*H130,2)</f>
        <v>0</v>
      </c>
      <c r="K130" s="134" t="s">
        <v>295</v>
      </c>
      <c r="L130" s="33"/>
      <c r="M130" s="139" t="s">
        <v>33</v>
      </c>
      <c r="N130" s="140" t="s">
        <v>49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201</v>
      </c>
      <c r="AT130" s="143" t="s">
        <v>197</v>
      </c>
      <c r="AU130" s="143" t="s">
        <v>87</v>
      </c>
      <c r="AY130" s="17" t="s">
        <v>194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7" t="s">
        <v>85</v>
      </c>
      <c r="BK130" s="144">
        <f>ROUND(I130*H130,2)</f>
        <v>0</v>
      </c>
      <c r="BL130" s="17" t="s">
        <v>201</v>
      </c>
      <c r="BM130" s="143" t="s">
        <v>1647</v>
      </c>
    </row>
    <row r="131" spans="2:47" s="1" customFormat="1" ht="11.25">
      <c r="B131" s="33"/>
      <c r="D131" s="149" t="s">
        <v>297</v>
      </c>
      <c r="F131" s="150" t="s">
        <v>420</v>
      </c>
      <c r="I131" s="147"/>
      <c r="L131" s="33"/>
      <c r="M131" s="148"/>
      <c r="T131" s="54"/>
      <c r="AT131" s="17" t="s">
        <v>297</v>
      </c>
      <c r="AU131" s="17" t="s">
        <v>87</v>
      </c>
    </row>
    <row r="132" spans="2:51" s="12" customFormat="1" ht="11.25">
      <c r="B132" s="151"/>
      <c r="D132" s="145" t="s">
        <v>320</v>
      </c>
      <c r="E132" s="152" t="s">
        <v>33</v>
      </c>
      <c r="F132" s="153" t="s">
        <v>1515</v>
      </c>
      <c r="H132" s="154">
        <v>219.3</v>
      </c>
      <c r="I132" s="155"/>
      <c r="L132" s="151"/>
      <c r="M132" s="156"/>
      <c r="T132" s="157"/>
      <c r="AT132" s="152" t="s">
        <v>320</v>
      </c>
      <c r="AU132" s="152" t="s">
        <v>87</v>
      </c>
      <c r="AV132" s="12" t="s">
        <v>87</v>
      </c>
      <c r="AW132" s="12" t="s">
        <v>39</v>
      </c>
      <c r="AX132" s="12" t="s">
        <v>78</v>
      </c>
      <c r="AY132" s="152" t="s">
        <v>194</v>
      </c>
    </row>
    <row r="133" spans="2:51" s="12" customFormat="1" ht="11.25">
      <c r="B133" s="151"/>
      <c r="D133" s="145" t="s">
        <v>320</v>
      </c>
      <c r="E133" s="152" t="s">
        <v>33</v>
      </c>
      <c r="F133" s="153" t="s">
        <v>1640</v>
      </c>
      <c r="H133" s="154">
        <v>1350</v>
      </c>
      <c r="I133" s="155"/>
      <c r="L133" s="151"/>
      <c r="M133" s="156"/>
      <c r="T133" s="157"/>
      <c r="AT133" s="152" t="s">
        <v>320</v>
      </c>
      <c r="AU133" s="152" t="s">
        <v>87</v>
      </c>
      <c r="AV133" s="12" t="s">
        <v>87</v>
      </c>
      <c r="AW133" s="12" t="s">
        <v>39</v>
      </c>
      <c r="AX133" s="12" t="s">
        <v>78</v>
      </c>
      <c r="AY133" s="152" t="s">
        <v>194</v>
      </c>
    </row>
    <row r="134" spans="2:51" s="14" customFormat="1" ht="11.25">
      <c r="B134" s="179"/>
      <c r="D134" s="145" t="s">
        <v>320</v>
      </c>
      <c r="E134" s="180" t="s">
        <v>33</v>
      </c>
      <c r="F134" s="181" t="s">
        <v>402</v>
      </c>
      <c r="H134" s="182">
        <v>1569.3</v>
      </c>
      <c r="I134" s="183"/>
      <c r="L134" s="179"/>
      <c r="M134" s="184"/>
      <c r="T134" s="185"/>
      <c r="AT134" s="180" t="s">
        <v>320</v>
      </c>
      <c r="AU134" s="180" t="s">
        <v>87</v>
      </c>
      <c r="AV134" s="14" t="s">
        <v>201</v>
      </c>
      <c r="AW134" s="14" t="s">
        <v>39</v>
      </c>
      <c r="AX134" s="14" t="s">
        <v>85</v>
      </c>
      <c r="AY134" s="180" t="s">
        <v>194</v>
      </c>
    </row>
    <row r="135" spans="2:65" s="1" customFormat="1" ht="24.2" customHeight="1">
      <c r="B135" s="33"/>
      <c r="C135" s="132" t="s">
        <v>251</v>
      </c>
      <c r="D135" s="132" t="s">
        <v>197</v>
      </c>
      <c r="E135" s="133" t="s">
        <v>421</v>
      </c>
      <c r="F135" s="134" t="s">
        <v>422</v>
      </c>
      <c r="G135" s="135" t="s">
        <v>344</v>
      </c>
      <c r="H135" s="136">
        <v>2267</v>
      </c>
      <c r="I135" s="137"/>
      <c r="J135" s="138">
        <f>ROUND(I135*H135,2)</f>
        <v>0</v>
      </c>
      <c r="K135" s="134" t="s">
        <v>295</v>
      </c>
      <c r="L135" s="33"/>
      <c r="M135" s="139" t="s">
        <v>33</v>
      </c>
      <c r="N135" s="140" t="s">
        <v>49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201</v>
      </c>
      <c r="AT135" s="143" t="s">
        <v>197</v>
      </c>
      <c r="AU135" s="143" t="s">
        <v>87</v>
      </c>
      <c r="AY135" s="17" t="s">
        <v>194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85</v>
      </c>
      <c r="BK135" s="144">
        <f>ROUND(I135*H135,2)</f>
        <v>0</v>
      </c>
      <c r="BL135" s="17" t="s">
        <v>201</v>
      </c>
      <c r="BM135" s="143" t="s">
        <v>1648</v>
      </c>
    </row>
    <row r="136" spans="2:47" s="1" customFormat="1" ht="11.25">
      <c r="B136" s="33"/>
      <c r="D136" s="149" t="s">
        <v>297</v>
      </c>
      <c r="F136" s="150" t="s">
        <v>424</v>
      </c>
      <c r="I136" s="147"/>
      <c r="L136" s="33"/>
      <c r="M136" s="148"/>
      <c r="T136" s="54"/>
      <c r="AT136" s="17" t="s">
        <v>297</v>
      </c>
      <c r="AU136" s="17" t="s">
        <v>87</v>
      </c>
    </row>
    <row r="137" spans="2:51" s="12" customFormat="1" ht="11.25">
      <c r="B137" s="151"/>
      <c r="D137" s="145" t="s">
        <v>320</v>
      </c>
      <c r="E137" s="152" t="s">
        <v>33</v>
      </c>
      <c r="F137" s="153" t="s">
        <v>1634</v>
      </c>
      <c r="H137" s="154">
        <v>174</v>
      </c>
      <c r="I137" s="155"/>
      <c r="L137" s="151"/>
      <c r="M137" s="156"/>
      <c r="T137" s="157"/>
      <c r="AT137" s="152" t="s">
        <v>320</v>
      </c>
      <c r="AU137" s="152" t="s">
        <v>87</v>
      </c>
      <c r="AV137" s="12" t="s">
        <v>87</v>
      </c>
      <c r="AW137" s="12" t="s">
        <v>39</v>
      </c>
      <c r="AX137" s="12" t="s">
        <v>78</v>
      </c>
      <c r="AY137" s="152" t="s">
        <v>194</v>
      </c>
    </row>
    <row r="138" spans="2:51" s="12" customFormat="1" ht="11.25">
      <c r="B138" s="151"/>
      <c r="D138" s="145" t="s">
        <v>320</v>
      </c>
      <c r="E138" s="152" t="s">
        <v>33</v>
      </c>
      <c r="F138" s="153" t="s">
        <v>1631</v>
      </c>
      <c r="H138" s="154">
        <v>743</v>
      </c>
      <c r="I138" s="155"/>
      <c r="L138" s="151"/>
      <c r="M138" s="156"/>
      <c r="T138" s="157"/>
      <c r="AT138" s="152" t="s">
        <v>320</v>
      </c>
      <c r="AU138" s="152" t="s">
        <v>87</v>
      </c>
      <c r="AV138" s="12" t="s">
        <v>87</v>
      </c>
      <c r="AW138" s="12" t="s">
        <v>39</v>
      </c>
      <c r="AX138" s="12" t="s">
        <v>78</v>
      </c>
      <c r="AY138" s="152" t="s">
        <v>194</v>
      </c>
    </row>
    <row r="139" spans="2:51" s="12" customFormat="1" ht="11.25">
      <c r="B139" s="151"/>
      <c r="D139" s="145" t="s">
        <v>320</v>
      </c>
      <c r="E139" s="152" t="s">
        <v>33</v>
      </c>
      <c r="F139" s="153" t="s">
        <v>1640</v>
      </c>
      <c r="H139" s="154">
        <v>1350</v>
      </c>
      <c r="I139" s="155"/>
      <c r="L139" s="151"/>
      <c r="M139" s="156"/>
      <c r="T139" s="157"/>
      <c r="AT139" s="152" t="s">
        <v>320</v>
      </c>
      <c r="AU139" s="152" t="s">
        <v>87</v>
      </c>
      <c r="AV139" s="12" t="s">
        <v>87</v>
      </c>
      <c r="AW139" s="12" t="s">
        <v>39</v>
      </c>
      <c r="AX139" s="12" t="s">
        <v>78</v>
      </c>
      <c r="AY139" s="152" t="s">
        <v>194</v>
      </c>
    </row>
    <row r="140" spans="2:51" s="14" customFormat="1" ht="11.25">
      <c r="B140" s="179"/>
      <c r="D140" s="145" t="s">
        <v>320</v>
      </c>
      <c r="E140" s="180" t="s">
        <v>33</v>
      </c>
      <c r="F140" s="181" t="s">
        <v>402</v>
      </c>
      <c r="H140" s="182">
        <v>2267</v>
      </c>
      <c r="I140" s="183"/>
      <c r="L140" s="179"/>
      <c r="M140" s="184"/>
      <c r="T140" s="185"/>
      <c r="AT140" s="180" t="s">
        <v>320</v>
      </c>
      <c r="AU140" s="180" t="s">
        <v>87</v>
      </c>
      <c r="AV140" s="14" t="s">
        <v>201</v>
      </c>
      <c r="AW140" s="14" t="s">
        <v>39</v>
      </c>
      <c r="AX140" s="14" t="s">
        <v>85</v>
      </c>
      <c r="AY140" s="180" t="s">
        <v>194</v>
      </c>
    </row>
    <row r="141" spans="2:65" s="1" customFormat="1" ht="24.2" customHeight="1">
      <c r="B141" s="33"/>
      <c r="C141" s="132" t="s">
        <v>257</v>
      </c>
      <c r="D141" s="132" t="s">
        <v>197</v>
      </c>
      <c r="E141" s="133" t="s">
        <v>425</v>
      </c>
      <c r="F141" s="134" t="s">
        <v>426</v>
      </c>
      <c r="G141" s="135" t="s">
        <v>317</v>
      </c>
      <c r="H141" s="136">
        <v>153</v>
      </c>
      <c r="I141" s="137"/>
      <c r="J141" s="138">
        <f>ROUND(I141*H141,2)</f>
        <v>0</v>
      </c>
      <c r="K141" s="134" t="s">
        <v>295</v>
      </c>
      <c r="L141" s="33"/>
      <c r="M141" s="139" t="s">
        <v>33</v>
      </c>
      <c r="N141" s="140" t="s">
        <v>49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201</v>
      </c>
      <c r="AT141" s="143" t="s">
        <v>197</v>
      </c>
      <c r="AU141" s="143" t="s">
        <v>87</v>
      </c>
      <c r="AY141" s="17" t="s">
        <v>194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7" t="s">
        <v>85</v>
      </c>
      <c r="BK141" s="144">
        <f>ROUND(I141*H141,2)</f>
        <v>0</v>
      </c>
      <c r="BL141" s="17" t="s">
        <v>201</v>
      </c>
      <c r="BM141" s="143" t="s">
        <v>1649</v>
      </c>
    </row>
    <row r="142" spans="2:47" s="1" customFormat="1" ht="11.25">
      <c r="B142" s="33"/>
      <c r="D142" s="149" t="s">
        <v>297</v>
      </c>
      <c r="F142" s="150" t="s">
        <v>428</v>
      </c>
      <c r="I142" s="147"/>
      <c r="L142" s="33"/>
      <c r="M142" s="148"/>
      <c r="T142" s="54"/>
      <c r="AT142" s="17" t="s">
        <v>297</v>
      </c>
      <c r="AU142" s="17" t="s">
        <v>87</v>
      </c>
    </row>
    <row r="143" spans="2:51" s="12" customFormat="1" ht="11.25">
      <c r="B143" s="151"/>
      <c r="D143" s="145" t="s">
        <v>320</v>
      </c>
      <c r="E143" s="152" t="s">
        <v>33</v>
      </c>
      <c r="F143" s="153" t="s">
        <v>1650</v>
      </c>
      <c r="H143" s="154">
        <v>153</v>
      </c>
      <c r="I143" s="155"/>
      <c r="L143" s="151"/>
      <c r="M143" s="156"/>
      <c r="T143" s="157"/>
      <c r="AT143" s="152" t="s">
        <v>320</v>
      </c>
      <c r="AU143" s="152" t="s">
        <v>87</v>
      </c>
      <c r="AV143" s="12" t="s">
        <v>87</v>
      </c>
      <c r="AW143" s="12" t="s">
        <v>39</v>
      </c>
      <c r="AX143" s="12" t="s">
        <v>85</v>
      </c>
      <c r="AY143" s="152" t="s">
        <v>194</v>
      </c>
    </row>
    <row r="144" spans="2:65" s="1" customFormat="1" ht="24.2" customHeight="1">
      <c r="B144" s="33"/>
      <c r="C144" s="132" t="s">
        <v>8</v>
      </c>
      <c r="D144" s="132" t="s">
        <v>197</v>
      </c>
      <c r="E144" s="133" t="s">
        <v>430</v>
      </c>
      <c r="F144" s="134" t="s">
        <v>431</v>
      </c>
      <c r="G144" s="135" t="s">
        <v>317</v>
      </c>
      <c r="H144" s="136">
        <v>153</v>
      </c>
      <c r="I144" s="137"/>
      <c r="J144" s="138">
        <f>ROUND(I144*H144,2)</f>
        <v>0</v>
      </c>
      <c r="K144" s="134" t="s">
        <v>295</v>
      </c>
      <c r="L144" s="33"/>
      <c r="M144" s="139" t="s">
        <v>33</v>
      </c>
      <c r="N144" s="140" t="s">
        <v>49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201</v>
      </c>
      <c r="AT144" s="143" t="s">
        <v>197</v>
      </c>
      <c r="AU144" s="143" t="s">
        <v>87</v>
      </c>
      <c r="AY144" s="17" t="s">
        <v>194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7" t="s">
        <v>85</v>
      </c>
      <c r="BK144" s="144">
        <f>ROUND(I144*H144,2)</f>
        <v>0</v>
      </c>
      <c r="BL144" s="17" t="s">
        <v>201</v>
      </c>
      <c r="BM144" s="143" t="s">
        <v>1651</v>
      </c>
    </row>
    <row r="145" spans="2:47" s="1" customFormat="1" ht="11.25">
      <c r="B145" s="33"/>
      <c r="D145" s="149" t="s">
        <v>297</v>
      </c>
      <c r="F145" s="150" t="s">
        <v>433</v>
      </c>
      <c r="I145" s="147"/>
      <c r="L145" s="33"/>
      <c r="M145" s="148"/>
      <c r="T145" s="54"/>
      <c r="AT145" s="17" t="s">
        <v>297</v>
      </c>
      <c r="AU145" s="17" t="s">
        <v>87</v>
      </c>
    </row>
    <row r="146" spans="2:65" s="1" customFormat="1" ht="16.5" customHeight="1">
      <c r="B146" s="33"/>
      <c r="C146" s="161" t="s">
        <v>265</v>
      </c>
      <c r="D146" s="161" t="s">
        <v>348</v>
      </c>
      <c r="E146" s="162" t="s">
        <v>434</v>
      </c>
      <c r="F146" s="163" t="s">
        <v>435</v>
      </c>
      <c r="G146" s="164" t="s">
        <v>436</v>
      </c>
      <c r="H146" s="165">
        <v>6.04</v>
      </c>
      <c r="I146" s="166"/>
      <c r="J146" s="167">
        <f>ROUND(I146*H146,2)</f>
        <v>0</v>
      </c>
      <c r="K146" s="163" t="s">
        <v>295</v>
      </c>
      <c r="L146" s="168"/>
      <c r="M146" s="169" t="s">
        <v>33</v>
      </c>
      <c r="N146" s="170" t="s">
        <v>49</v>
      </c>
      <c r="P146" s="141">
        <f>O146*H146</f>
        <v>0</v>
      </c>
      <c r="Q146" s="141">
        <v>0.001</v>
      </c>
      <c r="R146" s="141">
        <f>Q146*H146</f>
        <v>0.00604</v>
      </c>
      <c r="S146" s="141">
        <v>0</v>
      </c>
      <c r="T146" s="142">
        <f>S146*H146</f>
        <v>0</v>
      </c>
      <c r="AR146" s="143" t="s">
        <v>228</v>
      </c>
      <c r="AT146" s="143" t="s">
        <v>348</v>
      </c>
      <c r="AU146" s="143" t="s">
        <v>87</v>
      </c>
      <c r="AY146" s="17" t="s">
        <v>194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7" t="s">
        <v>85</v>
      </c>
      <c r="BK146" s="144">
        <f>ROUND(I146*H146,2)</f>
        <v>0</v>
      </c>
      <c r="BL146" s="17" t="s">
        <v>201</v>
      </c>
      <c r="BM146" s="143" t="s">
        <v>1652</v>
      </c>
    </row>
    <row r="147" spans="2:51" s="12" customFormat="1" ht="11.25">
      <c r="B147" s="151"/>
      <c r="D147" s="145" t="s">
        <v>320</v>
      </c>
      <c r="F147" s="153" t="s">
        <v>1653</v>
      </c>
      <c r="H147" s="154">
        <v>6.04</v>
      </c>
      <c r="I147" s="155"/>
      <c r="L147" s="151"/>
      <c r="M147" s="156"/>
      <c r="T147" s="157"/>
      <c r="AT147" s="152" t="s">
        <v>320</v>
      </c>
      <c r="AU147" s="152" t="s">
        <v>87</v>
      </c>
      <c r="AV147" s="12" t="s">
        <v>87</v>
      </c>
      <c r="AW147" s="12" t="s">
        <v>4</v>
      </c>
      <c r="AX147" s="12" t="s">
        <v>85</v>
      </c>
      <c r="AY147" s="152" t="s">
        <v>194</v>
      </c>
    </row>
    <row r="148" spans="2:65" s="1" customFormat="1" ht="24.2" customHeight="1">
      <c r="B148" s="33"/>
      <c r="C148" s="132" t="s">
        <v>270</v>
      </c>
      <c r="D148" s="132" t="s">
        <v>197</v>
      </c>
      <c r="E148" s="133" t="s">
        <v>439</v>
      </c>
      <c r="F148" s="134" t="s">
        <v>440</v>
      </c>
      <c r="G148" s="135" t="s">
        <v>317</v>
      </c>
      <c r="H148" s="136">
        <v>149</v>
      </c>
      <c r="I148" s="137"/>
      <c r="J148" s="138">
        <f>ROUND(I148*H148,2)</f>
        <v>0</v>
      </c>
      <c r="K148" s="134" t="s">
        <v>295</v>
      </c>
      <c r="L148" s="33"/>
      <c r="M148" s="139" t="s">
        <v>33</v>
      </c>
      <c r="N148" s="140" t="s">
        <v>49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201</v>
      </c>
      <c r="AT148" s="143" t="s">
        <v>197</v>
      </c>
      <c r="AU148" s="143" t="s">
        <v>87</v>
      </c>
      <c r="AY148" s="17" t="s">
        <v>194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7" t="s">
        <v>85</v>
      </c>
      <c r="BK148" s="144">
        <f>ROUND(I148*H148,2)</f>
        <v>0</v>
      </c>
      <c r="BL148" s="17" t="s">
        <v>201</v>
      </c>
      <c r="BM148" s="143" t="s">
        <v>1654</v>
      </c>
    </row>
    <row r="149" spans="2:47" s="1" customFormat="1" ht="11.25">
      <c r="B149" s="33"/>
      <c r="D149" s="149" t="s">
        <v>297</v>
      </c>
      <c r="F149" s="150" t="s">
        <v>442</v>
      </c>
      <c r="I149" s="147"/>
      <c r="L149" s="33"/>
      <c r="M149" s="148"/>
      <c r="T149" s="54"/>
      <c r="AT149" s="17" t="s">
        <v>297</v>
      </c>
      <c r="AU149" s="17" t="s">
        <v>87</v>
      </c>
    </row>
    <row r="150" spans="2:65" s="1" customFormat="1" ht="21.75" customHeight="1">
      <c r="B150" s="33"/>
      <c r="C150" s="132" t="s">
        <v>274</v>
      </c>
      <c r="D150" s="132" t="s">
        <v>197</v>
      </c>
      <c r="E150" s="133" t="s">
        <v>443</v>
      </c>
      <c r="F150" s="134" t="s">
        <v>444</v>
      </c>
      <c r="G150" s="135" t="s">
        <v>317</v>
      </c>
      <c r="H150" s="136">
        <v>153</v>
      </c>
      <c r="I150" s="137"/>
      <c r="J150" s="138">
        <f>ROUND(I150*H150,2)</f>
        <v>0</v>
      </c>
      <c r="K150" s="134" t="s">
        <v>295</v>
      </c>
      <c r="L150" s="33"/>
      <c r="M150" s="139" t="s">
        <v>33</v>
      </c>
      <c r="N150" s="140" t="s">
        <v>49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201</v>
      </c>
      <c r="AT150" s="143" t="s">
        <v>197</v>
      </c>
      <c r="AU150" s="143" t="s">
        <v>87</v>
      </c>
      <c r="AY150" s="17" t="s">
        <v>194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7" t="s">
        <v>85</v>
      </c>
      <c r="BK150" s="144">
        <f>ROUND(I150*H150,2)</f>
        <v>0</v>
      </c>
      <c r="BL150" s="17" t="s">
        <v>201</v>
      </c>
      <c r="BM150" s="143" t="s">
        <v>1655</v>
      </c>
    </row>
    <row r="151" spans="2:47" s="1" customFormat="1" ht="11.25">
      <c r="B151" s="33"/>
      <c r="D151" s="149" t="s">
        <v>297</v>
      </c>
      <c r="F151" s="150" t="s">
        <v>446</v>
      </c>
      <c r="I151" s="147"/>
      <c r="L151" s="33"/>
      <c r="M151" s="148"/>
      <c r="T151" s="54"/>
      <c r="AT151" s="17" t="s">
        <v>297</v>
      </c>
      <c r="AU151" s="17" t="s">
        <v>87</v>
      </c>
    </row>
    <row r="152" spans="2:51" s="12" customFormat="1" ht="11.25">
      <c r="B152" s="151"/>
      <c r="D152" s="145" t="s">
        <v>320</v>
      </c>
      <c r="E152" s="152" t="s">
        <v>33</v>
      </c>
      <c r="F152" s="153" t="s">
        <v>1656</v>
      </c>
      <c r="H152" s="154">
        <v>153</v>
      </c>
      <c r="I152" s="155"/>
      <c r="L152" s="151"/>
      <c r="M152" s="156"/>
      <c r="T152" s="157"/>
      <c r="AT152" s="152" t="s">
        <v>320</v>
      </c>
      <c r="AU152" s="152" t="s">
        <v>87</v>
      </c>
      <c r="AV152" s="12" t="s">
        <v>87</v>
      </c>
      <c r="AW152" s="12" t="s">
        <v>39</v>
      </c>
      <c r="AX152" s="12" t="s">
        <v>85</v>
      </c>
      <c r="AY152" s="152" t="s">
        <v>194</v>
      </c>
    </row>
    <row r="153" spans="2:65" s="1" customFormat="1" ht="24.2" customHeight="1">
      <c r="B153" s="33"/>
      <c r="C153" s="132" t="s">
        <v>279</v>
      </c>
      <c r="D153" s="132" t="s">
        <v>197</v>
      </c>
      <c r="E153" s="133" t="s">
        <v>448</v>
      </c>
      <c r="F153" s="134" t="s">
        <v>449</v>
      </c>
      <c r="G153" s="135" t="s">
        <v>317</v>
      </c>
      <c r="H153" s="136">
        <v>480</v>
      </c>
      <c r="I153" s="137"/>
      <c r="J153" s="138">
        <f>ROUND(I153*H153,2)</f>
        <v>0</v>
      </c>
      <c r="K153" s="134" t="s">
        <v>295</v>
      </c>
      <c r="L153" s="33"/>
      <c r="M153" s="139" t="s">
        <v>33</v>
      </c>
      <c r="N153" s="140" t="s">
        <v>49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201</v>
      </c>
      <c r="AT153" s="143" t="s">
        <v>197</v>
      </c>
      <c r="AU153" s="143" t="s">
        <v>87</v>
      </c>
      <c r="AY153" s="17" t="s">
        <v>194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7" t="s">
        <v>85</v>
      </c>
      <c r="BK153" s="144">
        <f>ROUND(I153*H153,2)</f>
        <v>0</v>
      </c>
      <c r="BL153" s="17" t="s">
        <v>201</v>
      </c>
      <c r="BM153" s="143" t="s">
        <v>1657</v>
      </c>
    </row>
    <row r="154" spans="2:47" s="1" customFormat="1" ht="11.25">
      <c r="B154" s="33"/>
      <c r="D154" s="149" t="s">
        <v>297</v>
      </c>
      <c r="F154" s="150" t="s">
        <v>451</v>
      </c>
      <c r="I154" s="147"/>
      <c r="L154" s="33"/>
      <c r="M154" s="148"/>
      <c r="T154" s="54"/>
      <c r="AT154" s="17" t="s">
        <v>297</v>
      </c>
      <c r="AU154" s="17" t="s">
        <v>87</v>
      </c>
    </row>
    <row r="155" spans="2:51" s="12" customFormat="1" ht="11.25">
      <c r="B155" s="151"/>
      <c r="D155" s="145" t="s">
        <v>320</v>
      </c>
      <c r="E155" s="152" t="s">
        <v>33</v>
      </c>
      <c r="F155" s="153" t="s">
        <v>1658</v>
      </c>
      <c r="H155" s="154">
        <v>480</v>
      </c>
      <c r="I155" s="155"/>
      <c r="L155" s="151"/>
      <c r="M155" s="156"/>
      <c r="T155" s="157"/>
      <c r="AT155" s="152" t="s">
        <v>320</v>
      </c>
      <c r="AU155" s="152" t="s">
        <v>87</v>
      </c>
      <c r="AV155" s="12" t="s">
        <v>87</v>
      </c>
      <c r="AW155" s="12" t="s">
        <v>39</v>
      </c>
      <c r="AX155" s="12" t="s">
        <v>85</v>
      </c>
      <c r="AY155" s="152" t="s">
        <v>194</v>
      </c>
    </row>
    <row r="156" spans="2:65" s="1" customFormat="1" ht="24.2" customHeight="1">
      <c r="B156" s="33"/>
      <c r="C156" s="132" t="s">
        <v>283</v>
      </c>
      <c r="D156" s="132" t="s">
        <v>197</v>
      </c>
      <c r="E156" s="133" t="s">
        <v>453</v>
      </c>
      <c r="F156" s="134" t="s">
        <v>454</v>
      </c>
      <c r="G156" s="135" t="s">
        <v>317</v>
      </c>
      <c r="H156" s="136">
        <v>149</v>
      </c>
      <c r="I156" s="137"/>
      <c r="J156" s="138">
        <f>ROUND(I156*H156,2)</f>
        <v>0</v>
      </c>
      <c r="K156" s="134" t="s">
        <v>295</v>
      </c>
      <c r="L156" s="33"/>
      <c r="M156" s="139" t="s">
        <v>33</v>
      </c>
      <c r="N156" s="140" t="s">
        <v>49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201</v>
      </c>
      <c r="AT156" s="143" t="s">
        <v>197</v>
      </c>
      <c r="AU156" s="143" t="s">
        <v>87</v>
      </c>
      <c r="AY156" s="17" t="s">
        <v>194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7" t="s">
        <v>85</v>
      </c>
      <c r="BK156" s="144">
        <f>ROUND(I156*H156,2)</f>
        <v>0</v>
      </c>
      <c r="BL156" s="17" t="s">
        <v>201</v>
      </c>
      <c r="BM156" s="143" t="s">
        <v>1659</v>
      </c>
    </row>
    <row r="157" spans="2:47" s="1" customFormat="1" ht="11.25">
      <c r="B157" s="33"/>
      <c r="D157" s="149" t="s">
        <v>297</v>
      </c>
      <c r="F157" s="150" t="s">
        <v>456</v>
      </c>
      <c r="I157" s="147"/>
      <c r="L157" s="33"/>
      <c r="M157" s="148"/>
      <c r="T157" s="54"/>
      <c r="AT157" s="17" t="s">
        <v>297</v>
      </c>
      <c r="AU157" s="17" t="s">
        <v>87</v>
      </c>
    </row>
    <row r="158" spans="2:51" s="12" customFormat="1" ht="11.25">
      <c r="B158" s="151"/>
      <c r="D158" s="145" t="s">
        <v>320</v>
      </c>
      <c r="E158" s="152" t="s">
        <v>33</v>
      </c>
      <c r="F158" s="153" t="s">
        <v>1660</v>
      </c>
      <c r="H158" s="154">
        <v>149</v>
      </c>
      <c r="I158" s="155"/>
      <c r="L158" s="151"/>
      <c r="M158" s="156"/>
      <c r="T158" s="157"/>
      <c r="AT158" s="152" t="s">
        <v>320</v>
      </c>
      <c r="AU158" s="152" t="s">
        <v>87</v>
      </c>
      <c r="AV158" s="12" t="s">
        <v>87</v>
      </c>
      <c r="AW158" s="12" t="s">
        <v>39</v>
      </c>
      <c r="AX158" s="12" t="s">
        <v>85</v>
      </c>
      <c r="AY158" s="152" t="s">
        <v>194</v>
      </c>
    </row>
    <row r="159" spans="2:65" s="1" customFormat="1" ht="16.5" customHeight="1">
      <c r="B159" s="33"/>
      <c r="C159" s="132" t="s">
        <v>7</v>
      </c>
      <c r="D159" s="132" t="s">
        <v>197</v>
      </c>
      <c r="E159" s="133" t="s">
        <v>458</v>
      </c>
      <c r="F159" s="134" t="s">
        <v>459</v>
      </c>
      <c r="G159" s="135" t="s">
        <v>344</v>
      </c>
      <c r="H159" s="136">
        <v>6.04</v>
      </c>
      <c r="I159" s="137"/>
      <c r="J159" s="138">
        <f>ROUND(I159*H159,2)</f>
        <v>0</v>
      </c>
      <c r="K159" s="134" t="s">
        <v>295</v>
      </c>
      <c r="L159" s="33"/>
      <c r="M159" s="139" t="s">
        <v>33</v>
      </c>
      <c r="N159" s="140" t="s">
        <v>49</v>
      </c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AR159" s="143" t="s">
        <v>201</v>
      </c>
      <c r="AT159" s="143" t="s">
        <v>197</v>
      </c>
      <c r="AU159" s="143" t="s">
        <v>87</v>
      </c>
      <c r="AY159" s="17" t="s">
        <v>194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7" t="s">
        <v>85</v>
      </c>
      <c r="BK159" s="144">
        <f>ROUND(I159*H159,2)</f>
        <v>0</v>
      </c>
      <c r="BL159" s="17" t="s">
        <v>201</v>
      </c>
      <c r="BM159" s="143" t="s">
        <v>1661</v>
      </c>
    </row>
    <row r="160" spans="2:47" s="1" customFormat="1" ht="11.25">
      <c r="B160" s="33"/>
      <c r="D160" s="149" t="s">
        <v>297</v>
      </c>
      <c r="F160" s="150" t="s">
        <v>461</v>
      </c>
      <c r="I160" s="147"/>
      <c r="L160" s="33"/>
      <c r="M160" s="148"/>
      <c r="T160" s="54"/>
      <c r="AT160" s="17" t="s">
        <v>297</v>
      </c>
      <c r="AU160" s="17" t="s">
        <v>87</v>
      </c>
    </row>
    <row r="161" spans="2:65" s="1" customFormat="1" ht="16.5" customHeight="1">
      <c r="B161" s="33"/>
      <c r="C161" s="132" t="s">
        <v>486</v>
      </c>
      <c r="D161" s="132" t="s">
        <v>197</v>
      </c>
      <c r="E161" s="133" t="s">
        <v>636</v>
      </c>
      <c r="F161" s="134" t="s">
        <v>1025</v>
      </c>
      <c r="G161" s="135" t="s">
        <v>621</v>
      </c>
      <c r="H161" s="136">
        <v>2</v>
      </c>
      <c r="I161" s="137"/>
      <c r="J161" s="138">
        <f>ROUND(I161*H161,2)</f>
        <v>0</v>
      </c>
      <c r="K161" s="134" t="s">
        <v>33</v>
      </c>
      <c r="L161" s="33"/>
      <c r="M161" s="139" t="s">
        <v>33</v>
      </c>
      <c r="N161" s="140" t="s">
        <v>49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201</v>
      </c>
      <c r="AT161" s="143" t="s">
        <v>197</v>
      </c>
      <c r="AU161" s="143" t="s">
        <v>87</v>
      </c>
      <c r="AY161" s="17" t="s">
        <v>194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7" t="s">
        <v>85</v>
      </c>
      <c r="BK161" s="144">
        <f>ROUND(I161*H161,2)</f>
        <v>0</v>
      </c>
      <c r="BL161" s="17" t="s">
        <v>201</v>
      </c>
      <c r="BM161" s="143" t="s">
        <v>1662</v>
      </c>
    </row>
    <row r="162" spans="2:47" s="1" customFormat="1" ht="19.5">
      <c r="B162" s="33"/>
      <c r="D162" s="145" t="s">
        <v>206</v>
      </c>
      <c r="F162" s="146" t="s">
        <v>638</v>
      </c>
      <c r="I162" s="147"/>
      <c r="L162" s="33"/>
      <c r="M162" s="148"/>
      <c r="T162" s="54"/>
      <c r="AT162" s="17" t="s">
        <v>206</v>
      </c>
      <c r="AU162" s="17" t="s">
        <v>87</v>
      </c>
    </row>
    <row r="163" spans="2:65" s="1" customFormat="1" ht="16.5" customHeight="1">
      <c r="B163" s="33"/>
      <c r="C163" s="132" t="s">
        <v>293</v>
      </c>
      <c r="D163" s="132" t="s">
        <v>197</v>
      </c>
      <c r="E163" s="133" t="s">
        <v>462</v>
      </c>
      <c r="F163" s="134" t="s">
        <v>463</v>
      </c>
      <c r="G163" s="135" t="s">
        <v>200</v>
      </c>
      <c r="H163" s="136">
        <v>1</v>
      </c>
      <c r="I163" s="137"/>
      <c r="J163" s="138">
        <f>ROUND(I163*H163,2)</f>
        <v>0</v>
      </c>
      <c r="K163" s="134" t="s">
        <v>33</v>
      </c>
      <c r="L163" s="33"/>
      <c r="M163" s="139" t="s">
        <v>33</v>
      </c>
      <c r="N163" s="140" t="s">
        <v>49</v>
      </c>
      <c r="P163" s="141">
        <f>O163*H163</f>
        <v>0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AR163" s="143" t="s">
        <v>201</v>
      </c>
      <c r="AT163" s="143" t="s">
        <v>197</v>
      </c>
      <c r="AU163" s="143" t="s">
        <v>87</v>
      </c>
      <c r="AY163" s="17" t="s">
        <v>194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7" t="s">
        <v>85</v>
      </c>
      <c r="BK163" s="144">
        <f>ROUND(I163*H163,2)</f>
        <v>0</v>
      </c>
      <c r="BL163" s="17" t="s">
        <v>201</v>
      </c>
      <c r="BM163" s="143" t="s">
        <v>1663</v>
      </c>
    </row>
    <row r="164" spans="2:47" s="1" customFormat="1" ht="68.25">
      <c r="B164" s="33"/>
      <c r="D164" s="145" t="s">
        <v>206</v>
      </c>
      <c r="F164" s="146" t="s">
        <v>465</v>
      </c>
      <c r="I164" s="147"/>
      <c r="L164" s="33"/>
      <c r="M164" s="148"/>
      <c r="T164" s="54"/>
      <c r="AT164" s="17" t="s">
        <v>206</v>
      </c>
      <c r="AU164" s="17" t="s">
        <v>87</v>
      </c>
    </row>
    <row r="165" spans="2:51" s="12" customFormat="1" ht="11.25">
      <c r="B165" s="151"/>
      <c r="D165" s="145" t="s">
        <v>320</v>
      </c>
      <c r="E165" s="152" t="s">
        <v>33</v>
      </c>
      <c r="F165" s="153" t="s">
        <v>466</v>
      </c>
      <c r="H165" s="154">
        <v>1</v>
      </c>
      <c r="I165" s="155"/>
      <c r="L165" s="151"/>
      <c r="M165" s="156"/>
      <c r="T165" s="157"/>
      <c r="AT165" s="152" t="s">
        <v>320</v>
      </c>
      <c r="AU165" s="152" t="s">
        <v>87</v>
      </c>
      <c r="AV165" s="12" t="s">
        <v>87</v>
      </c>
      <c r="AW165" s="12" t="s">
        <v>39</v>
      </c>
      <c r="AX165" s="12" t="s">
        <v>85</v>
      </c>
      <c r="AY165" s="152" t="s">
        <v>194</v>
      </c>
    </row>
    <row r="166" spans="2:65" s="1" customFormat="1" ht="16.5" customHeight="1">
      <c r="B166" s="33"/>
      <c r="C166" s="132" t="s">
        <v>494</v>
      </c>
      <c r="D166" s="132" t="s">
        <v>197</v>
      </c>
      <c r="E166" s="133" t="s">
        <v>467</v>
      </c>
      <c r="F166" s="134" t="s">
        <v>468</v>
      </c>
      <c r="G166" s="135" t="s">
        <v>200</v>
      </c>
      <c r="H166" s="136">
        <v>1</v>
      </c>
      <c r="I166" s="137"/>
      <c r="J166" s="138">
        <f>ROUND(I166*H166,2)</f>
        <v>0</v>
      </c>
      <c r="K166" s="134" t="s">
        <v>33</v>
      </c>
      <c r="L166" s="33"/>
      <c r="M166" s="139" t="s">
        <v>33</v>
      </c>
      <c r="N166" s="140" t="s">
        <v>49</v>
      </c>
      <c r="P166" s="141">
        <f>O166*H166</f>
        <v>0</v>
      </c>
      <c r="Q166" s="141">
        <v>0</v>
      </c>
      <c r="R166" s="141">
        <f>Q166*H166</f>
        <v>0</v>
      </c>
      <c r="S166" s="141">
        <v>0</v>
      </c>
      <c r="T166" s="142">
        <f>S166*H166</f>
        <v>0</v>
      </c>
      <c r="AR166" s="143" t="s">
        <v>201</v>
      </c>
      <c r="AT166" s="143" t="s">
        <v>197</v>
      </c>
      <c r="AU166" s="143" t="s">
        <v>87</v>
      </c>
      <c r="AY166" s="17" t="s">
        <v>194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7" t="s">
        <v>85</v>
      </c>
      <c r="BK166" s="144">
        <f>ROUND(I166*H166,2)</f>
        <v>0</v>
      </c>
      <c r="BL166" s="17" t="s">
        <v>201</v>
      </c>
      <c r="BM166" s="143" t="s">
        <v>1664</v>
      </c>
    </row>
    <row r="167" spans="2:47" s="1" customFormat="1" ht="48.75">
      <c r="B167" s="33"/>
      <c r="D167" s="145" t="s">
        <v>206</v>
      </c>
      <c r="F167" s="146" t="s">
        <v>470</v>
      </c>
      <c r="I167" s="147"/>
      <c r="L167" s="33"/>
      <c r="M167" s="148"/>
      <c r="T167" s="54"/>
      <c r="AT167" s="17" t="s">
        <v>206</v>
      </c>
      <c r="AU167" s="17" t="s">
        <v>87</v>
      </c>
    </row>
    <row r="168" spans="2:51" s="12" customFormat="1" ht="11.25">
      <c r="B168" s="151"/>
      <c r="D168" s="145" t="s">
        <v>320</v>
      </c>
      <c r="E168" s="152" t="s">
        <v>33</v>
      </c>
      <c r="F168" s="153" t="s">
        <v>1665</v>
      </c>
      <c r="H168" s="154">
        <v>1</v>
      </c>
      <c r="I168" s="155"/>
      <c r="L168" s="151"/>
      <c r="M168" s="156"/>
      <c r="T168" s="157"/>
      <c r="AT168" s="152" t="s">
        <v>320</v>
      </c>
      <c r="AU168" s="152" t="s">
        <v>87</v>
      </c>
      <c r="AV168" s="12" t="s">
        <v>87</v>
      </c>
      <c r="AW168" s="12" t="s">
        <v>39</v>
      </c>
      <c r="AX168" s="12" t="s">
        <v>85</v>
      </c>
      <c r="AY168" s="152" t="s">
        <v>194</v>
      </c>
    </row>
    <row r="169" spans="2:63" s="11" customFormat="1" ht="22.9" customHeight="1">
      <c r="B169" s="120"/>
      <c r="D169" s="121" t="s">
        <v>77</v>
      </c>
      <c r="E169" s="130" t="s">
        <v>201</v>
      </c>
      <c r="F169" s="130" t="s">
        <v>354</v>
      </c>
      <c r="I169" s="123"/>
      <c r="J169" s="131">
        <f>BK169</f>
        <v>0</v>
      </c>
      <c r="L169" s="120"/>
      <c r="M169" s="125"/>
      <c r="P169" s="126">
        <f>SUM(P170:P180)</f>
        <v>0</v>
      </c>
      <c r="R169" s="126">
        <f>SUM(R170:R180)</f>
        <v>602.5110374999999</v>
      </c>
      <c r="T169" s="127">
        <f>SUM(T170:T180)</f>
        <v>0</v>
      </c>
      <c r="AR169" s="121" t="s">
        <v>85</v>
      </c>
      <c r="AT169" s="128" t="s">
        <v>77</v>
      </c>
      <c r="AU169" s="128" t="s">
        <v>85</v>
      </c>
      <c r="AY169" s="121" t="s">
        <v>194</v>
      </c>
      <c r="BK169" s="129">
        <f>SUM(BK170:BK180)</f>
        <v>0</v>
      </c>
    </row>
    <row r="170" spans="2:65" s="1" customFormat="1" ht="16.5" customHeight="1">
      <c r="B170" s="33"/>
      <c r="C170" s="132" t="s">
        <v>300</v>
      </c>
      <c r="D170" s="132" t="s">
        <v>197</v>
      </c>
      <c r="E170" s="133" t="s">
        <v>751</v>
      </c>
      <c r="F170" s="134" t="s">
        <v>752</v>
      </c>
      <c r="G170" s="135" t="s">
        <v>344</v>
      </c>
      <c r="H170" s="136">
        <v>20.25</v>
      </c>
      <c r="I170" s="137"/>
      <c r="J170" s="138">
        <f>ROUND(I170*H170,2)</f>
        <v>0</v>
      </c>
      <c r="K170" s="134" t="s">
        <v>33</v>
      </c>
      <c r="L170" s="33"/>
      <c r="M170" s="139" t="s">
        <v>33</v>
      </c>
      <c r="N170" s="140" t="s">
        <v>49</v>
      </c>
      <c r="P170" s="141">
        <f>O170*H170</f>
        <v>0</v>
      </c>
      <c r="Q170" s="141">
        <v>2.43279</v>
      </c>
      <c r="R170" s="141">
        <f>Q170*H170</f>
        <v>49.263997499999995</v>
      </c>
      <c r="S170" s="141">
        <v>0</v>
      </c>
      <c r="T170" s="142">
        <f>S170*H170</f>
        <v>0</v>
      </c>
      <c r="AR170" s="143" t="s">
        <v>201</v>
      </c>
      <c r="AT170" s="143" t="s">
        <v>197</v>
      </c>
      <c r="AU170" s="143" t="s">
        <v>87</v>
      </c>
      <c r="AY170" s="17" t="s">
        <v>194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7" t="s">
        <v>85</v>
      </c>
      <c r="BK170" s="144">
        <f>ROUND(I170*H170,2)</f>
        <v>0</v>
      </c>
      <c r="BL170" s="17" t="s">
        <v>201</v>
      </c>
      <c r="BM170" s="143" t="s">
        <v>1666</v>
      </c>
    </row>
    <row r="171" spans="2:51" s="12" customFormat="1" ht="11.25">
      <c r="B171" s="151"/>
      <c r="D171" s="145" t="s">
        <v>320</v>
      </c>
      <c r="E171" s="152" t="s">
        <v>33</v>
      </c>
      <c r="F171" s="153" t="s">
        <v>1667</v>
      </c>
      <c r="H171" s="154">
        <v>20.25</v>
      </c>
      <c r="I171" s="155"/>
      <c r="L171" s="151"/>
      <c r="M171" s="156"/>
      <c r="T171" s="157"/>
      <c r="AT171" s="152" t="s">
        <v>320</v>
      </c>
      <c r="AU171" s="152" t="s">
        <v>87</v>
      </c>
      <c r="AV171" s="12" t="s">
        <v>87</v>
      </c>
      <c r="AW171" s="12" t="s">
        <v>39</v>
      </c>
      <c r="AX171" s="12" t="s">
        <v>85</v>
      </c>
      <c r="AY171" s="152" t="s">
        <v>194</v>
      </c>
    </row>
    <row r="172" spans="2:65" s="1" customFormat="1" ht="16.5" customHeight="1">
      <c r="B172" s="33"/>
      <c r="C172" s="132" t="s">
        <v>504</v>
      </c>
      <c r="D172" s="132" t="s">
        <v>197</v>
      </c>
      <c r="E172" s="133" t="s">
        <v>1403</v>
      </c>
      <c r="F172" s="134" t="s">
        <v>1404</v>
      </c>
      <c r="G172" s="135" t="s">
        <v>344</v>
      </c>
      <c r="H172" s="136">
        <v>37</v>
      </c>
      <c r="I172" s="137"/>
      <c r="J172" s="138">
        <f>ROUND(I172*H172,2)</f>
        <v>0</v>
      </c>
      <c r="K172" s="134" t="s">
        <v>33</v>
      </c>
      <c r="L172" s="33"/>
      <c r="M172" s="139" t="s">
        <v>33</v>
      </c>
      <c r="N172" s="140" t="s">
        <v>49</v>
      </c>
      <c r="P172" s="141">
        <f>O172*H172</f>
        <v>0</v>
      </c>
      <c r="Q172" s="141">
        <v>2.43408</v>
      </c>
      <c r="R172" s="141">
        <f>Q172*H172</f>
        <v>90.06096</v>
      </c>
      <c r="S172" s="141">
        <v>0</v>
      </c>
      <c r="T172" s="142">
        <f>S172*H172</f>
        <v>0</v>
      </c>
      <c r="AR172" s="143" t="s">
        <v>201</v>
      </c>
      <c r="AT172" s="143" t="s">
        <v>197</v>
      </c>
      <c r="AU172" s="143" t="s">
        <v>87</v>
      </c>
      <c r="AY172" s="17" t="s">
        <v>194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7" t="s">
        <v>85</v>
      </c>
      <c r="BK172" s="144">
        <f>ROUND(I172*H172,2)</f>
        <v>0</v>
      </c>
      <c r="BL172" s="17" t="s">
        <v>201</v>
      </c>
      <c r="BM172" s="143" t="s">
        <v>1668</v>
      </c>
    </row>
    <row r="173" spans="2:51" s="12" customFormat="1" ht="11.25">
      <c r="B173" s="151"/>
      <c r="D173" s="145" t="s">
        <v>320</v>
      </c>
      <c r="E173" s="152" t="s">
        <v>33</v>
      </c>
      <c r="F173" s="153" t="s">
        <v>1669</v>
      </c>
      <c r="H173" s="154">
        <v>37</v>
      </c>
      <c r="I173" s="155"/>
      <c r="L173" s="151"/>
      <c r="M173" s="156"/>
      <c r="T173" s="157"/>
      <c r="AT173" s="152" t="s">
        <v>320</v>
      </c>
      <c r="AU173" s="152" t="s">
        <v>87</v>
      </c>
      <c r="AV173" s="12" t="s">
        <v>87</v>
      </c>
      <c r="AW173" s="12" t="s">
        <v>39</v>
      </c>
      <c r="AX173" s="12" t="s">
        <v>85</v>
      </c>
      <c r="AY173" s="152" t="s">
        <v>194</v>
      </c>
    </row>
    <row r="174" spans="2:65" s="1" customFormat="1" ht="16.5" customHeight="1">
      <c r="B174" s="33"/>
      <c r="C174" s="132" t="s">
        <v>305</v>
      </c>
      <c r="D174" s="132" t="s">
        <v>197</v>
      </c>
      <c r="E174" s="133" t="s">
        <v>355</v>
      </c>
      <c r="F174" s="134" t="s">
        <v>356</v>
      </c>
      <c r="G174" s="135" t="s">
        <v>344</v>
      </c>
      <c r="H174" s="136">
        <v>81</v>
      </c>
      <c r="I174" s="137"/>
      <c r="J174" s="138">
        <f>ROUND(I174*H174,2)</f>
        <v>0</v>
      </c>
      <c r="K174" s="134" t="s">
        <v>33</v>
      </c>
      <c r="L174" s="33"/>
      <c r="M174" s="139" t="s">
        <v>33</v>
      </c>
      <c r="N174" s="140" t="s">
        <v>49</v>
      </c>
      <c r="P174" s="141">
        <f>O174*H174</f>
        <v>0</v>
      </c>
      <c r="Q174" s="141">
        <v>2.43408</v>
      </c>
      <c r="R174" s="141">
        <f>Q174*H174</f>
        <v>197.16047999999998</v>
      </c>
      <c r="S174" s="141">
        <v>0</v>
      </c>
      <c r="T174" s="142">
        <f>S174*H174</f>
        <v>0</v>
      </c>
      <c r="AR174" s="143" t="s">
        <v>201</v>
      </c>
      <c r="AT174" s="143" t="s">
        <v>197</v>
      </c>
      <c r="AU174" s="143" t="s">
        <v>87</v>
      </c>
      <c r="AY174" s="17" t="s">
        <v>194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7" t="s">
        <v>85</v>
      </c>
      <c r="BK174" s="144">
        <f>ROUND(I174*H174,2)</f>
        <v>0</v>
      </c>
      <c r="BL174" s="17" t="s">
        <v>201</v>
      </c>
      <c r="BM174" s="143" t="s">
        <v>1670</v>
      </c>
    </row>
    <row r="175" spans="2:51" s="12" customFormat="1" ht="11.25">
      <c r="B175" s="151"/>
      <c r="D175" s="145" t="s">
        <v>320</v>
      </c>
      <c r="E175" s="152" t="s">
        <v>33</v>
      </c>
      <c r="F175" s="153" t="s">
        <v>1671</v>
      </c>
      <c r="H175" s="154">
        <v>81</v>
      </c>
      <c r="I175" s="155"/>
      <c r="L175" s="151"/>
      <c r="M175" s="156"/>
      <c r="T175" s="157"/>
      <c r="AT175" s="152" t="s">
        <v>320</v>
      </c>
      <c r="AU175" s="152" t="s">
        <v>87</v>
      </c>
      <c r="AV175" s="12" t="s">
        <v>87</v>
      </c>
      <c r="AW175" s="12" t="s">
        <v>39</v>
      </c>
      <c r="AX175" s="12" t="s">
        <v>85</v>
      </c>
      <c r="AY175" s="152" t="s">
        <v>194</v>
      </c>
    </row>
    <row r="176" spans="2:65" s="1" customFormat="1" ht="16.5" customHeight="1">
      <c r="B176" s="33"/>
      <c r="C176" s="132" t="s">
        <v>309</v>
      </c>
      <c r="D176" s="132" t="s">
        <v>197</v>
      </c>
      <c r="E176" s="133" t="s">
        <v>591</v>
      </c>
      <c r="F176" s="134" t="s">
        <v>592</v>
      </c>
      <c r="G176" s="135" t="s">
        <v>344</v>
      </c>
      <c r="H176" s="136">
        <v>117</v>
      </c>
      <c r="I176" s="137"/>
      <c r="J176" s="138">
        <f>ROUND(I176*H176,2)</f>
        <v>0</v>
      </c>
      <c r="K176" s="134" t="s">
        <v>33</v>
      </c>
      <c r="L176" s="33"/>
      <c r="M176" s="139" t="s">
        <v>33</v>
      </c>
      <c r="N176" s="140" t="s">
        <v>49</v>
      </c>
      <c r="P176" s="141">
        <f>O176*H176</f>
        <v>0</v>
      </c>
      <c r="Q176" s="141">
        <v>1.9968</v>
      </c>
      <c r="R176" s="141">
        <f>Q176*H176</f>
        <v>233.6256</v>
      </c>
      <c r="S176" s="141">
        <v>0</v>
      </c>
      <c r="T176" s="142">
        <f>S176*H176</f>
        <v>0</v>
      </c>
      <c r="AR176" s="143" t="s">
        <v>201</v>
      </c>
      <c r="AT176" s="143" t="s">
        <v>197</v>
      </c>
      <c r="AU176" s="143" t="s">
        <v>87</v>
      </c>
      <c r="AY176" s="17" t="s">
        <v>194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7" t="s">
        <v>85</v>
      </c>
      <c r="BK176" s="144">
        <f>ROUND(I176*H176,2)</f>
        <v>0</v>
      </c>
      <c r="BL176" s="17" t="s">
        <v>201</v>
      </c>
      <c r="BM176" s="143" t="s">
        <v>1672</v>
      </c>
    </row>
    <row r="177" spans="2:51" s="12" customFormat="1" ht="11.25">
      <c r="B177" s="151"/>
      <c r="D177" s="145" t="s">
        <v>320</v>
      </c>
      <c r="E177" s="152" t="s">
        <v>33</v>
      </c>
      <c r="F177" s="153" t="s">
        <v>1673</v>
      </c>
      <c r="H177" s="154">
        <v>117</v>
      </c>
      <c r="I177" s="155"/>
      <c r="L177" s="151"/>
      <c r="M177" s="156"/>
      <c r="T177" s="157"/>
      <c r="AT177" s="152" t="s">
        <v>320</v>
      </c>
      <c r="AU177" s="152" t="s">
        <v>87</v>
      </c>
      <c r="AV177" s="12" t="s">
        <v>87</v>
      </c>
      <c r="AW177" s="12" t="s">
        <v>39</v>
      </c>
      <c r="AX177" s="12" t="s">
        <v>85</v>
      </c>
      <c r="AY177" s="152" t="s">
        <v>194</v>
      </c>
    </row>
    <row r="178" spans="2:65" s="1" customFormat="1" ht="21.75" customHeight="1">
      <c r="B178" s="33"/>
      <c r="C178" s="132" t="s">
        <v>314</v>
      </c>
      <c r="D178" s="132" t="s">
        <v>197</v>
      </c>
      <c r="E178" s="133" t="s">
        <v>1411</v>
      </c>
      <c r="F178" s="134" t="s">
        <v>1412</v>
      </c>
      <c r="G178" s="135" t="s">
        <v>344</v>
      </c>
      <c r="H178" s="136">
        <v>15</v>
      </c>
      <c r="I178" s="137"/>
      <c r="J178" s="138">
        <f>ROUND(I178*H178,2)</f>
        <v>0</v>
      </c>
      <c r="K178" s="134" t="s">
        <v>295</v>
      </c>
      <c r="L178" s="33"/>
      <c r="M178" s="139" t="s">
        <v>33</v>
      </c>
      <c r="N178" s="140" t="s">
        <v>49</v>
      </c>
      <c r="P178" s="141">
        <f>O178*H178</f>
        <v>0</v>
      </c>
      <c r="Q178" s="141">
        <v>2.16</v>
      </c>
      <c r="R178" s="141">
        <f>Q178*H178</f>
        <v>32.400000000000006</v>
      </c>
      <c r="S178" s="141">
        <v>0</v>
      </c>
      <c r="T178" s="142">
        <f>S178*H178</f>
        <v>0</v>
      </c>
      <c r="AR178" s="143" t="s">
        <v>201</v>
      </c>
      <c r="AT178" s="143" t="s">
        <v>197</v>
      </c>
      <c r="AU178" s="143" t="s">
        <v>87</v>
      </c>
      <c r="AY178" s="17" t="s">
        <v>194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7" t="s">
        <v>85</v>
      </c>
      <c r="BK178" s="144">
        <f>ROUND(I178*H178,2)</f>
        <v>0</v>
      </c>
      <c r="BL178" s="17" t="s">
        <v>201</v>
      </c>
      <c r="BM178" s="143" t="s">
        <v>1674</v>
      </c>
    </row>
    <row r="179" spans="2:47" s="1" customFormat="1" ht="11.25">
      <c r="B179" s="33"/>
      <c r="D179" s="149" t="s">
        <v>297</v>
      </c>
      <c r="F179" s="150" t="s">
        <v>1414</v>
      </c>
      <c r="I179" s="147"/>
      <c r="L179" s="33"/>
      <c r="M179" s="148"/>
      <c r="T179" s="54"/>
      <c r="AT179" s="17" t="s">
        <v>297</v>
      </c>
      <c r="AU179" s="17" t="s">
        <v>87</v>
      </c>
    </row>
    <row r="180" spans="2:51" s="12" customFormat="1" ht="11.25">
      <c r="B180" s="151"/>
      <c r="D180" s="145" t="s">
        <v>320</v>
      </c>
      <c r="E180" s="152" t="s">
        <v>33</v>
      </c>
      <c r="F180" s="153" t="s">
        <v>1675</v>
      </c>
      <c r="H180" s="154">
        <v>15</v>
      </c>
      <c r="I180" s="155"/>
      <c r="L180" s="151"/>
      <c r="M180" s="156"/>
      <c r="T180" s="157"/>
      <c r="AT180" s="152" t="s">
        <v>320</v>
      </c>
      <c r="AU180" s="152" t="s">
        <v>87</v>
      </c>
      <c r="AV180" s="12" t="s">
        <v>87</v>
      </c>
      <c r="AW180" s="12" t="s">
        <v>39</v>
      </c>
      <c r="AX180" s="12" t="s">
        <v>85</v>
      </c>
      <c r="AY180" s="152" t="s">
        <v>194</v>
      </c>
    </row>
    <row r="181" spans="2:63" s="11" customFormat="1" ht="22.9" customHeight="1">
      <c r="B181" s="120"/>
      <c r="D181" s="121" t="s">
        <v>77</v>
      </c>
      <c r="E181" s="130" t="s">
        <v>498</v>
      </c>
      <c r="F181" s="130" t="s">
        <v>499</v>
      </c>
      <c r="I181" s="123"/>
      <c r="J181" s="131">
        <f>BK181</f>
        <v>0</v>
      </c>
      <c r="L181" s="120"/>
      <c r="M181" s="125"/>
      <c r="P181" s="126">
        <f>SUM(P182:P183)</f>
        <v>0</v>
      </c>
      <c r="R181" s="126">
        <f>SUM(R182:R183)</f>
        <v>0</v>
      </c>
      <c r="T181" s="127">
        <f>SUM(T182:T183)</f>
        <v>0</v>
      </c>
      <c r="AR181" s="121" t="s">
        <v>85</v>
      </c>
      <c r="AT181" s="128" t="s">
        <v>77</v>
      </c>
      <c r="AU181" s="128" t="s">
        <v>85</v>
      </c>
      <c r="AY181" s="121" t="s">
        <v>194</v>
      </c>
      <c r="BK181" s="129">
        <f>SUM(BK182:BK183)</f>
        <v>0</v>
      </c>
    </row>
    <row r="182" spans="2:65" s="1" customFormat="1" ht="24.2" customHeight="1">
      <c r="B182" s="33"/>
      <c r="C182" s="132" t="s">
        <v>324</v>
      </c>
      <c r="D182" s="132" t="s">
        <v>197</v>
      </c>
      <c r="E182" s="133" t="s">
        <v>500</v>
      </c>
      <c r="F182" s="134" t="s">
        <v>501</v>
      </c>
      <c r="G182" s="135" t="s">
        <v>351</v>
      </c>
      <c r="H182" s="136">
        <v>351.26</v>
      </c>
      <c r="I182" s="137"/>
      <c r="J182" s="138">
        <f>ROUND(I182*H182,2)</f>
        <v>0</v>
      </c>
      <c r="K182" s="134" t="s">
        <v>295</v>
      </c>
      <c r="L182" s="33"/>
      <c r="M182" s="139" t="s">
        <v>33</v>
      </c>
      <c r="N182" s="140" t="s">
        <v>49</v>
      </c>
      <c r="P182" s="141">
        <f>O182*H182</f>
        <v>0</v>
      </c>
      <c r="Q182" s="141">
        <v>0</v>
      </c>
      <c r="R182" s="141">
        <f>Q182*H182</f>
        <v>0</v>
      </c>
      <c r="S182" s="141">
        <v>0</v>
      </c>
      <c r="T182" s="142">
        <f>S182*H182</f>
        <v>0</v>
      </c>
      <c r="AR182" s="143" t="s">
        <v>201</v>
      </c>
      <c r="AT182" s="143" t="s">
        <v>197</v>
      </c>
      <c r="AU182" s="143" t="s">
        <v>87</v>
      </c>
      <c r="AY182" s="17" t="s">
        <v>194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7" t="s">
        <v>85</v>
      </c>
      <c r="BK182" s="144">
        <f>ROUND(I182*H182,2)</f>
        <v>0</v>
      </c>
      <c r="BL182" s="17" t="s">
        <v>201</v>
      </c>
      <c r="BM182" s="143" t="s">
        <v>1676</v>
      </c>
    </row>
    <row r="183" spans="2:47" s="1" customFormat="1" ht="11.25">
      <c r="B183" s="33"/>
      <c r="D183" s="149" t="s">
        <v>297</v>
      </c>
      <c r="F183" s="150" t="s">
        <v>503</v>
      </c>
      <c r="I183" s="147"/>
      <c r="L183" s="33"/>
      <c r="M183" s="148"/>
      <c r="T183" s="54"/>
      <c r="AT183" s="17" t="s">
        <v>297</v>
      </c>
      <c r="AU183" s="17" t="s">
        <v>87</v>
      </c>
    </row>
    <row r="184" spans="2:63" s="11" customFormat="1" ht="22.9" customHeight="1">
      <c r="B184" s="120"/>
      <c r="D184" s="121" t="s">
        <v>77</v>
      </c>
      <c r="E184" s="130" t="s">
        <v>375</v>
      </c>
      <c r="F184" s="130" t="s">
        <v>376</v>
      </c>
      <c r="I184" s="123"/>
      <c r="J184" s="131">
        <f>BK184</f>
        <v>0</v>
      </c>
      <c r="L184" s="120"/>
      <c r="M184" s="125"/>
      <c r="P184" s="126">
        <f>SUM(P185:P186)</f>
        <v>0</v>
      </c>
      <c r="R184" s="126">
        <f>SUM(R185:R186)</f>
        <v>0</v>
      </c>
      <c r="T184" s="127">
        <f>SUM(T185:T186)</f>
        <v>0</v>
      </c>
      <c r="AR184" s="121" t="s">
        <v>85</v>
      </c>
      <c r="AT184" s="128" t="s">
        <v>77</v>
      </c>
      <c r="AU184" s="128" t="s">
        <v>85</v>
      </c>
      <c r="AY184" s="121" t="s">
        <v>194</v>
      </c>
      <c r="BK184" s="129">
        <f>SUM(BK185:BK186)</f>
        <v>0</v>
      </c>
    </row>
    <row r="185" spans="2:65" s="1" customFormat="1" ht="21.75" customHeight="1">
      <c r="B185" s="33"/>
      <c r="C185" s="132" t="s">
        <v>861</v>
      </c>
      <c r="D185" s="132" t="s">
        <v>197</v>
      </c>
      <c r="E185" s="133" t="s">
        <v>377</v>
      </c>
      <c r="F185" s="134" t="s">
        <v>378</v>
      </c>
      <c r="G185" s="135" t="s">
        <v>351</v>
      </c>
      <c r="H185" s="136">
        <v>602.517</v>
      </c>
      <c r="I185" s="137"/>
      <c r="J185" s="138">
        <f>ROUND(I185*H185,2)</f>
        <v>0</v>
      </c>
      <c r="K185" s="134" t="s">
        <v>295</v>
      </c>
      <c r="L185" s="33"/>
      <c r="M185" s="139" t="s">
        <v>33</v>
      </c>
      <c r="N185" s="140" t="s">
        <v>49</v>
      </c>
      <c r="P185" s="141">
        <f>O185*H185</f>
        <v>0</v>
      </c>
      <c r="Q185" s="141">
        <v>0</v>
      </c>
      <c r="R185" s="141">
        <f>Q185*H185</f>
        <v>0</v>
      </c>
      <c r="S185" s="141">
        <v>0</v>
      </c>
      <c r="T185" s="142">
        <f>S185*H185</f>
        <v>0</v>
      </c>
      <c r="AR185" s="143" t="s">
        <v>201</v>
      </c>
      <c r="AT185" s="143" t="s">
        <v>197</v>
      </c>
      <c r="AU185" s="143" t="s">
        <v>87</v>
      </c>
      <c r="AY185" s="17" t="s">
        <v>194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7" t="s">
        <v>85</v>
      </c>
      <c r="BK185" s="144">
        <f>ROUND(I185*H185,2)</f>
        <v>0</v>
      </c>
      <c r="BL185" s="17" t="s">
        <v>201</v>
      </c>
      <c r="BM185" s="143" t="s">
        <v>1677</v>
      </c>
    </row>
    <row r="186" spans="2:47" s="1" customFormat="1" ht="11.25">
      <c r="B186" s="33"/>
      <c r="D186" s="149" t="s">
        <v>297</v>
      </c>
      <c r="F186" s="150" t="s">
        <v>380</v>
      </c>
      <c r="I186" s="147"/>
      <c r="L186" s="33"/>
      <c r="M186" s="158"/>
      <c r="N186" s="159"/>
      <c r="O186" s="159"/>
      <c r="P186" s="159"/>
      <c r="Q186" s="159"/>
      <c r="R186" s="159"/>
      <c r="S186" s="159"/>
      <c r="T186" s="160"/>
      <c r="AT186" s="17" t="s">
        <v>297</v>
      </c>
      <c r="AU186" s="17" t="s">
        <v>87</v>
      </c>
    </row>
    <row r="187" spans="2:12" s="1" customFormat="1" ht="6.95" customHeight="1">
      <c r="B187" s="42"/>
      <c r="C187" s="43"/>
      <c r="D187" s="43"/>
      <c r="E187" s="43"/>
      <c r="F187" s="43"/>
      <c r="G187" s="43"/>
      <c r="H187" s="43"/>
      <c r="I187" s="43"/>
      <c r="J187" s="43"/>
      <c r="K187" s="43"/>
      <c r="L187" s="33"/>
    </row>
  </sheetData>
  <sheetProtection algorithmName="SHA-512" hashValue="y0/XsfL/MHPEATDGsBwqXFn2D+AMP9rv4DSoaJxhTCwYF5bOsW4RkzDYYiTV6RkLwUaYfkWrf0EXinlTb2SgVg==" saltValue="oCra5PvZYgtElHEdnTpNygsbvFurqDrc6WU+eQoTRNHj8jjTwGATWqMfGghMn8cGgjz87CMv4hQsD1aSFAm9jA==" spinCount="100000" sheet="1" objects="1" scenarios="1" formatColumns="0" formatRows="0" autoFilter="0"/>
  <autoFilter ref="C89:K186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display="https://podminky.urs.cz/item/CS_URS_2023_01/112101101"/>
    <hyperlink ref="F97" r:id="rId2" display="https://podminky.urs.cz/item/CS_URS_2023_01/112111111"/>
    <hyperlink ref="F99" r:id="rId3" display="https://podminky.urs.cz/item/CS_URS_2023_01/112251101"/>
    <hyperlink ref="F102" r:id="rId4" display="https://podminky.urs.cz/item/CS_URS_2023_01/114203104"/>
    <hyperlink ref="F105" r:id="rId5" display="https://podminky.urs.cz/item/CS_URS_2023_01/121151113"/>
    <hyperlink ref="F108" r:id="rId6" display="https://podminky.urs.cz/item/CS_URS_2023_01/127751111"/>
    <hyperlink ref="F111" r:id="rId7" display="https://podminky.urs.cz/item/CS_URS_2023_01/162351103"/>
    <hyperlink ref="F120" r:id="rId8" display="https://podminky.urs.cz/item/CS_URS_2023_01/162451106"/>
    <hyperlink ref="F123" r:id="rId9" display="https://podminky.urs.cz/item/CS_URS_2023_01/162751117"/>
    <hyperlink ref="F126" r:id="rId10" display="https://podminky.urs.cz/item/CS_URS_2023_01/162751119"/>
    <hyperlink ref="F131" r:id="rId11" display="https://podminky.urs.cz/item/CS_URS_2023_01/167151111"/>
    <hyperlink ref="F136" r:id="rId12" display="https://podminky.urs.cz/item/CS_URS_2023_01/171151131"/>
    <hyperlink ref="F142" r:id="rId13" display="https://podminky.urs.cz/item/CS_URS_2023_01/181351003"/>
    <hyperlink ref="F145" r:id="rId14" display="https://podminky.urs.cz/item/CS_URS_2023_01/181411121"/>
    <hyperlink ref="F149" r:id="rId15" display="https://podminky.urs.cz/item/CS_URS_2023_01/181411122"/>
    <hyperlink ref="F151" r:id="rId16" display="https://podminky.urs.cz/item/CS_URS_2023_01/181951112"/>
    <hyperlink ref="F154" r:id="rId17" display="https://podminky.urs.cz/item/CS_URS_2023_01/182251101"/>
    <hyperlink ref="F157" r:id="rId18" display="https://podminky.urs.cz/item/CS_URS_2023_01/182351023"/>
    <hyperlink ref="F160" r:id="rId19" display="https://podminky.urs.cz/item/CS_URS_2023_01/185804312"/>
    <hyperlink ref="F179" r:id="rId20" display="https://podminky.urs.cz/item/CS_URS_2023_01/464531112"/>
    <hyperlink ref="F183" r:id="rId21" display="https://podminky.urs.cz/item/CS_URS_2023_01/997321511"/>
    <hyperlink ref="F186" r:id="rId22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24"/>
  <headerFooter>
    <oddFooter>&amp;CStrana &amp;P z &amp;N&amp;R&amp;A</oddFooter>
  </headerFooter>
  <drawing r:id="rId2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16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146</v>
      </c>
      <c r="AZ2" s="171" t="s">
        <v>381</v>
      </c>
      <c r="BA2" s="171" t="s">
        <v>33</v>
      </c>
      <c r="BB2" s="171" t="s">
        <v>33</v>
      </c>
      <c r="BC2" s="171" t="s">
        <v>1678</v>
      </c>
      <c r="BD2" s="171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1219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1679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ROUND((SUM(BE90:BE166)),2)</f>
        <v>0</v>
      </c>
      <c r="I35" s="94">
        <v>0.21</v>
      </c>
      <c r="J35" s="84">
        <f>ROUND(((SUM(BE90:BE166))*I35),2)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ROUND((SUM(BF90:BF166)),2)</f>
        <v>0</v>
      </c>
      <c r="I36" s="94">
        <v>0.15</v>
      </c>
      <c r="J36" s="84">
        <f>ROUND(((SUM(BF90:BF166))*I36),2)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ROUND((SUM(BG90:BG166)),2)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ROUND((SUM(BH90:BH166)),2)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ROUND((SUM(BI90:BI166)),2)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1219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03.6 - Opevnění koryta - km 27,341 - 27,401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J90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J91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J92</f>
        <v>0</v>
      </c>
      <c r="L65" s="108"/>
    </row>
    <row r="66" spans="2:12" s="9" customFormat="1" ht="19.9" customHeight="1">
      <c r="B66" s="108"/>
      <c r="D66" s="109" t="s">
        <v>335</v>
      </c>
      <c r="E66" s="110"/>
      <c r="F66" s="110"/>
      <c r="G66" s="110"/>
      <c r="H66" s="110"/>
      <c r="I66" s="110"/>
      <c r="J66" s="111">
        <f>J149</f>
        <v>0</v>
      </c>
      <c r="L66" s="108"/>
    </row>
    <row r="67" spans="2:12" s="9" customFormat="1" ht="19.9" customHeight="1">
      <c r="B67" s="108"/>
      <c r="D67" s="109" t="s">
        <v>384</v>
      </c>
      <c r="E67" s="110"/>
      <c r="F67" s="110"/>
      <c r="G67" s="110"/>
      <c r="H67" s="110"/>
      <c r="I67" s="110"/>
      <c r="J67" s="111">
        <f>J161</f>
        <v>0</v>
      </c>
      <c r="L67" s="108"/>
    </row>
    <row r="68" spans="2:12" s="9" customFormat="1" ht="19.9" customHeight="1">
      <c r="B68" s="108"/>
      <c r="D68" s="109" t="s">
        <v>337</v>
      </c>
      <c r="E68" s="110"/>
      <c r="F68" s="110"/>
      <c r="G68" s="110"/>
      <c r="H68" s="110"/>
      <c r="I68" s="110"/>
      <c r="J68" s="111">
        <f>J164</f>
        <v>0</v>
      </c>
      <c r="L68" s="108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1" t="s">
        <v>178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7" t="s">
        <v>16</v>
      </c>
      <c r="L77" s="33"/>
    </row>
    <row r="78" spans="2:12" s="1" customFormat="1" ht="16.5" customHeight="1">
      <c r="B78" s="33"/>
      <c r="E78" s="314" t="str">
        <f>E7</f>
        <v>Bělá - Domašov, ř. km 25,500 - 27,800 - odstranění PŠ 2021</v>
      </c>
      <c r="F78" s="315"/>
      <c r="G78" s="315"/>
      <c r="H78" s="315"/>
      <c r="L78" s="33"/>
    </row>
    <row r="79" spans="2:12" ht="12" customHeight="1">
      <c r="B79" s="20"/>
      <c r="C79" s="27" t="s">
        <v>166</v>
      </c>
      <c r="L79" s="20"/>
    </row>
    <row r="80" spans="2:12" s="1" customFormat="1" ht="16.5" customHeight="1">
      <c r="B80" s="33"/>
      <c r="E80" s="314" t="s">
        <v>1219</v>
      </c>
      <c r="F80" s="316"/>
      <c r="G80" s="316"/>
      <c r="H80" s="316"/>
      <c r="L80" s="33"/>
    </row>
    <row r="81" spans="2:12" s="1" customFormat="1" ht="12" customHeight="1">
      <c r="B81" s="33"/>
      <c r="C81" s="27" t="s">
        <v>330</v>
      </c>
      <c r="L81" s="33"/>
    </row>
    <row r="82" spans="2:12" s="1" customFormat="1" ht="16.5" customHeight="1">
      <c r="B82" s="33"/>
      <c r="E82" s="280" t="str">
        <f>E11</f>
        <v>SO 03.6 - Opevnění koryta - km 27,341 - 27,401</v>
      </c>
      <c r="F82" s="316"/>
      <c r="G82" s="316"/>
      <c r="H82" s="316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7" t="s">
        <v>22</v>
      </c>
      <c r="F84" s="25" t="str">
        <f>F14</f>
        <v>Olomoucký kraj</v>
      </c>
      <c r="I84" s="27" t="s">
        <v>24</v>
      </c>
      <c r="J84" s="50" t="str">
        <f>IF(J14="","",J14)</f>
        <v>9. 5. 2022</v>
      </c>
      <c r="L84" s="33"/>
    </row>
    <row r="85" spans="2:12" s="1" customFormat="1" ht="6.95" customHeight="1">
      <c r="B85" s="33"/>
      <c r="L85" s="33"/>
    </row>
    <row r="86" spans="2:12" s="1" customFormat="1" ht="15.2" customHeight="1">
      <c r="B86" s="33"/>
      <c r="C86" s="27" t="s">
        <v>28</v>
      </c>
      <c r="F86" s="25" t="str">
        <f>E17</f>
        <v>Povodí Odry, státní podnik</v>
      </c>
      <c r="I86" s="27" t="s">
        <v>36</v>
      </c>
      <c r="J86" s="31" t="str">
        <f>E23</f>
        <v>AQUATIS, a.s.</v>
      </c>
      <c r="L86" s="33"/>
    </row>
    <row r="87" spans="2:12" s="1" customFormat="1" ht="25.7" customHeight="1">
      <c r="B87" s="33"/>
      <c r="C87" s="27" t="s">
        <v>34</v>
      </c>
      <c r="F87" s="25" t="str">
        <f>IF(E20="","",E20)</f>
        <v>Vyplň údaj</v>
      </c>
      <c r="I87" s="27" t="s">
        <v>40</v>
      </c>
      <c r="J87" s="31" t="str">
        <f>E26</f>
        <v xml:space="preserve">Ing. Michal Jendruščák 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12"/>
      <c r="C89" s="113" t="s">
        <v>179</v>
      </c>
      <c r="D89" s="114" t="s">
        <v>63</v>
      </c>
      <c r="E89" s="114" t="s">
        <v>59</v>
      </c>
      <c r="F89" s="114" t="s">
        <v>60</v>
      </c>
      <c r="G89" s="114" t="s">
        <v>180</v>
      </c>
      <c r="H89" s="114" t="s">
        <v>181</v>
      </c>
      <c r="I89" s="114" t="s">
        <v>182</v>
      </c>
      <c r="J89" s="114" t="s">
        <v>170</v>
      </c>
      <c r="K89" s="115" t="s">
        <v>183</v>
      </c>
      <c r="L89" s="112"/>
      <c r="M89" s="57" t="s">
        <v>33</v>
      </c>
      <c r="N89" s="58" t="s">
        <v>48</v>
      </c>
      <c r="O89" s="58" t="s">
        <v>184</v>
      </c>
      <c r="P89" s="58" t="s">
        <v>185</v>
      </c>
      <c r="Q89" s="58" t="s">
        <v>186</v>
      </c>
      <c r="R89" s="58" t="s">
        <v>187</v>
      </c>
      <c r="S89" s="58" t="s">
        <v>188</v>
      </c>
      <c r="T89" s="59" t="s">
        <v>189</v>
      </c>
    </row>
    <row r="90" spans="2:63" s="1" customFormat="1" ht="22.9" customHeight="1">
      <c r="B90" s="33"/>
      <c r="C90" s="62" t="s">
        <v>190</v>
      </c>
      <c r="J90" s="116">
        <f>BK90</f>
        <v>0</v>
      </c>
      <c r="L90" s="33"/>
      <c r="M90" s="60"/>
      <c r="N90" s="51"/>
      <c r="O90" s="51"/>
      <c r="P90" s="117">
        <f>P91</f>
        <v>0</v>
      </c>
      <c r="Q90" s="51"/>
      <c r="R90" s="117">
        <f>R91</f>
        <v>100.26417999999998</v>
      </c>
      <c r="S90" s="51"/>
      <c r="T90" s="118">
        <f>T91</f>
        <v>69.16</v>
      </c>
      <c r="AT90" s="17" t="s">
        <v>77</v>
      </c>
      <c r="AU90" s="17" t="s">
        <v>171</v>
      </c>
      <c r="BK90" s="119">
        <f>BK91</f>
        <v>0</v>
      </c>
    </row>
    <row r="91" spans="2:63" s="11" customFormat="1" ht="25.9" customHeight="1">
      <c r="B91" s="120"/>
      <c r="D91" s="121" t="s">
        <v>77</v>
      </c>
      <c r="E91" s="122" t="s">
        <v>338</v>
      </c>
      <c r="F91" s="122" t="s">
        <v>339</v>
      </c>
      <c r="I91" s="123"/>
      <c r="J91" s="124">
        <f>BK91</f>
        <v>0</v>
      </c>
      <c r="L91" s="120"/>
      <c r="M91" s="125"/>
      <c r="P91" s="126">
        <f>P92+P149+P161+P164</f>
        <v>0</v>
      </c>
      <c r="R91" s="126">
        <f>R92+R149+R161+R164</f>
        <v>100.26417999999998</v>
      </c>
      <c r="T91" s="127">
        <f>T92+T149+T161+T164</f>
        <v>69.16</v>
      </c>
      <c r="AR91" s="121" t="s">
        <v>85</v>
      </c>
      <c r="AT91" s="128" t="s">
        <v>77</v>
      </c>
      <c r="AU91" s="128" t="s">
        <v>78</v>
      </c>
      <c r="AY91" s="121" t="s">
        <v>194</v>
      </c>
      <c r="BK91" s="129">
        <f>BK92+BK149+BK161+BK164</f>
        <v>0</v>
      </c>
    </row>
    <row r="92" spans="2:63" s="11" customFormat="1" ht="22.9" customHeight="1">
      <c r="B92" s="120"/>
      <c r="D92" s="121" t="s">
        <v>77</v>
      </c>
      <c r="E92" s="130" t="s">
        <v>85</v>
      </c>
      <c r="F92" s="130" t="s">
        <v>385</v>
      </c>
      <c r="I92" s="123"/>
      <c r="J92" s="131">
        <f>BK92</f>
        <v>0</v>
      </c>
      <c r="L92" s="120"/>
      <c r="M92" s="125"/>
      <c r="P92" s="126">
        <f>SUM(P93:P148)</f>
        <v>0</v>
      </c>
      <c r="R92" s="126">
        <f>SUM(R93:R148)</f>
        <v>0.0005200000000000001</v>
      </c>
      <c r="T92" s="127">
        <f>SUM(T93:T148)</f>
        <v>69.16</v>
      </c>
      <c r="AR92" s="121" t="s">
        <v>85</v>
      </c>
      <c r="AT92" s="128" t="s">
        <v>77</v>
      </c>
      <c r="AU92" s="128" t="s">
        <v>85</v>
      </c>
      <c r="AY92" s="121" t="s">
        <v>194</v>
      </c>
      <c r="BK92" s="129">
        <f>SUM(BK93:BK148)</f>
        <v>0</v>
      </c>
    </row>
    <row r="93" spans="2:65" s="1" customFormat="1" ht="24.2" customHeight="1">
      <c r="B93" s="33"/>
      <c r="C93" s="132" t="s">
        <v>85</v>
      </c>
      <c r="D93" s="132" t="s">
        <v>197</v>
      </c>
      <c r="E93" s="133" t="s">
        <v>386</v>
      </c>
      <c r="F93" s="134" t="s">
        <v>387</v>
      </c>
      <c r="G93" s="135" t="s">
        <v>344</v>
      </c>
      <c r="H93" s="136">
        <v>38</v>
      </c>
      <c r="I93" s="137"/>
      <c r="J93" s="138">
        <f>ROUND(I93*H93,2)</f>
        <v>0</v>
      </c>
      <c r="K93" s="134" t="s">
        <v>295</v>
      </c>
      <c r="L93" s="33"/>
      <c r="M93" s="139" t="s">
        <v>33</v>
      </c>
      <c r="N93" s="140" t="s">
        <v>49</v>
      </c>
      <c r="P93" s="141">
        <f>O93*H93</f>
        <v>0</v>
      </c>
      <c r="Q93" s="141">
        <v>0</v>
      </c>
      <c r="R93" s="141">
        <f>Q93*H93</f>
        <v>0</v>
      </c>
      <c r="S93" s="141">
        <v>1.82</v>
      </c>
      <c r="T93" s="142">
        <f>S93*H93</f>
        <v>69.16</v>
      </c>
      <c r="AR93" s="143" t="s">
        <v>201</v>
      </c>
      <c r="AT93" s="143" t="s">
        <v>197</v>
      </c>
      <c r="AU93" s="143" t="s">
        <v>87</v>
      </c>
      <c r="AY93" s="17" t="s">
        <v>194</v>
      </c>
      <c r="BE93" s="144">
        <f>IF(N93="základní",J93,0)</f>
        <v>0</v>
      </c>
      <c r="BF93" s="144">
        <f>IF(N93="snížená",J93,0)</f>
        <v>0</v>
      </c>
      <c r="BG93" s="144">
        <f>IF(N93="zákl. přenesená",J93,0)</f>
        <v>0</v>
      </c>
      <c r="BH93" s="144">
        <f>IF(N93="sníž. přenesená",J93,0)</f>
        <v>0</v>
      </c>
      <c r="BI93" s="144">
        <f>IF(N93="nulová",J93,0)</f>
        <v>0</v>
      </c>
      <c r="BJ93" s="17" t="s">
        <v>85</v>
      </c>
      <c r="BK93" s="144">
        <f>ROUND(I93*H93,2)</f>
        <v>0</v>
      </c>
      <c r="BL93" s="17" t="s">
        <v>201</v>
      </c>
      <c r="BM93" s="143" t="s">
        <v>1680</v>
      </c>
    </row>
    <row r="94" spans="2:47" s="1" customFormat="1" ht="11.25">
      <c r="B94" s="33"/>
      <c r="D94" s="149" t="s">
        <v>297</v>
      </c>
      <c r="F94" s="150" t="s">
        <v>389</v>
      </c>
      <c r="I94" s="147"/>
      <c r="L94" s="33"/>
      <c r="M94" s="148"/>
      <c r="T94" s="54"/>
      <c r="AT94" s="17" t="s">
        <v>297</v>
      </c>
      <c r="AU94" s="17" t="s">
        <v>87</v>
      </c>
    </row>
    <row r="95" spans="2:51" s="12" customFormat="1" ht="11.25">
      <c r="B95" s="151"/>
      <c r="D95" s="145" t="s">
        <v>320</v>
      </c>
      <c r="E95" s="152" t="s">
        <v>33</v>
      </c>
      <c r="F95" s="153" t="s">
        <v>1681</v>
      </c>
      <c r="H95" s="154">
        <v>38</v>
      </c>
      <c r="I95" s="155"/>
      <c r="L95" s="151"/>
      <c r="M95" s="156"/>
      <c r="T95" s="157"/>
      <c r="AT95" s="152" t="s">
        <v>320</v>
      </c>
      <c r="AU95" s="152" t="s">
        <v>87</v>
      </c>
      <c r="AV95" s="12" t="s">
        <v>87</v>
      </c>
      <c r="AW95" s="12" t="s">
        <v>39</v>
      </c>
      <c r="AX95" s="12" t="s">
        <v>85</v>
      </c>
      <c r="AY95" s="152" t="s">
        <v>194</v>
      </c>
    </row>
    <row r="96" spans="2:65" s="1" customFormat="1" ht="33" customHeight="1">
      <c r="B96" s="33"/>
      <c r="C96" s="132" t="s">
        <v>87</v>
      </c>
      <c r="D96" s="132" t="s">
        <v>197</v>
      </c>
      <c r="E96" s="133" t="s">
        <v>391</v>
      </c>
      <c r="F96" s="134" t="s">
        <v>392</v>
      </c>
      <c r="G96" s="135" t="s">
        <v>344</v>
      </c>
      <c r="H96" s="136">
        <v>22</v>
      </c>
      <c r="I96" s="137"/>
      <c r="J96" s="138">
        <f>ROUND(I96*H96,2)</f>
        <v>0</v>
      </c>
      <c r="K96" s="134" t="s">
        <v>295</v>
      </c>
      <c r="L96" s="33"/>
      <c r="M96" s="139" t="s">
        <v>33</v>
      </c>
      <c r="N96" s="140" t="s">
        <v>49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201</v>
      </c>
      <c r="AT96" s="143" t="s">
        <v>197</v>
      </c>
      <c r="AU96" s="143" t="s">
        <v>87</v>
      </c>
      <c r="AY96" s="17" t="s">
        <v>194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7" t="s">
        <v>85</v>
      </c>
      <c r="BK96" s="144">
        <f>ROUND(I96*H96,2)</f>
        <v>0</v>
      </c>
      <c r="BL96" s="17" t="s">
        <v>201</v>
      </c>
      <c r="BM96" s="143" t="s">
        <v>1682</v>
      </c>
    </row>
    <row r="97" spans="2:47" s="1" customFormat="1" ht="11.25">
      <c r="B97" s="33"/>
      <c r="D97" s="149" t="s">
        <v>297</v>
      </c>
      <c r="F97" s="150" t="s">
        <v>394</v>
      </c>
      <c r="I97" s="147"/>
      <c r="L97" s="33"/>
      <c r="M97" s="148"/>
      <c r="T97" s="54"/>
      <c r="AT97" s="17" t="s">
        <v>297</v>
      </c>
      <c r="AU97" s="17" t="s">
        <v>87</v>
      </c>
    </row>
    <row r="98" spans="2:51" s="12" customFormat="1" ht="11.25">
      <c r="B98" s="151"/>
      <c r="D98" s="145" t="s">
        <v>320</v>
      </c>
      <c r="E98" s="152" t="s">
        <v>33</v>
      </c>
      <c r="F98" s="153" t="s">
        <v>1683</v>
      </c>
      <c r="H98" s="154">
        <v>22</v>
      </c>
      <c r="I98" s="155"/>
      <c r="L98" s="151"/>
      <c r="M98" s="156"/>
      <c r="T98" s="157"/>
      <c r="AT98" s="152" t="s">
        <v>320</v>
      </c>
      <c r="AU98" s="152" t="s">
        <v>87</v>
      </c>
      <c r="AV98" s="12" t="s">
        <v>87</v>
      </c>
      <c r="AW98" s="12" t="s">
        <v>39</v>
      </c>
      <c r="AX98" s="12" t="s">
        <v>85</v>
      </c>
      <c r="AY98" s="152" t="s">
        <v>194</v>
      </c>
    </row>
    <row r="99" spans="2:65" s="1" customFormat="1" ht="37.9" customHeight="1">
      <c r="B99" s="33"/>
      <c r="C99" s="132" t="s">
        <v>208</v>
      </c>
      <c r="D99" s="132" t="s">
        <v>197</v>
      </c>
      <c r="E99" s="133" t="s">
        <v>396</v>
      </c>
      <c r="F99" s="134" t="s">
        <v>397</v>
      </c>
      <c r="G99" s="135" t="s">
        <v>344</v>
      </c>
      <c r="H99" s="136">
        <v>41.9</v>
      </c>
      <c r="I99" s="137"/>
      <c r="J99" s="138">
        <f>ROUND(I99*H99,2)</f>
        <v>0</v>
      </c>
      <c r="K99" s="134" t="s">
        <v>295</v>
      </c>
      <c r="L99" s="33"/>
      <c r="M99" s="139" t="s">
        <v>33</v>
      </c>
      <c r="N99" s="140" t="s">
        <v>49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201</v>
      </c>
      <c r="AT99" s="143" t="s">
        <v>197</v>
      </c>
      <c r="AU99" s="143" t="s">
        <v>87</v>
      </c>
      <c r="AY99" s="17" t="s">
        <v>194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7" t="s">
        <v>85</v>
      </c>
      <c r="BK99" s="144">
        <f>ROUND(I99*H99,2)</f>
        <v>0</v>
      </c>
      <c r="BL99" s="17" t="s">
        <v>201</v>
      </c>
      <c r="BM99" s="143" t="s">
        <v>1684</v>
      </c>
    </row>
    <row r="100" spans="2:47" s="1" customFormat="1" ht="11.25">
      <c r="B100" s="33"/>
      <c r="D100" s="149" t="s">
        <v>297</v>
      </c>
      <c r="F100" s="150" t="s">
        <v>399</v>
      </c>
      <c r="I100" s="147"/>
      <c r="L100" s="33"/>
      <c r="M100" s="148"/>
      <c r="T100" s="54"/>
      <c r="AT100" s="17" t="s">
        <v>297</v>
      </c>
      <c r="AU100" s="17" t="s">
        <v>87</v>
      </c>
    </row>
    <row r="101" spans="2:51" s="12" customFormat="1" ht="11.25">
      <c r="B101" s="151"/>
      <c r="D101" s="145" t="s">
        <v>320</v>
      </c>
      <c r="E101" s="152" t="s">
        <v>33</v>
      </c>
      <c r="F101" s="153" t="s">
        <v>1683</v>
      </c>
      <c r="H101" s="154">
        <v>22</v>
      </c>
      <c r="I101" s="155"/>
      <c r="L101" s="151"/>
      <c r="M101" s="156"/>
      <c r="T101" s="157"/>
      <c r="AT101" s="152" t="s">
        <v>320</v>
      </c>
      <c r="AU101" s="152" t="s">
        <v>87</v>
      </c>
      <c r="AV101" s="12" t="s">
        <v>87</v>
      </c>
      <c r="AW101" s="12" t="s">
        <v>39</v>
      </c>
      <c r="AX101" s="12" t="s">
        <v>78</v>
      </c>
      <c r="AY101" s="152" t="s">
        <v>194</v>
      </c>
    </row>
    <row r="102" spans="2:51" s="13" customFormat="1" ht="11.25">
      <c r="B102" s="172"/>
      <c r="D102" s="145" t="s">
        <v>320</v>
      </c>
      <c r="E102" s="173" t="s">
        <v>33</v>
      </c>
      <c r="F102" s="174" t="s">
        <v>400</v>
      </c>
      <c r="H102" s="175">
        <v>22</v>
      </c>
      <c r="I102" s="176"/>
      <c r="L102" s="172"/>
      <c r="M102" s="177"/>
      <c r="T102" s="178"/>
      <c r="AT102" s="173" t="s">
        <v>320</v>
      </c>
      <c r="AU102" s="173" t="s">
        <v>87</v>
      </c>
      <c r="AV102" s="13" t="s">
        <v>208</v>
      </c>
      <c r="AW102" s="13" t="s">
        <v>39</v>
      </c>
      <c r="AX102" s="13" t="s">
        <v>78</v>
      </c>
      <c r="AY102" s="173" t="s">
        <v>194</v>
      </c>
    </row>
    <row r="103" spans="2:51" s="12" customFormat="1" ht="11.25">
      <c r="B103" s="151"/>
      <c r="D103" s="145" t="s">
        <v>320</v>
      </c>
      <c r="E103" s="152" t="s">
        <v>33</v>
      </c>
      <c r="F103" s="153" t="s">
        <v>1685</v>
      </c>
      <c r="H103" s="154">
        <v>16</v>
      </c>
      <c r="I103" s="155"/>
      <c r="L103" s="151"/>
      <c r="M103" s="156"/>
      <c r="T103" s="157"/>
      <c r="AT103" s="152" t="s">
        <v>320</v>
      </c>
      <c r="AU103" s="152" t="s">
        <v>87</v>
      </c>
      <c r="AV103" s="12" t="s">
        <v>87</v>
      </c>
      <c r="AW103" s="12" t="s">
        <v>39</v>
      </c>
      <c r="AX103" s="12" t="s">
        <v>78</v>
      </c>
      <c r="AY103" s="152" t="s">
        <v>194</v>
      </c>
    </row>
    <row r="104" spans="2:51" s="12" customFormat="1" ht="11.25">
      <c r="B104" s="151"/>
      <c r="D104" s="145" t="s">
        <v>320</v>
      </c>
      <c r="E104" s="152" t="s">
        <v>33</v>
      </c>
      <c r="F104" s="153" t="s">
        <v>1686</v>
      </c>
      <c r="H104" s="154">
        <v>3.9</v>
      </c>
      <c r="I104" s="155"/>
      <c r="L104" s="151"/>
      <c r="M104" s="156"/>
      <c r="T104" s="157"/>
      <c r="AT104" s="152" t="s">
        <v>320</v>
      </c>
      <c r="AU104" s="152" t="s">
        <v>87</v>
      </c>
      <c r="AV104" s="12" t="s">
        <v>87</v>
      </c>
      <c r="AW104" s="12" t="s">
        <v>39</v>
      </c>
      <c r="AX104" s="12" t="s">
        <v>78</v>
      </c>
      <c r="AY104" s="152" t="s">
        <v>194</v>
      </c>
    </row>
    <row r="105" spans="2:51" s="13" customFormat="1" ht="11.25">
      <c r="B105" s="172"/>
      <c r="D105" s="145" t="s">
        <v>320</v>
      </c>
      <c r="E105" s="173" t="s">
        <v>381</v>
      </c>
      <c r="F105" s="174" t="s">
        <v>400</v>
      </c>
      <c r="H105" s="175">
        <v>19.9</v>
      </c>
      <c r="I105" s="176"/>
      <c r="L105" s="172"/>
      <c r="M105" s="177"/>
      <c r="T105" s="178"/>
      <c r="AT105" s="173" t="s">
        <v>320</v>
      </c>
      <c r="AU105" s="173" t="s">
        <v>87</v>
      </c>
      <c r="AV105" s="13" t="s">
        <v>208</v>
      </c>
      <c r="AW105" s="13" t="s">
        <v>39</v>
      </c>
      <c r="AX105" s="13" t="s">
        <v>78</v>
      </c>
      <c r="AY105" s="173" t="s">
        <v>194</v>
      </c>
    </row>
    <row r="106" spans="2:51" s="14" customFormat="1" ht="11.25">
      <c r="B106" s="179"/>
      <c r="D106" s="145" t="s">
        <v>320</v>
      </c>
      <c r="E106" s="180" t="s">
        <v>33</v>
      </c>
      <c r="F106" s="181" t="s">
        <v>402</v>
      </c>
      <c r="H106" s="182">
        <v>41.9</v>
      </c>
      <c r="I106" s="183"/>
      <c r="L106" s="179"/>
      <c r="M106" s="184"/>
      <c r="T106" s="185"/>
      <c r="AT106" s="180" t="s">
        <v>320</v>
      </c>
      <c r="AU106" s="180" t="s">
        <v>87</v>
      </c>
      <c r="AV106" s="14" t="s">
        <v>201</v>
      </c>
      <c r="AW106" s="14" t="s">
        <v>39</v>
      </c>
      <c r="AX106" s="14" t="s">
        <v>85</v>
      </c>
      <c r="AY106" s="180" t="s">
        <v>194</v>
      </c>
    </row>
    <row r="107" spans="2:65" s="1" customFormat="1" ht="37.9" customHeight="1">
      <c r="B107" s="33"/>
      <c r="C107" s="132" t="s">
        <v>201</v>
      </c>
      <c r="D107" s="132" t="s">
        <v>197</v>
      </c>
      <c r="E107" s="133" t="s">
        <v>403</v>
      </c>
      <c r="F107" s="134" t="s">
        <v>404</v>
      </c>
      <c r="G107" s="135" t="s">
        <v>344</v>
      </c>
      <c r="H107" s="136">
        <v>3.9</v>
      </c>
      <c r="I107" s="137"/>
      <c r="J107" s="138">
        <f>ROUND(I107*H107,2)</f>
        <v>0</v>
      </c>
      <c r="K107" s="134" t="s">
        <v>295</v>
      </c>
      <c r="L107" s="33"/>
      <c r="M107" s="139" t="s">
        <v>33</v>
      </c>
      <c r="N107" s="140" t="s">
        <v>49</v>
      </c>
      <c r="P107" s="141">
        <f>O107*H107</f>
        <v>0</v>
      </c>
      <c r="Q107" s="141">
        <v>0</v>
      </c>
      <c r="R107" s="141">
        <f>Q107*H107</f>
        <v>0</v>
      </c>
      <c r="S107" s="141">
        <v>0</v>
      </c>
      <c r="T107" s="142">
        <f>S107*H107</f>
        <v>0</v>
      </c>
      <c r="AR107" s="143" t="s">
        <v>201</v>
      </c>
      <c r="AT107" s="143" t="s">
        <v>197</v>
      </c>
      <c r="AU107" s="143" t="s">
        <v>87</v>
      </c>
      <c r="AY107" s="17" t="s">
        <v>194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7" t="s">
        <v>85</v>
      </c>
      <c r="BK107" s="144">
        <f>ROUND(I107*H107,2)</f>
        <v>0</v>
      </c>
      <c r="BL107" s="17" t="s">
        <v>201</v>
      </c>
      <c r="BM107" s="143" t="s">
        <v>1687</v>
      </c>
    </row>
    <row r="108" spans="2:47" s="1" customFormat="1" ht="11.25">
      <c r="B108" s="33"/>
      <c r="D108" s="149" t="s">
        <v>297</v>
      </c>
      <c r="F108" s="150" t="s">
        <v>406</v>
      </c>
      <c r="I108" s="147"/>
      <c r="L108" s="33"/>
      <c r="M108" s="148"/>
      <c r="T108" s="54"/>
      <c r="AT108" s="17" t="s">
        <v>297</v>
      </c>
      <c r="AU108" s="17" t="s">
        <v>87</v>
      </c>
    </row>
    <row r="109" spans="2:51" s="12" customFormat="1" ht="11.25">
      <c r="B109" s="151"/>
      <c r="D109" s="145" t="s">
        <v>320</v>
      </c>
      <c r="E109" s="152" t="s">
        <v>33</v>
      </c>
      <c r="F109" s="153" t="s">
        <v>1688</v>
      </c>
      <c r="H109" s="154">
        <v>1.5</v>
      </c>
      <c r="I109" s="155"/>
      <c r="L109" s="151"/>
      <c r="M109" s="156"/>
      <c r="T109" s="157"/>
      <c r="AT109" s="152" t="s">
        <v>320</v>
      </c>
      <c r="AU109" s="152" t="s">
        <v>87</v>
      </c>
      <c r="AV109" s="12" t="s">
        <v>87</v>
      </c>
      <c r="AW109" s="12" t="s">
        <v>39</v>
      </c>
      <c r="AX109" s="12" t="s">
        <v>78</v>
      </c>
      <c r="AY109" s="152" t="s">
        <v>194</v>
      </c>
    </row>
    <row r="110" spans="2:51" s="12" customFormat="1" ht="11.25">
      <c r="B110" s="151"/>
      <c r="D110" s="145" t="s">
        <v>320</v>
      </c>
      <c r="E110" s="152" t="s">
        <v>33</v>
      </c>
      <c r="F110" s="153" t="s">
        <v>1689</v>
      </c>
      <c r="H110" s="154">
        <v>2.4</v>
      </c>
      <c r="I110" s="155"/>
      <c r="L110" s="151"/>
      <c r="M110" s="156"/>
      <c r="T110" s="157"/>
      <c r="AT110" s="152" t="s">
        <v>320</v>
      </c>
      <c r="AU110" s="152" t="s">
        <v>87</v>
      </c>
      <c r="AV110" s="12" t="s">
        <v>87</v>
      </c>
      <c r="AW110" s="12" t="s">
        <v>39</v>
      </c>
      <c r="AX110" s="12" t="s">
        <v>78</v>
      </c>
      <c r="AY110" s="152" t="s">
        <v>194</v>
      </c>
    </row>
    <row r="111" spans="2:51" s="14" customFormat="1" ht="11.25">
      <c r="B111" s="179"/>
      <c r="D111" s="145" t="s">
        <v>320</v>
      </c>
      <c r="E111" s="180" t="s">
        <v>33</v>
      </c>
      <c r="F111" s="181" t="s">
        <v>402</v>
      </c>
      <c r="H111" s="182">
        <v>3.9</v>
      </c>
      <c r="I111" s="183"/>
      <c r="L111" s="179"/>
      <c r="M111" s="184"/>
      <c r="T111" s="185"/>
      <c r="AT111" s="180" t="s">
        <v>320</v>
      </c>
      <c r="AU111" s="180" t="s">
        <v>87</v>
      </c>
      <c r="AV111" s="14" t="s">
        <v>201</v>
      </c>
      <c r="AW111" s="14" t="s">
        <v>39</v>
      </c>
      <c r="AX111" s="14" t="s">
        <v>85</v>
      </c>
      <c r="AY111" s="180" t="s">
        <v>194</v>
      </c>
    </row>
    <row r="112" spans="2:65" s="1" customFormat="1" ht="37.9" customHeight="1">
      <c r="B112" s="33"/>
      <c r="C112" s="132" t="s">
        <v>193</v>
      </c>
      <c r="D112" s="132" t="s">
        <v>197</v>
      </c>
      <c r="E112" s="133" t="s">
        <v>408</v>
      </c>
      <c r="F112" s="134" t="s">
        <v>409</v>
      </c>
      <c r="G112" s="135" t="s">
        <v>344</v>
      </c>
      <c r="H112" s="136">
        <v>58.5</v>
      </c>
      <c r="I112" s="137"/>
      <c r="J112" s="138">
        <f>ROUND(I112*H112,2)</f>
        <v>0</v>
      </c>
      <c r="K112" s="134" t="s">
        <v>295</v>
      </c>
      <c r="L112" s="33"/>
      <c r="M112" s="139" t="s">
        <v>33</v>
      </c>
      <c r="N112" s="140" t="s">
        <v>49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201</v>
      </c>
      <c r="AT112" s="143" t="s">
        <v>197</v>
      </c>
      <c r="AU112" s="143" t="s">
        <v>87</v>
      </c>
      <c r="AY112" s="17" t="s">
        <v>194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7" t="s">
        <v>85</v>
      </c>
      <c r="BK112" s="144">
        <f>ROUND(I112*H112,2)</f>
        <v>0</v>
      </c>
      <c r="BL112" s="17" t="s">
        <v>201</v>
      </c>
      <c r="BM112" s="143" t="s">
        <v>1690</v>
      </c>
    </row>
    <row r="113" spans="2:47" s="1" customFormat="1" ht="11.25">
      <c r="B113" s="33"/>
      <c r="D113" s="149" t="s">
        <v>297</v>
      </c>
      <c r="F113" s="150" t="s">
        <v>411</v>
      </c>
      <c r="I113" s="147"/>
      <c r="L113" s="33"/>
      <c r="M113" s="148"/>
      <c r="T113" s="54"/>
      <c r="AT113" s="17" t="s">
        <v>297</v>
      </c>
      <c r="AU113" s="17" t="s">
        <v>87</v>
      </c>
    </row>
    <row r="114" spans="2:51" s="12" customFormat="1" ht="11.25">
      <c r="B114" s="151"/>
      <c r="D114" s="145" t="s">
        <v>320</v>
      </c>
      <c r="E114" s="152" t="s">
        <v>33</v>
      </c>
      <c r="F114" s="153" t="s">
        <v>1691</v>
      </c>
      <c r="H114" s="154">
        <v>58.5</v>
      </c>
      <c r="I114" s="155"/>
      <c r="L114" s="151"/>
      <c r="M114" s="156"/>
      <c r="T114" s="157"/>
      <c r="AT114" s="152" t="s">
        <v>320</v>
      </c>
      <c r="AU114" s="152" t="s">
        <v>87</v>
      </c>
      <c r="AV114" s="12" t="s">
        <v>87</v>
      </c>
      <c r="AW114" s="12" t="s">
        <v>39</v>
      </c>
      <c r="AX114" s="12" t="s">
        <v>85</v>
      </c>
      <c r="AY114" s="152" t="s">
        <v>194</v>
      </c>
    </row>
    <row r="115" spans="2:65" s="1" customFormat="1" ht="16.5" customHeight="1">
      <c r="B115" s="33"/>
      <c r="C115" s="132" t="s">
        <v>219</v>
      </c>
      <c r="D115" s="132" t="s">
        <v>197</v>
      </c>
      <c r="E115" s="133" t="s">
        <v>413</v>
      </c>
      <c r="F115" s="134" t="s">
        <v>414</v>
      </c>
      <c r="G115" s="135" t="s">
        <v>344</v>
      </c>
      <c r="H115" s="136">
        <v>3.9</v>
      </c>
      <c r="I115" s="137"/>
      <c r="J115" s="138">
        <f>ROUND(I115*H115,2)</f>
        <v>0</v>
      </c>
      <c r="K115" s="134" t="s">
        <v>33</v>
      </c>
      <c r="L115" s="33"/>
      <c r="M115" s="139" t="s">
        <v>33</v>
      </c>
      <c r="N115" s="140" t="s">
        <v>49</v>
      </c>
      <c r="P115" s="141">
        <f>O115*H115</f>
        <v>0</v>
      </c>
      <c r="Q115" s="141">
        <v>0</v>
      </c>
      <c r="R115" s="141">
        <f>Q115*H115</f>
        <v>0</v>
      </c>
      <c r="S115" s="141">
        <v>0</v>
      </c>
      <c r="T115" s="142">
        <f>S115*H115</f>
        <v>0</v>
      </c>
      <c r="AR115" s="143" t="s">
        <v>201</v>
      </c>
      <c r="AT115" s="143" t="s">
        <v>197</v>
      </c>
      <c r="AU115" s="143" t="s">
        <v>87</v>
      </c>
      <c r="AY115" s="17" t="s">
        <v>194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7" t="s">
        <v>85</v>
      </c>
      <c r="BK115" s="144">
        <f>ROUND(I115*H115,2)</f>
        <v>0</v>
      </c>
      <c r="BL115" s="17" t="s">
        <v>201</v>
      </c>
      <c r="BM115" s="143" t="s">
        <v>1692</v>
      </c>
    </row>
    <row r="116" spans="2:51" s="12" customFormat="1" ht="11.25">
      <c r="B116" s="151"/>
      <c r="D116" s="145" t="s">
        <v>320</v>
      </c>
      <c r="E116" s="152" t="s">
        <v>33</v>
      </c>
      <c r="F116" s="153" t="s">
        <v>1693</v>
      </c>
      <c r="H116" s="154">
        <v>3.9</v>
      </c>
      <c r="I116" s="155"/>
      <c r="L116" s="151"/>
      <c r="M116" s="156"/>
      <c r="T116" s="157"/>
      <c r="AT116" s="152" t="s">
        <v>320</v>
      </c>
      <c r="AU116" s="152" t="s">
        <v>87</v>
      </c>
      <c r="AV116" s="12" t="s">
        <v>87</v>
      </c>
      <c r="AW116" s="12" t="s">
        <v>39</v>
      </c>
      <c r="AX116" s="12" t="s">
        <v>85</v>
      </c>
      <c r="AY116" s="152" t="s">
        <v>194</v>
      </c>
    </row>
    <row r="117" spans="2:65" s="1" customFormat="1" ht="24.2" customHeight="1">
      <c r="B117" s="33"/>
      <c r="C117" s="132" t="s">
        <v>223</v>
      </c>
      <c r="D117" s="132" t="s">
        <v>197</v>
      </c>
      <c r="E117" s="133" t="s">
        <v>1245</v>
      </c>
      <c r="F117" s="134" t="s">
        <v>1246</v>
      </c>
      <c r="G117" s="135" t="s">
        <v>344</v>
      </c>
      <c r="H117" s="136">
        <v>19.9</v>
      </c>
      <c r="I117" s="137"/>
      <c r="J117" s="138">
        <f>ROUND(I117*H117,2)</f>
        <v>0</v>
      </c>
      <c r="K117" s="134" t="s">
        <v>295</v>
      </c>
      <c r="L117" s="33"/>
      <c r="M117" s="139" t="s">
        <v>33</v>
      </c>
      <c r="N117" s="140" t="s">
        <v>49</v>
      </c>
      <c r="P117" s="141">
        <f>O117*H117</f>
        <v>0</v>
      </c>
      <c r="Q117" s="141">
        <v>0</v>
      </c>
      <c r="R117" s="141">
        <f>Q117*H117</f>
        <v>0</v>
      </c>
      <c r="S117" s="141">
        <v>0</v>
      </c>
      <c r="T117" s="142">
        <f>S117*H117</f>
        <v>0</v>
      </c>
      <c r="AR117" s="143" t="s">
        <v>201</v>
      </c>
      <c r="AT117" s="143" t="s">
        <v>197</v>
      </c>
      <c r="AU117" s="143" t="s">
        <v>87</v>
      </c>
      <c r="AY117" s="17" t="s">
        <v>194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7" t="s">
        <v>85</v>
      </c>
      <c r="BK117" s="144">
        <f>ROUND(I117*H117,2)</f>
        <v>0</v>
      </c>
      <c r="BL117" s="17" t="s">
        <v>201</v>
      </c>
      <c r="BM117" s="143" t="s">
        <v>1694</v>
      </c>
    </row>
    <row r="118" spans="2:47" s="1" customFormat="1" ht="11.25">
      <c r="B118" s="33"/>
      <c r="D118" s="149" t="s">
        <v>297</v>
      </c>
      <c r="F118" s="150" t="s">
        <v>1248</v>
      </c>
      <c r="I118" s="147"/>
      <c r="L118" s="33"/>
      <c r="M118" s="148"/>
      <c r="T118" s="54"/>
      <c r="AT118" s="17" t="s">
        <v>297</v>
      </c>
      <c r="AU118" s="17" t="s">
        <v>87</v>
      </c>
    </row>
    <row r="119" spans="2:51" s="12" customFormat="1" ht="11.25">
      <c r="B119" s="151"/>
      <c r="D119" s="145" t="s">
        <v>320</v>
      </c>
      <c r="E119" s="152" t="s">
        <v>33</v>
      </c>
      <c r="F119" s="153" t="s">
        <v>381</v>
      </c>
      <c r="H119" s="154">
        <v>19.9</v>
      </c>
      <c r="I119" s="155"/>
      <c r="L119" s="151"/>
      <c r="M119" s="156"/>
      <c r="T119" s="157"/>
      <c r="AT119" s="152" t="s">
        <v>320</v>
      </c>
      <c r="AU119" s="152" t="s">
        <v>87</v>
      </c>
      <c r="AV119" s="12" t="s">
        <v>87</v>
      </c>
      <c r="AW119" s="12" t="s">
        <v>39</v>
      </c>
      <c r="AX119" s="12" t="s">
        <v>85</v>
      </c>
      <c r="AY119" s="152" t="s">
        <v>194</v>
      </c>
    </row>
    <row r="120" spans="2:65" s="1" customFormat="1" ht="24.2" customHeight="1">
      <c r="B120" s="33"/>
      <c r="C120" s="132" t="s">
        <v>228</v>
      </c>
      <c r="D120" s="132" t="s">
        <v>197</v>
      </c>
      <c r="E120" s="133" t="s">
        <v>421</v>
      </c>
      <c r="F120" s="134" t="s">
        <v>422</v>
      </c>
      <c r="G120" s="135" t="s">
        <v>344</v>
      </c>
      <c r="H120" s="136">
        <v>16</v>
      </c>
      <c r="I120" s="137"/>
      <c r="J120" s="138">
        <f>ROUND(I120*H120,2)</f>
        <v>0</v>
      </c>
      <c r="K120" s="134" t="s">
        <v>295</v>
      </c>
      <c r="L120" s="33"/>
      <c r="M120" s="139" t="s">
        <v>33</v>
      </c>
      <c r="N120" s="140" t="s">
        <v>49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201</v>
      </c>
      <c r="AT120" s="143" t="s">
        <v>197</v>
      </c>
      <c r="AU120" s="143" t="s">
        <v>87</v>
      </c>
      <c r="AY120" s="17" t="s">
        <v>194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7" t="s">
        <v>85</v>
      </c>
      <c r="BK120" s="144">
        <f>ROUND(I120*H120,2)</f>
        <v>0</v>
      </c>
      <c r="BL120" s="17" t="s">
        <v>201</v>
      </c>
      <c r="BM120" s="143" t="s">
        <v>1695</v>
      </c>
    </row>
    <row r="121" spans="2:47" s="1" customFormat="1" ht="11.25">
      <c r="B121" s="33"/>
      <c r="D121" s="149" t="s">
        <v>297</v>
      </c>
      <c r="F121" s="150" t="s">
        <v>424</v>
      </c>
      <c r="I121" s="147"/>
      <c r="L121" s="33"/>
      <c r="M121" s="148"/>
      <c r="T121" s="54"/>
      <c r="AT121" s="17" t="s">
        <v>297</v>
      </c>
      <c r="AU121" s="17" t="s">
        <v>87</v>
      </c>
    </row>
    <row r="122" spans="2:51" s="12" customFormat="1" ht="11.25">
      <c r="B122" s="151"/>
      <c r="D122" s="145" t="s">
        <v>320</v>
      </c>
      <c r="E122" s="152" t="s">
        <v>33</v>
      </c>
      <c r="F122" s="153" t="s">
        <v>1685</v>
      </c>
      <c r="H122" s="154">
        <v>16</v>
      </c>
      <c r="I122" s="155"/>
      <c r="L122" s="151"/>
      <c r="M122" s="156"/>
      <c r="T122" s="157"/>
      <c r="AT122" s="152" t="s">
        <v>320</v>
      </c>
      <c r="AU122" s="152" t="s">
        <v>87</v>
      </c>
      <c r="AV122" s="12" t="s">
        <v>87</v>
      </c>
      <c r="AW122" s="12" t="s">
        <v>39</v>
      </c>
      <c r="AX122" s="12" t="s">
        <v>85</v>
      </c>
      <c r="AY122" s="152" t="s">
        <v>194</v>
      </c>
    </row>
    <row r="123" spans="2:65" s="1" customFormat="1" ht="24.2" customHeight="1">
      <c r="B123" s="33"/>
      <c r="C123" s="132" t="s">
        <v>235</v>
      </c>
      <c r="D123" s="132" t="s">
        <v>197</v>
      </c>
      <c r="E123" s="133" t="s">
        <v>425</v>
      </c>
      <c r="F123" s="134" t="s">
        <v>426</v>
      </c>
      <c r="G123" s="135" t="s">
        <v>317</v>
      </c>
      <c r="H123" s="136">
        <v>16</v>
      </c>
      <c r="I123" s="137"/>
      <c r="J123" s="138">
        <f>ROUND(I123*H123,2)</f>
        <v>0</v>
      </c>
      <c r="K123" s="134" t="s">
        <v>295</v>
      </c>
      <c r="L123" s="33"/>
      <c r="M123" s="139" t="s">
        <v>33</v>
      </c>
      <c r="N123" s="140" t="s">
        <v>49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201</v>
      </c>
      <c r="AT123" s="143" t="s">
        <v>197</v>
      </c>
      <c r="AU123" s="143" t="s">
        <v>87</v>
      </c>
      <c r="AY123" s="17" t="s">
        <v>194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7" t="s">
        <v>85</v>
      </c>
      <c r="BK123" s="144">
        <f>ROUND(I123*H123,2)</f>
        <v>0</v>
      </c>
      <c r="BL123" s="17" t="s">
        <v>201</v>
      </c>
      <c r="BM123" s="143" t="s">
        <v>1696</v>
      </c>
    </row>
    <row r="124" spans="2:47" s="1" customFormat="1" ht="11.25">
      <c r="B124" s="33"/>
      <c r="D124" s="149" t="s">
        <v>297</v>
      </c>
      <c r="F124" s="150" t="s">
        <v>428</v>
      </c>
      <c r="I124" s="147"/>
      <c r="L124" s="33"/>
      <c r="M124" s="148"/>
      <c r="T124" s="54"/>
      <c r="AT124" s="17" t="s">
        <v>297</v>
      </c>
      <c r="AU124" s="17" t="s">
        <v>87</v>
      </c>
    </row>
    <row r="125" spans="2:51" s="12" customFormat="1" ht="11.25">
      <c r="B125" s="151"/>
      <c r="D125" s="145" t="s">
        <v>320</v>
      </c>
      <c r="E125" s="152" t="s">
        <v>33</v>
      </c>
      <c r="F125" s="153" t="s">
        <v>1697</v>
      </c>
      <c r="H125" s="154">
        <v>16</v>
      </c>
      <c r="I125" s="155"/>
      <c r="L125" s="151"/>
      <c r="M125" s="156"/>
      <c r="T125" s="157"/>
      <c r="AT125" s="152" t="s">
        <v>320</v>
      </c>
      <c r="AU125" s="152" t="s">
        <v>87</v>
      </c>
      <c r="AV125" s="12" t="s">
        <v>87</v>
      </c>
      <c r="AW125" s="12" t="s">
        <v>39</v>
      </c>
      <c r="AX125" s="12" t="s">
        <v>85</v>
      </c>
      <c r="AY125" s="152" t="s">
        <v>194</v>
      </c>
    </row>
    <row r="126" spans="2:65" s="1" customFormat="1" ht="24.2" customHeight="1">
      <c r="B126" s="33"/>
      <c r="C126" s="132" t="s">
        <v>239</v>
      </c>
      <c r="D126" s="132" t="s">
        <v>197</v>
      </c>
      <c r="E126" s="133" t="s">
        <v>430</v>
      </c>
      <c r="F126" s="134" t="s">
        <v>431</v>
      </c>
      <c r="G126" s="135" t="s">
        <v>317</v>
      </c>
      <c r="H126" s="136">
        <v>16</v>
      </c>
      <c r="I126" s="137"/>
      <c r="J126" s="138">
        <f>ROUND(I126*H126,2)</f>
        <v>0</v>
      </c>
      <c r="K126" s="134" t="s">
        <v>295</v>
      </c>
      <c r="L126" s="33"/>
      <c r="M126" s="139" t="s">
        <v>33</v>
      </c>
      <c r="N126" s="140" t="s">
        <v>49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201</v>
      </c>
      <c r="AT126" s="143" t="s">
        <v>197</v>
      </c>
      <c r="AU126" s="143" t="s">
        <v>87</v>
      </c>
      <c r="AY126" s="17" t="s">
        <v>194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7" t="s">
        <v>85</v>
      </c>
      <c r="BK126" s="144">
        <f>ROUND(I126*H126,2)</f>
        <v>0</v>
      </c>
      <c r="BL126" s="17" t="s">
        <v>201</v>
      </c>
      <c r="BM126" s="143" t="s">
        <v>1698</v>
      </c>
    </row>
    <row r="127" spans="2:47" s="1" customFormat="1" ht="11.25">
      <c r="B127" s="33"/>
      <c r="D127" s="149" t="s">
        <v>297</v>
      </c>
      <c r="F127" s="150" t="s">
        <v>433</v>
      </c>
      <c r="I127" s="147"/>
      <c r="L127" s="33"/>
      <c r="M127" s="148"/>
      <c r="T127" s="54"/>
      <c r="AT127" s="17" t="s">
        <v>297</v>
      </c>
      <c r="AU127" s="17" t="s">
        <v>87</v>
      </c>
    </row>
    <row r="128" spans="2:65" s="1" customFormat="1" ht="16.5" customHeight="1">
      <c r="B128" s="33"/>
      <c r="C128" s="161" t="s">
        <v>243</v>
      </c>
      <c r="D128" s="161" t="s">
        <v>348</v>
      </c>
      <c r="E128" s="162" t="s">
        <v>434</v>
      </c>
      <c r="F128" s="163" t="s">
        <v>435</v>
      </c>
      <c r="G128" s="164" t="s">
        <v>436</v>
      </c>
      <c r="H128" s="165">
        <v>0.52</v>
      </c>
      <c r="I128" s="166"/>
      <c r="J128" s="167">
        <f>ROUND(I128*H128,2)</f>
        <v>0</v>
      </c>
      <c r="K128" s="163" t="s">
        <v>295</v>
      </c>
      <c r="L128" s="168"/>
      <c r="M128" s="169" t="s">
        <v>33</v>
      </c>
      <c r="N128" s="170" t="s">
        <v>49</v>
      </c>
      <c r="P128" s="141">
        <f>O128*H128</f>
        <v>0</v>
      </c>
      <c r="Q128" s="141">
        <v>0.001</v>
      </c>
      <c r="R128" s="141">
        <f>Q128*H128</f>
        <v>0.0005200000000000001</v>
      </c>
      <c r="S128" s="141">
        <v>0</v>
      </c>
      <c r="T128" s="142">
        <f>S128*H128</f>
        <v>0</v>
      </c>
      <c r="AR128" s="143" t="s">
        <v>228</v>
      </c>
      <c r="AT128" s="143" t="s">
        <v>348</v>
      </c>
      <c r="AU128" s="143" t="s">
        <v>87</v>
      </c>
      <c r="AY128" s="17" t="s">
        <v>194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7" t="s">
        <v>85</v>
      </c>
      <c r="BK128" s="144">
        <f>ROUND(I128*H128,2)</f>
        <v>0</v>
      </c>
      <c r="BL128" s="17" t="s">
        <v>201</v>
      </c>
      <c r="BM128" s="143" t="s">
        <v>1699</v>
      </c>
    </row>
    <row r="129" spans="2:51" s="12" customFormat="1" ht="11.25">
      <c r="B129" s="151"/>
      <c r="D129" s="145" t="s">
        <v>320</v>
      </c>
      <c r="F129" s="153" t="s">
        <v>1700</v>
      </c>
      <c r="H129" s="154">
        <v>0.52</v>
      </c>
      <c r="I129" s="155"/>
      <c r="L129" s="151"/>
      <c r="M129" s="156"/>
      <c r="T129" s="157"/>
      <c r="AT129" s="152" t="s">
        <v>320</v>
      </c>
      <c r="AU129" s="152" t="s">
        <v>87</v>
      </c>
      <c r="AV129" s="12" t="s">
        <v>87</v>
      </c>
      <c r="AW129" s="12" t="s">
        <v>4</v>
      </c>
      <c r="AX129" s="12" t="s">
        <v>85</v>
      </c>
      <c r="AY129" s="152" t="s">
        <v>194</v>
      </c>
    </row>
    <row r="130" spans="2:65" s="1" customFormat="1" ht="24.2" customHeight="1">
      <c r="B130" s="33"/>
      <c r="C130" s="132" t="s">
        <v>247</v>
      </c>
      <c r="D130" s="132" t="s">
        <v>197</v>
      </c>
      <c r="E130" s="133" t="s">
        <v>439</v>
      </c>
      <c r="F130" s="134" t="s">
        <v>440</v>
      </c>
      <c r="G130" s="135" t="s">
        <v>317</v>
      </c>
      <c r="H130" s="136">
        <v>10</v>
      </c>
      <c r="I130" s="137"/>
      <c r="J130" s="138">
        <f>ROUND(I130*H130,2)</f>
        <v>0</v>
      </c>
      <c r="K130" s="134" t="s">
        <v>295</v>
      </c>
      <c r="L130" s="33"/>
      <c r="M130" s="139" t="s">
        <v>33</v>
      </c>
      <c r="N130" s="140" t="s">
        <v>49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201</v>
      </c>
      <c r="AT130" s="143" t="s">
        <v>197</v>
      </c>
      <c r="AU130" s="143" t="s">
        <v>87</v>
      </c>
      <c r="AY130" s="17" t="s">
        <v>194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7" t="s">
        <v>85</v>
      </c>
      <c r="BK130" s="144">
        <f>ROUND(I130*H130,2)</f>
        <v>0</v>
      </c>
      <c r="BL130" s="17" t="s">
        <v>201</v>
      </c>
      <c r="BM130" s="143" t="s">
        <v>1701</v>
      </c>
    </row>
    <row r="131" spans="2:47" s="1" customFormat="1" ht="11.25">
      <c r="B131" s="33"/>
      <c r="D131" s="149" t="s">
        <v>297</v>
      </c>
      <c r="F131" s="150" t="s">
        <v>442</v>
      </c>
      <c r="I131" s="147"/>
      <c r="L131" s="33"/>
      <c r="M131" s="148"/>
      <c r="T131" s="54"/>
      <c r="AT131" s="17" t="s">
        <v>297</v>
      </c>
      <c r="AU131" s="17" t="s">
        <v>87</v>
      </c>
    </row>
    <row r="132" spans="2:65" s="1" customFormat="1" ht="21.75" customHeight="1">
      <c r="B132" s="33"/>
      <c r="C132" s="132" t="s">
        <v>251</v>
      </c>
      <c r="D132" s="132" t="s">
        <v>197</v>
      </c>
      <c r="E132" s="133" t="s">
        <v>443</v>
      </c>
      <c r="F132" s="134" t="s">
        <v>444</v>
      </c>
      <c r="G132" s="135" t="s">
        <v>317</v>
      </c>
      <c r="H132" s="136">
        <v>16</v>
      </c>
      <c r="I132" s="137"/>
      <c r="J132" s="138">
        <f>ROUND(I132*H132,2)</f>
        <v>0</v>
      </c>
      <c r="K132" s="134" t="s">
        <v>295</v>
      </c>
      <c r="L132" s="33"/>
      <c r="M132" s="139" t="s">
        <v>33</v>
      </c>
      <c r="N132" s="140" t="s">
        <v>49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201</v>
      </c>
      <c r="AT132" s="143" t="s">
        <v>197</v>
      </c>
      <c r="AU132" s="143" t="s">
        <v>87</v>
      </c>
      <c r="AY132" s="17" t="s">
        <v>194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7" t="s">
        <v>85</v>
      </c>
      <c r="BK132" s="144">
        <f>ROUND(I132*H132,2)</f>
        <v>0</v>
      </c>
      <c r="BL132" s="17" t="s">
        <v>201</v>
      </c>
      <c r="BM132" s="143" t="s">
        <v>1702</v>
      </c>
    </row>
    <row r="133" spans="2:47" s="1" customFormat="1" ht="11.25">
      <c r="B133" s="33"/>
      <c r="D133" s="149" t="s">
        <v>297</v>
      </c>
      <c r="F133" s="150" t="s">
        <v>446</v>
      </c>
      <c r="I133" s="147"/>
      <c r="L133" s="33"/>
      <c r="M133" s="148"/>
      <c r="T133" s="54"/>
      <c r="AT133" s="17" t="s">
        <v>297</v>
      </c>
      <c r="AU133" s="17" t="s">
        <v>87</v>
      </c>
    </row>
    <row r="134" spans="2:51" s="12" customFormat="1" ht="11.25">
      <c r="B134" s="151"/>
      <c r="D134" s="145" t="s">
        <v>320</v>
      </c>
      <c r="E134" s="152" t="s">
        <v>33</v>
      </c>
      <c r="F134" s="153" t="s">
        <v>1703</v>
      </c>
      <c r="H134" s="154">
        <v>16</v>
      </c>
      <c r="I134" s="155"/>
      <c r="L134" s="151"/>
      <c r="M134" s="156"/>
      <c r="T134" s="157"/>
      <c r="AT134" s="152" t="s">
        <v>320</v>
      </c>
      <c r="AU134" s="152" t="s">
        <v>87</v>
      </c>
      <c r="AV134" s="12" t="s">
        <v>87</v>
      </c>
      <c r="AW134" s="12" t="s">
        <v>39</v>
      </c>
      <c r="AX134" s="12" t="s">
        <v>85</v>
      </c>
      <c r="AY134" s="152" t="s">
        <v>194</v>
      </c>
    </row>
    <row r="135" spans="2:65" s="1" customFormat="1" ht="24.2" customHeight="1">
      <c r="B135" s="33"/>
      <c r="C135" s="132" t="s">
        <v>257</v>
      </c>
      <c r="D135" s="132" t="s">
        <v>197</v>
      </c>
      <c r="E135" s="133" t="s">
        <v>448</v>
      </c>
      <c r="F135" s="134" t="s">
        <v>449</v>
      </c>
      <c r="G135" s="135" t="s">
        <v>317</v>
      </c>
      <c r="H135" s="136">
        <v>41</v>
      </c>
      <c r="I135" s="137"/>
      <c r="J135" s="138">
        <f>ROUND(I135*H135,2)</f>
        <v>0</v>
      </c>
      <c r="K135" s="134" t="s">
        <v>295</v>
      </c>
      <c r="L135" s="33"/>
      <c r="M135" s="139" t="s">
        <v>33</v>
      </c>
      <c r="N135" s="140" t="s">
        <v>49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201</v>
      </c>
      <c r="AT135" s="143" t="s">
        <v>197</v>
      </c>
      <c r="AU135" s="143" t="s">
        <v>87</v>
      </c>
      <c r="AY135" s="17" t="s">
        <v>194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85</v>
      </c>
      <c r="BK135" s="144">
        <f>ROUND(I135*H135,2)</f>
        <v>0</v>
      </c>
      <c r="BL135" s="17" t="s">
        <v>201</v>
      </c>
      <c r="BM135" s="143" t="s">
        <v>1704</v>
      </c>
    </row>
    <row r="136" spans="2:47" s="1" customFormat="1" ht="11.25">
      <c r="B136" s="33"/>
      <c r="D136" s="149" t="s">
        <v>297</v>
      </c>
      <c r="F136" s="150" t="s">
        <v>451</v>
      </c>
      <c r="I136" s="147"/>
      <c r="L136" s="33"/>
      <c r="M136" s="148"/>
      <c r="T136" s="54"/>
      <c r="AT136" s="17" t="s">
        <v>297</v>
      </c>
      <c r="AU136" s="17" t="s">
        <v>87</v>
      </c>
    </row>
    <row r="137" spans="2:51" s="12" customFormat="1" ht="11.25">
      <c r="B137" s="151"/>
      <c r="D137" s="145" t="s">
        <v>320</v>
      </c>
      <c r="E137" s="152" t="s">
        <v>33</v>
      </c>
      <c r="F137" s="153" t="s">
        <v>1705</v>
      </c>
      <c r="H137" s="154">
        <v>41</v>
      </c>
      <c r="I137" s="155"/>
      <c r="L137" s="151"/>
      <c r="M137" s="156"/>
      <c r="T137" s="157"/>
      <c r="AT137" s="152" t="s">
        <v>320</v>
      </c>
      <c r="AU137" s="152" t="s">
        <v>87</v>
      </c>
      <c r="AV137" s="12" t="s">
        <v>87</v>
      </c>
      <c r="AW137" s="12" t="s">
        <v>39</v>
      </c>
      <c r="AX137" s="12" t="s">
        <v>85</v>
      </c>
      <c r="AY137" s="152" t="s">
        <v>194</v>
      </c>
    </row>
    <row r="138" spans="2:65" s="1" customFormat="1" ht="24.2" customHeight="1">
      <c r="B138" s="33"/>
      <c r="C138" s="132" t="s">
        <v>8</v>
      </c>
      <c r="D138" s="132" t="s">
        <v>197</v>
      </c>
      <c r="E138" s="133" t="s">
        <v>453</v>
      </c>
      <c r="F138" s="134" t="s">
        <v>454</v>
      </c>
      <c r="G138" s="135" t="s">
        <v>317</v>
      </c>
      <c r="H138" s="136">
        <v>10</v>
      </c>
      <c r="I138" s="137"/>
      <c r="J138" s="138">
        <f>ROUND(I138*H138,2)</f>
        <v>0</v>
      </c>
      <c r="K138" s="134" t="s">
        <v>295</v>
      </c>
      <c r="L138" s="33"/>
      <c r="M138" s="139" t="s">
        <v>33</v>
      </c>
      <c r="N138" s="140" t="s">
        <v>49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201</v>
      </c>
      <c r="AT138" s="143" t="s">
        <v>197</v>
      </c>
      <c r="AU138" s="143" t="s">
        <v>87</v>
      </c>
      <c r="AY138" s="17" t="s">
        <v>194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7" t="s">
        <v>85</v>
      </c>
      <c r="BK138" s="144">
        <f>ROUND(I138*H138,2)</f>
        <v>0</v>
      </c>
      <c r="BL138" s="17" t="s">
        <v>201</v>
      </c>
      <c r="BM138" s="143" t="s">
        <v>1706</v>
      </c>
    </row>
    <row r="139" spans="2:47" s="1" customFormat="1" ht="11.25">
      <c r="B139" s="33"/>
      <c r="D139" s="149" t="s">
        <v>297</v>
      </c>
      <c r="F139" s="150" t="s">
        <v>456</v>
      </c>
      <c r="I139" s="147"/>
      <c r="L139" s="33"/>
      <c r="M139" s="148"/>
      <c r="T139" s="54"/>
      <c r="AT139" s="17" t="s">
        <v>297</v>
      </c>
      <c r="AU139" s="17" t="s">
        <v>87</v>
      </c>
    </row>
    <row r="140" spans="2:51" s="12" customFormat="1" ht="11.25">
      <c r="B140" s="151"/>
      <c r="D140" s="145" t="s">
        <v>320</v>
      </c>
      <c r="E140" s="152" t="s">
        <v>33</v>
      </c>
      <c r="F140" s="153" t="s">
        <v>1707</v>
      </c>
      <c r="H140" s="154">
        <v>10</v>
      </c>
      <c r="I140" s="155"/>
      <c r="L140" s="151"/>
      <c r="M140" s="156"/>
      <c r="T140" s="157"/>
      <c r="AT140" s="152" t="s">
        <v>320</v>
      </c>
      <c r="AU140" s="152" t="s">
        <v>87</v>
      </c>
      <c r="AV140" s="12" t="s">
        <v>87</v>
      </c>
      <c r="AW140" s="12" t="s">
        <v>39</v>
      </c>
      <c r="AX140" s="12" t="s">
        <v>85</v>
      </c>
      <c r="AY140" s="152" t="s">
        <v>194</v>
      </c>
    </row>
    <row r="141" spans="2:65" s="1" customFormat="1" ht="16.5" customHeight="1">
      <c r="B141" s="33"/>
      <c r="C141" s="132" t="s">
        <v>265</v>
      </c>
      <c r="D141" s="132" t="s">
        <v>197</v>
      </c>
      <c r="E141" s="133" t="s">
        <v>458</v>
      </c>
      <c r="F141" s="134" t="s">
        <v>459</v>
      </c>
      <c r="G141" s="135" t="s">
        <v>344</v>
      </c>
      <c r="H141" s="136">
        <v>0.52</v>
      </c>
      <c r="I141" s="137"/>
      <c r="J141" s="138">
        <f>ROUND(I141*H141,2)</f>
        <v>0</v>
      </c>
      <c r="K141" s="134" t="s">
        <v>295</v>
      </c>
      <c r="L141" s="33"/>
      <c r="M141" s="139" t="s">
        <v>33</v>
      </c>
      <c r="N141" s="140" t="s">
        <v>49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201</v>
      </c>
      <c r="AT141" s="143" t="s">
        <v>197</v>
      </c>
      <c r="AU141" s="143" t="s">
        <v>87</v>
      </c>
      <c r="AY141" s="17" t="s">
        <v>194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7" t="s">
        <v>85</v>
      </c>
      <c r="BK141" s="144">
        <f>ROUND(I141*H141,2)</f>
        <v>0</v>
      </c>
      <c r="BL141" s="17" t="s">
        <v>201</v>
      </c>
      <c r="BM141" s="143" t="s">
        <v>1708</v>
      </c>
    </row>
    <row r="142" spans="2:47" s="1" customFormat="1" ht="11.25">
      <c r="B142" s="33"/>
      <c r="D142" s="149" t="s">
        <v>297</v>
      </c>
      <c r="F142" s="150" t="s">
        <v>461</v>
      </c>
      <c r="I142" s="147"/>
      <c r="L142" s="33"/>
      <c r="M142" s="148"/>
      <c r="T142" s="54"/>
      <c r="AT142" s="17" t="s">
        <v>297</v>
      </c>
      <c r="AU142" s="17" t="s">
        <v>87</v>
      </c>
    </row>
    <row r="143" spans="2:65" s="1" customFormat="1" ht="16.5" customHeight="1">
      <c r="B143" s="33"/>
      <c r="C143" s="132" t="s">
        <v>270</v>
      </c>
      <c r="D143" s="132" t="s">
        <v>197</v>
      </c>
      <c r="E143" s="133" t="s">
        <v>462</v>
      </c>
      <c r="F143" s="134" t="s">
        <v>463</v>
      </c>
      <c r="G143" s="135" t="s">
        <v>200</v>
      </c>
      <c r="H143" s="136">
        <v>1</v>
      </c>
      <c r="I143" s="137"/>
      <c r="J143" s="138">
        <f>ROUND(I143*H143,2)</f>
        <v>0</v>
      </c>
      <c r="K143" s="134" t="s">
        <v>33</v>
      </c>
      <c r="L143" s="33"/>
      <c r="M143" s="139" t="s">
        <v>33</v>
      </c>
      <c r="N143" s="140" t="s">
        <v>49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201</v>
      </c>
      <c r="AT143" s="143" t="s">
        <v>197</v>
      </c>
      <c r="AU143" s="143" t="s">
        <v>87</v>
      </c>
      <c r="AY143" s="17" t="s">
        <v>194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85</v>
      </c>
      <c r="BK143" s="144">
        <f>ROUND(I143*H143,2)</f>
        <v>0</v>
      </c>
      <c r="BL143" s="17" t="s">
        <v>201</v>
      </c>
      <c r="BM143" s="143" t="s">
        <v>1709</v>
      </c>
    </row>
    <row r="144" spans="2:47" s="1" customFormat="1" ht="68.25">
      <c r="B144" s="33"/>
      <c r="D144" s="145" t="s">
        <v>206</v>
      </c>
      <c r="F144" s="146" t="s">
        <v>465</v>
      </c>
      <c r="I144" s="147"/>
      <c r="L144" s="33"/>
      <c r="M144" s="148"/>
      <c r="T144" s="54"/>
      <c r="AT144" s="17" t="s">
        <v>206</v>
      </c>
      <c r="AU144" s="17" t="s">
        <v>87</v>
      </c>
    </row>
    <row r="145" spans="2:51" s="12" customFormat="1" ht="11.25">
      <c r="B145" s="151"/>
      <c r="D145" s="145" t="s">
        <v>320</v>
      </c>
      <c r="E145" s="152" t="s">
        <v>33</v>
      </c>
      <c r="F145" s="153" t="s">
        <v>466</v>
      </c>
      <c r="H145" s="154">
        <v>1</v>
      </c>
      <c r="I145" s="155"/>
      <c r="L145" s="151"/>
      <c r="M145" s="156"/>
      <c r="T145" s="157"/>
      <c r="AT145" s="152" t="s">
        <v>320</v>
      </c>
      <c r="AU145" s="152" t="s">
        <v>87</v>
      </c>
      <c r="AV145" s="12" t="s">
        <v>87</v>
      </c>
      <c r="AW145" s="12" t="s">
        <v>39</v>
      </c>
      <c r="AX145" s="12" t="s">
        <v>85</v>
      </c>
      <c r="AY145" s="152" t="s">
        <v>194</v>
      </c>
    </row>
    <row r="146" spans="2:65" s="1" customFormat="1" ht="16.5" customHeight="1">
      <c r="B146" s="33"/>
      <c r="C146" s="132" t="s">
        <v>274</v>
      </c>
      <c r="D146" s="132" t="s">
        <v>197</v>
      </c>
      <c r="E146" s="133" t="s">
        <v>467</v>
      </c>
      <c r="F146" s="134" t="s">
        <v>468</v>
      </c>
      <c r="G146" s="135" t="s">
        <v>200</v>
      </c>
      <c r="H146" s="136">
        <v>1</v>
      </c>
      <c r="I146" s="137"/>
      <c r="J146" s="138">
        <f>ROUND(I146*H146,2)</f>
        <v>0</v>
      </c>
      <c r="K146" s="134" t="s">
        <v>33</v>
      </c>
      <c r="L146" s="33"/>
      <c r="M146" s="139" t="s">
        <v>33</v>
      </c>
      <c r="N146" s="140" t="s">
        <v>49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201</v>
      </c>
      <c r="AT146" s="143" t="s">
        <v>197</v>
      </c>
      <c r="AU146" s="143" t="s">
        <v>87</v>
      </c>
      <c r="AY146" s="17" t="s">
        <v>194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7" t="s">
        <v>85</v>
      </c>
      <c r="BK146" s="144">
        <f>ROUND(I146*H146,2)</f>
        <v>0</v>
      </c>
      <c r="BL146" s="17" t="s">
        <v>201</v>
      </c>
      <c r="BM146" s="143" t="s">
        <v>1710</v>
      </c>
    </row>
    <row r="147" spans="2:47" s="1" customFormat="1" ht="48.75">
      <c r="B147" s="33"/>
      <c r="D147" s="145" t="s">
        <v>206</v>
      </c>
      <c r="F147" s="146" t="s">
        <v>470</v>
      </c>
      <c r="I147" s="147"/>
      <c r="L147" s="33"/>
      <c r="M147" s="148"/>
      <c r="T147" s="54"/>
      <c r="AT147" s="17" t="s">
        <v>206</v>
      </c>
      <c r="AU147" s="17" t="s">
        <v>87</v>
      </c>
    </row>
    <row r="148" spans="2:51" s="12" customFormat="1" ht="11.25">
      <c r="B148" s="151"/>
      <c r="D148" s="145" t="s">
        <v>320</v>
      </c>
      <c r="E148" s="152" t="s">
        <v>33</v>
      </c>
      <c r="F148" s="153" t="s">
        <v>471</v>
      </c>
      <c r="H148" s="154">
        <v>1</v>
      </c>
      <c r="I148" s="155"/>
      <c r="L148" s="151"/>
      <c r="M148" s="156"/>
      <c r="T148" s="157"/>
      <c r="AT148" s="152" t="s">
        <v>320</v>
      </c>
      <c r="AU148" s="152" t="s">
        <v>87</v>
      </c>
      <c r="AV148" s="12" t="s">
        <v>87</v>
      </c>
      <c r="AW148" s="12" t="s">
        <v>39</v>
      </c>
      <c r="AX148" s="12" t="s">
        <v>85</v>
      </c>
      <c r="AY148" s="152" t="s">
        <v>194</v>
      </c>
    </row>
    <row r="149" spans="2:63" s="11" customFormat="1" ht="22.9" customHeight="1">
      <c r="B149" s="120"/>
      <c r="D149" s="121" t="s">
        <v>77</v>
      </c>
      <c r="E149" s="130" t="s">
        <v>201</v>
      </c>
      <c r="F149" s="130" t="s">
        <v>354</v>
      </c>
      <c r="I149" s="123"/>
      <c r="J149" s="131">
        <f>BK149</f>
        <v>0</v>
      </c>
      <c r="L149" s="120"/>
      <c r="M149" s="125"/>
      <c r="P149" s="126">
        <f>SUM(P150:P160)</f>
        <v>0</v>
      </c>
      <c r="R149" s="126">
        <f>SUM(R150:R160)</f>
        <v>100.26365999999999</v>
      </c>
      <c r="T149" s="127">
        <f>SUM(T150:T160)</f>
        <v>0</v>
      </c>
      <c r="AR149" s="121" t="s">
        <v>85</v>
      </c>
      <c r="AT149" s="128" t="s">
        <v>77</v>
      </c>
      <c r="AU149" s="128" t="s">
        <v>85</v>
      </c>
      <c r="AY149" s="121" t="s">
        <v>194</v>
      </c>
      <c r="BK149" s="129">
        <f>SUM(BK150:BK160)</f>
        <v>0</v>
      </c>
    </row>
    <row r="150" spans="2:65" s="1" customFormat="1" ht="16.5" customHeight="1">
      <c r="B150" s="33"/>
      <c r="C150" s="132" t="s">
        <v>279</v>
      </c>
      <c r="D150" s="132" t="s">
        <v>197</v>
      </c>
      <c r="E150" s="133" t="s">
        <v>751</v>
      </c>
      <c r="F150" s="134" t="s">
        <v>752</v>
      </c>
      <c r="G150" s="135" t="s">
        <v>344</v>
      </c>
      <c r="H150" s="136">
        <v>2</v>
      </c>
      <c r="I150" s="137"/>
      <c r="J150" s="138">
        <f>ROUND(I150*H150,2)</f>
        <v>0</v>
      </c>
      <c r="K150" s="134" t="s">
        <v>33</v>
      </c>
      <c r="L150" s="33"/>
      <c r="M150" s="139" t="s">
        <v>33</v>
      </c>
      <c r="N150" s="140" t="s">
        <v>49</v>
      </c>
      <c r="P150" s="141">
        <f>O150*H150</f>
        <v>0</v>
      </c>
      <c r="Q150" s="141">
        <v>2.43279</v>
      </c>
      <c r="R150" s="141">
        <f>Q150*H150</f>
        <v>4.86558</v>
      </c>
      <c r="S150" s="141">
        <v>0</v>
      </c>
      <c r="T150" s="142">
        <f>S150*H150</f>
        <v>0</v>
      </c>
      <c r="AR150" s="143" t="s">
        <v>201</v>
      </c>
      <c r="AT150" s="143" t="s">
        <v>197</v>
      </c>
      <c r="AU150" s="143" t="s">
        <v>87</v>
      </c>
      <c r="AY150" s="17" t="s">
        <v>194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7" t="s">
        <v>85</v>
      </c>
      <c r="BK150" s="144">
        <f>ROUND(I150*H150,2)</f>
        <v>0</v>
      </c>
      <c r="BL150" s="17" t="s">
        <v>201</v>
      </c>
      <c r="BM150" s="143" t="s">
        <v>1711</v>
      </c>
    </row>
    <row r="151" spans="2:51" s="12" customFormat="1" ht="11.25">
      <c r="B151" s="151"/>
      <c r="D151" s="145" t="s">
        <v>320</v>
      </c>
      <c r="E151" s="152" t="s">
        <v>33</v>
      </c>
      <c r="F151" s="153" t="s">
        <v>1712</v>
      </c>
      <c r="H151" s="154">
        <v>2</v>
      </c>
      <c r="I151" s="155"/>
      <c r="L151" s="151"/>
      <c r="M151" s="156"/>
      <c r="T151" s="157"/>
      <c r="AT151" s="152" t="s">
        <v>320</v>
      </c>
      <c r="AU151" s="152" t="s">
        <v>87</v>
      </c>
      <c r="AV151" s="12" t="s">
        <v>87</v>
      </c>
      <c r="AW151" s="12" t="s">
        <v>39</v>
      </c>
      <c r="AX151" s="12" t="s">
        <v>85</v>
      </c>
      <c r="AY151" s="152" t="s">
        <v>194</v>
      </c>
    </row>
    <row r="152" spans="2:65" s="1" customFormat="1" ht="16.5" customHeight="1">
      <c r="B152" s="33"/>
      <c r="C152" s="132" t="s">
        <v>283</v>
      </c>
      <c r="D152" s="132" t="s">
        <v>197</v>
      </c>
      <c r="E152" s="133" t="s">
        <v>1403</v>
      </c>
      <c r="F152" s="134" t="s">
        <v>1404</v>
      </c>
      <c r="G152" s="135" t="s">
        <v>344</v>
      </c>
      <c r="H152" s="136">
        <v>18</v>
      </c>
      <c r="I152" s="137"/>
      <c r="J152" s="138">
        <f>ROUND(I152*H152,2)</f>
        <v>0</v>
      </c>
      <c r="K152" s="134" t="s">
        <v>33</v>
      </c>
      <c r="L152" s="33"/>
      <c r="M152" s="139" t="s">
        <v>33</v>
      </c>
      <c r="N152" s="140" t="s">
        <v>49</v>
      </c>
      <c r="P152" s="141">
        <f>O152*H152</f>
        <v>0</v>
      </c>
      <c r="Q152" s="141">
        <v>2.43408</v>
      </c>
      <c r="R152" s="141">
        <f>Q152*H152</f>
        <v>43.81344</v>
      </c>
      <c r="S152" s="141">
        <v>0</v>
      </c>
      <c r="T152" s="142">
        <f>S152*H152</f>
        <v>0</v>
      </c>
      <c r="AR152" s="143" t="s">
        <v>201</v>
      </c>
      <c r="AT152" s="143" t="s">
        <v>197</v>
      </c>
      <c r="AU152" s="143" t="s">
        <v>87</v>
      </c>
      <c r="AY152" s="17" t="s">
        <v>194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7" t="s">
        <v>85</v>
      </c>
      <c r="BK152" s="144">
        <f>ROUND(I152*H152,2)</f>
        <v>0</v>
      </c>
      <c r="BL152" s="17" t="s">
        <v>201</v>
      </c>
      <c r="BM152" s="143" t="s">
        <v>1713</v>
      </c>
    </row>
    <row r="153" spans="2:51" s="12" customFormat="1" ht="11.25">
      <c r="B153" s="151"/>
      <c r="D153" s="145" t="s">
        <v>320</v>
      </c>
      <c r="E153" s="152" t="s">
        <v>33</v>
      </c>
      <c r="F153" s="153" t="s">
        <v>1714</v>
      </c>
      <c r="H153" s="154">
        <v>18</v>
      </c>
      <c r="I153" s="155"/>
      <c r="L153" s="151"/>
      <c r="M153" s="156"/>
      <c r="T153" s="157"/>
      <c r="AT153" s="152" t="s">
        <v>320</v>
      </c>
      <c r="AU153" s="152" t="s">
        <v>87</v>
      </c>
      <c r="AV153" s="12" t="s">
        <v>87</v>
      </c>
      <c r="AW153" s="12" t="s">
        <v>39</v>
      </c>
      <c r="AX153" s="12" t="s">
        <v>85</v>
      </c>
      <c r="AY153" s="152" t="s">
        <v>194</v>
      </c>
    </row>
    <row r="154" spans="2:65" s="1" customFormat="1" ht="16.5" customHeight="1">
      <c r="B154" s="33"/>
      <c r="C154" s="132" t="s">
        <v>7</v>
      </c>
      <c r="D154" s="132" t="s">
        <v>197</v>
      </c>
      <c r="E154" s="133" t="s">
        <v>355</v>
      </c>
      <c r="F154" s="134" t="s">
        <v>356</v>
      </c>
      <c r="G154" s="135" t="s">
        <v>344</v>
      </c>
      <c r="H154" s="136">
        <v>8</v>
      </c>
      <c r="I154" s="137"/>
      <c r="J154" s="138">
        <f>ROUND(I154*H154,2)</f>
        <v>0</v>
      </c>
      <c r="K154" s="134" t="s">
        <v>33</v>
      </c>
      <c r="L154" s="33"/>
      <c r="M154" s="139" t="s">
        <v>33</v>
      </c>
      <c r="N154" s="140" t="s">
        <v>49</v>
      </c>
      <c r="P154" s="141">
        <f>O154*H154</f>
        <v>0</v>
      </c>
      <c r="Q154" s="141">
        <v>2.43408</v>
      </c>
      <c r="R154" s="141">
        <f>Q154*H154</f>
        <v>19.47264</v>
      </c>
      <c r="S154" s="141">
        <v>0</v>
      </c>
      <c r="T154" s="142">
        <f>S154*H154</f>
        <v>0</v>
      </c>
      <c r="AR154" s="143" t="s">
        <v>201</v>
      </c>
      <c r="AT154" s="143" t="s">
        <v>197</v>
      </c>
      <c r="AU154" s="143" t="s">
        <v>87</v>
      </c>
      <c r="AY154" s="17" t="s">
        <v>194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7" t="s">
        <v>85</v>
      </c>
      <c r="BK154" s="144">
        <f>ROUND(I154*H154,2)</f>
        <v>0</v>
      </c>
      <c r="BL154" s="17" t="s">
        <v>201</v>
      </c>
      <c r="BM154" s="143" t="s">
        <v>1715</v>
      </c>
    </row>
    <row r="155" spans="2:51" s="12" customFormat="1" ht="11.25">
      <c r="B155" s="151"/>
      <c r="D155" s="145" t="s">
        <v>320</v>
      </c>
      <c r="E155" s="152" t="s">
        <v>33</v>
      </c>
      <c r="F155" s="153" t="s">
        <v>1716</v>
      </c>
      <c r="H155" s="154">
        <v>8</v>
      </c>
      <c r="I155" s="155"/>
      <c r="L155" s="151"/>
      <c r="M155" s="156"/>
      <c r="T155" s="157"/>
      <c r="AT155" s="152" t="s">
        <v>320</v>
      </c>
      <c r="AU155" s="152" t="s">
        <v>87</v>
      </c>
      <c r="AV155" s="12" t="s">
        <v>87</v>
      </c>
      <c r="AW155" s="12" t="s">
        <v>39</v>
      </c>
      <c r="AX155" s="12" t="s">
        <v>85</v>
      </c>
      <c r="AY155" s="152" t="s">
        <v>194</v>
      </c>
    </row>
    <row r="156" spans="2:65" s="1" customFormat="1" ht="16.5" customHeight="1">
      <c r="B156" s="33"/>
      <c r="C156" s="132" t="s">
        <v>486</v>
      </c>
      <c r="D156" s="132" t="s">
        <v>197</v>
      </c>
      <c r="E156" s="133" t="s">
        <v>591</v>
      </c>
      <c r="F156" s="134" t="s">
        <v>592</v>
      </c>
      <c r="G156" s="135" t="s">
        <v>344</v>
      </c>
      <c r="H156" s="136">
        <v>15</v>
      </c>
      <c r="I156" s="137"/>
      <c r="J156" s="138">
        <f>ROUND(I156*H156,2)</f>
        <v>0</v>
      </c>
      <c r="K156" s="134" t="s">
        <v>33</v>
      </c>
      <c r="L156" s="33"/>
      <c r="M156" s="139" t="s">
        <v>33</v>
      </c>
      <c r="N156" s="140" t="s">
        <v>49</v>
      </c>
      <c r="P156" s="141">
        <f>O156*H156</f>
        <v>0</v>
      </c>
      <c r="Q156" s="141">
        <v>1.9968</v>
      </c>
      <c r="R156" s="141">
        <f>Q156*H156</f>
        <v>29.951999999999998</v>
      </c>
      <c r="S156" s="141">
        <v>0</v>
      </c>
      <c r="T156" s="142">
        <f>S156*H156</f>
        <v>0</v>
      </c>
      <c r="AR156" s="143" t="s">
        <v>201</v>
      </c>
      <c r="AT156" s="143" t="s">
        <v>197</v>
      </c>
      <c r="AU156" s="143" t="s">
        <v>87</v>
      </c>
      <c r="AY156" s="17" t="s">
        <v>194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7" t="s">
        <v>85</v>
      </c>
      <c r="BK156" s="144">
        <f>ROUND(I156*H156,2)</f>
        <v>0</v>
      </c>
      <c r="BL156" s="17" t="s">
        <v>201</v>
      </c>
      <c r="BM156" s="143" t="s">
        <v>1717</v>
      </c>
    </row>
    <row r="157" spans="2:51" s="12" customFormat="1" ht="11.25">
      <c r="B157" s="151"/>
      <c r="D157" s="145" t="s">
        <v>320</v>
      </c>
      <c r="E157" s="152" t="s">
        <v>33</v>
      </c>
      <c r="F157" s="153" t="s">
        <v>1718</v>
      </c>
      <c r="H157" s="154">
        <v>15</v>
      </c>
      <c r="I157" s="155"/>
      <c r="L157" s="151"/>
      <c r="M157" s="156"/>
      <c r="T157" s="157"/>
      <c r="AT157" s="152" t="s">
        <v>320</v>
      </c>
      <c r="AU157" s="152" t="s">
        <v>87</v>
      </c>
      <c r="AV157" s="12" t="s">
        <v>87</v>
      </c>
      <c r="AW157" s="12" t="s">
        <v>39</v>
      </c>
      <c r="AX157" s="12" t="s">
        <v>85</v>
      </c>
      <c r="AY157" s="152" t="s">
        <v>194</v>
      </c>
    </row>
    <row r="158" spans="2:65" s="1" customFormat="1" ht="21.75" customHeight="1">
      <c r="B158" s="33"/>
      <c r="C158" s="132" t="s">
        <v>293</v>
      </c>
      <c r="D158" s="132" t="s">
        <v>197</v>
      </c>
      <c r="E158" s="133" t="s">
        <v>1411</v>
      </c>
      <c r="F158" s="134" t="s">
        <v>1412</v>
      </c>
      <c r="G158" s="135" t="s">
        <v>344</v>
      </c>
      <c r="H158" s="136">
        <v>1</v>
      </c>
      <c r="I158" s="137"/>
      <c r="J158" s="138">
        <f>ROUND(I158*H158,2)</f>
        <v>0</v>
      </c>
      <c r="K158" s="134" t="s">
        <v>295</v>
      </c>
      <c r="L158" s="33"/>
      <c r="M158" s="139" t="s">
        <v>33</v>
      </c>
      <c r="N158" s="140" t="s">
        <v>49</v>
      </c>
      <c r="P158" s="141">
        <f>O158*H158</f>
        <v>0</v>
      </c>
      <c r="Q158" s="141">
        <v>2.16</v>
      </c>
      <c r="R158" s="141">
        <f>Q158*H158</f>
        <v>2.16</v>
      </c>
      <c r="S158" s="141">
        <v>0</v>
      </c>
      <c r="T158" s="142">
        <f>S158*H158</f>
        <v>0</v>
      </c>
      <c r="AR158" s="143" t="s">
        <v>201</v>
      </c>
      <c r="AT158" s="143" t="s">
        <v>197</v>
      </c>
      <c r="AU158" s="143" t="s">
        <v>87</v>
      </c>
      <c r="AY158" s="17" t="s">
        <v>194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7" t="s">
        <v>85</v>
      </c>
      <c r="BK158" s="144">
        <f>ROUND(I158*H158,2)</f>
        <v>0</v>
      </c>
      <c r="BL158" s="17" t="s">
        <v>201</v>
      </c>
      <c r="BM158" s="143" t="s">
        <v>1719</v>
      </c>
    </row>
    <row r="159" spans="2:47" s="1" customFormat="1" ht="11.25">
      <c r="B159" s="33"/>
      <c r="D159" s="149" t="s">
        <v>297</v>
      </c>
      <c r="F159" s="150" t="s">
        <v>1414</v>
      </c>
      <c r="I159" s="147"/>
      <c r="L159" s="33"/>
      <c r="M159" s="148"/>
      <c r="T159" s="54"/>
      <c r="AT159" s="17" t="s">
        <v>297</v>
      </c>
      <c r="AU159" s="17" t="s">
        <v>87</v>
      </c>
    </row>
    <row r="160" spans="2:51" s="12" customFormat="1" ht="11.25">
      <c r="B160" s="151"/>
      <c r="D160" s="145" t="s">
        <v>320</v>
      </c>
      <c r="E160" s="152" t="s">
        <v>33</v>
      </c>
      <c r="F160" s="153" t="s">
        <v>1128</v>
      </c>
      <c r="H160" s="154">
        <v>1</v>
      </c>
      <c r="I160" s="155"/>
      <c r="L160" s="151"/>
      <c r="M160" s="156"/>
      <c r="T160" s="157"/>
      <c r="AT160" s="152" t="s">
        <v>320</v>
      </c>
      <c r="AU160" s="152" t="s">
        <v>87</v>
      </c>
      <c r="AV160" s="12" t="s">
        <v>87</v>
      </c>
      <c r="AW160" s="12" t="s">
        <v>39</v>
      </c>
      <c r="AX160" s="12" t="s">
        <v>85</v>
      </c>
      <c r="AY160" s="152" t="s">
        <v>194</v>
      </c>
    </row>
    <row r="161" spans="2:63" s="11" customFormat="1" ht="22.9" customHeight="1">
      <c r="B161" s="120"/>
      <c r="D161" s="121" t="s">
        <v>77</v>
      </c>
      <c r="E161" s="130" t="s">
        <v>498</v>
      </c>
      <c r="F161" s="130" t="s">
        <v>499</v>
      </c>
      <c r="I161" s="123"/>
      <c r="J161" s="131">
        <f>BK161</f>
        <v>0</v>
      </c>
      <c r="L161" s="120"/>
      <c r="M161" s="125"/>
      <c r="P161" s="126">
        <f>SUM(P162:P163)</f>
        <v>0</v>
      </c>
      <c r="R161" s="126">
        <f>SUM(R162:R163)</f>
        <v>0</v>
      </c>
      <c r="T161" s="127">
        <f>SUM(T162:T163)</f>
        <v>0</v>
      </c>
      <c r="AR161" s="121" t="s">
        <v>85</v>
      </c>
      <c r="AT161" s="128" t="s">
        <v>77</v>
      </c>
      <c r="AU161" s="128" t="s">
        <v>85</v>
      </c>
      <c r="AY161" s="121" t="s">
        <v>194</v>
      </c>
      <c r="BK161" s="129">
        <f>SUM(BK162:BK163)</f>
        <v>0</v>
      </c>
    </row>
    <row r="162" spans="2:65" s="1" customFormat="1" ht="24.2" customHeight="1">
      <c r="B162" s="33"/>
      <c r="C162" s="132" t="s">
        <v>494</v>
      </c>
      <c r="D162" s="132" t="s">
        <v>197</v>
      </c>
      <c r="E162" s="133" t="s">
        <v>500</v>
      </c>
      <c r="F162" s="134" t="s">
        <v>501</v>
      </c>
      <c r="G162" s="135" t="s">
        <v>351</v>
      </c>
      <c r="H162" s="136">
        <v>69.16</v>
      </c>
      <c r="I162" s="137"/>
      <c r="J162" s="138">
        <f>ROUND(I162*H162,2)</f>
        <v>0</v>
      </c>
      <c r="K162" s="134" t="s">
        <v>295</v>
      </c>
      <c r="L162" s="33"/>
      <c r="M162" s="139" t="s">
        <v>33</v>
      </c>
      <c r="N162" s="140" t="s">
        <v>49</v>
      </c>
      <c r="P162" s="141">
        <f>O162*H162</f>
        <v>0</v>
      </c>
      <c r="Q162" s="141">
        <v>0</v>
      </c>
      <c r="R162" s="141">
        <f>Q162*H162</f>
        <v>0</v>
      </c>
      <c r="S162" s="141">
        <v>0</v>
      </c>
      <c r="T162" s="142">
        <f>S162*H162</f>
        <v>0</v>
      </c>
      <c r="AR162" s="143" t="s">
        <v>201</v>
      </c>
      <c r="AT162" s="143" t="s">
        <v>197</v>
      </c>
      <c r="AU162" s="143" t="s">
        <v>87</v>
      </c>
      <c r="AY162" s="17" t="s">
        <v>194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7" t="s">
        <v>85</v>
      </c>
      <c r="BK162" s="144">
        <f>ROUND(I162*H162,2)</f>
        <v>0</v>
      </c>
      <c r="BL162" s="17" t="s">
        <v>201</v>
      </c>
      <c r="BM162" s="143" t="s">
        <v>1720</v>
      </c>
    </row>
    <row r="163" spans="2:47" s="1" customFormat="1" ht="11.25">
      <c r="B163" s="33"/>
      <c r="D163" s="149" t="s">
        <v>297</v>
      </c>
      <c r="F163" s="150" t="s">
        <v>503</v>
      </c>
      <c r="I163" s="147"/>
      <c r="L163" s="33"/>
      <c r="M163" s="148"/>
      <c r="T163" s="54"/>
      <c r="AT163" s="17" t="s">
        <v>297</v>
      </c>
      <c r="AU163" s="17" t="s">
        <v>87</v>
      </c>
    </row>
    <row r="164" spans="2:63" s="11" customFormat="1" ht="22.9" customHeight="1">
      <c r="B164" s="120"/>
      <c r="D164" s="121" t="s">
        <v>77</v>
      </c>
      <c r="E164" s="130" t="s">
        <v>375</v>
      </c>
      <c r="F164" s="130" t="s">
        <v>376</v>
      </c>
      <c r="I164" s="123"/>
      <c r="J164" s="131">
        <f>BK164</f>
        <v>0</v>
      </c>
      <c r="L164" s="120"/>
      <c r="M164" s="125"/>
      <c r="P164" s="126">
        <f>SUM(P165:P166)</f>
        <v>0</v>
      </c>
      <c r="R164" s="126">
        <f>SUM(R165:R166)</f>
        <v>0</v>
      </c>
      <c r="T164" s="127">
        <f>SUM(T165:T166)</f>
        <v>0</v>
      </c>
      <c r="AR164" s="121" t="s">
        <v>85</v>
      </c>
      <c r="AT164" s="128" t="s">
        <v>77</v>
      </c>
      <c r="AU164" s="128" t="s">
        <v>85</v>
      </c>
      <c r="AY164" s="121" t="s">
        <v>194</v>
      </c>
      <c r="BK164" s="129">
        <f>SUM(BK165:BK166)</f>
        <v>0</v>
      </c>
    </row>
    <row r="165" spans="2:65" s="1" customFormat="1" ht="21.75" customHeight="1">
      <c r="B165" s="33"/>
      <c r="C165" s="132" t="s">
        <v>300</v>
      </c>
      <c r="D165" s="132" t="s">
        <v>197</v>
      </c>
      <c r="E165" s="133" t="s">
        <v>377</v>
      </c>
      <c r="F165" s="134" t="s">
        <v>378</v>
      </c>
      <c r="G165" s="135" t="s">
        <v>351</v>
      </c>
      <c r="H165" s="136">
        <v>100.264</v>
      </c>
      <c r="I165" s="137"/>
      <c r="J165" s="138">
        <f>ROUND(I165*H165,2)</f>
        <v>0</v>
      </c>
      <c r="K165" s="134" t="s">
        <v>295</v>
      </c>
      <c r="L165" s="33"/>
      <c r="M165" s="139" t="s">
        <v>33</v>
      </c>
      <c r="N165" s="140" t="s">
        <v>49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201</v>
      </c>
      <c r="AT165" s="143" t="s">
        <v>197</v>
      </c>
      <c r="AU165" s="143" t="s">
        <v>87</v>
      </c>
      <c r="AY165" s="17" t="s">
        <v>194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7" t="s">
        <v>85</v>
      </c>
      <c r="BK165" s="144">
        <f>ROUND(I165*H165,2)</f>
        <v>0</v>
      </c>
      <c r="BL165" s="17" t="s">
        <v>201</v>
      </c>
      <c r="BM165" s="143" t="s">
        <v>1721</v>
      </c>
    </row>
    <row r="166" spans="2:47" s="1" customFormat="1" ht="11.25">
      <c r="B166" s="33"/>
      <c r="D166" s="149" t="s">
        <v>297</v>
      </c>
      <c r="F166" s="150" t="s">
        <v>380</v>
      </c>
      <c r="I166" s="147"/>
      <c r="L166" s="33"/>
      <c r="M166" s="158"/>
      <c r="N166" s="159"/>
      <c r="O166" s="159"/>
      <c r="P166" s="159"/>
      <c r="Q166" s="159"/>
      <c r="R166" s="159"/>
      <c r="S166" s="159"/>
      <c r="T166" s="160"/>
      <c r="AT166" s="17" t="s">
        <v>297</v>
      </c>
      <c r="AU166" s="17" t="s">
        <v>87</v>
      </c>
    </row>
    <row r="167" spans="2:12" s="1" customFormat="1" ht="6.95" customHeight="1"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33"/>
    </row>
  </sheetData>
  <sheetProtection algorithmName="SHA-512" hashValue="G+VJHG4aoRcsaSC3Rwc7yvLKhZiOEt/tVWzso7lW1xZ1u7RtT9wYb/Mx6G8jAJU3C66jBodRvd7bxB57NnThaA==" saltValue="mO/wH/wfp9C+3L1ah6+Z2VORbZyo93/GXqn/6Z0dR7s7IaHEQQKV1XOlyJ0l1DhjBvAZmeChwtUqSp98deq6iQ==" spinCount="100000" sheet="1" objects="1" scenarios="1" formatColumns="0" formatRows="0" autoFilter="0"/>
  <autoFilter ref="C89:K166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display="https://podminky.urs.cz/item/CS_URS_2023_01/114203104"/>
    <hyperlink ref="F97" r:id="rId2" display="https://podminky.urs.cz/item/CS_URS_2023_01/127751111"/>
    <hyperlink ref="F100" r:id="rId3" display="https://podminky.urs.cz/item/CS_URS_2023_01/162351103"/>
    <hyperlink ref="F108" r:id="rId4" display="https://podminky.urs.cz/item/CS_URS_2023_01/162751117"/>
    <hyperlink ref="F113" r:id="rId5" display="https://podminky.urs.cz/item/CS_URS_2023_01/162751119"/>
    <hyperlink ref="F118" r:id="rId6" display="https://podminky.urs.cz/item/CS_URS_2023_01/167151101"/>
    <hyperlink ref="F121" r:id="rId7" display="https://podminky.urs.cz/item/CS_URS_2023_01/171151131"/>
    <hyperlink ref="F124" r:id="rId8" display="https://podminky.urs.cz/item/CS_URS_2023_01/181351003"/>
    <hyperlink ref="F127" r:id="rId9" display="https://podminky.urs.cz/item/CS_URS_2023_01/181411121"/>
    <hyperlink ref="F131" r:id="rId10" display="https://podminky.urs.cz/item/CS_URS_2023_01/181411122"/>
    <hyperlink ref="F133" r:id="rId11" display="https://podminky.urs.cz/item/CS_URS_2023_01/181951112"/>
    <hyperlink ref="F136" r:id="rId12" display="https://podminky.urs.cz/item/CS_URS_2023_01/182251101"/>
    <hyperlink ref="F139" r:id="rId13" display="https://podminky.urs.cz/item/CS_URS_2023_01/182351023"/>
    <hyperlink ref="F142" r:id="rId14" display="https://podminky.urs.cz/item/CS_URS_2023_01/185804312"/>
    <hyperlink ref="F159" r:id="rId15" display="https://podminky.urs.cz/item/CS_URS_2023_01/464531112"/>
    <hyperlink ref="F163" r:id="rId16" display="https://podminky.urs.cz/item/CS_URS_2023_01/997321511"/>
    <hyperlink ref="F166" r:id="rId17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19"/>
  <headerFooter>
    <oddFooter>&amp;CStrana &amp;P z &amp;N&amp;R&amp;A</oddFooter>
  </headerFooter>
  <drawing r:id="rId1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14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152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1722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1723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ROUND(J92,2)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ROUND((SUM(BE92:BE140)),2)</f>
        <v>0</v>
      </c>
      <c r="I35" s="94">
        <v>0.21</v>
      </c>
      <c r="J35" s="84">
        <f>ROUND(((SUM(BE92:BE140))*I35),2)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ROUND((SUM(BF92:BF140)),2)</f>
        <v>0</v>
      </c>
      <c r="I36" s="94">
        <v>0.15</v>
      </c>
      <c r="J36" s="84">
        <f>ROUND(((SUM(BF92:BF140))*I36),2)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ROUND((SUM(BG92:BG140)),2)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ROUND((SUM(BH92:BH140)),2)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ROUND((SUM(BI92:BI140)),2)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1722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04.1 - Úprava nivelety koryta - km 27,401 – 27,822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J92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J93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J94</f>
        <v>0</v>
      </c>
      <c r="L65" s="108"/>
    </row>
    <row r="66" spans="2:12" s="9" customFormat="1" ht="19.9" customHeight="1">
      <c r="B66" s="108"/>
      <c r="D66" s="109" t="s">
        <v>333</v>
      </c>
      <c r="E66" s="110"/>
      <c r="F66" s="110"/>
      <c r="G66" s="110"/>
      <c r="H66" s="110"/>
      <c r="I66" s="110"/>
      <c r="J66" s="111">
        <f>J111</f>
        <v>0</v>
      </c>
      <c r="L66" s="108"/>
    </row>
    <row r="67" spans="2:12" s="9" customFormat="1" ht="19.9" customHeight="1">
      <c r="B67" s="108"/>
      <c r="D67" s="109" t="s">
        <v>334</v>
      </c>
      <c r="E67" s="110"/>
      <c r="F67" s="110"/>
      <c r="G67" s="110"/>
      <c r="H67" s="110"/>
      <c r="I67" s="110"/>
      <c r="J67" s="111">
        <f>J115</f>
        <v>0</v>
      </c>
      <c r="L67" s="108"/>
    </row>
    <row r="68" spans="2:12" s="9" customFormat="1" ht="19.9" customHeight="1">
      <c r="B68" s="108"/>
      <c r="D68" s="109" t="s">
        <v>335</v>
      </c>
      <c r="E68" s="110"/>
      <c r="F68" s="110"/>
      <c r="G68" s="110"/>
      <c r="H68" s="110"/>
      <c r="I68" s="110"/>
      <c r="J68" s="111">
        <f>J119</f>
        <v>0</v>
      </c>
      <c r="L68" s="108"/>
    </row>
    <row r="69" spans="2:12" s="9" customFormat="1" ht="19.9" customHeight="1">
      <c r="B69" s="108"/>
      <c r="D69" s="109" t="s">
        <v>336</v>
      </c>
      <c r="E69" s="110"/>
      <c r="F69" s="110"/>
      <c r="G69" s="110"/>
      <c r="H69" s="110"/>
      <c r="I69" s="110"/>
      <c r="J69" s="111">
        <f>J134</f>
        <v>0</v>
      </c>
      <c r="L69" s="108"/>
    </row>
    <row r="70" spans="2:12" s="9" customFormat="1" ht="19.9" customHeight="1">
      <c r="B70" s="108"/>
      <c r="D70" s="109" t="s">
        <v>337</v>
      </c>
      <c r="E70" s="110"/>
      <c r="F70" s="110"/>
      <c r="G70" s="110"/>
      <c r="H70" s="110"/>
      <c r="I70" s="110"/>
      <c r="J70" s="111">
        <f>J138</f>
        <v>0</v>
      </c>
      <c r="L70" s="108"/>
    </row>
    <row r="71" spans="2:12" s="1" customFormat="1" ht="21.75" customHeight="1">
      <c r="B71" s="33"/>
      <c r="L71" s="33"/>
    </row>
    <row r="72" spans="2:12" s="1" customFormat="1" ht="6.9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3"/>
    </row>
    <row r="76" spans="2:12" s="1" customFormat="1" ht="6.95" customHeight="1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33"/>
    </row>
    <row r="77" spans="2:12" s="1" customFormat="1" ht="24.95" customHeight="1">
      <c r="B77" s="33"/>
      <c r="C77" s="21" t="s">
        <v>178</v>
      </c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7" t="s">
        <v>16</v>
      </c>
      <c r="L79" s="33"/>
    </row>
    <row r="80" spans="2:12" s="1" customFormat="1" ht="16.5" customHeight="1">
      <c r="B80" s="33"/>
      <c r="E80" s="314" t="str">
        <f>E7</f>
        <v>Bělá - Domašov, ř. km 25,500 - 27,800 - odstranění PŠ 2021</v>
      </c>
      <c r="F80" s="315"/>
      <c r="G80" s="315"/>
      <c r="H80" s="315"/>
      <c r="L80" s="33"/>
    </row>
    <row r="81" spans="2:12" ht="12" customHeight="1">
      <c r="B81" s="20"/>
      <c r="C81" s="27" t="s">
        <v>166</v>
      </c>
      <c r="L81" s="20"/>
    </row>
    <row r="82" spans="2:12" s="1" customFormat="1" ht="16.5" customHeight="1">
      <c r="B82" s="33"/>
      <c r="E82" s="314" t="s">
        <v>1722</v>
      </c>
      <c r="F82" s="316"/>
      <c r="G82" s="316"/>
      <c r="H82" s="316"/>
      <c r="L82" s="33"/>
    </row>
    <row r="83" spans="2:12" s="1" customFormat="1" ht="12" customHeight="1">
      <c r="B83" s="33"/>
      <c r="C83" s="27" t="s">
        <v>330</v>
      </c>
      <c r="L83" s="33"/>
    </row>
    <row r="84" spans="2:12" s="1" customFormat="1" ht="16.5" customHeight="1">
      <c r="B84" s="33"/>
      <c r="E84" s="280" t="str">
        <f>E11</f>
        <v>SO 04.1 - Úprava nivelety koryta - km 27,401 – 27,822</v>
      </c>
      <c r="F84" s="316"/>
      <c r="G84" s="316"/>
      <c r="H84" s="316"/>
      <c r="L84" s="33"/>
    </row>
    <row r="85" spans="2:12" s="1" customFormat="1" ht="6.95" customHeight="1">
      <c r="B85" s="33"/>
      <c r="L85" s="33"/>
    </row>
    <row r="86" spans="2:12" s="1" customFormat="1" ht="12" customHeight="1">
      <c r="B86" s="33"/>
      <c r="C86" s="27" t="s">
        <v>22</v>
      </c>
      <c r="F86" s="25" t="str">
        <f>F14</f>
        <v>Olomoucký kraj</v>
      </c>
      <c r="I86" s="27" t="s">
        <v>24</v>
      </c>
      <c r="J86" s="50" t="str">
        <f>IF(J14="","",J14)</f>
        <v>9. 5. 2022</v>
      </c>
      <c r="L86" s="33"/>
    </row>
    <row r="87" spans="2:12" s="1" customFormat="1" ht="6.95" customHeight="1">
      <c r="B87" s="33"/>
      <c r="L87" s="33"/>
    </row>
    <row r="88" spans="2:12" s="1" customFormat="1" ht="15.2" customHeight="1">
      <c r="B88" s="33"/>
      <c r="C88" s="27" t="s">
        <v>28</v>
      </c>
      <c r="F88" s="25" t="str">
        <f>E17</f>
        <v>Povodí Odry, státní podnik</v>
      </c>
      <c r="I88" s="27" t="s">
        <v>36</v>
      </c>
      <c r="J88" s="31" t="str">
        <f>E23</f>
        <v>AQUATIS, a.s.</v>
      </c>
      <c r="L88" s="33"/>
    </row>
    <row r="89" spans="2:12" s="1" customFormat="1" ht="25.7" customHeight="1">
      <c r="B89" s="33"/>
      <c r="C89" s="27" t="s">
        <v>34</v>
      </c>
      <c r="F89" s="25" t="str">
        <f>IF(E20="","",E20)</f>
        <v>Vyplň údaj</v>
      </c>
      <c r="I89" s="27" t="s">
        <v>40</v>
      </c>
      <c r="J89" s="31" t="str">
        <f>E26</f>
        <v xml:space="preserve">Ing. Michal Jendruščák 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12"/>
      <c r="C91" s="113" t="s">
        <v>179</v>
      </c>
      <c r="D91" s="114" t="s">
        <v>63</v>
      </c>
      <c r="E91" s="114" t="s">
        <v>59</v>
      </c>
      <c r="F91" s="114" t="s">
        <v>60</v>
      </c>
      <c r="G91" s="114" t="s">
        <v>180</v>
      </c>
      <c r="H91" s="114" t="s">
        <v>181</v>
      </c>
      <c r="I91" s="114" t="s">
        <v>182</v>
      </c>
      <c r="J91" s="114" t="s">
        <v>170</v>
      </c>
      <c r="K91" s="115" t="s">
        <v>183</v>
      </c>
      <c r="L91" s="112"/>
      <c r="M91" s="57" t="s">
        <v>33</v>
      </c>
      <c r="N91" s="58" t="s">
        <v>48</v>
      </c>
      <c r="O91" s="58" t="s">
        <v>184</v>
      </c>
      <c r="P91" s="58" t="s">
        <v>185</v>
      </c>
      <c r="Q91" s="58" t="s">
        <v>186</v>
      </c>
      <c r="R91" s="58" t="s">
        <v>187</v>
      </c>
      <c r="S91" s="58" t="s">
        <v>188</v>
      </c>
      <c r="T91" s="59" t="s">
        <v>189</v>
      </c>
    </row>
    <row r="92" spans="2:63" s="1" customFormat="1" ht="22.9" customHeight="1">
      <c r="B92" s="33"/>
      <c r="C92" s="62" t="s">
        <v>190</v>
      </c>
      <c r="J92" s="116">
        <f>BK92</f>
        <v>0</v>
      </c>
      <c r="L92" s="33"/>
      <c r="M92" s="60"/>
      <c r="N92" s="51"/>
      <c r="O92" s="51"/>
      <c r="P92" s="117">
        <f>P93</f>
        <v>0</v>
      </c>
      <c r="Q92" s="51"/>
      <c r="R92" s="117">
        <f>R93</f>
        <v>135.3268516</v>
      </c>
      <c r="S92" s="51"/>
      <c r="T92" s="118">
        <f>T93</f>
        <v>0.3135</v>
      </c>
      <c r="AT92" s="17" t="s">
        <v>77</v>
      </c>
      <c r="AU92" s="17" t="s">
        <v>171</v>
      </c>
      <c r="BK92" s="119">
        <f>BK93</f>
        <v>0</v>
      </c>
    </row>
    <row r="93" spans="2:63" s="11" customFormat="1" ht="25.9" customHeight="1">
      <c r="B93" s="120"/>
      <c r="D93" s="121" t="s">
        <v>77</v>
      </c>
      <c r="E93" s="122" t="s">
        <v>338</v>
      </c>
      <c r="F93" s="122" t="s">
        <v>339</v>
      </c>
      <c r="I93" s="123"/>
      <c r="J93" s="124">
        <f>BK93</f>
        <v>0</v>
      </c>
      <c r="L93" s="120"/>
      <c r="M93" s="125"/>
      <c r="P93" s="126">
        <f>P94+P111+P115+P119+P134+P138</f>
        <v>0</v>
      </c>
      <c r="R93" s="126">
        <f>R94+R111+R115+R119+R134+R138</f>
        <v>135.3268516</v>
      </c>
      <c r="T93" s="127">
        <f>T94+T111+T115+T119+T134+T138</f>
        <v>0.3135</v>
      </c>
      <c r="AR93" s="121" t="s">
        <v>85</v>
      </c>
      <c r="AT93" s="128" t="s">
        <v>77</v>
      </c>
      <c r="AU93" s="128" t="s">
        <v>78</v>
      </c>
      <c r="AY93" s="121" t="s">
        <v>194</v>
      </c>
      <c r="BK93" s="129">
        <f>BK94+BK111+BK115+BK119+BK134+BK138</f>
        <v>0</v>
      </c>
    </row>
    <row r="94" spans="2:63" s="11" customFormat="1" ht="22.9" customHeight="1">
      <c r="B94" s="120"/>
      <c r="D94" s="121" t="s">
        <v>77</v>
      </c>
      <c r="E94" s="130" t="s">
        <v>85</v>
      </c>
      <c r="F94" s="130" t="s">
        <v>385</v>
      </c>
      <c r="I94" s="123"/>
      <c r="J94" s="131">
        <f>BK94</f>
        <v>0</v>
      </c>
      <c r="L94" s="120"/>
      <c r="M94" s="125"/>
      <c r="P94" s="126">
        <f>SUM(P95:P110)</f>
        <v>0</v>
      </c>
      <c r="R94" s="126">
        <f>SUM(R95:R110)</f>
        <v>0.17850000000000002</v>
      </c>
      <c r="T94" s="127">
        <f>SUM(T95:T110)</f>
        <v>0</v>
      </c>
      <c r="AR94" s="121" t="s">
        <v>85</v>
      </c>
      <c r="AT94" s="128" t="s">
        <v>77</v>
      </c>
      <c r="AU94" s="128" t="s">
        <v>85</v>
      </c>
      <c r="AY94" s="121" t="s">
        <v>194</v>
      </c>
      <c r="BK94" s="129">
        <f>SUM(BK95:BK110)</f>
        <v>0</v>
      </c>
    </row>
    <row r="95" spans="2:65" s="1" customFormat="1" ht="33" customHeight="1">
      <c r="B95" s="33"/>
      <c r="C95" s="132" t="s">
        <v>85</v>
      </c>
      <c r="D95" s="132" t="s">
        <v>197</v>
      </c>
      <c r="E95" s="133" t="s">
        <v>719</v>
      </c>
      <c r="F95" s="134" t="s">
        <v>720</v>
      </c>
      <c r="G95" s="135" t="s">
        <v>344</v>
      </c>
      <c r="H95" s="136">
        <v>527.13</v>
      </c>
      <c r="I95" s="137"/>
      <c r="J95" s="138">
        <f>ROUND(I95*H95,2)</f>
        <v>0</v>
      </c>
      <c r="K95" s="134" t="s">
        <v>295</v>
      </c>
      <c r="L95" s="33"/>
      <c r="M95" s="139" t="s">
        <v>33</v>
      </c>
      <c r="N95" s="140" t="s">
        <v>49</v>
      </c>
      <c r="P95" s="141">
        <f>O95*H95</f>
        <v>0</v>
      </c>
      <c r="Q95" s="141">
        <v>0</v>
      </c>
      <c r="R95" s="141">
        <f>Q95*H95</f>
        <v>0</v>
      </c>
      <c r="S95" s="141">
        <v>0</v>
      </c>
      <c r="T95" s="142">
        <f>S95*H95</f>
        <v>0</v>
      </c>
      <c r="AR95" s="143" t="s">
        <v>201</v>
      </c>
      <c r="AT95" s="143" t="s">
        <v>197</v>
      </c>
      <c r="AU95" s="143" t="s">
        <v>87</v>
      </c>
      <c r="AY95" s="17" t="s">
        <v>194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7" t="s">
        <v>85</v>
      </c>
      <c r="BK95" s="144">
        <f>ROUND(I95*H95,2)</f>
        <v>0</v>
      </c>
      <c r="BL95" s="17" t="s">
        <v>201</v>
      </c>
      <c r="BM95" s="143" t="s">
        <v>1724</v>
      </c>
    </row>
    <row r="96" spans="2:47" s="1" customFormat="1" ht="11.25">
      <c r="B96" s="33"/>
      <c r="D96" s="149" t="s">
        <v>297</v>
      </c>
      <c r="F96" s="150" t="s">
        <v>722</v>
      </c>
      <c r="I96" s="147"/>
      <c r="L96" s="33"/>
      <c r="M96" s="148"/>
      <c r="T96" s="54"/>
      <c r="AT96" s="17" t="s">
        <v>297</v>
      </c>
      <c r="AU96" s="17" t="s">
        <v>87</v>
      </c>
    </row>
    <row r="97" spans="2:51" s="12" customFormat="1" ht="11.25">
      <c r="B97" s="151"/>
      <c r="D97" s="145" t="s">
        <v>320</v>
      </c>
      <c r="E97" s="152" t="s">
        <v>33</v>
      </c>
      <c r="F97" s="153" t="s">
        <v>1725</v>
      </c>
      <c r="H97" s="154">
        <v>437</v>
      </c>
      <c r="I97" s="155"/>
      <c r="L97" s="151"/>
      <c r="M97" s="156"/>
      <c r="T97" s="157"/>
      <c r="AT97" s="152" t="s">
        <v>320</v>
      </c>
      <c r="AU97" s="152" t="s">
        <v>87</v>
      </c>
      <c r="AV97" s="12" t="s">
        <v>87</v>
      </c>
      <c r="AW97" s="12" t="s">
        <v>39</v>
      </c>
      <c r="AX97" s="12" t="s">
        <v>78</v>
      </c>
      <c r="AY97" s="152" t="s">
        <v>194</v>
      </c>
    </row>
    <row r="98" spans="2:51" s="12" customFormat="1" ht="11.25">
      <c r="B98" s="151"/>
      <c r="D98" s="145" t="s">
        <v>320</v>
      </c>
      <c r="E98" s="152" t="s">
        <v>33</v>
      </c>
      <c r="F98" s="153" t="s">
        <v>1726</v>
      </c>
      <c r="H98" s="154">
        <v>90.13</v>
      </c>
      <c r="I98" s="155"/>
      <c r="L98" s="151"/>
      <c r="M98" s="156"/>
      <c r="T98" s="157"/>
      <c r="AT98" s="152" t="s">
        <v>320</v>
      </c>
      <c r="AU98" s="152" t="s">
        <v>87</v>
      </c>
      <c r="AV98" s="12" t="s">
        <v>87</v>
      </c>
      <c r="AW98" s="12" t="s">
        <v>39</v>
      </c>
      <c r="AX98" s="12" t="s">
        <v>78</v>
      </c>
      <c r="AY98" s="152" t="s">
        <v>194</v>
      </c>
    </row>
    <row r="99" spans="2:51" s="14" customFormat="1" ht="11.25">
      <c r="B99" s="179"/>
      <c r="D99" s="145" t="s">
        <v>320</v>
      </c>
      <c r="E99" s="180" t="s">
        <v>33</v>
      </c>
      <c r="F99" s="181" t="s">
        <v>402</v>
      </c>
      <c r="H99" s="182">
        <v>527.13</v>
      </c>
      <c r="I99" s="183"/>
      <c r="L99" s="179"/>
      <c r="M99" s="184"/>
      <c r="T99" s="185"/>
      <c r="AT99" s="180" t="s">
        <v>320</v>
      </c>
      <c r="AU99" s="180" t="s">
        <v>87</v>
      </c>
      <c r="AV99" s="14" t="s">
        <v>201</v>
      </c>
      <c r="AW99" s="14" t="s">
        <v>39</v>
      </c>
      <c r="AX99" s="14" t="s">
        <v>85</v>
      </c>
      <c r="AY99" s="180" t="s">
        <v>194</v>
      </c>
    </row>
    <row r="100" spans="2:65" s="1" customFormat="1" ht="24.2" customHeight="1">
      <c r="B100" s="33"/>
      <c r="C100" s="132" t="s">
        <v>87</v>
      </c>
      <c r="D100" s="132" t="s">
        <v>197</v>
      </c>
      <c r="E100" s="133" t="s">
        <v>1226</v>
      </c>
      <c r="F100" s="134" t="s">
        <v>1227</v>
      </c>
      <c r="G100" s="135" t="s">
        <v>367</v>
      </c>
      <c r="H100" s="136">
        <v>10.5</v>
      </c>
      <c r="I100" s="137"/>
      <c r="J100" s="138">
        <f>ROUND(I100*H100,2)</f>
        <v>0</v>
      </c>
      <c r="K100" s="134" t="s">
        <v>295</v>
      </c>
      <c r="L100" s="33"/>
      <c r="M100" s="139" t="s">
        <v>33</v>
      </c>
      <c r="N100" s="140" t="s">
        <v>49</v>
      </c>
      <c r="P100" s="141">
        <f>O100*H100</f>
        <v>0</v>
      </c>
      <c r="Q100" s="141">
        <v>0.00102</v>
      </c>
      <c r="R100" s="141">
        <f>Q100*H100</f>
        <v>0.01071</v>
      </c>
      <c r="S100" s="141">
        <v>0</v>
      </c>
      <c r="T100" s="142">
        <f>S100*H100</f>
        <v>0</v>
      </c>
      <c r="AR100" s="143" t="s">
        <v>201</v>
      </c>
      <c r="AT100" s="143" t="s">
        <v>197</v>
      </c>
      <c r="AU100" s="143" t="s">
        <v>87</v>
      </c>
      <c r="AY100" s="17" t="s">
        <v>194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7" t="s">
        <v>85</v>
      </c>
      <c r="BK100" s="144">
        <f>ROUND(I100*H100,2)</f>
        <v>0</v>
      </c>
      <c r="BL100" s="17" t="s">
        <v>201</v>
      </c>
      <c r="BM100" s="143" t="s">
        <v>1727</v>
      </c>
    </row>
    <row r="101" spans="2:47" s="1" customFormat="1" ht="11.25">
      <c r="B101" s="33"/>
      <c r="D101" s="149" t="s">
        <v>297</v>
      </c>
      <c r="F101" s="150" t="s">
        <v>1229</v>
      </c>
      <c r="I101" s="147"/>
      <c r="L101" s="33"/>
      <c r="M101" s="148"/>
      <c r="T101" s="54"/>
      <c r="AT101" s="17" t="s">
        <v>297</v>
      </c>
      <c r="AU101" s="17" t="s">
        <v>87</v>
      </c>
    </row>
    <row r="102" spans="2:51" s="12" customFormat="1" ht="11.25">
      <c r="B102" s="151"/>
      <c r="D102" s="145" t="s">
        <v>320</v>
      </c>
      <c r="E102" s="152" t="s">
        <v>33</v>
      </c>
      <c r="F102" s="153" t="s">
        <v>1728</v>
      </c>
      <c r="H102" s="154">
        <v>10.5</v>
      </c>
      <c r="I102" s="155"/>
      <c r="L102" s="151"/>
      <c r="M102" s="156"/>
      <c r="T102" s="157"/>
      <c r="AT102" s="152" t="s">
        <v>320</v>
      </c>
      <c r="AU102" s="152" t="s">
        <v>87</v>
      </c>
      <c r="AV102" s="12" t="s">
        <v>87</v>
      </c>
      <c r="AW102" s="12" t="s">
        <v>39</v>
      </c>
      <c r="AX102" s="12" t="s">
        <v>78</v>
      </c>
      <c r="AY102" s="152" t="s">
        <v>194</v>
      </c>
    </row>
    <row r="103" spans="2:51" s="14" customFormat="1" ht="11.25">
      <c r="B103" s="179"/>
      <c r="D103" s="145" t="s">
        <v>320</v>
      </c>
      <c r="E103" s="180" t="s">
        <v>33</v>
      </c>
      <c r="F103" s="181" t="s">
        <v>402</v>
      </c>
      <c r="H103" s="182">
        <v>10.5</v>
      </c>
      <c r="I103" s="183"/>
      <c r="L103" s="179"/>
      <c r="M103" s="184"/>
      <c r="T103" s="185"/>
      <c r="AT103" s="180" t="s">
        <v>320</v>
      </c>
      <c r="AU103" s="180" t="s">
        <v>87</v>
      </c>
      <c r="AV103" s="14" t="s">
        <v>201</v>
      </c>
      <c r="AW103" s="14" t="s">
        <v>39</v>
      </c>
      <c r="AX103" s="14" t="s">
        <v>85</v>
      </c>
      <c r="AY103" s="180" t="s">
        <v>194</v>
      </c>
    </row>
    <row r="104" spans="2:65" s="1" customFormat="1" ht="16.5" customHeight="1">
      <c r="B104" s="33"/>
      <c r="C104" s="161" t="s">
        <v>208</v>
      </c>
      <c r="D104" s="161" t="s">
        <v>348</v>
      </c>
      <c r="E104" s="162" t="s">
        <v>1231</v>
      </c>
      <c r="F104" s="163" t="s">
        <v>1232</v>
      </c>
      <c r="G104" s="164" t="s">
        <v>367</v>
      </c>
      <c r="H104" s="165">
        <v>10.5</v>
      </c>
      <c r="I104" s="166"/>
      <c r="J104" s="167">
        <f>ROUND(I104*H104,2)</f>
        <v>0</v>
      </c>
      <c r="K104" s="163" t="s">
        <v>295</v>
      </c>
      <c r="L104" s="168"/>
      <c r="M104" s="169" t="s">
        <v>33</v>
      </c>
      <c r="N104" s="170" t="s">
        <v>49</v>
      </c>
      <c r="P104" s="141">
        <f>O104*H104</f>
        <v>0</v>
      </c>
      <c r="Q104" s="141">
        <v>0.01598</v>
      </c>
      <c r="R104" s="141">
        <f>Q104*H104</f>
        <v>0.16779000000000002</v>
      </c>
      <c r="S104" s="141">
        <v>0</v>
      </c>
      <c r="T104" s="142">
        <f>S104*H104</f>
        <v>0</v>
      </c>
      <c r="AR104" s="143" t="s">
        <v>228</v>
      </c>
      <c r="AT104" s="143" t="s">
        <v>348</v>
      </c>
      <c r="AU104" s="143" t="s">
        <v>87</v>
      </c>
      <c r="AY104" s="17" t="s">
        <v>194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7" t="s">
        <v>85</v>
      </c>
      <c r="BK104" s="144">
        <f>ROUND(I104*H104,2)</f>
        <v>0</v>
      </c>
      <c r="BL104" s="17" t="s">
        <v>201</v>
      </c>
      <c r="BM104" s="143" t="s">
        <v>1729</v>
      </c>
    </row>
    <row r="105" spans="2:51" s="12" customFormat="1" ht="11.25">
      <c r="B105" s="151"/>
      <c r="D105" s="145" t="s">
        <v>320</v>
      </c>
      <c r="E105" s="152" t="s">
        <v>33</v>
      </c>
      <c r="F105" s="153" t="s">
        <v>1730</v>
      </c>
      <c r="H105" s="154">
        <v>10.5</v>
      </c>
      <c r="I105" s="155"/>
      <c r="L105" s="151"/>
      <c r="M105" s="156"/>
      <c r="T105" s="157"/>
      <c r="AT105" s="152" t="s">
        <v>320</v>
      </c>
      <c r="AU105" s="152" t="s">
        <v>87</v>
      </c>
      <c r="AV105" s="12" t="s">
        <v>87</v>
      </c>
      <c r="AW105" s="12" t="s">
        <v>39</v>
      </c>
      <c r="AX105" s="12" t="s">
        <v>85</v>
      </c>
      <c r="AY105" s="152" t="s">
        <v>194</v>
      </c>
    </row>
    <row r="106" spans="2:65" s="1" customFormat="1" ht="37.9" customHeight="1">
      <c r="B106" s="33"/>
      <c r="C106" s="132" t="s">
        <v>201</v>
      </c>
      <c r="D106" s="132" t="s">
        <v>197</v>
      </c>
      <c r="E106" s="133" t="s">
        <v>725</v>
      </c>
      <c r="F106" s="134" t="s">
        <v>726</v>
      </c>
      <c r="G106" s="135" t="s">
        <v>344</v>
      </c>
      <c r="H106" s="136">
        <v>527.13</v>
      </c>
      <c r="I106" s="137"/>
      <c r="J106" s="138">
        <f>ROUND(I106*H106,2)</f>
        <v>0</v>
      </c>
      <c r="K106" s="134" t="s">
        <v>295</v>
      </c>
      <c r="L106" s="33"/>
      <c r="M106" s="139" t="s">
        <v>33</v>
      </c>
      <c r="N106" s="140" t="s">
        <v>49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201</v>
      </c>
      <c r="AT106" s="143" t="s">
        <v>197</v>
      </c>
      <c r="AU106" s="143" t="s">
        <v>87</v>
      </c>
      <c r="AY106" s="17" t="s">
        <v>194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7" t="s">
        <v>85</v>
      </c>
      <c r="BK106" s="144">
        <f>ROUND(I106*H106,2)</f>
        <v>0</v>
      </c>
      <c r="BL106" s="17" t="s">
        <v>201</v>
      </c>
      <c r="BM106" s="143" t="s">
        <v>1731</v>
      </c>
    </row>
    <row r="107" spans="2:47" s="1" customFormat="1" ht="11.25">
      <c r="B107" s="33"/>
      <c r="D107" s="149" t="s">
        <v>297</v>
      </c>
      <c r="F107" s="150" t="s">
        <v>728</v>
      </c>
      <c r="I107" s="147"/>
      <c r="L107" s="33"/>
      <c r="M107" s="148"/>
      <c r="T107" s="54"/>
      <c r="AT107" s="17" t="s">
        <v>297</v>
      </c>
      <c r="AU107" s="17" t="s">
        <v>87</v>
      </c>
    </row>
    <row r="108" spans="2:51" s="12" customFormat="1" ht="11.25">
      <c r="B108" s="151"/>
      <c r="D108" s="145" t="s">
        <v>320</v>
      </c>
      <c r="E108" s="152" t="s">
        <v>33</v>
      </c>
      <c r="F108" s="153" t="s">
        <v>1725</v>
      </c>
      <c r="H108" s="154">
        <v>437</v>
      </c>
      <c r="I108" s="155"/>
      <c r="L108" s="151"/>
      <c r="M108" s="156"/>
      <c r="T108" s="157"/>
      <c r="AT108" s="152" t="s">
        <v>320</v>
      </c>
      <c r="AU108" s="152" t="s">
        <v>87</v>
      </c>
      <c r="AV108" s="12" t="s">
        <v>87</v>
      </c>
      <c r="AW108" s="12" t="s">
        <v>39</v>
      </c>
      <c r="AX108" s="12" t="s">
        <v>78</v>
      </c>
      <c r="AY108" s="152" t="s">
        <v>194</v>
      </c>
    </row>
    <row r="109" spans="2:51" s="12" customFormat="1" ht="11.25">
      <c r="B109" s="151"/>
      <c r="D109" s="145" t="s">
        <v>320</v>
      </c>
      <c r="E109" s="152" t="s">
        <v>33</v>
      </c>
      <c r="F109" s="153" t="s">
        <v>1726</v>
      </c>
      <c r="H109" s="154">
        <v>90.13</v>
      </c>
      <c r="I109" s="155"/>
      <c r="L109" s="151"/>
      <c r="M109" s="156"/>
      <c r="T109" s="157"/>
      <c r="AT109" s="152" t="s">
        <v>320</v>
      </c>
      <c r="AU109" s="152" t="s">
        <v>87</v>
      </c>
      <c r="AV109" s="12" t="s">
        <v>87</v>
      </c>
      <c r="AW109" s="12" t="s">
        <v>39</v>
      </c>
      <c r="AX109" s="12" t="s">
        <v>78</v>
      </c>
      <c r="AY109" s="152" t="s">
        <v>194</v>
      </c>
    </row>
    <row r="110" spans="2:51" s="14" customFormat="1" ht="11.25">
      <c r="B110" s="179"/>
      <c r="D110" s="145" t="s">
        <v>320</v>
      </c>
      <c r="E110" s="180" t="s">
        <v>33</v>
      </c>
      <c r="F110" s="181" t="s">
        <v>402</v>
      </c>
      <c r="H110" s="182">
        <v>527.13</v>
      </c>
      <c r="I110" s="183"/>
      <c r="L110" s="179"/>
      <c r="M110" s="184"/>
      <c r="T110" s="185"/>
      <c r="AT110" s="180" t="s">
        <v>320</v>
      </c>
      <c r="AU110" s="180" t="s">
        <v>87</v>
      </c>
      <c r="AV110" s="14" t="s">
        <v>201</v>
      </c>
      <c r="AW110" s="14" t="s">
        <v>39</v>
      </c>
      <c r="AX110" s="14" t="s">
        <v>85</v>
      </c>
      <c r="AY110" s="180" t="s">
        <v>194</v>
      </c>
    </row>
    <row r="111" spans="2:63" s="11" customFormat="1" ht="22.9" customHeight="1">
      <c r="B111" s="120"/>
      <c r="D111" s="121" t="s">
        <v>77</v>
      </c>
      <c r="E111" s="130" t="s">
        <v>87</v>
      </c>
      <c r="F111" s="130" t="s">
        <v>340</v>
      </c>
      <c r="I111" s="123"/>
      <c r="J111" s="131">
        <f>BK111</f>
        <v>0</v>
      </c>
      <c r="L111" s="120"/>
      <c r="M111" s="125"/>
      <c r="P111" s="126">
        <f>SUM(P112:P114)</f>
        <v>0</v>
      </c>
      <c r="R111" s="126">
        <f>SUM(R112:R114)</f>
        <v>0.0015400000000000001</v>
      </c>
      <c r="T111" s="127">
        <f>SUM(T112:T114)</f>
        <v>0</v>
      </c>
      <c r="AR111" s="121" t="s">
        <v>85</v>
      </c>
      <c r="AT111" s="128" t="s">
        <v>77</v>
      </c>
      <c r="AU111" s="128" t="s">
        <v>85</v>
      </c>
      <c r="AY111" s="121" t="s">
        <v>194</v>
      </c>
      <c r="BK111" s="129">
        <f>SUM(BK112:BK114)</f>
        <v>0</v>
      </c>
    </row>
    <row r="112" spans="2:65" s="1" customFormat="1" ht="21.75" customHeight="1">
      <c r="B112" s="33"/>
      <c r="C112" s="132" t="s">
        <v>193</v>
      </c>
      <c r="D112" s="132" t="s">
        <v>197</v>
      </c>
      <c r="E112" s="133" t="s">
        <v>1259</v>
      </c>
      <c r="F112" s="134" t="s">
        <v>1260</v>
      </c>
      <c r="G112" s="135" t="s">
        <v>367</v>
      </c>
      <c r="H112" s="136">
        <v>3.5</v>
      </c>
      <c r="I112" s="137"/>
      <c r="J112" s="138">
        <f>ROUND(I112*H112,2)</f>
        <v>0</v>
      </c>
      <c r="K112" s="134" t="s">
        <v>295</v>
      </c>
      <c r="L112" s="33"/>
      <c r="M112" s="139" t="s">
        <v>33</v>
      </c>
      <c r="N112" s="140" t="s">
        <v>49</v>
      </c>
      <c r="P112" s="141">
        <f>O112*H112</f>
        <v>0</v>
      </c>
      <c r="Q112" s="141">
        <v>0.00044</v>
      </c>
      <c r="R112" s="141">
        <f>Q112*H112</f>
        <v>0.0015400000000000001</v>
      </c>
      <c r="S112" s="141">
        <v>0</v>
      </c>
      <c r="T112" s="142">
        <f>S112*H112</f>
        <v>0</v>
      </c>
      <c r="AR112" s="143" t="s">
        <v>201</v>
      </c>
      <c r="AT112" s="143" t="s">
        <v>197</v>
      </c>
      <c r="AU112" s="143" t="s">
        <v>87</v>
      </c>
      <c r="AY112" s="17" t="s">
        <v>194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7" t="s">
        <v>85</v>
      </c>
      <c r="BK112" s="144">
        <f>ROUND(I112*H112,2)</f>
        <v>0</v>
      </c>
      <c r="BL112" s="17" t="s">
        <v>201</v>
      </c>
      <c r="BM112" s="143" t="s">
        <v>1732</v>
      </c>
    </row>
    <row r="113" spans="2:47" s="1" customFormat="1" ht="11.25">
      <c r="B113" s="33"/>
      <c r="D113" s="149" t="s">
        <v>297</v>
      </c>
      <c r="F113" s="150" t="s">
        <v>1262</v>
      </c>
      <c r="I113" s="147"/>
      <c r="L113" s="33"/>
      <c r="M113" s="148"/>
      <c r="T113" s="54"/>
      <c r="AT113" s="17" t="s">
        <v>297</v>
      </c>
      <c r="AU113" s="17" t="s">
        <v>87</v>
      </c>
    </row>
    <row r="114" spans="2:51" s="12" customFormat="1" ht="11.25">
      <c r="B114" s="151"/>
      <c r="D114" s="145" t="s">
        <v>320</v>
      </c>
      <c r="E114" s="152" t="s">
        <v>33</v>
      </c>
      <c r="F114" s="153" t="s">
        <v>1733</v>
      </c>
      <c r="H114" s="154">
        <v>3.5</v>
      </c>
      <c r="I114" s="155"/>
      <c r="L114" s="151"/>
      <c r="M114" s="156"/>
      <c r="T114" s="157"/>
      <c r="AT114" s="152" t="s">
        <v>320</v>
      </c>
      <c r="AU114" s="152" t="s">
        <v>87</v>
      </c>
      <c r="AV114" s="12" t="s">
        <v>87</v>
      </c>
      <c r="AW114" s="12" t="s">
        <v>39</v>
      </c>
      <c r="AX114" s="12" t="s">
        <v>85</v>
      </c>
      <c r="AY114" s="152" t="s">
        <v>194</v>
      </c>
    </row>
    <row r="115" spans="2:63" s="11" customFormat="1" ht="22.9" customHeight="1">
      <c r="B115" s="120"/>
      <c r="D115" s="121" t="s">
        <v>77</v>
      </c>
      <c r="E115" s="130" t="s">
        <v>208</v>
      </c>
      <c r="F115" s="130" t="s">
        <v>341</v>
      </c>
      <c r="I115" s="123"/>
      <c r="J115" s="131">
        <f>BK115</f>
        <v>0</v>
      </c>
      <c r="L115" s="120"/>
      <c r="M115" s="125"/>
      <c r="P115" s="126">
        <f>SUM(P116:P118)</f>
        <v>0</v>
      </c>
      <c r="R115" s="126">
        <f>SUM(R116:R118)</f>
        <v>0</v>
      </c>
      <c r="T115" s="127">
        <f>SUM(T116:T118)</f>
        <v>0</v>
      </c>
      <c r="AR115" s="121" t="s">
        <v>85</v>
      </c>
      <c r="AT115" s="128" t="s">
        <v>77</v>
      </c>
      <c r="AU115" s="128" t="s">
        <v>85</v>
      </c>
      <c r="AY115" s="121" t="s">
        <v>194</v>
      </c>
      <c r="BK115" s="129">
        <f>SUM(BK116:BK118)</f>
        <v>0</v>
      </c>
    </row>
    <row r="116" spans="2:65" s="1" customFormat="1" ht="37.9" customHeight="1">
      <c r="B116" s="33"/>
      <c r="C116" s="132" t="s">
        <v>219</v>
      </c>
      <c r="D116" s="132" t="s">
        <v>197</v>
      </c>
      <c r="E116" s="133" t="s">
        <v>1038</v>
      </c>
      <c r="F116" s="134" t="s">
        <v>1039</v>
      </c>
      <c r="G116" s="135" t="s">
        <v>344</v>
      </c>
      <c r="H116" s="136">
        <v>0.04</v>
      </c>
      <c r="I116" s="137"/>
      <c r="J116" s="138">
        <f>ROUND(I116*H116,2)</f>
        <v>0</v>
      </c>
      <c r="K116" s="134" t="s">
        <v>295</v>
      </c>
      <c r="L116" s="33"/>
      <c r="M116" s="139" t="s">
        <v>33</v>
      </c>
      <c r="N116" s="140" t="s">
        <v>49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201</v>
      </c>
      <c r="AT116" s="143" t="s">
        <v>197</v>
      </c>
      <c r="AU116" s="143" t="s">
        <v>87</v>
      </c>
      <c r="AY116" s="17" t="s">
        <v>194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7" t="s">
        <v>85</v>
      </c>
      <c r="BK116" s="144">
        <f>ROUND(I116*H116,2)</f>
        <v>0</v>
      </c>
      <c r="BL116" s="17" t="s">
        <v>201</v>
      </c>
      <c r="BM116" s="143" t="s">
        <v>1734</v>
      </c>
    </row>
    <row r="117" spans="2:47" s="1" customFormat="1" ht="11.25">
      <c r="B117" s="33"/>
      <c r="D117" s="149" t="s">
        <v>297</v>
      </c>
      <c r="F117" s="150" t="s">
        <v>1041</v>
      </c>
      <c r="I117" s="147"/>
      <c r="L117" s="33"/>
      <c r="M117" s="148"/>
      <c r="T117" s="54"/>
      <c r="AT117" s="17" t="s">
        <v>297</v>
      </c>
      <c r="AU117" s="17" t="s">
        <v>87</v>
      </c>
    </row>
    <row r="118" spans="2:51" s="12" customFormat="1" ht="11.25">
      <c r="B118" s="151"/>
      <c r="D118" s="145" t="s">
        <v>320</v>
      </c>
      <c r="E118" s="152" t="s">
        <v>33</v>
      </c>
      <c r="F118" s="153" t="s">
        <v>1735</v>
      </c>
      <c r="H118" s="154">
        <v>0.04</v>
      </c>
      <c r="I118" s="155"/>
      <c r="L118" s="151"/>
      <c r="M118" s="156"/>
      <c r="T118" s="157"/>
      <c r="AT118" s="152" t="s">
        <v>320</v>
      </c>
      <c r="AU118" s="152" t="s">
        <v>87</v>
      </c>
      <c r="AV118" s="12" t="s">
        <v>87</v>
      </c>
      <c r="AW118" s="12" t="s">
        <v>39</v>
      </c>
      <c r="AX118" s="12" t="s">
        <v>85</v>
      </c>
      <c r="AY118" s="152" t="s">
        <v>194</v>
      </c>
    </row>
    <row r="119" spans="2:63" s="11" customFormat="1" ht="22.9" customHeight="1">
      <c r="B119" s="120"/>
      <c r="D119" s="121" t="s">
        <v>77</v>
      </c>
      <c r="E119" s="130" t="s">
        <v>201</v>
      </c>
      <c r="F119" s="130" t="s">
        <v>354</v>
      </c>
      <c r="I119" s="123"/>
      <c r="J119" s="131">
        <f>BK119</f>
        <v>0</v>
      </c>
      <c r="L119" s="120"/>
      <c r="M119" s="125"/>
      <c r="P119" s="126">
        <f>SUM(P120:P133)</f>
        <v>0</v>
      </c>
      <c r="R119" s="126">
        <f>SUM(R120:R133)</f>
        <v>135.1468116</v>
      </c>
      <c r="T119" s="127">
        <f>SUM(T120:T133)</f>
        <v>0</v>
      </c>
      <c r="AR119" s="121" t="s">
        <v>85</v>
      </c>
      <c r="AT119" s="128" t="s">
        <v>77</v>
      </c>
      <c r="AU119" s="128" t="s">
        <v>85</v>
      </c>
      <c r="AY119" s="121" t="s">
        <v>194</v>
      </c>
      <c r="BK119" s="129">
        <f>SUM(BK120:BK133)</f>
        <v>0</v>
      </c>
    </row>
    <row r="120" spans="2:65" s="1" customFormat="1" ht="24.2" customHeight="1">
      <c r="B120" s="33"/>
      <c r="C120" s="132" t="s">
        <v>223</v>
      </c>
      <c r="D120" s="132" t="s">
        <v>197</v>
      </c>
      <c r="E120" s="133" t="s">
        <v>1268</v>
      </c>
      <c r="F120" s="134" t="s">
        <v>1269</v>
      </c>
      <c r="G120" s="135" t="s">
        <v>317</v>
      </c>
      <c r="H120" s="136">
        <v>63</v>
      </c>
      <c r="I120" s="137"/>
      <c r="J120" s="138">
        <f>ROUND(I120*H120,2)</f>
        <v>0</v>
      </c>
      <c r="K120" s="134" t="s">
        <v>295</v>
      </c>
      <c r="L120" s="33"/>
      <c r="M120" s="139" t="s">
        <v>33</v>
      </c>
      <c r="N120" s="140" t="s">
        <v>49</v>
      </c>
      <c r="P120" s="141">
        <f>O120*H120</f>
        <v>0</v>
      </c>
      <c r="Q120" s="141">
        <v>0.00028</v>
      </c>
      <c r="R120" s="141">
        <f>Q120*H120</f>
        <v>0.01764</v>
      </c>
      <c r="S120" s="141">
        <v>0</v>
      </c>
      <c r="T120" s="142">
        <f>S120*H120</f>
        <v>0</v>
      </c>
      <c r="AR120" s="143" t="s">
        <v>201</v>
      </c>
      <c r="AT120" s="143" t="s">
        <v>197</v>
      </c>
      <c r="AU120" s="143" t="s">
        <v>87</v>
      </c>
      <c r="AY120" s="17" t="s">
        <v>194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7" t="s">
        <v>85</v>
      </c>
      <c r="BK120" s="144">
        <f>ROUND(I120*H120,2)</f>
        <v>0</v>
      </c>
      <c r="BL120" s="17" t="s">
        <v>201</v>
      </c>
      <c r="BM120" s="143" t="s">
        <v>1736</v>
      </c>
    </row>
    <row r="121" spans="2:47" s="1" customFormat="1" ht="11.25">
      <c r="B121" s="33"/>
      <c r="D121" s="149" t="s">
        <v>297</v>
      </c>
      <c r="F121" s="150" t="s">
        <v>1271</v>
      </c>
      <c r="I121" s="147"/>
      <c r="L121" s="33"/>
      <c r="M121" s="148"/>
      <c r="T121" s="54"/>
      <c r="AT121" s="17" t="s">
        <v>297</v>
      </c>
      <c r="AU121" s="17" t="s">
        <v>87</v>
      </c>
    </row>
    <row r="122" spans="2:51" s="12" customFormat="1" ht="11.25">
      <c r="B122" s="151"/>
      <c r="D122" s="145" t="s">
        <v>320</v>
      </c>
      <c r="E122" s="152" t="s">
        <v>33</v>
      </c>
      <c r="F122" s="153" t="s">
        <v>1737</v>
      </c>
      <c r="H122" s="154">
        <v>63</v>
      </c>
      <c r="I122" s="155"/>
      <c r="L122" s="151"/>
      <c r="M122" s="156"/>
      <c r="T122" s="157"/>
      <c r="AT122" s="152" t="s">
        <v>320</v>
      </c>
      <c r="AU122" s="152" t="s">
        <v>87</v>
      </c>
      <c r="AV122" s="12" t="s">
        <v>87</v>
      </c>
      <c r="AW122" s="12" t="s">
        <v>39</v>
      </c>
      <c r="AX122" s="12" t="s">
        <v>85</v>
      </c>
      <c r="AY122" s="152" t="s">
        <v>194</v>
      </c>
    </row>
    <row r="123" spans="2:65" s="1" customFormat="1" ht="16.5" customHeight="1">
      <c r="B123" s="33"/>
      <c r="C123" s="161" t="s">
        <v>228</v>
      </c>
      <c r="D123" s="161" t="s">
        <v>348</v>
      </c>
      <c r="E123" s="162" t="s">
        <v>1273</v>
      </c>
      <c r="F123" s="163" t="s">
        <v>1274</v>
      </c>
      <c r="G123" s="164" t="s">
        <v>317</v>
      </c>
      <c r="H123" s="165">
        <v>69.3</v>
      </c>
      <c r="I123" s="166"/>
      <c r="J123" s="167">
        <f>ROUND(I123*H123,2)</f>
        <v>0</v>
      </c>
      <c r="K123" s="163" t="s">
        <v>295</v>
      </c>
      <c r="L123" s="168"/>
      <c r="M123" s="169" t="s">
        <v>33</v>
      </c>
      <c r="N123" s="170" t="s">
        <v>49</v>
      </c>
      <c r="P123" s="141">
        <f>O123*H123</f>
        <v>0</v>
      </c>
      <c r="Q123" s="141">
        <v>0.0005</v>
      </c>
      <c r="R123" s="141">
        <f>Q123*H123</f>
        <v>0.03465</v>
      </c>
      <c r="S123" s="141">
        <v>0</v>
      </c>
      <c r="T123" s="142">
        <f>S123*H123</f>
        <v>0</v>
      </c>
      <c r="AR123" s="143" t="s">
        <v>228</v>
      </c>
      <c r="AT123" s="143" t="s">
        <v>348</v>
      </c>
      <c r="AU123" s="143" t="s">
        <v>87</v>
      </c>
      <c r="AY123" s="17" t="s">
        <v>194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7" t="s">
        <v>85</v>
      </c>
      <c r="BK123" s="144">
        <f>ROUND(I123*H123,2)</f>
        <v>0</v>
      </c>
      <c r="BL123" s="17" t="s">
        <v>201</v>
      </c>
      <c r="BM123" s="143" t="s">
        <v>1738</v>
      </c>
    </row>
    <row r="124" spans="2:51" s="12" customFormat="1" ht="11.25">
      <c r="B124" s="151"/>
      <c r="D124" s="145" t="s">
        <v>320</v>
      </c>
      <c r="F124" s="153" t="s">
        <v>1739</v>
      </c>
      <c r="H124" s="154">
        <v>69.3</v>
      </c>
      <c r="I124" s="155"/>
      <c r="L124" s="151"/>
      <c r="M124" s="156"/>
      <c r="T124" s="157"/>
      <c r="AT124" s="152" t="s">
        <v>320</v>
      </c>
      <c r="AU124" s="152" t="s">
        <v>87</v>
      </c>
      <c r="AV124" s="12" t="s">
        <v>87</v>
      </c>
      <c r="AW124" s="12" t="s">
        <v>4</v>
      </c>
      <c r="AX124" s="12" t="s">
        <v>85</v>
      </c>
      <c r="AY124" s="152" t="s">
        <v>194</v>
      </c>
    </row>
    <row r="125" spans="2:65" s="1" customFormat="1" ht="16.5" customHeight="1">
      <c r="B125" s="33"/>
      <c r="C125" s="132" t="s">
        <v>235</v>
      </c>
      <c r="D125" s="132" t="s">
        <v>197</v>
      </c>
      <c r="E125" s="133" t="s">
        <v>355</v>
      </c>
      <c r="F125" s="134" t="s">
        <v>356</v>
      </c>
      <c r="G125" s="135" t="s">
        <v>344</v>
      </c>
      <c r="H125" s="136">
        <v>54.02</v>
      </c>
      <c r="I125" s="137"/>
      <c r="J125" s="138">
        <f>ROUND(I125*H125,2)</f>
        <v>0</v>
      </c>
      <c r="K125" s="134" t="s">
        <v>33</v>
      </c>
      <c r="L125" s="33"/>
      <c r="M125" s="139" t="s">
        <v>33</v>
      </c>
      <c r="N125" s="140" t="s">
        <v>49</v>
      </c>
      <c r="P125" s="141">
        <f>O125*H125</f>
        <v>0</v>
      </c>
      <c r="Q125" s="141">
        <v>2.43408</v>
      </c>
      <c r="R125" s="141">
        <f>Q125*H125</f>
        <v>131.4890016</v>
      </c>
      <c r="S125" s="141">
        <v>0</v>
      </c>
      <c r="T125" s="142">
        <f>S125*H125</f>
        <v>0</v>
      </c>
      <c r="AR125" s="143" t="s">
        <v>201</v>
      </c>
      <c r="AT125" s="143" t="s">
        <v>197</v>
      </c>
      <c r="AU125" s="143" t="s">
        <v>87</v>
      </c>
      <c r="AY125" s="17" t="s">
        <v>194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7" t="s">
        <v>85</v>
      </c>
      <c r="BK125" s="144">
        <f>ROUND(I125*H125,2)</f>
        <v>0</v>
      </c>
      <c r="BL125" s="17" t="s">
        <v>201</v>
      </c>
      <c r="BM125" s="143" t="s">
        <v>1740</v>
      </c>
    </row>
    <row r="126" spans="2:51" s="12" customFormat="1" ht="11.25">
      <c r="B126" s="151"/>
      <c r="D126" s="145" t="s">
        <v>320</v>
      </c>
      <c r="E126" s="152" t="s">
        <v>33</v>
      </c>
      <c r="F126" s="153" t="s">
        <v>1741</v>
      </c>
      <c r="H126" s="154">
        <v>40.68</v>
      </c>
      <c r="I126" s="155"/>
      <c r="L126" s="151"/>
      <c r="M126" s="156"/>
      <c r="T126" s="157"/>
      <c r="AT126" s="152" t="s">
        <v>320</v>
      </c>
      <c r="AU126" s="152" t="s">
        <v>87</v>
      </c>
      <c r="AV126" s="12" t="s">
        <v>87</v>
      </c>
      <c r="AW126" s="12" t="s">
        <v>39</v>
      </c>
      <c r="AX126" s="12" t="s">
        <v>78</v>
      </c>
      <c r="AY126" s="152" t="s">
        <v>194</v>
      </c>
    </row>
    <row r="127" spans="2:51" s="12" customFormat="1" ht="11.25">
      <c r="B127" s="151"/>
      <c r="D127" s="145" t="s">
        <v>320</v>
      </c>
      <c r="E127" s="152" t="s">
        <v>33</v>
      </c>
      <c r="F127" s="153" t="s">
        <v>1742</v>
      </c>
      <c r="H127" s="154">
        <v>13.34</v>
      </c>
      <c r="I127" s="155"/>
      <c r="L127" s="151"/>
      <c r="M127" s="156"/>
      <c r="T127" s="157"/>
      <c r="AT127" s="152" t="s">
        <v>320</v>
      </c>
      <c r="AU127" s="152" t="s">
        <v>87</v>
      </c>
      <c r="AV127" s="12" t="s">
        <v>87</v>
      </c>
      <c r="AW127" s="12" t="s">
        <v>39</v>
      </c>
      <c r="AX127" s="12" t="s">
        <v>78</v>
      </c>
      <c r="AY127" s="152" t="s">
        <v>194</v>
      </c>
    </row>
    <row r="128" spans="2:51" s="14" customFormat="1" ht="11.25">
      <c r="B128" s="179"/>
      <c r="D128" s="145" t="s">
        <v>320</v>
      </c>
      <c r="E128" s="180" t="s">
        <v>33</v>
      </c>
      <c r="F128" s="181" t="s">
        <v>402</v>
      </c>
      <c r="H128" s="182">
        <v>54.02</v>
      </c>
      <c r="I128" s="183"/>
      <c r="L128" s="179"/>
      <c r="M128" s="184"/>
      <c r="T128" s="185"/>
      <c r="AT128" s="180" t="s">
        <v>320</v>
      </c>
      <c r="AU128" s="180" t="s">
        <v>87</v>
      </c>
      <c r="AV128" s="14" t="s">
        <v>201</v>
      </c>
      <c r="AW128" s="14" t="s">
        <v>39</v>
      </c>
      <c r="AX128" s="14" t="s">
        <v>85</v>
      </c>
      <c r="AY128" s="180" t="s">
        <v>194</v>
      </c>
    </row>
    <row r="129" spans="2:65" s="1" customFormat="1" ht="16.5" customHeight="1">
      <c r="B129" s="33"/>
      <c r="C129" s="132" t="s">
        <v>239</v>
      </c>
      <c r="D129" s="132" t="s">
        <v>197</v>
      </c>
      <c r="E129" s="133" t="s">
        <v>763</v>
      </c>
      <c r="F129" s="134" t="s">
        <v>764</v>
      </c>
      <c r="G129" s="135" t="s">
        <v>344</v>
      </c>
      <c r="H129" s="136">
        <v>87</v>
      </c>
      <c r="I129" s="137"/>
      <c r="J129" s="138">
        <f>ROUND(I129*H129,2)</f>
        <v>0</v>
      </c>
      <c r="K129" s="134" t="s">
        <v>33</v>
      </c>
      <c r="L129" s="33"/>
      <c r="M129" s="139" t="s">
        <v>33</v>
      </c>
      <c r="N129" s="140" t="s">
        <v>49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201</v>
      </c>
      <c r="AT129" s="143" t="s">
        <v>197</v>
      </c>
      <c r="AU129" s="143" t="s">
        <v>87</v>
      </c>
      <c r="AY129" s="17" t="s">
        <v>194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7" t="s">
        <v>85</v>
      </c>
      <c r="BK129" s="144">
        <f>ROUND(I129*H129,2)</f>
        <v>0</v>
      </c>
      <c r="BL129" s="17" t="s">
        <v>201</v>
      </c>
      <c r="BM129" s="143" t="s">
        <v>1743</v>
      </c>
    </row>
    <row r="130" spans="2:51" s="12" customFormat="1" ht="11.25">
      <c r="B130" s="151"/>
      <c r="D130" s="145" t="s">
        <v>320</v>
      </c>
      <c r="E130" s="152" t="s">
        <v>33</v>
      </c>
      <c r="F130" s="153" t="s">
        <v>1744</v>
      </c>
      <c r="H130" s="154">
        <v>87</v>
      </c>
      <c r="I130" s="155"/>
      <c r="L130" s="151"/>
      <c r="M130" s="156"/>
      <c r="T130" s="157"/>
      <c r="AT130" s="152" t="s">
        <v>320</v>
      </c>
      <c r="AU130" s="152" t="s">
        <v>87</v>
      </c>
      <c r="AV130" s="12" t="s">
        <v>87</v>
      </c>
      <c r="AW130" s="12" t="s">
        <v>39</v>
      </c>
      <c r="AX130" s="12" t="s">
        <v>85</v>
      </c>
      <c r="AY130" s="152" t="s">
        <v>194</v>
      </c>
    </row>
    <row r="131" spans="2:65" s="1" customFormat="1" ht="33" customHeight="1">
      <c r="B131" s="33"/>
      <c r="C131" s="132" t="s">
        <v>243</v>
      </c>
      <c r="D131" s="132" t="s">
        <v>197</v>
      </c>
      <c r="E131" s="133" t="s">
        <v>1288</v>
      </c>
      <c r="F131" s="134" t="s">
        <v>1289</v>
      </c>
      <c r="G131" s="135" t="s">
        <v>367</v>
      </c>
      <c r="H131" s="136">
        <v>41.5</v>
      </c>
      <c r="I131" s="137"/>
      <c r="J131" s="138">
        <f>ROUND(I131*H131,2)</f>
        <v>0</v>
      </c>
      <c r="K131" s="134" t="s">
        <v>295</v>
      </c>
      <c r="L131" s="33"/>
      <c r="M131" s="139" t="s">
        <v>33</v>
      </c>
      <c r="N131" s="140" t="s">
        <v>49</v>
      </c>
      <c r="P131" s="141">
        <f>O131*H131</f>
        <v>0</v>
      </c>
      <c r="Q131" s="141">
        <v>0.08688</v>
      </c>
      <c r="R131" s="141">
        <f>Q131*H131</f>
        <v>3.60552</v>
      </c>
      <c r="S131" s="141">
        <v>0</v>
      </c>
      <c r="T131" s="142">
        <f>S131*H131</f>
        <v>0</v>
      </c>
      <c r="AR131" s="143" t="s">
        <v>201</v>
      </c>
      <c r="AT131" s="143" t="s">
        <v>197</v>
      </c>
      <c r="AU131" s="143" t="s">
        <v>87</v>
      </c>
      <c r="AY131" s="17" t="s">
        <v>194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7" t="s">
        <v>85</v>
      </c>
      <c r="BK131" s="144">
        <f>ROUND(I131*H131,2)</f>
        <v>0</v>
      </c>
      <c r="BL131" s="17" t="s">
        <v>201</v>
      </c>
      <c r="BM131" s="143" t="s">
        <v>1745</v>
      </c>
    </row>
    <row r="132" spans="2:47" s="1" customFormat="1" ht="11.25">
      <c r="B132" s="33"/>
      <c r="D132" s="149" t="s">
        <v>297</v>
      </c>
      <c r="F132" s="150" t="s">
        <v>1291</v>
      </c>
      <c r="I132" s="147"/>
      <c r="L132" s="33"/>
      <c r="M132" s="148"/>
      <c r="T132" s="54"/>
      <c r="AT132" s="17" t="s">
        <v>297</v>
      </c>
      <c r="AU132" s="17" t="s">
        <v>87</v>
      </c>
    </row>
    <row r="133" spans="2:51" s="12" customFormat="1" ht="11.25">
      <c r="B133" s="151"/>
      <c r="D133" s="145" t="s">
        <v>320</v>
      </c>
      <c r="E133" s="152" t="s">
        <v>33</v>
      </c>
      <c r="F133" s="153" t="s">
        <v>1746</v>
      </c>
      <c r="H133" s="154">
        <v>41.5</v>
      </c>
      <c r="I133" s="155"/>
      <c r="L133" s="151"/>
      <c r="M133" s="156"/>
      <c r="T133" s="157"/>
      <c r="AT133" s="152" t="s">
        <v>320</v>
      </c>
      <c r="AU133" s="152" t="s">
        <v>87</v>
      </c>
      <c r="AV133" s="12" t="s">
        <v>87</v>
      </c>
      <c r="AW133" s="12" t="s">
        <v>39</v>
      </c>
      <c r="AX133" s="12" t="s">
        <v>85</v>
      </c>
      <c r="AY133" s="152" t="s">
        <v>194</v>
      </c>
    </row>
    <row r="134" spans="2:63" s="11" customFormat="1" ht="22.9" customHeight="1">
      <c r="B134" s="120"/>
      <c r="D134" s="121" t="s">
        <v>77</v>
      </c>
      <c r="E134" s="130" t="s">
        <v>235</v>
      </c>
      <c r="F134" s="130" t="s">
        <v>364</v>
      </c>
      <c r="I134" s="123"/>
      <c r="J134" s="131">
        <f>BK134</f>
        <v>0</v>
      </c>
      <c r="L134" s="120"/>
      <c r="M134" s="125"/>
      <c r="P134" s="126">
        <f>SUM(P135:P137)</f>
        <v>0</v>
      </c>
      <c r="R134" s="126">
        <f>SUM(R135:R137)</f>
        <v>0</v>
      </c>
      <c r="T134" s="127">
        <f>SUM(T135:T137)</f>
        <v>0.3135</v>
      </c>
      <c r="AR134" s="121" t="s">
        <v>85</v>
      </c>
      <c r="AT134" s="128" t="s">
        <v>77</v>
      </c>
      <c r="AU134" s="128" t="s">
        <v>85</v>
      </c>
      <c r="AY134" s="121" t="s">
        <v>194</v>
      </c>
      <c r="BK134" s="129">
        <f>SUM(BK135:BK137)</f>
        <v>0</v>
      </c>
    </row>
    <row r="135" spans="2:65" s="1" customFormat="1" ht="24.2" customHeight="1">
      <c r="B135" s="33"/>
      <c r="C135" s="132" t="s">
        <v>247</v>
      </c>
      <c r="D135" s="132" t="s">
        <v>197</v>
      </c>
      <c r="E135" s="133" t="s">
        <v>1078</v>
      </c>
      <c r="F135" s="134" t="s">
        <v>1079</v>
      </c>
      <c r="G135" s="135" t="s">
        <v>344</v>
      </c>
      <c r="H135" s="136">
        <v>0.11</v>
      </c>
      <c r="I135" s="137"/>
      <c r="J135" s="138">
        <f>ROUND(I135*H135,2)</f>
        <v>0</v>
      </c>
      <c r="K135" s="134" t="s">
        <v>295</v>
      </c>
      <c r="L135" s="33"/>
      <c r="M135" s="139" t="s">
        <v>33</v>
      </c>
      <c r="N135" s="140" t="s">
        <v>49</v>
      </c>
      <c r="P135" s="141">
        <f>O135*H135</f>
        <v>0</v>
      </c>
      <c r="Q135" s="141">
        <v>0</v>
      </c>
      <c r="R135" s="141">
        <f>Q135*H135</f>
        <v>0</v>
      </c>
      <c r="S135" s="141">
        <v>2.85</v>
      </c>
      <c r="T135" s="142">
        <f>S135*H135</f>
        <v>0.3135</v>
      </c>
      <c r="AR135" s="143" t="s">
        <v>201</v>
      </c>
      <c r="AT135" s="143" t="s">
        <v>197</v>
      </c>
      <c r="AU135" s="143" t="s">
        <v>87</v>
      </c>
      <c r="AY135" s="17" t="s">
        <v>194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85</v>
      </c>
      <c r="BK135" s="144">
        <f>ROUND(I135*H135,2)</f>
        <v>0</v>
      </c>
      <c r="BL135" s="17" t="s">
        <v>201</v>
      </c>
      <c r="BM135" s="143" t="s">
        <v>1747</v>
      </c>
    </row>
    <row r="136" spans="2:47" s="1" customFormat="1" ht="11.25">
      <c r="B136" s="33"/>
      <c r="D136" s="149" t="s">
        <v>297</v>
      </c>
      <c r="F136" s="150" t="s">
        <v>1081</v>
      </c>
      <c r="I136" s="147"/>
      <c r="L136" s="33"/>
      <c r="M136" s="148"/>
      <c r="T136" s="54"/>
      <c r="AT136" s="17" t="s">
        <v>297</v>
      </c>
      <c r="AU136" s="17" t="s">
        <v>87</v>
      </c>
    </row>
    <row r="137" spans="2:51" s="12" customFormat="1" ht="11.25">
      <c r="B137" s="151"/>
      <c r="D137" s="145" t="s">
        <v>320</v>
      </c>
      <c r="E137" s="152" t="s">
        <v>33</v>
      </c>
      <c r="F137" s="153" t="s">
        <v>1748</v>
      </c>
      <c r="H137" s="154">
        <v>0.11</v>
      </c>
      <c r="I137" s="155"/>
      <c r="L137" s="151"/>
      <c r="M137" s="156"/>
      <c r="T137" s="157"/>
      <c r="AT137" s="152" t="s">
        <v>320</v>
      </c>
      <c r="AU137" s="152" t="s">
        <v>87</v>
      </c>
      <c r="AV137" s="12" t="s">
        <v>87</v>
      </c>
      <c r="AW137" s="12" t="s">
        <v>39</v>
      </c>
      <c r="AX137" s="12" t="s">
        <v>85</v>
      </c>
      <c r="AY137" s="152" t="s">
        <v>194</v>
      </c>
    </row>
    <row r="138" spans="2:63" s="11" customFormat="1" ht="22.9" customHeight="1">
      <c r="B138" s="120"/>
      <c r="D138" s="121" t="s">
        <v>77</v>
      </c>
      <c r="E138" s="130" t="s">
        <v>375</v>
      </c>
      <c r="F138" s="130" t="s">
        <v>376</v>
      </c>
      <c r="I138" s="123"/>
      <c r="J138" s="131">
        <f>BK138</f>
        <v>0</v>
      </c>
      <c r="L138" s="120"/>
      <c r="M138" s="125"/>
      <c r="P138" s="126">
        <f>SUM(P139:P140)</f>
        <v>0</v>
      </c>
      <c r="R138" s="126">
        <f>SUM(R139:R140)</f>
        <v>0</v>
      </c>
      <c r="T138" s="127">
        <f>SUM(T139:T140)</f>
        <v>0</v>
      </c>
      <c r="AR138" s="121" t="s">
        <v>85</v>
      </c>
      <c r="AT138" s="128" t="s">
        <v>77</v>
      </c>
      <c r="AU138" s="128" t="s">
        <v>85</v>
      </c>
      <c r="AY138" s="121" t="s">
        <v>194</v>
      </c>
      <c r="BK138" s="129">
        <f>SUM(BK139:BK140)</f>
        <v>0</v>
      </c>
    </row>
    <row r="139" spans="2:65" s="1" customFormat="1" ht="21.75" customHeight="1">
      <c r="B139" s="33"/>
      <c r="C139" s="132" t="s">
        <v>251</v>
      </c>
      <c r="D139" s="132" t="s">
        <v>197</v>
      </c>
      <c r="E139" s="133" t="s">
        <v>377</v>
      </c>
      <c r="F139" s="134" t="s">
        <v>378</v>
      </c>
      <c r="G139" s="135" t="s">
        <v>351</v>
      </c>
      <c r="H139" s="136">
        <v>135.327</v>
      </c>
      <c r="I139" s="137"/>
      <c r="J139" s="138">
        <f>ROUND(I139*H139,2)</f>
        <v>0</v>
      </c>
      <c r="K139" s="134" t="s">
        <v>295</v>
      </c>
      <c r="L139" s="33"/>
      <c r="M139" s="139" t="s">
        <v>33</v>
      </c>
      <c r="N139" s="140" t="s">
        <v>49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201</v>
      </c>
      <c r="AT139" s="143" t="s">
        <v>197</v>
      </c>
      <c r="AU139" s="143" t="s">
        <v>87</v>
      </c>
      <c r="AY139" s="17" t="s">
        <v>194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7" t="s">
        <v>85</v>
      </c>
      <c r="BK139" s="144">
        <f>ROUND(I139*H139,2)</f>
        <v>0</v>
      </c>
      <c r="BL139" s="17" t="s">
        <v>201</v>
      </c>
      <c r="BM139" s="143" t="s">
        <v>1749</v>
      </c>
    </row>
    <row r="140" spans="2:47" s="1" customFormat="1" ht="11.25">
      <c r="B140" s="33"/>
      <c r="D140" s="149" t="s">
        <v>297</v>
      </c>
      <c r="F140" s="150" t="s">
        <v>380</v>
      </c>
      <c r="I140" s="147"/>
      <c r="L140" s="33"/>
      <c r="M140" s="158"/>
      <c r="N140" s="159"/>
      <c r="O140" s="159"/>
      <c r="P140" s="159"/>
      <c r="Q140" s="159"/>
      <c r="R140" s="159"/>
      <c r="S140" s="159"/>
      <c r="T140" s="160"/>
      <c r="AT140" s="17" t="s">
        <v>297</v>
      </c>
      <c r="AU140" s="17" t="s">
        <v>87</v>
      </c>
    </row>
    <row r="141" spans="2:12" s="1" customFormat="1" ht="6.95" customHeight="1"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33"/>
    </row>
  </sheetData>
  <sheetProtection algorithmName="SHA-512" hashValue="pWIFvoA2wIETFLOap2tVTBoQd63g5HudJ0w8yK7LcEDBq8jHe4xEYbTTHTggIi/lz2i3Rjp66ZuLG6+fOXY/Ew==" saltValue="1gTB/GF8J0iEXM68PJ1lO2Y2VuBulssWXd8kFVRGMchpX8Oxod6r17aul1hnCeYk4RuGnr3Jtv5IVWyftmDZiw==" spinCount="100000" sheet="1" objects="1" scenarios="1" formatColumns="0" formatRows="0" autoFilter="0"/>
  <autoFilter ref="C91:K140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6" r:id="rId1" display="https://podminky.urs.cz/item/CS_URS_2023_01/127451111"/>
    <hyperlink ref="F101" r:id="rId2" display="https://podminky.urs.cz/item/CS_URS_2023_01/151711111"/>
    <hyperlink ref="F107" r:id="rId3" display="https://podminky.urs.cz/item/CS_URS_2023_01/162451126"/>
    <hyperlink ref="F113" r:id="rId4" display="https://podminky.urs.cz/item/CS_URS_2023_01/225311114"/>
    <hyperlink ref="F117" r:id="rId5" display="https://podminky.urs.cz/item/CS_URS_2023_01/321311115"/>
    <hyperlink ref="F121" r:id="rId6" display="https://podminky.urs.cz/item/CS_URS_2023_01/457971111"/>
    <hyperlink ref="F132" r:id="rId7" display="https://podminky.urs.cz/item/CS_URS_2023_01/467951220"/>
    <hyperlink ref="F136" r:id="rId8" display="https://podminky.urs.cz/item/CS_URS_2023_01/960321271"/>
    <hyperlink ref="F140" r:id="rId9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11"/>
  <headerFooter>
    <oddFooter>&amp;CStrana &amp;P z &amp;N&amp;R&amp;A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34"/>
  <sheetViews>
    <sheetView showGridLines="0" tabSelected="1" workbookViewId="0" topLeftCell="A103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86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s="1" customFormat="1" ht="12" customHeight="1">
      <c r="B8" s="33"/>
      <c r="D8" s="27" t="s">
        <v>166</v>
      </c>
      <c r="L8" s="33"/>
    </row>
    <row r="9" spans="2:12" s="1" customFormat="1" ht="16.5" customHeight="1">
      <c r="B9" s="33"/>
      <c r="E9" s="280" t="s">
        <v>167</v>
      </c>
      <c r="F9" s="316"/>
      <c r="G9" s="316"/>
      <c r="H9" s="316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7" t="s">
        <v>18</v>
      </c>
      <c r="F11" s="25" t="s">
        <v>19</v>
      </c>
      <c r="I11" s="27" t="s">
        <v>20</v>
      </c>
      <c r="J11" s="25" t="s">
        <v>33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9. 5. 2022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7" t="s">
        <v>28</v>
      </c>
      <c r="I14" s="27" t="s">
        <v>29</v>
      </c>
      <c r="J14" s="25" t="s">
        <v>30</v>
      </c>
      <c r="L14" s="33"/>
    </row>
    <row r="15" spans="2:12" s="1" customFormat="1" ht="18" customHeight="1">
      <c r="B15" s="33"/>
      <c r="E15" s="25" t="s">
        <v>31</v>
      </c>
      <c r="I15" s="27" t="s">
        <v>32</v>
      </c>
      <c r="J15" s="25" t="s">
        <v>33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7" t="s">
        <v>34</v>
      </c>
      <c r="I17" s="27" t="s">
        <v>29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17" t="str">
        <f>'Rekapitulace stavby'!E14</f>
        <v>Vyplň údaj</v>
      </c>
      <c r="F18" s="298"/>
      <c r="G18" s="298"/>
      <c r="H18" s="298"/>
      <c r="I18" s="27" t="s">
        <v>32</v>
      </c>
      <c r="J18" s="28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7" t="s">
        <v>36</v>
      </c>
      <c r="I20" s="27" t="s">
        <v>29</v>
      </c>
      <c r="J20" s="25" t="s">
        <v>37</v>
      </c>
      <c r="L20" s="33"/>
    </row>
    <row r="21" spans="2:12" s="1" customFormat="1" ht="18" customHeight="1">
      <c r="B21" s="33"/>
      <c r="E21" s="25" t="s">
        <v>38</v>
      </c>
      <c r="I21" s="27" t="s">
        <v>32</v>
      </c>
      <c r="J21" s="25" t="s">
        <v>33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7" t="s">
        <v>40</v>
      </c>
      <c r="I23" s="27" t="s">
        <v>29</v>
      </c>
      <c r="J23" s="25" t="s">
        <v>33</v>
      </c>
      <c r="L23" s="33"/>
    </row>
    <row r="24" spans="2:12" s="1" customFormat="1" ht="18" customHeight="1">
      <c r="B24" s="33"/>
      <c r="E24" s="25" t="s">
        <v>41</v>
      </c>
      <c r="I24" s="27" t="s">
        <v>32</v>
      </c>
      <c r="J24" s="25" t="s">
        <v>33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7" t="s">
        <v>42</v>
      </c>
      <c r="L26" s="33"/>
    </row>
    <row r="27" spans="2:12" s="7" customFormat="1" ht="16.5" customHeight="1">
      <c r="B27" s="92"/>
      <c r="E27" s="303" t="s">
        <v>33</v>
      </c>
      <c r="F27" s="303"/>
      <c r="G27" s="303"/>
      <c r="H27" s="303"/>
      <c r="L27" s="92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3" t="s">
        <v>44</v>
      </c>
      <c r="J30" s="64">
        <f>ROUND(J85,2)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46</v>
      </c>
      <c r="I32" s="36" t="s">
        <v>45</v>
      </c>
      <c r="J32" s="36" t="s">
        <v>47</v>
      </c>
      <c r="L32" s="33"/>
    </row>
    <row r="33" spans="2:12" s="1" customFormat="1" ht="14.45" customHeight="1">
      <c r="B33" s="33"/>
      <c r="D33" s="53" t="s">
        <v>48</v>
      </c>
      <c r="E33" s="27" t="s">
        <v>49</v>
      </c>
      <c r="F33" s="84">
        <f>ROUND((SUM(BE85:BE133)),2)</f>
        <v>0</v>
      </c>
      <c r="I33" s="94">
        <v>0.21</v>
      </c>
      <c r="J33" s="84">
        <f>ROUND(((SUM(BE85:BE133))*I33),2)</f>
        <v>0</v>
      </c>
      <c r="L33" s="33"/>
    </row>
    <row r="34" spans="2:12" s="1" customFormat="1" ht="14.45" customHeight="1">
      <c r="B34" s="33"/>
      <c r="E34" s="27" t="s">
        <v>50</v>
      </c>
      <c r="F34" s="84">
        <f>ROUND((SUM(BF85:BF133)),2)</f>
        <v>0</v>
      </c>
      <c r="I34" s="94">
        <v>0.15</v>
      </c>
      <c r="J34" s="84">
        <f>ROUND(((SUM(BF85:BF133))*I34),2)</f>
        <v>0</v>
      </c>
      <c r="L34" s="33"/>
    </row>
    <row r="35" spans="2:12" s="1" customFormat="1" ht="14.45" customHeight="1" hidden="1">
      <c r="B35" s="33"/>
      <c r="E35" s="27" t="s">
        <v>51</v>
      </c>
      <c r="F35" s="84">
        <f>ROUND((SUM(BG85:BG133)),2)</f>
        <v>0</v>
      </c>
      <c r="I35" s="94">
        <v>0.21</v>
      </c>
      <c r="J35" s="84">
        <f>0</f>
        <v>0</v>
      </c>
      <c r="L35" s="33"/>
    </row>
    <row r="36" spans="2:12" s="1" customFormat="1" ht="14.45" customHeight="1" hidden="1">
      <c r="B36" s="33"/>
      <c r="E36" s="27" t="s">
        <v>52</v>
      </c>
      <c r="F36" s="84">
        <f>ROUND((SUM(BH85:BH133)),2)</f>
        <v>0</v>
      </c>
      <c r="I36" s="94">
        <v>0.15</v>
      </c>
      <c r="J36" s="84">
        <f>0</f>
        <v>0</v>
      </c>
      <c r="L36" s="33"/>
    </row>
    <row r="37" spans="2:12" s="1" customFormat="1" ht="14.45" customHeight="1" hidden="1">
      <c r="B37" s="33"/>
      <c r="E37" s="27" t="s">
        <v>53</v>
      </c>
      <c r="F37" s="84">
        <f>ROUND((SUM(BI85:BI133)),2)</f>
        <v>0</v>
      </c>
      <c r="I37" s="94">
        <v>0</v>
      </c>
      <c r="J37" s="84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5"/>
      <c r="D39" s="96" t="s">
        <v>54</v>
      </c>
      <c r="E39" s="55"/>
      <c r="F39" s="55"/>
      <c r="G39" s="97" t="s">
        <v>55</v>
      </c>
      <c r="H39" s="98" t="s">
        <v>56</v>
      </c>
      <c r="I39" s="55"/>
      <c r="J39" s="99">
        <f>SUM(J30:J37)</f>
        <v>0</v>
      </c>
      <c r="K39" s="100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1" t="s">
        <v>168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16.5" customHeight="1">
      <c r="B48" s="33"/>
      <c r="E48" s="314" t="str">
        <f>E7</f>
        <v>Bělá - Domašov, ř. km 25,500 - 27,800 - odstranění PŠ 2021</v>
      </c>
      <c r="F48" s="315"/>
      <c r="G48" s="315"/>
      <c r="H48" s="315"/>
      <c r="L48" s="33"/>
    </row>
    <row r="49" spans="2:12" s="1" customFormat="1" ht="12" customHeight="1">
      <c r="B49" s="33"/>
      <c r="C49" s="27" t="s">
        <v>166</v>
      </c>
      <c r="L49" s="33"/>
    </row>
    <row r="50" spans="2:12" s="1" customFormat="1" ht="16.5" customHeight="1">
      <c r="B50" s="33"/>
      <c r="E50" s="280" t="str">
        <f>E9</f>
        <v>OST - Ostatní náklady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Olomoucký kraj</v>
      </c>
      <c r="I52" s="27" t="s">
        <v>24</v>
      </c>
      <c r="J52" s="50" t="str">
        <f>IF(J12="","",J12)</f>
        <v>9. 5. 2022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7" t="s">
        <v>28</v>
      </c>
      <c r="F54" s="25" t="str">
        <f>E15</f>
        <v>Povodí Odry, státní podnik</v>
      </c>
      <c r="I54" s="27" t="s">
        <v>36</v>
      </c>
      <c r="J54" s="31" t="str">
        <f>E21</f>
        <v>AQUATIS, a.s.</v>
      </c>
      <c r="L54" s="33"/>
    </row>
    <row r="55" spans="2:12" s="1" customFormat="1" ht="25.7" customHeight="1">
      <c r="B55" s="33"/>
      <c r="C55" s="27" t="s">
        <v>34</v>
      </c>
      <c r="F55" s="25" t="str">
        <f>IF(E18="","",E18)</f>
        <v>Vyplň údaj</v>
      </c>
      <c r="I55" s="27" t="s">
        <v>40</v>
      </c>
      <c r="J55" s="31" t="str">
        <f>E24</f>
        <v xml:space="preserve">Ing. Michal Jendruščák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101" t="s">
        <v>169</v>
      </c>
      <c r="D57" s="95"/>
      <c r="E57" s="95"/>
      <c r="F57" s="95"/>
      <c r="G57" s="95"/>
      <c r="H57" s="95"/>
      <c r="I57" s="95"/>
      <c r="J57" s="102" t="s">
        <v>170</v>
      </c>
      <c r="K57" s="95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3" t="s">
        <v>76</v>
      </c>
      <c r="J59" s="64">
        <f>J85</f>
        <v>0</v>
      </c>
      <c r="L59" s="33"/>
      <c r="AU59" s="17" t="s">
        <v>171</v>
      </c>
    </row>
    <row r="60" spans="2:12" s="8" customFormat="1" ht="24.95" customHeight="1">
      <c r="B60" s="104"/>
      <c r="D60" s="105" t="s">
        <v>172</v>
      </c>
      <c r="E60" s="106"/>
      <c r="F60" s="106"/>
      <c r="G60" s="106"/>
      <c r="H60" s="106"/>
      <c r="I60" s="106"/>
      <c r="J60" s="107">
        <f>J86</f>
        <v>0</v>
      </c>
      <c r="L60" s="104"/>
    </row>
    <row r="61" spans="2:12" s="9" customFormat="1" ht="19.9" customHeight="1">
      <c r="B61" s="108"/>
      <c r="D61" s="109" t="s">
        <v>173</v>
      </c>
      <c r="E61" s="110"/>
      <c r="F61" s="110"/>
      <c r="G61" s="110"/>
      <c r="H61" s="110"/>
      <c r="I61" s="110"/>
      <c r="J61" s="111">
        <f>J87</f>
        <v>0</v>
      </c>
      <c r="L61" s="108"/>
    </row>
    <row r="62" spans="2:12" s="9" customFormat="1" ht="19.9" customHeight="1">
      <c r="B62" s="108"/>
      <c r="D62" s="109" t="s">
        <v>174</v>
      </c>
      <c r="E62" s="110"/>
      <c r="F62" s="110"/>
      <c r="G62" s="110"/>
      <c r="H62" s="110"/>
      <c r="I62" s="110"/>
      <c r="J62" s="111">
        <f>J100</f>
        <v>0</v>
      </c>
      <c r="L62" s="108"/>
    </row>
    <row r="63" spans="2:12" s="9" customFormat="1" ht="19.9" customHeight="1">
      <c r="B63" s="108"/>
      <c r="D63" s="109" t="s">
        <v>175</v>
      </c>
      <c r="E63" s="110"/>
      <c r="F63" s="110"/>
      <c r="G63" s="110"/>
      <c r="H63" s="110"/>
      <c r="I63" s="110"/>
      <c r="J63" s="111">
        <f>J106</f>
        <v>0</v>
      </c>
      <c r="L63" s="108"/>
    </row>
    <row r="64" spans="2:12" s="9" customFormat="1" ht="19.9" customHeight="1">
      <c r="B64" s="108"/>
      <c r="D64" s="109" t="s">
        <v>176</v>
      </c>
      <c r="E64" s="110"/>
      <c r="F64" s="110"/>
      <c r="G64" s="110"/>
      <c r="H64" s="110"/>
      <c r="I64" s="110"/>
      <c r="J64" s="111">
        <f>J117</f>
        <v>0</v>
      </c>
      <c r="L64" s="108"/>
    </row>
    <row r="65" spans="2:12" s="9" customFormat="1" ht="19.9" customHeight="1">
      <c r="B65" s="108"/>
      <c r="D65" s="109" t="s">
        <v>177</v>
      </c>
      <c r="E65" s="110"/>
      <c r="F65" s="110"/>
      <c r="G65" s="110"/>
      <c r="H65" s="110"/>
      <c r="I65" s="110"/>
      <c r="J65" s="111">
        <f>J131</f>
        <v>0</v>
      </c>
      <c r="L65" s="108"/>
    </row>
    <row r="66" spans="2:12" s="1" customFormat="1" ht="21.75" customHeight="1">
      <c r="B66" s="33"/>
      <c r="L66" s="33"/>
    </row>
    <row r="67" spans="2:12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5" customHeight="1">
      <c r="B72" s="33"/>
      <c r="C72" s="21" t="s">
        <v>178</v>
      </c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7" t="s">
        <v>16</v>
      </c>
      <c r="L74" s="33"/>
    </row>
    <row r="75" spans="2:12" s="1" customFormat="1" ht="16.5" customHeight="1">
      <c r="B75" s="33"/>
      <c r="E75" s="314" t="str">
        <f>E7</f>
        <v>Bělá - Domašov, ř. km 25,500 - 27,800 - odstranění PŠ 2021</v>
      </c>
      <c r="F75" s="315"/>
      <c r="G75" s="315"/>
      <c r="H75" s="315"/>
      <c r="L75" s="33"/>
    </row>
    <row r="76" spans="2:12" s="1" customFormat="1" ht="12" customHeight="1">
      <c r="B76" s="33"/>
      <c r="C76" s="27" t="s">
        <v>166</v>
      </c>
      <c r="L76" s="33"/>
    </row>
    <row r="77" spans="2:12" s="1" customFormat="1" ht="16.5" customHeight="1">
      <c r="B77" s="33"/>
      <c r="E77" s="280" t="str">
        <f>E9</f>
        <v>OST - Ostatní náklady</v>
      </c>
      <c r="F77" s="316"/>
      <c r="G77" s="316"/>
      <c r="H77" s="316"/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7" t="s">
        <v>22</v>
      </c>
      <c r="F79" s="25" t="str">
        <f>F12</f>
        <v>Olomoucký kraj</v>
      </c>
      <c r="I79" s="27" t="s">
        <v>24</v>
      </c>
      <c r="J79" s="50" t="str">
        <f>IF(J12="","",J12)</f>
        <v>9. 5. 2022</v>
      </c>
      <c r="L79" s="33"/>
    </row>
    <row r="80" spans="2:12" s="1" customFormat="1" ht="6.95" customHeight="1">
      <c r="B80" s="33"/>
      <c r="L80" s="33"/>
    </row>
    <row r="81" spans="2:12" s="1" customFormat="1" ht="15.2" customHeight="1">
      <c r="B81" s="33"/>
      <c r="C81" s="27" t="s">
        <v>28</v>
      </c>
      <c r="F81" s="25" t="str">
        <f>E15</f>
        <v>Povodí Odry, státní podnik</v>
      </c>
      <c r="I81" s="27" t="s">
        <v>36</v>
      </c>
      <c r="J81" s="31" t="str">
        <f>E21</f>
        <v>AQUATIS, a.s.</v>
      </c>
      <c r="L81" s="33"/>
    </row>
    <row r="82" spans="2:12" s="1" customFormat="1" ht="25.7" customHeight="1">
      <c r="B82" s="33"/>
      <c r="C82" s="27" t="s">
        <v>34</v>
      </c>
      <c r="F82" s="25" t="str">
        <f>IF(E18="","",E18)</f>
        <v>Vyplň údaj</v>
      </c>
      <c r="I82" s="27" t="s">
        <v>40</v>
      </c>
      <c r="J82" s="31" t="str">
        <f>E24</f>
        <v xml:space="preserve">Ing. Michal Jendruščák 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12"/>
      <c r="C84" s="113" t="s">
        <v>179</v>
      </c>
      <c r="D84" s="114" t="s">
        <v>63</v>
      </c>
      <c r="E84" s="114" t="s">
        <v>59</v>
      </c>
      <c r="F84" s="114" t="s">
        <v>60</v>
      </c>
      <c r="G84" s="114" t="s">
        <v>180</v>
      </c>
      <c r="H84" s="114" t="s">
        <v>181</v>
      </c>
      <c r="I84" s="114" t="s">
        <v>182</v>
      </c>
      <c r="J84" s="114" t="s">
        <v>170</v>
      </c>
      <c r="K84" s="115" t="s">
        <v>183</v>
      </c>
      <c r="L84" s="112"/>
      <c r="M84" s="57" t="s">
        <v>33</v>
      </c>
      <c r="N84" s="58" t="s">
        <v>48</v>
      </c>
      <c r="O84" s="58" t="s">
        <v>184</v>
      </c>
      <c r="P84" s="58" t="s">
        <v>185</v>
      </c>
      <c r="Q84" s="58" t="s">
        <v>186</v>
      </c>
      <c r="R84" s="58" t="s">
        <v>187</v>
      </c>
      <c r="S84" s="58" t="s">
        <v>188</v>
      </c>
      <c r="T84" s="59" t="s">
        <v>189</v>
      </c>
    </row>
    <row r="85" spans="2:63" s="1" customFormat="1" ht="22.9" customHeight="1">
      <c r="B85" s="33"/>
      <c r="C85" s="62" t="s">
        <v>190</v>
      </c>
      <c r="J85" s="116">
        <f>BK85</f>
        <v>0</v>
      </c>
      <c r="L85" s="33"/>
      <c r="M85" s="60"/>
      <c r="N85" s="51"/>
      <c r="O85" s="51"/>
      <c r="P85" s="117">
        <f>P86</f>
        <v>0</v>
      </c>
      <c r="Q85" s="51"/>
      <c r="R85" s="117">
        <f>R86</f>
        <v>0</v>
      </c>
      <c r="S85" s="51"/>
      <c r="T85" s="118">
        <f>T86</f>
        <v>0</v>
      </c>
      <c r="AT85" s="17" t="s">
        <v>77</v>
      </c>
      <c r="AU85" s="17" t="s">
        <v>171</v>
      </c>
      <c r="BK85" s="119">
        <f>BK86</f>
        <v>0</v>
      </c>
    </row>
    <row r="86" spans="2:63" s="11" customFormat="1" ht="25.9" customHeight="1">
      <c r="B86" s="120"/>
      <c r="D86" s="121" t="s">
        <v>77</v>
      </c>
      <c r="E86" s="122" t="s">
        <v>191</v>
      </c>
      <c r="F86" s="122" t="s">
        <v>192</v>
      </c>
      <c r="I86" s="123"/>
      <c r="J86" s="124">
        <f>BK86</f>
        <v>0</v>
      </c>
      <c r="L86" s="120"/>
      <c r="M86" s="125"/>
      <c r="P86" s="126">
        <f>P87+P100+P106+P117+P131</f>
        <v>0</v>
      </c>
      <c r="R86" s="126">
        <f>R87+R100+R106+R117+R131</f>
        <v>0</v>
      </c>
      <c r="T86" s="127">
        <f>T87+T100+T106+T117+T131</f>
        <v>0</v>
      </c>
      <c r="AR86" s="121" t="s">
        <v>193</v>
      </c>
      <c r="AT86" s="128" t="s">
        <v>77</v>
      </c>
      <c r="AU86" s="128" t="s">
        <v>78</v>
      </c>
      <c r="AY86" s="121" t="s">
        <v>194</v>
      </c>
      <c r="BK86" s="129">
        <f>BK87+BK100+BK106+BK117+BK131</f>
        <v>0</v>
      </c>
    </row>
    <row r="87" spans="2:63" s="11" customFormat="1" ht="22.9" customHeight="1">
      <c r="B87" s="120"/>
      <c r="D87" s="121" t="s">
        <v>77</v>
      </c>
      <c r="E87" s="130" t="s">
        <v>195</v>
      </c>
      <c r="F87" s="130" t="s">
        <v>196</v>
      </c>
      <c r="I87" s="123"/>
      <c r="J87" s="131">
        <f>BK87</f>
        <v>0</v>
      </c>
      <c r="L87" s="120"/>
      <c r="M87" s="125"/>
      <c r="P87" s="126">
        <f>SUM(P88:P99)</f>
        <v>0</v>
      </c>
      <c r="R87" s="126">
        <f>SUM(R88:R99)</f>
        <v>0</v>
      </c>
      <c r="T87" s="127">
        <f>SUM(T88:T99)</f>
        <v>0</v>
      </c>
      <c r="AR87" s="121" t="s">
        <v>193</v>
      </c>
      <c r="AT87" s="128" t="s">
        <v>77</v>
      </c>
      <c r="AU87" s="128" t="s">
        <v>85</v>
      </c>
      <c r="AY87" s="121" t="s">
        <v>194</v>
      </c>
      <c r="BK87" s="129">
        <f>SUM(BK88:BK99)</f>
        <v>0</v>
      </c>
    </row>
    <row r="88" spans="2:65" s="1" customFormat="1" ht="16.5" customHeight="1">
      <c r="B88" s="33"/>
      <c r="C88" s="132" t="s">
        <v>85</v>
      </c>
      <c r="D88" s="132" t="s">
        <v>197</v>
      </c>
      <c r="E88" s="133" t="s">
        <v>198</v>
      </c>
      <c r="F88" s="134" t="s">
        <v>199</v>
      </c>
      <c r="G88" s="135" t="s">
        <v>200</v>
      </c>
      <c r="H88" s="136">
        <v>1</v>
      </c>
      <c r="I88" s="137"/>
      <c r="J88" s="138">
        <f>ROUND(I88*H88,2)</f>
        <v>0</v>
      </c>
      <c r="K88" s="134" t="s">
        <v>33</v>
      </c>
      <c r="L88" s="33"/>
      <c r="M88" s="139" t="s">
        <v>33</v>
      </c>
      <c r="N88" s="140" t="s">
        <v>49</v>
      </c>
      <c r="P88" s="141">
        <f>O88*H88</f>
        <v>0</v>
      </c>
      <c r="Q88" s="141">
        <v>0</v>
      </c>
      <c r="R88" s="141">
        <f>Q88*H88</f>
        <v>0</v>
      </c>
      <c r="S88" s="141">
        <v>0</v>
      </c>
      <c r="T88" s="142">
        <f>S88*H88</f>
        <v>0</v>
      </c>
      <c r="AR88" s="143" t="s">
        <v>201</v>
      </c>
      <c r="AT88" s="143" t="s">
        <v>197</v>
      </c>
      <c r="AU88" s="143" t="s">
        <v>87</v>
      </c>
      <c r="AY88" s="17" t="s">
        <v>194</v>
      </c>
      <c r="BE88" s="144">
        <f>IF(N88="základní",J88,0)</f>
        <v>0</v>
      </c>
      <c r="BF88" s="144">
        <f>IF(N88="snížená",J88,0)</f>
        <v>0</v>
      </c>
      <c r="BG88" s="144">
        <f>IF(N88="zákl. přenesená",J88,0)</f>
        <v>0</v>
      </c>
      <c r="BH88" s="144">
        <f>IF(N88="sníž. přenesená",J88,0)</f>
        <v>0</v>
      </c>
      <c r="BI88" s="144">
        <f>IF(N88="nulová",J88,0)</f>
        <v>0</v>
      </c>
      <c r="BJ88" s="17" t="s">
        <v>85</v>
      </c>
      <c r="BK88" s="144">
        <f>ROUND(I88*H88,2)</f>
        <v>0</v>
      </c>
      <c r="BL88" s="17" t="s">
        <v>201</v>
      </c>
      <c r="BM88" s="143" t="s">
        <v>202</v>
      </c>
    </row>
    <row r="89" spans="2:65" s="1" customFormat="1" ht="16.5" customHeight="1">
      <c r="B89" s="33"/>
      <c r="C89" s="132" t="s">
        <v>87</v>
      </c>
      <c r="D89" s="132" t="s">
        <v>197</v>
      </c>
      <c r="E89" s="133" t="s">
        <v>203</v>
      </c>
      <c r="F89" s="134" t="s">
        <v>204</v>
      </c>
      <c r="G89" s="135" t="s">
        <v>200</v>
      </c>
      <c r="H89" s="136">
        <v>1</v>
      </c>
      <c r="I89" s="137"/>
      <c r="J89" s="138">
        <f>ROUND(I89*H89,2)</f>
        <v>0</v>
      </c>
      <c r="K89" s="134" t="s">
        <v>33</v>
      </c>
      <c r="L89" s="33"/>
      <c r="M89" s="139" t="s">
        <v>33</v>
      </c>
      <c r="N89" s="140" t="s">
        <v>49</v>
      </c>
      <c r="P89" s="141">
        <f>O89*H89</f>
        <v>0</v>
      </c>
      <c r="Q89" s="141">
        <v>0</v>
      </c>
      <c r="R89" s="141">
        <f>Q89*H89</f>
        <v>0</v>
      </c>
      <c r="S89" s="141">
        <v>0</v>
      </c>
      <c r="T89" s="142">
        <f>S89*H89</f>
        <v>0</v>
      </c>
      <c r="AR89" s="143" t="s">
        <v>201</v>
      </c>
      <c r="AT89" s="143" t="s">
        <v>197</v>
      </c>
      <c r="AU89" s="143" t="s">
        <v>87</v>
      </c>
      <c r="AY89" s="17" t="s">
        <v>194</v>
      </c>
      <c r="BE89" s="144">
        <f>IF(N89="základní",J89,0)</f>
        <v>0</v>
      </c>
      <c r="BF89" s="144">
        <f>IF(N89="snížená",J89,0)</f>
        <v>0</v>
      </c>
      <c r="BG89" s="144">
        <f>IF(N89="zákl. přenesená",J89,0)</f>
        <v>0</v>
      </c>
      <c r="BH89" s="144">
        <f>IF(N89="sníž. přenesená",J89,0)</f>
        <v>0</v>
      </c>
      <c r="BI89" s="144">
        <f>IF(N89="nulová",J89,0)</f>
        <v>0</v>
      </c>
      <c r="BJ89" s="17" t="s">
        <v>85</v>
      </c>
      <c r="BK89" s="144">
        <f>ROUND(I89*H89,2)</f>
        <v>0</v>
      </c>
      <c r="BL89" s="17" t="s">
        <v>201</v>
      </c>
      <c r="BM89" s="143" t="s">
        <v>205</v>
      </c>
    </row>
    <row r="90" spans="2:47" s="1" customFormat="1" ht="19.5">
      <c r="B90" s="33"/>
      <c r="D90" s="145" t="s">
        <v>206</v>
      </c>
      <c r="F90" s="146" t="s">
        <v>207</v>
      </c>
      <c r="I90" s="147"/>
      <c r="L90" s="33"/>
      <c r="M90" s="148"/>
      <c r="T90" s="54"/>
      <c r="AT90" s="17" t="s">
        <v>206</v>
      </c>
      <c r="AU90" s="17" t="s">
        <v>87</v>
      </c>
    </row>
    <row r="91" spans="2:65" s="1" customFormat="1" ht="16.5" customHeight="1">
      <c r="B91" s="33"/>
      <c r="C91" s="132" t="s">
        <v>208</v>
      </c>
      <c r="D91" s="132" t="s">
        <v>197</v>
      </c>
      <c r="E91" s="133" t="s">
        <v>209</v>
      </c>
      <c r="F91" s="134" t="s">
        <v>210</v>
      </c>
      <c r="G91" s="135" t="s">
        <v>200</v>
      </c>
      <c r="H91" s="136">
        <v>3</v>
      </c>
      <c r="I91" s="137"/>
      <c r="J91" s="138">
        <f>ROUND(I91*H91,2)</f>
        <v>0</v>
      </c>
      <c r="K91" s="134" t="s">
        <v>33</v>
      </c>
      <c r="L91" s="33"/>
      <c r="M91" s="139" t="s">
        <v>33</v>
      </c>
      <c r="N91" s="140" t="s">
        <v>49</v>
      </c>
      <c r="P91" s="141">
        <f>O91*H91</f>
        <v>0</v>
      </c>
      <c r="Q91" s="141">
        <v>0</v>
      </c>
      <c r="R91" s="141">
        <f>Q91*H91</f>
        <v>0</v>
      </c>
      <c r="S91" s="141">
        <v>0</v>
      </c>
      <c r="T91" s="142">
        <f>S91*H91</f>
        <v>0</v>
      </c>
      <c r="AR91" s="143" t="s">
        <v>201</v>
      </c>
      <c r="AT91" s="143" t="s">
        <v>197</v>
      </c>
      <c r="AU91" s="143" t="s">
        <v>87</v>
      </c>
      <c r="AY91" s="17" t="s">
        <v>194</v>
      </c>
      <c r="BE91" s="144">
        <f>IF(N91="základní",J91,0)</f>
        <v>0</v>
      </c>
      <c r="BF91" s="144">
        <f>IF(N91="snížená",J91,0)</f>
        <v>0</v>
      </c>
      <c r="BG91" s="144">
        <f>IF(N91="zákl. přenesená",J91,0)</f>
        <v>0</v>
      </c>
      <c r="BH91" s="144">
        <f>IF(N91="sníž. přenesená",J91,0)</f>
        <v>0</v>
      </c>
      <c r="BI91" s="144">
        <f>IF(N91="nulová",J91,0)</f>
        <v>0</v>
      </c>
      <c r="BJ91" s="17" t="s">
        <v>85</v>
      </c>
      <c r="BK91" s="144">
        <f>ROUND(I91*H91,2)</f>
        <v>0</v>
      </c>
      <c r="BL91" s="17" t="s">
        <v>201</v>
      </c>
      <c r="BM91" s="143" t="s">
        <v>211</v>
      </c>
    </row>
    <row r="92" spans="2:65" s="1" customFormat="1" ht="16.5" customHeight="1">
      <c r="B92" s="33"/>
      <c r="C92" s="132" t="s">
        <v>201</v>
      </c>
      <c r="D92" s="132" t="s">
        <v>197</v>
      </c>
      <c r="E92" s="133" t="s">
        <v>212</v>
      </c>
      <c r="F92" s="134" t="s">
        <v>213</v>
      </c>
      <c r="G92" s="135" t="s">
        <v>200</v>
      </c>
      <c r="H92" s="136">
        <v>3</v>
      </c>
      <c r="I92" s="137"/>
      <c r="J92" s="138">
        <f>ROUND(I92*H92,2)</f>
        <v>0</v>
      </c>
      <c r="K92" s="134" t="s">
        <v>33</v>
      </c>
      <c r="L92" s="33"/>
      <c r="M92" s="139" t="s">
        <v>33</v>
      </c>
      <c r="N92" s="140" t="s">
        <v>49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201</v>
      </c>
      <c r="AT92" s="143" t="s">
        <v>197</v>
      </c>
      <c r="AU92" s="143" t="s">
        <v>87</v>
      </c>
      <c r="AY92" s="17" t="s">
        <v>194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7" t="s">
        <v>85</v>
      </c>
      <c r="BK92" s="144">
        <f>ROUND(I92*H92,2)</f>
        <v>0</v>
      </c>
      <c r="BL92" s="17" t="s">
        <v>201</v>
      </c>
      <c r="BM92" s="143" t="s">
        <v>214</v>
      </c>
    </row>
    <row r="93" spans="2:47" s="1" customFormat="1" ht="29.25">
      <c r="B93" s="33"/>
      <c r="D93" s="145" t="s">
        <v>206</v>
      </c>
      <c r="F93" s="146" t="s">
        <v>215</v>
      </c>
      <c r="I93" s="147"/>
      <c r="L93" s="33"/>
      <c r="M93" s="148"/>
      <c r="T93" s="54"/>
      <c r="AT93" s="17" t="s">
        <v>206</v>
      </c>
      <c r="AU93" s="17" t="s">
        <v>87</v>
      </c>
    </row>
    <row r="94" spans="2:65" s="1" customFormat="1" ht="16.5" customHeight="1">
      <c r="B94" s="33"/>
      <c r="C94" s="132" t="s">
        <v>193</v>
      </c>
      <c r="D94" s="132" t="s">
        <v>197</v>
      </c>
      <c r="E94" s="133" t="s">
        <v>216</v>
      </c>
      <c r="F94" s="134" t="s">
        <v>217</v>
      </c>
      <c r="G94" s="135" t="s">
        <v>200</v>
      </c>
      <c r="H94" s="136">
        <v>1</v>
      </c>
      <c r="I94" s="137"/>
      <c r="J94" s="138">
        <f>ROUND(I94*H94,2)</f>
        <v>0</v>
      </c>
      <c r="K94" s="134" t="s">
        <v>33</v>
      </c>
      <c r="L94" s="33"/>
      <c r="M94" s="139" t="s">
        <v>33</v>
      </c>
      <c r="N94" s="140" t="s">
        <v>49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201</v>
      </c>
      <c r="AT94" s="143" t="s">
        <v>197</v>
      </c>
      <c r="AU94" s="143" t="s">
        <v>87</v>
      </c>
      <c r="AY94" s="17" t="s">
        <v>194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7" t="s">
        <v>85</v>
      </c>
      <c r="BK94" s="144">
        <f>ROUND(I94*H94,2)</f>
        <v>0</v>
      </c>
      <c r="BL94" s="17" t="s">
        <v>201</v>
      </c>
      <c r="BM94" s="143" t="s">
        <v>218</v>
      </c>
    </row>
    <row r="95" spans="2:65" s="1" customFormat="1" ht="16.5" customHeight="1">
      <c r="B95" s="33"/>
      <c r="C95" s="132" t="s">
        <v>219</v>
      </c>
      <c r="D95" s="132" t="s">
        <v>197</v>
      </c>
      <c r="E95" s="133" t="s">
        <v>220</v>
      </c>
      <c r="F95" s="134" t="s">
        <v>221</v>
      </c>
      <c r="G95" s="135" t="s">
        <v>200</v>
      </c>
      <c r="H95" s="136">
        <v>3</v>
      </c>
      <c r="I95" s="137"/>
      <c r="J95" s="138">
        <f>ROUND(I95*H95,2)</f>
        <v>0</v>
      </c>
      <c r="K95" s="134" t="s">
        <v>33</v>
      </c>
      <c r="L95" s="33"/>
      <c r="M95" s="139" t="s">
        <v>33</v>
      </c>
      <c r="N95" s="140" t="s">
        <v>49</v>
      </c>
      <c r="P95" s="141">
        <f>O95*H95</f>
        <v>0</v>
      </c>
      <c r="Q95" s="141">
        <v>0</v>
      </c>
      <c r="R95" s="141">
        <f>Q95*H95</f>
        <v>0</v>
      </c>
      <c r="S95" s="141">
        <v>0</v>
      </c>
      <c r="T95" s="142">
        <f>S95*H95</f>
        <v>0</v>
      </c>
      <c r="AR95" s="143" t="s">
        <v>201</v>
      </c>
      <c r="AT95" s="143" t="s">
        <v>197</v>
      </c>
      <c r="AU95" s="143" t="s">
        <v>87</v>
      </c>
      <c r="AY95" s="17" t="s">
        <v>194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7" t="s">
        <v>85</v>
      </c>
      <c r="BK95" s="144">
        <f>ROUND(I95*H95,2)</f>
        <v>0</v>
      </c>
      <c r="BL95" s="17" t="s">
        <v>201</v>
      </c>
      <c r="BM95" s="143" t="s">
        <v>222</v>
      </c>
    </row>
    <row r="96" spans="2:65" s="1" customFormat="1" ht="16.5" customHeight="1">
      <c r="B96" s="33"/>
      <c r="C96" s="132" t="s">
        <v>223</v>
      </c>
      <c r="D96" s="132" t="s">
        <v>197</v>
      </c>
      <c r="E96" s="133" t="s">
        <v>224</v>
      </c>
      <c r="F96" s="134" t="s">
        <v>225</v>
      </c>
      <c r="G96" s="135" t="s">
        <v>200</v>
      </c>
      <c r="H96" s="136">
        <v>1</v>
      </c>
      <c r="I96" s="137"/>
      <c r="J96" s="138">
        <f>ROUND(I96*H96,2)</f>
        <v>0</v>
      </c>
      <c r="K96" s="134" t="s">
        <v>33</v>
      </c>
      <c r="L96" s="33"/>
      <c r="M96" s="139" t="s">
        <v>33</v>
      </c>
      <c r="N96" s="140" t="s">
        <v>49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201</v>
      </c>
      <c r="AT96" s="143" t="s">
        <v>197</v>
      </c>
      <c r="AU96" s="143" t="s">
        <v>87</v>
      </c>
      <c r="AY96" s="17" t="s">
        <v>194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7" t="s">
        <v>85</v>
      </c>
      <c r="BK96" s="144">
        <f>ROUND(I96*H96,2)</f>
        <v>0</v>
      </c>
      <c r="BL96" s="17" t="s">
        <v>201</v>
      </c>
      <c r="BM96" s="143" t="s">
        <v>226</v>
      </c>
    </row>
    <row r="97" spans="2:47" s="1" customFormat="1" ht="39">
      <c r="B97" s="33"/>
      <c r="D97" s="145" t="s">
        <v>206</v>
      </c>
      <c r="F97" s="146" t="s">
        <v>227</v>
      </c>
      <c r="I97" s="147"/>
      <c r="L97" s="33"/>
      <c r="M97" s="148"/>
      <c r="T97" s="54"/>
      <c r="AT97" s="17" t="s">
        <v>206</v>
      </c>
      <c r="AU97" s="17" t="s">
        <v>87</v>
      </c>
    </row>
    <row r="98" spans="2:65" s="1" customFormat="1" ht="16.5" customHeight="1">
      <c r="B98" s="33"/>
      <c r="C98" s="132" t="s">
        <v>228</v>
      </c>
      <c r="D98" s="132" t="s">
        <v>197</v>
      </c>
      <c r="E98" s="133" t="s">
        <v>229</v>
      </c>
      <c r="F98" s="134" t="s">
        <v>230</v>
      </c>
      <c r="G98" s="135" t="s">
        <v>200</v>
      </c>
      <c r="H98" s="136">
        <v>1</v>
      </c>
      <c r="I98" s="137"/>
      <c r="J98" s="138">
        <f>ROUND(I98*H98,2)</f>
        <v>0</v>
      </c>
      <c r="K98" s="134" t="s">
        <v>33</v>
      </c>
      <c r="L98" s="33"/>
      <c r="M98" s="139" t="s">
        <v>33</v>
      </c>
      <c r="N98" s="140" t="s">
        <v>49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201</v>
      </c>
      <c r="AT98" s="143" t="s">
        <v>197</v>
      </c>
      <c r="AU98" s="143" t="s">
        <v>87</v>
      </c>
      <c r="AY98" s="17" t="s">
        <v>194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7" t="s">
        <v>85</v>
      </c>
      <c r="BK98" s="144">
        <f>ROUND(I98*H98,2)</f>
        <v>0</v>
      </c>
      <c r="BL98" s="17" t="s">
        <v>201</v>
      </c>
      <c r="BM98" s="143" t="s">
        <v>231</v>
      </c>
    </row>
    <row r="99" spans="2:47" s="1" customFormat="1" ht="48.75">
      <c r="B99" s="33"/>
      <c r="D99" s="145" t="s">
        <v>206</v>
      </c>
      <c r="F99" s="146" t="s">
        <v>232</v>
      </c>
      <c r="I99" s="147"/>
      <c r="L99" s="33"/>
      <c r="M99" s="148"/>
      <c r="T99" s="54"/>
      <c r="AT99" s="17" t="s">
        <v>206</v>
      </c>
      <c r="AU99" s="17" t="s">
        <v>87</v>
      </c>
    </row>
    <row r="100" spans="2:63" s="11" customFormat="1" ht="22.9" customHeight="1">
      <c r="B100" s="120"/>
      <c r="D100" s="121" t="s">
        <v>77</v>
      </c>
      <c r="E100" s="130" t="s">
        <v>233</v>
      </c>
      <c r="F100" s="130" t="s">
        <v>234</v>
      </c>
      <c r="I100" s="123"/>
      <c r="J100" s="131">
        <f>BK100</f>
        <v>0</v>
      </c>
      <c r="L100" s="120"/>
      <c r="M100" s="125"/>
      <c r="P100" s="126">
        <f>SUM(P101:P105)</f>
        <v>0</v>
      </c>
      <c r="R100" s="126">
        <f>SUM(R101:R105)</f>
        <v>0</v>
      </c>
      <c r="T100" s="127">
        <f>SUM(T101:T105)</f>
        <v>0</v>
      </c>
      <c r="AR100" s="121" t="s">
        <v>193</v>
      </c>
      <c r="AT100" s="128" t="s">
        <v>77</v>
      </c>
      <c r="AU100" s="128" t="s">
        <v>85</v>
      </c>
      <c r="AY100" s="121" t="s">
        <v>194</v>
      </c>
      <c r="BK100" s="129">
        <f>SUM(BK101:BK105)</f>
        <v>0</v>
      </c>
    </row>
    <row r="101" spans="2:65" s="1" customFormat="1" ht="16.5" customHeight="1">
      <c r="B101" s="33"/>
      <c r="C101" s="132" t="s">
        <v>235</v>
      </c>
      <c r="D101" s="132" t="s">
        <v>197</v>
      </c>
      <c r="E101" s="133" t="s">
        <v>236</v>
      </c>
      <c r="F101" s="134" t="s">
        <v>237</v>
      </c>
      <c r="G101" s="135" t="s">
        <v>200</v>
      </c>
      <c r="H101" s="136">
        <v>1</v>
      </c>
      <c r="I101" s="137"/>
      <c r="J101" s="138">
        <f>ROUND(I101*H101,2)</f>
        <v>0</v>
      </c>
      <c r="K101" s="134" t="s">
        <v>33</v>
      </c>
      <c r="L101" s="33"/>
      <c r="M101" s="139" t="s">
        <v>33</v>
      </c>
      <c r="N101" s="140" t="s">
        <v>49</v>
      </c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AR101" s="143" t="s">
        <v>201</v>
      </c>
      <c r="AT101" s="143" t="s">
        <v>197</v>
      </c>
      <c r="AU101" s="143" t="s">
        <v>87</v>
      </c>
      <c r="AY101" s="17" t="s">
        <v>194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7" t="s">
        <v>85</v>
      </c>
      <c r="BK101" s="144">
        <f>ROUND(I101*H101,2)</f>
        <v>0</v>
      </c>
      <c r="BL101" s="17" t="s">
        <v>201</v>
      </c>
      <c r="BM101" s="143" t="s">
        <v>238</v>
      </c>
    </row>
    <row r="102" spans="2:65" s="1" customFormat="1" ht="16.5" customHeight="1">
      <c r="B102" s="33"/>
      <c r="C102" s="132" t="s">
        <v>239</v>
      </c>
      <c r="D102" s="132" t="s">
        <v>197</v>
      </c>
      <c r="E102" s="133" t="s">
        <v>240</v>
      </c>
      <c r="F102" s="134" t="s">
        <v>241</v>
      </c>
      <c r="G102" s="135" t="s">
        <v>200</v>
      </c>
      <c r="H102" s="136">
        <v>1</v>
      </c>
      <c r="I102" s="137"/>
      <c r="J102" s="138">
        <f>ROUND(I102*H102,2)</f>
        <v>0</v>
      </c>
      <c r="K102" s="134" t="s">
        <v>33</v>
      </c>
      <c r="L102" s="33"/>
      <c r="M102" s="139" t="s">
        <v>33</v>
      </c>
      <c r="N102" s="140" t="s">
        <v>49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201</v>
      </c>
      <c r="AT102" s="143" t="s">
        <v>197</v>
      </c>
      <c r="AU102" s="143" t="s">
        <v>87</v>
      </c>
      <c r="AY102" s="17" t="s">
        <v>194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7" t="s">
        <v>85</v>
      </c>
      <c r="BK102" s="144">
        <f>ROUND(I102*H102,2)</f>
        <v>0</v>
      </c>
      <c r="BL102" s="17" t="s">
        <v>201</v>
      </c>
      <c r="BM102" s="143" t="s">
        <v>242</v>
      </c>
    </row>
    <row r="103" spans="2:65" s="1" customFormat="1" ht="16.5" customHeight="1">
      <c r="B103" s="33"/>
      <c r="C103" s="132" t="s">
        <v>243</v>
      </c>
      <c r="D103" s="132" t="s">
        <v>197</v>
      </c>
      <c r="E103" s="133" t="s">
        <v>244</v>
      </c>
      <c r="F103" s="134" t="s">
        <v>245</v>
      </c>
      <c r="G103" s="135" t="s">
        <v>200</v>
      </c>
      <c r="H103" s="136">
        <v>1</v>
      </c>
      <c r="I103" s="137"/>
      <c r="J103" s="138">
        <f>ROUND(I103*H103,2)</f>
        <v>0</v>
      </c>
      <c r="K103" s="134" t="s">
        <v>33</v>
      </c>
      <c r="L103" s="33"/>
      <c r="M103" s="139" t="s">
        <v>33</v>
      </c>
      <c r="N103" s="140" t="s">
        <v>49</v>
      </c>
      <c r="P103" s="141">
        <f>O103*H103</f>
        <v>0</v>
      </c>
      <c r="Q103" s="141">
        <v>0</v>
      </c>
      <c r="R103" s="141">
        <f>Q103*H103</f>
        <v>0</v>
      </c>
      <c r="S103" s="141">
        <v>0</v>
      </c>
      <c r="T103" s="142">
        <f>S103*H103</f>
        <v>0</v>
      </c>
      <c r="AR103" s="143" t="s">
        <v>201</v>
      </c>
      <c r="AT103" s="143" t="s">
        <v>197</v>
      </c>
      <c r="AU103" s="143" t="s">
        <v>87</v>
      </c>
      <c r="AY103" s="17" t="s">
        <v>194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7" t="s">
        <v>85</v>
      </c>
      <c r="BK103" s="144">
        <f>ROUND(I103*H103,2)</f>
        <v>0</v>
      </c>
      <c r="BL103" s="17" t="s">
        <v>201</v>
      </c>
      <c r="BM103" s="143" t="s">
        <v>246</v>
      </c>
    </row>
    <row r="104" spans="2:65" s="1" customFormat="1" ht="16.5" customHeight="1">
      <c r="B104" s="33"/>
      <c r="C104" s="132" t="s">
        <v>247</v>
      </c>
      <c r="D104" s="132" t="s">
        <v>197</v>
      </c>
      <c r="E104" s="133" t="s">
        <v>248</v>
      </c>
      <c r="F104" s="134" t="s">
        <v>249</v>
      </c>
      <c r="G104" s="135" t="s">
        <v>200</v>
      </c>
      <c r="H104" s="136">
        <v>50</v>
      </c>
      <c r="I104" s="137"/>
      <c r="J104" s="138">
        <f>ROUND(I104*H104,2)</f>
        <v>0</v>
      </c>
      <c r="K104" s="134" t="s">
        <v>33</v>
      </c>
      <c r="L104" s="33"/>
      <c r="M104" s="139" t="s">
        <v>33</v>
      </c>
      <c r="N104" s="140" t="s">
        <v>49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201</v>
      </c>
      <c r="AT104" s="143" t="s">
        <v>197</v>
      </c>
      <c r="AU104" s="143" t="s">
        <v>87</v>
      </c>
      <c r="AY104" s="17" t="s">
        <v>194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7" t="s">
        <v>85</v>
      </c>
      <c r="BK104" s="144">
        <f>ROUND(I104*H104,2)</f>
        <v>0</v>
      </c>
      <c r="BL104" s="17" t="s">
        <v>201</v>
      </c>
      <c r="BM104" s="143" t="s">
        <v>250</v>
      </c>
    </row>
    <row r="105" spans="2:65" s="1" customFormat="1" ht="16.5" customHeight="1">
      <c r="B105" s="33"/>
      <c r="C105" s="132" t="s">
        <v>251</v>
      </c>
      <c r="D105" s="132" t="s">
        <v>197</v>
      </c>
      <c r="E105" s="133" t="s">
        <v>252</v>
      </c>
      <c r="F105" s="134" t="s">
        <v>253</v>
      </c>
      <c r="G105" s="135" t="s">
        <v>200</v>
      </c>
      <c r="H105" s="136">
        <v>1</v>
      </c>
      <c r="I105" s="137"/>
      <c r="J105" s="138">
        <f>ROUND(I105*H105,2)</f>
        <v>0</v>
      </c>
      <c r="K105" s="134" t="s">
        <v>33</v>
      </c>
      <c r="L105" s="33"/>
      <c r="M105" s="139" t="s">
        <v>33</v>
      </c>
      <c r="N105" s="140" t="s">
        <v>49</v>
      </c>
      <c r="P105" s="141">
        <f>O105*H105</f>
        <v>0</v>
      </c>
      <c r="Q105" s="141">
        <v>0</v>
      </c>
      <c r="R105" s="141">
        <f>Q105*H105</f>
        <v>0</v>
      </c>
      <c r="S105" s="141">
        <v>0</v>
      </c>
      <c r="T105" s="142">
        <f>S105*H105</f>
        <v>0</v>
      </c>
      <c r="AR105" s="143" t="s">
        <v>201</v>
      </c>
      <c r="AT105" s="143" t="s">
        <v>197</v>
      </c>
      <c r="AU105" s="143" t="s">
        <v>87</v>
      </c>
      <c r="AY105" s="17" t="s">
        <v>194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7" t="s">
        <v>85</v>
      </c>
      <c r="BK105" s="144">
        <f>ROUND(I105*H105,2)</f>
        <v>0</v>
      </c>
      <c r="BL105" s="17" t="s">
        <v>201</v>
      </c>
      <c r="BM105" s="143" t="s">
        <v>254</v>
      </c>
    </row>
    <row r="106" spans="2:63" s="11" customFormat="1" ht="22.9" customHeight="1">
      <c r="B106" s="120"/>
      <c r="D106" s="121" t="s">
        <v>77</v>
      </c>
      <c r="E106" s="130" t="s">
        <v>255</v>
      </c>
      <c r="F106" s="130" t="s">
        <v>256</v>
      </c>
      <c r="I106" s="123"/>
      <c r="J106" s="131">
        <f>BK106</f>
        <v>0</v>
      </c>
      <c r="L106" s="120"/>
      <c r="M106" s="125"/>
      <c r="P106" s="126">
        <f>SUM(P107:P116)</f>
        <v>0</v>
      </c>
      <c r="R106" s="126">
        <f>SUM(R107:R116)</f>
        <v>0</v>
      </c>
      <c r="T106" s="127">
        <f>SUM(T107:T116)</f>
        <v>0</v>
      </c>
      <c r="AR106" s="121" t="s">
        <v>193</v>
      </c>
      <c r="AT106" s="128" t="s">
        <v>77</v>
      </c>
      <c r="AU106" s="128" t="s">
        <v>85</v>
      </c>
      <c r="AY106" s="121" t="s">
        <v>194</v>
      </c>
      <c r="BK106" s="129">
        <f>SUM(BK107:BK116)</f>
        <v>0</v>
      </c>
    </row>
    <row r="107" spans="2:65" s="1" customFormat="1" ht="16.5" customHeight="1">
      <c r="B107" s="33"/>
      <c r="C107" s="132" t="s">
        <v>257</v>
      </c>
      <c r="D107" s="132" t="s">
        <v>197</v>
      </c>
      <c r="E107" s="133" t="s">
        <v>258</v>
      </c>
      <c r="F107" s="134" t="s">
        <v>259</v>
      </c>
      <c r="G107" s="135" t="s">
        <v>200</v>
      </c>
      <c r="H107" s="136">
        <v>1</v>
      </c>
      <c r="I107" s="137"/>
      <c r="J107" s="138">
        <f>ROUND(I107*H107,2)</f>
        <v>0</v>
      </c>
      <c r="K107" s="134" t="s">
        <v>33</v>
      </c>
      <c r="L107" s="33"/>
      <c r="M107" s="139" t="s">
        <v>33</v>
      </c>
      <c r="N107" s="140" t="s">
        <v>49</v>
      </c>
      <c r="P107" s="141">
        <f>O107*H107</f>
        <v>0</v>
      </c>
      <c r="Q107" s="141">
        <v>0</v>
      </c>
      <c r="R107" s="141">
        <f>Q107*H107</f>
        <v>0</v>
      </c>
      <c r="S107" s="141">
        <v>0</v>
      </c>
      <c r="T107" s="142">
        <f>S107*H107</f>
        <v>0</v>
      </c>
      <c r="AR107" s="143" t="s">
        <v>201</v>
      </c>
      <c r="AT107" s="143" t="s">
        <v>197</v>
      </c>
      <c r="AU107" s="143" t="s">
        <v>87</v>
      </c>
      <c r="AY107" s="17" t="s">
        <v>194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7" t="s">
        <v>85</v>
      </c>
      <c r="BK107" s="144">
        <f>ROUND(I107*H107,2)</f>
        <v>0</v>
      </c>
      <c r="BL107" s="17" t="s">
        <v>201</v>
      </c>
      <c r="BM107" s="143" t="s">
        <v>260</v>
      </c>
    </row>
    <row r="108" spans="2:65" s="1" customFormat="1" ht="16.5" customHeight="1">
      <c r="B108" s="33"/>
      <c r="C108" s="132" t="s">
        <v>8</v>
      </c>
      <c r="D108" s="132" t="s">
        <v>197</v>
      </c>
      <c r="E108" s="133" t="s">
        <v>261</v>
      </c>
      <c r="F108" s="134" t="s">
        <v>262</v>
      </c>
      <c r="G108" s="135" t="s">
        <v>200</v>
      </c>
      <c r="H108" s="136">
        <v>1</v>
      </c>
      <c r="I108" s="137"/>
      <c r="J108" s="138">
        <f>ROUND(I108*H108,2)</f>
        <v>0</v>
      </c>
      <c r="K108" s="134" t="s">
        <v>33</v>
      </c>
      <c r="L108" s="33"/>
      <c r="M108" s="139" t="s">
        <v>33</v>
      </c>
      <c r="N108" s="140" t="s">
        <v>49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201</v>
      </c>
      <c r="AT108" s="143" t="s">
        <v>197</v>
      </c>
      <c r="AU108" s="143" t="s">
        <v>87</v>
      </c>
      <c r="AY108" s="17" t="s">
        <v>194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7" t="s">
        <v>85</v>
      </c>
      <c r="BK108" s="144">
        <f>ROUND(I108*H108,2)</f>
        <v>0</v>
      </c>
      <c r="BL108" s="17" t="s">
        <v>201</v>
      </c>
      <c r="BM108" s="143" t="s">
        <v>263</v>
      </c>
    </row>
    <row r="109" spans="2:47" s="1" customFormat="1" ht="39">
      <c r="B109" s="33"/>
      <c r="D109" s="145" t="s">
        <v>206</v>
      </c>
      <c r="F109" s="146" t="s">
        <v>264</v>
      </c>
      <c r="I109" s="147"/>
      <c r="L109" s="33"/>
      <c r="M109" s="148"/>
      <c r="T109" s="54"/>
      <c r="AT109" s="17" t="s">
        <v>206</v>
      </c>
      <c r="AU109" s="17" t="s">
        <v>87</v>
      </c>
    </row>
    <row r="110" spans="2:65" s="1" customFormat="1" ht="16.5" customHeight="1">
      <c r="B110" s="33"/>
      <c r="C110" s="132" t="s">
        <v>265</v>
      </c>
      <c r="D110" s="132" t="s">
        <v>197</v>
      </c>
      <c r="E110" s="133" t="s">
        <v>266</v>
      </c>
      <c r="F110" s="134" t="s">
        <v>267</v>
      </c>
      <c r="G110" s="135" t="s">
        <v>200</v>
      </c>
      <c r="H110" s="136">
        <v>1</v>
      </c>
      <c r="I110" s="137"/>
      <c r="J110" s="138">
        <f>ROUND(I110*H110,2)</f>
        <v>0</v>
      </c>
      <c r="K110" s="134" t="s">
        <v>33</v>
      </c>
      <c r="L110" s="33"/>
      <c r="M110" s="139" t="s">
        <v>33</v>
      </c>
      <c r="N110" s="140" t="s">
        <v>49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201</v>
      </c>
      <c r="AT110" s="143" t="s">
        <v>197</v>
      </c>
      <c r="AU110" s="143" t="s">
        <v>87</v>
      </c>
      <c r="AY110" s="17" t="s">
        <v>194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7" t="s">
        <v>85</v>
      </c>
      <c r="BK110" s="144">
        <f>ROUND(I110*H110,2)</f>
        <v>0</v>
      </c>
      <c r="BL110" s="17" t="s">
        <v>201</v>
      </c>
      <c r="BM110" s="143" t="s">
        <v>268</v>
      </c>
    </row>
    <row r="111" spans="2:47" s="1" customFormat="1" ht="29.25">
      <c r="B111" s="33"/>
      <c r="D111" s="145" t="s">
        <v>206</v>
      </c>
      <c r="F111" s="146" t="s">
        <v>269</v>
      </c>
      <c r="I111" s="147"/>
      <c r="L111" s="33"/>
      <c r="M111" s="148"/>
      <c r="T111" s="54"/>
      <c r="AT111" s="17" t="s">
        <v>206</v>
      </c>
      <c r="AU111" s="17" t="s">
        <v>87</v>
      </c>
    </row>
    <row r="112" spans="2:65" s="1" customFormat="1" ht="16.5" customHeight="1">
      <c r="B112" s="33"/>
      <c r="C112" s="132" t="s">
        <v>270</v>
      </c>
      <c r="D112" s="132" t="s">
        <v>197</v>
      </c>
      <c r="E112" s="133" t="s">
        <v>271</v>
      </c>
      <c r="F112" s="134" t="s">
        <v>272</v>
      </c>
      <c r="G112" s="135" t="s">
        <v>200</v>
      </c>
      <c r="H112" s="136">
        <v>1</v>
      </c>
      <c r="I112" s="137"/>
      <c r="J112" s="138">
        <f>ROUND(I112*H112,2)</f>
        <v>0</v>
      </c>
      <c r="K112" s="134" t="s">
        <v>33</v>
      </c>
      <c r="L112" s="33"/>
      <c r="M112" s="139" t="s">
        <v>33</v>
      </c>
      <c r="N112" s="140" t="s">
        <v>49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201</v>
      </c>
      <c r="AT112" s="143" t="s">
        <v>197</v>
      </c>
      <c r="AU112" s="143" t="s">
        <v>87</v>
      </c>
      <c r="AY112" s="17" t="s">
        <v>194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7" t="s">
        <v>85</v>
      </c>
      <c r="BK112" s="144">
        <f>ROUND(I112*H112,2)</f>
        <v>0</v>
      </c>
      <c r="BL112" s="17" t="s">
        <v>201</v>
      </c>
      <c r="BM112" s="143" t="s">
        <v>273</v>
      </c>
    </row>
    <row r="113" spans="2:65" s="1" customFormat="1" ht="16.5" customHeight="1">
      <c r="B113" s="33"/>
      <c r="C113" s="132" t="s">
        <v>274</v>
      </c>
      <c r="D113" s="132" t="s">
        <v>197</v>
      </c>
      <c r="E113" s="133" t="s">
        <v>275</v>
      </c>
      <c r="F113" s="134" t="s">
        <v>276</v>
      </c>
      <c r="G113" s="135" t="s">
        <v>200</v>
      </c>
      <c r="H113" s="136">
        <v>1</v>
      </c>
      <c r="I113" s="137"/>
      <c r="J113" s="138">
        <f>ROUND(I113*H113,2)</f>
        <v>0</v>
      </c>
      <c r="K113" s="134" t="s">
        <v>33</v>
      </c>
      <c r="L113" s="33"/>
      <c r="M113" s="139" t="s">
        <v>33</v>
      </c>
      <c r="N113" s="140" t="s">
        <v>49</v>
      </c>
      <c r="P113" s="141">
        <f>O113*H113</f>
        <v>0</v>
      </c>
      <c r="Q113" s="141">
        <v>0</v>
      </c>
      <c r="R113" s="141">
        <f>Q113*H113</f>
        <v>0</v>
      </c>
      <c r="S113" s="141">
        <v>0</v>
      </c>
      <c r="T113" s="142">
        <f>S113*H113</f>
        <v>0</v>
      </c>
      <c r="AR113" s="143" t="s">
        <v>201</v>
      </c>
      <c r="AT113" s="143" t="s">
        <v>197</v>
      </c>
      <c r="AU113" s="143" t="s">
        <v>87</v>
      </c>
      <c r="AY113" s="17" t="s">
        <v>194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7" t="s">
        <v>85</v>
      </c>
      <c r="BK113" s="144">
        <f>ROUND(I113*H113,2)</f>
        <v>0</v>
      </c>
      <c r="BL113" s="17" t="s">
        <v>201</v>
      </c>
      <c r="BM113" s="143" t="s">
        <v>277</v>
      </c>
    </row>
    <row r="114" spans="2:47" s="1" customFormat="1" ht="39">
      <c r="B114" s="33"/>
      <c r="D114" s="145" t="s">
        <v>206</v>
      </c>
      <c r="F114" s="146" t="s">
        <v>278</v>
      </c>
      <c r="I114" s="147"/>
      <c r="L114" s="33"/>
      <c r="M114" s="148"/>
      <c r="T114" s="54"/>
      <c r="AT114" s="17" t="s">
        <v>206</v>
      </c>
      <c r="AU114" s="17" t="s">
        <v>87</v>
      </c>
    </row>
    <row r="115" spans="2:65" s="1" customFormat="1" ht="16.5" customHeight="1">
      <c r="B115" s="33"/>
      <c r="C115" s="132" t="s">
        <v>279</v>
      </c>
      <c r="D115" s="132" t="s">
        <v>197</v>
      </c>
      <c r="E115" s="133" t="s">
        <v>280</v>
      </c>
      <c r="F115" s="134" t="s">
        <v>281</v>
      </c>
      <c r="G115" s="135" t="s">
        <v>200</v>
      </c>
      <c r="H115" s="136">
        <v>1</v>
      </c>
      <c r="I115" s="137"/>
      <c r="J115" s="138">
        <f>ROUND(I115*H115,2)</f>
        <v>0</v>
      </c>
      <c r="K115" s="134" t="s">
        <v>33</v>
      </c>
      <c r="L115" s="33"/>
      <c r="M115" s="139" t="s">
        <v>33</v>
      </c>
      <c r="N115" s="140" t="s">
        <v>49</v>
      </c>
      <c r="P115" s="141">
        <f>O115*H115</f>
        <v>0</v>
      </c>
      <c r="Q115" s="141">
        <v>0</v>
      </c>
      <c r="R115" s="141">
        <f>Q115*H115</f>
        <v>0</v>
      </c>
      <c r="S115" s="141">
        <v>0</v>
      </c>
      <c r="T115" s="142">
        <f>S115*H115</f>
        <v>0</v>
      </c>
      <c r="AR115" s="143" t="s">
        <v>201</v>
      </c>
      <c r="AT115" s="143" t="s">
        <v>197</v>
      </c>
      <c r="AU115" s="143" t="s">
        <v>87</v>
      </c>
      <c r="AY115" s="17" t="s">
        <v>194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7" t="s">
        <v>85</v>
      </c>
      <c r="BK115" s="144">
        <f>ROUND(I115*H115,2)</f>
        <v>0</v>
      </c>
      <c r="BL115" s="17" t="s">
        <v>201</v>
      </c>
      <c r="BM115" s="143" t="s">
        <v>282</v>
      </c>
    </row>
    <row r="116" spans="2:65" s="1" customFormat="1" ht="16.5" customHeight="1">
      <c r="B116" s="33"/>
      <c r="C116" s="132" t="s">
        <v>283</v>
      </c>
      <c r="D116" s="132" t="s">
        <v>197</v>
      </c>
      <c r="E116" s="133" t="s">
        <v>284</v>
      </c>
      <c r="F116" s="134" t="s">
        <v>285</v>
      </c>
      <c r="G116" s="135" t="s">
        <v>200</v>
      </c>
      <c r="H116" s="136">
        <v>1</v>
      </c>
      <c r="I116" s="137"/>
      <c r="J116" s="138">
        <f>ROUND(I116*H116,2)</f>
        <v>0</v>
      </c>
      <c r="K116" s="134" t="s">
        <v>33</v>
      </c>
      <c r="L116" s="33"/>
      <c r="M116" s="139" t="s">
        <v>33</v>
      </c>
      <c r="N116" s="140" t="s">
        <v>49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201</v>
      </c>
      <c r="AT116" s="143" t="s">
        <v>197</v>
      </c>
      <c r="AU116" s="143" t="s">
        <v>87</v>
      </c>
      <c r="AY116" s="17" t="s">
        <v>194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7" t="s">
        <v>85</v>
      </c>
      <c r="BK116" s="144">
        <f>ROUND(I116*H116,2)</f>
        <v>0</v>
      </c>
      <c r="BL116" s="17" t="s">
        <v>201</v>
      </c>
      <c r="BM116" s="143" t="s">
        <v>286</v>
      </c>
    </row>
    <row r="117" spans="2:63" s="11" customFormat="1" ht="22.9" customHeight="1">
      <c r="B117" s="120"/>
      <c r="D117" s="121" t="s">
        <v>77</v>
      </c>
      <c r="E117" s="130" t="s">
        <v>287</v>
      </c>
      <c r="F117" s="130" t="s">
        <v>288</v>
      </c>
      <c r="I117" s="123"/>
      <c r="J117" s="131">
        <f>BK117</f>
        <v>0</v>
      </c>
      <c r="L117" s="120"/>
      <c r="M117" s="125"/>
      <c r="P117" s="126">
        <f>SUM(P118:P130)</f>
        <v>0</v>
      </c>
      <c r="R117" s="126">
        <f>SUM(R118:R130)</f>
        <v>0</v>
      </c>
      <c r="T117" s="127">
        <f>SUM(T118:T130)</f>
        <v>0</v>
      </c>
      <c r="AR117" s="121" t="s">
        <v>193</v>
      </c>
      <c r="AT117" s="128" t="s">
        <v>77</v>
      </c>
      <c r="AU117" s="128" t="s">
        <v>85</v>
      </c>
      <c r="AY117" s="121" t="s">
        <v>194</v>
      </c>
      <c r="BK117" s="129">
        <f>SUM(BK118:BK130)</f>
        <v>0</v>
      </c>
    </row>
    <row r="118" spans="2:65" s="1" customFormat="1" ht="16.5" customHeight="1">
      <c r="B118" s="33"/>
      <c r="C118" s="132" t="s">
        <v>7</v>
      </c>
      <c r="D118" s="132" t="s">
        <v>197</v>
      </c>
      <c r="E118" s="133" t="s">
        <v>289</v>
      </c>
      <c r="F118" s="134" t="s">
        <v>290</v>
      </c>
      <c r="G118" s="135" t="s">
        <v>200</v>
      </c>
      <c r="H118" s="136">
        <v>1</v>
      </c>
      <c r="I118" s="137"/>
      <c r="J118" s="138">
        <f>ROUND(I118*H118,2)</f>
        <v>0</v>
      </c>
      <c r="K118" s="134" t="s">
        <v>33</v>
      </c>
      <c r="L118" s="33"/>
      <c r="M118" s="139" t="s">
        <v>33</v>
      </c>
      <c r="N118" s="140" t="s">
        <v>49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201</v>
      </c>
      <c r="AT118" s="143" t="s">
        <v>197</v>
      </c>
      <c r="AU118" s="143" t="s">
        <v>87</v>
      </c>
      <c r="AY118" s="17" t="s">
        <v>194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7" t="s">
        <v>85</v>
      </c>
      <c r="BK118" s="144">
        <f>ROUND(I118*H118,2)</f>
        <v>0</v>
      </c>
      <c r="BL118" s="17" t="s">
        <v>201</v>
      </c>
      <c r="BM118" s="143" t="s">
        <v>291</v>
      </c>
    </row>
    <row r="119" spans="2:47" s="1" customFormat="1" ht="19.5">
      <c r="B119" s="33"/>
      <c r="D119" s="145" t="s">
        <v>206</v>
      </c>
      <c r="F119" s="146" t="s">
        <v>292</v>
      </c>
      <c r="I119" s="147"/>
      <c r="L119" s="33"/>
      <c r="M119" s="148"/>
      <c r="T119" s="54"/>
      <c r="AT119" s="17" t="s">
        <v>206</v>
      </c>
      <c r="AU119" s="17" t="s">
        <v>87</v>
      </c>
    </row>
    <row r="120" spans="2:65" s="1" customFormat="1" ht="16.5" customHeight="1">
      <c r="B120" s="33"/>
      <c r="C120" s="132" t="s">
        <v>293</v>
      </c>
      <c r="D120" s="132" t="s">
        <v>197</v>
      </c>
      <c r="E120" s="133" t="s">
        <v>294</v>
      </c>
      <c r="F120" s="134" t="s">
        <v>288</v>
      </c>
      <c r="G120" s="135" t="s">
        <v>200</v>
      </c>
      <c r="H120" s="136">
        <v>3</v>
      </c>
      <c r="I120" s="137"/>
      <c r="J120" s="138">
        <f>ROUND(I120*H120,2)</f>
        <v>0</v>
      </c>
      <c r="K120" s="134" t="s">
        <v>295</v>
      </c>
      <c r="L120" s="33"/>
      <c r="M120" s="139" t="s">
        <v>33</v>
      </c>
      <c r="N120" s="140" t="s">
        <v>49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201</v>
      </c>
      <c r="AT120" s="143" t="s">
        <v>197</v>
      </c>
      <c r="AU120" s="143" t="s">
        <v>87</v>
      </c>
      <c r="AY120" s="17" t="s">
        <v>194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7" t="s">
        <v>85</v>
      </c>
      <c r="BK120" s="144">
        <f>ROUND(I120*H120,2)</f>
        <v>0</v>
      </c>
      <c r="BL120" s="17" t="s">
        <v>201</v>
      </c>
      <c r="BM120" s="143" t="s">
        <v>296</v>
      </c>
    </row>
    <row r="121" spans="2:47" s="1" customFormat="1" ht="11.25">
      <c r="B121" s="33"/>
      <c r="D121" s="149" t="s">
        <v>297</v>
      </c>
      <c r="F121" s="150" t="s">
        <v>298</v>
      </c>
      <c r="I121" s="147"/>
      <c r="L121" s="33"/>
      <c r="M121" s="148"/>
      <c r="T121" s="54"/>
      <c r="AT121" s="17" t="s">
        <v>297</v>
      </c>
      <c r="AU121" s="17" t="s">
        <v>87</v>
      </c>
    </row>
    <row r="122" spans="2:47" s="1" customFormat="1" ht="58.5">
      <c r="B122" s="33"/>
      <c r="D122" s="145" t="s">
        <v>206</v>
      </c>
      <c r="F122" s="146" t="s">
        <v>299</v>
      </c>
      <c r="I122" s="147"/>
      <c r="L122" s="33"/>
      <c r="M122" s="148"/>
      <c r="T122" s="54"/>
      <c r="AT122" s="17" t="s">
        <v>206</v>
      </c>
      <c r="AU122" s="17" t="s">
        <v>87</v>
      </c>
    </row>
    <row r="123" spans="2:65" s="1" customFormat="1" ht="16.5" customHeight="1">
      <c r="B123" s="33"/>
      <c r="C123" s="132" t="s">
        <v>300</v>
      </c>
      <c r="D123" s="132" t="s">
        <v>197</v>
      </c>
      <c r="E123" s="133" t="s">
        <v>301</v>
      </c>
      <c r="F123" s="134" t="s">
        <v>302</v>
      </c>
      <c r="G123" s="135" t="s">
        <v>200</v>
      </c>
      <c r="H123" s="136">
        <v>1</v>
      </c>
      <c r="I123" s="137"/>
      <c r="J123" s="138">
        <f>ROUND(I123*H123,2)</f>
        <v>0</v>
      </c>
      <c r="K123" s="134" t="s">
        <v>33</v>
      </c>
      <c r="L123" s="33"/>
      <c r="M123" s="139" t="s">
        <v>33</v>
      </c>
      <c r="N123" s="140" t="s">
        <v>49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201</v>
      </c>
      <c r="AT123" s="143" t="s">
        <v>197</v>
      </c>
      <c r="AU123" s="143" t="s">
        <v>87</v>
      </c>
      <c r="AY123" s="17" t="s">
        <v>194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7" t="s">
        <v>85</v>
      </c>
      <c r="BK123" s="144">
        <f>ROUND(I123*H123,2)</f>
        <v>0</v>
      </c>
      <c r="BL123" s="17" t="s">
        <v>201</v>
      </c>
      <c r="BM123" s="143" t="s">
        <v>303</v>
      </c>
    </row>
    <row r="124" spans="2:47" s="1" customFormat="1" ht="29.25">
      <c r="B124" s="33"/>
      <c r="D124" s="145" t="s">
        <v>206</v>
      </c>
      <c r="F124" s="146" t="s">
        <v>304</v>
      </c>
      <c r="I124" s="147"/>
      <c r="L124" s="33"/>
      <c r="M124" s="148"/>
      <c r="T124" s="54"/>
      <c r="AT124" s="17" t="s">
        <v>206</v>
      </c>
      <c r="AU124" s="17" t="s">
        <v>87</v>
      </c>
    </row>
    <row r="125" spans="2:65" s="1" customFormat="1" ht="16.5" customHeight="1">
      <c r="B125" s="33"/>
      <c r="C125" s="132" t="s">
        <v>305</v>
      </c>
      <c r="D125" s="132" t="s">
        <v>197</v>
      </c>
      <c r="E125" s="133" t="s">
        <v>306</v>
      </c>
      <c r="F125" s="134" t="s">
        <v>307</v>
      </c>
      <c r="G125" s="135" t="s">
        <v>200</v>
      </c>
      <c r="H125" s="136">
        <v>3</v>
      </c>
      <c r="I125" s="137"/>
      <c r="J125" s="138">
        <f>ROUND(I125*H125,2)</f>
        <v>0</v>
      </c>
      <c r="K125" s="134" t="s">
        <v>33</v>
      </c>
      <c r="L125" s="33"/>
      <c r="M125" s="139" t="s">
        <v>33</v>
      </c>
      <c r="N125" s="140" t="s">
        <v>49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201</v>
      </c>
      <c r="AT125" s="143" t="s">
        <v>197</v>
      </c>
      <c r="AU125" s="143" t="s">
        <v>87</v>
      </c>
      <c r="AY125" s="17" t="s">
        <v>194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7" t="s">
        <v>85</v>
      </c>
      <c r="BK125" s="144">
        <f>ROUND(I125*H125,2)</f>
        <v>0</v>
      </c>
      <c r="BL125" s="17" t="s">
        <v>201</v>
      </c>
      <c r="BM125" s="143" t="s">
        <v>308</v>
      </c>
    </row>
    <row r="126" spans="2:65" s="1" customFormat="1" ht="16.5" customHeight="1">
      <c r="B126" s="33"/>
      <c r="C126" s="132" t="s">
        <v>309</v>
      </c>
      <c r="D126" s="132" t="s">
        <v>197</v>
      </c>
      <c r="E126" s="133" t="s">
        <v>310</v>
      </c>
      <c r="F126" s="134" t="s">
        <v>311</v>
      </c>
      <c r="G126" s="135" t="s">
        <v>200</v>
      </c>
      <c r="H126" s="136">
        <v>1</v>
      </c>
      <c r="I126" s="137"/>
      <c r="J126" s="138">
        <f>ROUND(I126*H126,2)</f>
        <v>0</v>
      </c>
      <c r="K126" s="134" t="s">
        <v>33</v>
      </c>
      <c r="L126" s="33"/>
      <c r="M126" s="139" t="s">
        <v>33</v>
      </c>
      <c r="N126" s="140" t="s">
        <v>49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201</v>
      </c>
      <c r="AT126" s="143" t="s">
        <v>197</v>
      </c>
      <c r="AU126" s="143" t="s">
        <v>87</v>
      </c>
      <c r="AY126" s="17" t="s">
        <v>194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7" t="s">
        <v>85</v>
      </c>
      <c r="BK126" s="144">
        <f>ROUND(I126*H126,2)</f>
        <v>0</v>
      </c>
      <c r="BL126" s="17" t="s">
        <v>201</v>
      </c>
      <c r="BM126" s="143" t="s">
        <v>312</v>
      </c>
    </row>
    <row r="127" spans="2:47" s="1" customFormat="1" ht="39">
      <c r="B127" s="33"/>
      <c r="D127" s="145" t="s">
        <v>206</v>
      </c>
      <c r="F127" s="146" t="s">
        <v>313</v>
      </c>
      <c r="I127" s="147"/>
      <c r="L127" s="33"/>
      <c r="M127" s="148"/>
      <c r="T127" s="54"/>
      <c r="AT127" s="17" t="s">
        <v>206</v>
      </c>
      <c r="AU127" s="17" t="s">
        <v>87</v>
      </c>
    </row>
    <row r="128" spans="2:65" s="1" customFormat="1" ht="16.5" customHeight="1">
      <c r="B128" s="33"/>
      <c r="C128" s="132" t="s">
        <v>314</v>
      </c>
      <c r="D128" s="132" t="s">
        <v>197</v>
      </c>
      <c r="E128" s="133" t="s">
        <v>315</v>
      </c>
      <c r="F128" s="134" t="s">
        <v>316</v>
      </c>
      <c r="G128" s="135" t="s">
        <v>317</v>
      </c>
      <c r="H128" s="136">
        <v>540</v>
      </c>
      <c r="I128" s="137"/>
      <c r="J128" s="138">
        <f>ROUND(I128*H128,2)</f>
        <v>0</v>
      </c>
      <c r="K128" s="134" t="s">
        <v>33</v>
      </c>
      <c r="L128" s="33"/>
      <c r="M128" s="139" t="s">
        <v>33</v>
      </c>
      <c r="N128" s="140" t="s">
        <v>49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201</v>
      </c>
      <c r="AT128" s="143" t="s">
        <v>197</v>
      </c>
      <c r="AU128" s="143" t="s">
        <v>87</v>
      </c>
      <c r="AY128" s="17" t="s">
        <v>194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7" t="s">
        <v>85</v>
      </c>
      <c r="BK128" s="144">
        <f>ROUND(I128*H128,2)</f>
        <v>0</v>
      </c>
      <c r="BL128" s="17" t="s">
        <v>201</v>
      </c>
      <c r="BM128" s="143" t="s">
        <v>318</v>
      </c>
    </row>
    <row r="129" spans="2:47" s="1" customFormat="1" ht="19.5">
      <c r="B129" s="33"/>
      <c r="D129" s="145" t="s">
        <v>206</v>
      </c>
      <c r="F129" s="146" t="s">
        <v>319</v>
      </c>
      <c r="I129" s="147"/>
      <c r="L129" s="33"/>
      <c r="M129" s="148"/>
      <c r="T129" s="54"/>
      <c r="AT129" s="17" t="s">
        <v>206</v>
      </c>
      <c r="AU129" s="17" t="s">
        <v>87</v>
      </c>
    </row>
    <row r="130" spans="2:51" s="12" customFormat="1" ht="11.25">
      <c r="B130" s="151"/>
      <c r="D130" s="145" t="s">
        <v>320</v>
      </c>
      <c r="E130" s="152" t="s">
        <v>33</v>
      </c>
      <c r="F130" s="153" t="s">
        <v>321</v>
      </c>
      <c r="H130" s="154">
        <v>540</v>
      </c>
      <c r="I130" s="155"/>
      <c r="L130" s="151"/>
      <c r="M130" s="156"/>
      <c r="T130" s="157"/>
      <c r="AT130" s="152" t="s">
        <v>320</v>
      </c>
      <c r="AU130" s="152" t="s">
        <v>87</v>
      </c>
      <c r="AV130" s="12" t="s">
        <v>87</v>
      </c>
      <c r="AW130" s="12" t="s">
        <v>39</v>
      </c>
      <c r="AX130" s="12" t="s">
        <v>85</v>
      </c>
      <c r="AY130" s="152" t="s">
        <v>194</v>
      </c>
    </row>
    <row r="131" spans="2:63" s="11" customFormat="1" ht="22.9" customHeight="1">
      <c r="B131" s="120"/>
      <c r="D131" s="121" t="s">
        <v>77</v>
      </c>
      <c r="E131" s="130" t="s">
        <v>322</v>
      </c>
      <c r="F131" s="130" t="s">
        <v>323</v>
      </c>
      <c r="I131" s="123"/>
      <c r="J131" s="131">
        <f>BK131</f>
        <v>0</v>
      </c>
      <c r="L131" s="120"/>
      <c r="M131" s="125"/>
      <c r="P131" s="126">
        <f>SUM(P132:P133)</f>
        <v>0</v>
      </c>
      <c r="R131" s="126">
        <f>SUM(R132:R133)</f>
        <v>0</v>
      </c>
      <c r="T131" s="127">
        <f>SUM(T132:T133)</f>
        <v>0</v>
      </c>
      <c r="AR131" s="121" t="s">
        <v>193</v>
      </c>
      <c r="AT131" s="128" t="s">
        <v>77</v>
      </c>
      <c r="AU131" s="128" t="s">
        <v>85</v>
      </c>
      <c r="AY131" s="121" t="s">
        <v>194</v>
      </c>
      <c r="BK131" s="129">
        <f>SUM(BK132:BK133)</f>
        <v>0</v>
      </c>
    </row>
    <row r="132" spans="2:65" s="1" customFormat="1" ht="24.2" customHeight="1">
      <c r="B132" s="33"/>
      <c r="C132" s="132" t="s">
        <v>324</v>
      </c>
      <c r="D132" s="132" t="s">
        <v>197</v>
      </c>
      <c r="E132" s="133" t="s">
        <v>325</v>
      </c>
      <c r="F132" s="134" t="s">
        <v>326</v>
      </c>
      <c r="G132" s="135" t="s">
        <v>200</v>
      </c>
      <c r="H132" s="136">
        <v>3</v>
      </c>
      <c r="I132" s="137"/>
      <c r="J132" s="138">
        <f>ROUND(I132*H132,2)</f>
        <v>0</v>
      </c>
      <c r="K132" s="134" t="s">
        <v>33</v>
      </c>
      <c r="L132" s="33"/>
      <c r="M132" s="139" t="s">
        <v>33</v>
      </c>
      <c r="N132" s="140" t="s">
        <v>49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201</v>
      </c>
      <c r="AT132" s="143" t="s">
        <v>197</v>
      </c>
      <c r="AU132" s="143" t="s">
        <v>87</v>
      </c>
      <c r="AY132" s="17" t="s">
        <v>194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7" t="s">
        <v>85</v>
      </c>
      <c r="BK132" s="144">
        <f>ROUND(I132*H132,2)</f>
        <v>0</v>
      </c>
      <c r="BL132" s="17" t="s">
        <v>201</v>
      </c>
      <c r="BM132" s="143" t="s">
        <v>327</v>
      </c>
    </row>
    <row r="133" spans="2:47" s="1" customFormat="1" ht="19.5">
      <c r="B133" s="33"/>
      <c r="D133" s="145" t="s">
        <v>206</v>
      </c>
      <c r="F133" s="146" t="s">
        <v>328</v>
      </c>
      <c r="I133" s="147"/>
      <c r="L133" s="33"/>
      <c r="M133" s="158"/>
      <c r="N133" s="159"/>
      <c r="O133" s="159"/>
      <c r="P133" s="159"/>
      <c r="Q133" s="159"/>
      <c r="R133" s="159"/>
      <c r="S133" s="159"/>
      <c r="T133" s="160"/>
      <c r="AT133" s="17" t="s">
        <v>206</v>
      </c>
      <c r="AU133" s="17" t="s">
        <v>87</v>
      </c>
    </row>
    <row r="134" spans="2:12" s="1" customFormat="1" ht="6.95" customHeight="1"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33"/>
    </row>
  </sheetData>
  <sheetProtection algorithmName="SHA-512" hashValue="bZu7CzlLEpRpeNqjSa9lMSCal8wR2fYEw3jWqCOTgJi1izCj9NE9oIESeg2o558qk42fSsLDIHBZzr9JDdQRUA==" saltValue="jjn1Q3RNJFoauFJYM1NbsjANrY1ZPMKaMvBIq23Jt2u5nSwInyCOrbYvswlFm8Qij8KBnqy++bLmIUQiDwptew==" spinCount="100000" sheet="1" objects="1" scenarios="1" formatColumns="0" formatRows="0" autoFilter="0"/>
  <autoFilter ref="C84:K13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121" r:id="rId1" display="https://podminky.urs.cz/item/CS_URS_2023_01/K022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3"/>
  <headerFooter>
    <oddFooter>&amp;CStrana &amp;P z &amp;N&amp;R&amp;A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22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155</v>
      </c>
      <c r="AZ2" s="171" t="s">
        <v>381</v>
      </c>
      <c r="BA2" s="171" t="s">
        <v>33</v>
      </c>
      <c r="BB2" s="171" t="s">
        <v>33</v>
      </c>
      <c r="BC2" s="171" t="s">
        <v>1750</v>
      </c>
      <c r="BD2" s="171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1722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1751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ROUND((SUM(BE93:BE222)),2)</f>
        <v>0</v>
      </c>
      <c r="I35" s="94">
        <v>0.21</v>
      </c>
      <c r="J35" s="84">
        <f>ROUND(((SUM(BE93:BE222))*I35),2)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ROUND((SUM(BF93:BF222)),2)</f>
        <v>0</v>
      </c>
      <c r="I36" s="94">
        <v>0.15</v>
      </c>
      <c r="J36" s="84">
        <f>ROUND(((SUM(BF93:BF222))*I36),2)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ROUND((SUM(BG93:BG222)),2)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ROUND((SUM(BH93:BH222)),2)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ROUND((SUM(BI93:BI222)),2)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1722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04.2 - Opevnění koryta - km 27,514 - 27,541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J93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333</v>
      </c>
      <c r="E66" s="110"/>
      <c r="F66" s="110"/>
      <c r="G66" s="110"/>
      <c r="H66" s="110"/>
      <c r="I66" s="110"/>
      <c r="J66" s="111">
        <f>J154</f>
        <v>0</v>
      </c>
      <c r="L66" s="108"/>
    </row>
    <row r="67" spans="2:12" s="9" customFormat="1" ht="19.9" customHeight="1">
      <c r="B67" s="108"/>
      <c r="D67" s="109" t="s">
        <v>334</v>
      </c>
      <c r="E67" s="110"/>
      <c r="F67" s="110"/>
      <c r="G67" s="110"/>
      <c r="H67" s="110"/>
      <c r="I67" s="110"/>
      <c r="J67" s="111">
        <f>J161</f>
        <v>0</v>
      </c>
      <c r="L67" s="108"/>
    </row>
    <row r="68" spans="2:12" s="9" customFormat="1" ht="19.9" customHeight="1">
      <c r="B68" s="108"/>
      <c r="D68" s="109" t="s">
        <v>335</v>
      </c>
      <c r="E68" s="110"/>
      <c r="F68" s="110"/>
      <c r="G68" s="110"/>
      <c r="H68" s="110"/>
      <c r="I68" s="110"/>
      <c r="J68" s="111">
        <f>J191</f>
        <v>0</v>
      </c>
      <c r="L68" s="108"/>
    </row>
    <row r="69" spans="2:12" s="9" customFormat="1" ht="19.9" customHeight="1">
      <c r="B69" s="108"/>
      <c r="D69" s="109" t="s">
        <v>336</v>
      </c>
      <c r="E69" s="110"/>
      <c r="F69" s="110"/>
      <c r="G69" s="110"/>
      <c r="H69" s="110"/>
      <c r="I69" s="110"/>
      <c r="J69" s="111">
        <f>J203</f>
        <v>0</v>
      </c>
      <c r="L69" s="108"/>
    </row>
    <row r="70" spans="2:12" s="9" customFormat="1" ht="19.9" customHeight="1">
      <c r="B70" s="108"/>
      <c r="D70" s="109" t="s">
        <v>384</v>
      </c>
      <c r="E70" s="110"/>
      <c r="F70" s="110"/>
      <c r="G70" s="110"/>
      <c r="H70" s="110"/>
      <c r="I70" s="110"/>
      <c r="J70" s="111">
        <f>J217</f>
        <v>0</v>
      </c>
      <c r="L70" s="108"/>
    </row>
    <row r="71" spans="2:12" s="9" customFormat="1" ht="19.9" customHeight="1">
      <c r="B71" s="108"/>
      <c r="D71" s="109" t="s">
        <v>337</v>
      </c>
      <c r="E71" s="110"/>
      <c r="F71" s="110"/>
      <c r="G71" s="110"/>
      <c r="H71" s="110"/>
      <c r="I71" s="110"/>
      <c r="J71" s="111">
        <f>J220</f>
        <v>0</v>
      </c>
      <c r="L71" s="108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1" t="s">
        <v>178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7" t="s">
        <v>16</v>
      </c>
      <c r="L80" s="33"/>
    </row>
    <row r="81" spans="2:12" s="1" customFormat="1" ht="16.5" customHeight="1">
      <c r="B81" s="33"/>
      <c r="E81" s="314" t="str">
        <f>E7</f>
        <v>Bělá - Domašov, ř. km 25,500 - 27,800 - odstranění PŠ 2021</v>
      </c>
      <c r="F81" s="315"/>
      <c r="G81" s="315"/>
      <c r="H81" s="315"/>
      <c r="L81" s="33"/>
    </row>
    <row r="82" spans="2:12" ht="12" customHeight="1">
      <c r="B82" s="20"/>
      <c r="C82" s="27" t="s">
        <v>166</v>
      </c>
      <c r="L82" s="20"/>
    </row>
    <row r="83" spans="2:12" s="1" customFormat="1" ht="16.5" customHeight="1">
      <c r="B83" s="33"/>
      <c r="E83" s="314" t="s">
        <v>1722</v>
      </c>
      <c r="F83" s="316"/>
      <c r="G83" s="316"/>
      <c r="H83" s="316"/>
      <c r="L83" s="33"/>
    </row>
    <row r="84" spans="2:12" s="1" customFormat="1" ht="12" customHeight="1">
      <c r="B84" s="33"/>
      <c r="C84" s="27" t="s">
        <v>330</v>
      </c>
      <c r="L84" s="33"/>
    </row>
    <row r="85" spans="2:12" s="1" customFormat="1" ht="16.5" customHeight="1">
      <c r="B85" s="33"/>
      <c r="E85" s="280" t="str">
        <f>E11</f>
        <v>SO 04.2 - Opevnění koryta - km 27,514 - 27,541</v>
      </c>
      <c r="F85" s="316"/>
      <c r="G85" s="316"/>
      <c r="H85" s="316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7" t="s">
        <v>22</v>
      </c>
      <c r="F87" s="25" t="str">
        <f>F14</f>
        <v>Olomoucký kraj</v>
      </c>
      <c r="I87" s="27" t="s">
        <v>24</v>
      </c>
      <c r="J87" s="50" t="str">
        <f>IF(J14="","",J14)</f>
        <v>9. 5. 2022</v>
      </c>
      <c r="L87" s="33"/>
    </row>
    <row r="88" spans="2:12" s="1" customFormat="1" ht="6.95" customHeight="1">
      <c r="B88" s="33"/>
      <c r="L88" s="33"/>
    </row>
    <row r="89" spans="2:12" s="1" customFormat="1" ht="15.2" customHeight="1">
      <c r="B89" s="33"/>
      <c r="C89" s="27" t="s">
        <v>28</v>
      </c>
      <c r="F89" s="25" t="str">
        <f>E17</f>
        <v>Povodí Odry, státní podnik</v>
      </c>
      <c r="I89" s="27" t="s">
        <v>36</v>
      </c>
      <c r="J89" s="31" t="str">
        <f>E23</f>
        <v>AQUATIS, a.s.</v>
      </c>
      <c r="L89" s="33"/>
    </row>
    <row r="90" spans="2:12" s="1" customFormat="1" ht="25.7" customHeight="1">
      <c r="B90" s="33"/>
      <c r="C90" s="27" t="s">
        <v>34</v>
      </c>
      <c r="F90" s="25" t="str">
        <f>IF(E20="","",E20)</f>
        <v>Vyplň údaj</v>
      </c>
      <c r="I90" s="27" t="s">
        <v>40</v>
      </c>
      <c r="J90" s="31" t="str">
        <f>E26</f>
        <v xml:space="preserve">Ing. Michal Jendruščák 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179</v>
      </c>
      <c r="D92" s="114" t="s">
        <v>63</v>
      </c>
      <c r="E92" s="114" t="s">
        <v>59</v>
      </c>
      <c r="F92" s="114" t="s">
        <v>60</v>
      </c>
      <c r="G92" s="114" t="s">
        <v>180</v>
      </c>
      <c r="H92" s="114" t="s">
        <v>181</v>
      </c>
      <c r="I92" s="114" t="s">
        <v>182</v>
      </c>
      <c r="J92" s="114" t="s">
        <v>170</v>
      </c>
      <c r="K92" s="115" t="s">
        <v>183</v>
      </c>
      <c r="L92" s="112"/>
      <c r="M92" s="57" t="s">
        <v>33</v>
      </c>
      <c r="N92" s="58" t="s">
        <v>48</v>
      </c>
      <c r="O92" s="58" t="s">
        <v>184</v>
      </c>
      <c r="P92" s="58" t="s">
        <v>185</v>
      </c>
      <c r="Q92" s="58" t="s">
        <v>186</v>
      </c>
      <c r="R92" s="58" t="s">
        <v>187</v>
      </c>
      <c r="S92" s="58" t="s">
        <v>188</v>
      </c>
      <c r="T92" s="59" t="s">
        <v>189</v>
      </c>
    </row>
    <row r="93" spans="2:63" s="1" customFormat="1" ht="22.9" customHeight="1">
      <c r="B93" s="33"/>
      <c r="C93" s="62" t="s">
        <v>190</v>
      </c>
      <c r="J93" s="116">
        <f>BK93</f>
        <v>0</v>
      </c>
      <c r="L93" s="33"/>
      <c r="M93" s="60"/>
      <c r="N93" s="51"/>
      <c r="O93" s="51"/>
      <c r="P93" s="117">
        <f>P94</f>
        <v>0</v>
      </c>
      <c r="Q93" s="51"/>
      <c r="R93" s="117">
        <f>R94</f>
        <v>146.46628316</v>
      </c>
      <c r="S93" s="51"/>
      <c r="T93" s="118">
        <f>T94</f>
        <v>105.56</v>
      </c>
      <c r="AT93" s="17" t="s">
        <v>77</v>
      </c>
      <c r="AU93" s="17" t="s">
        <v>171</v>
      </c>
      <c r="BK93" s="119">
        <f>BK94</f>
        <v>0</v>
      </c>
    </row>
    <row r="94" spans="2:63" s="11" customFormat="1" ht="25.9" customHeight="1">
      <c r="B94" s="120"/>
      <c r="D94" s="121" t="s">
        <v>77</v>
      </c>
      <c r="E94" s="122" t="s">
        <v>338</v>
      </c>
      <c r="F94" s="122" t="s">
        <v>339</v>
      </c>
      <c r="I94" s="123"/>
      <c r="J94" s="124">
        <f>BK94</f>
        <v>0</v>
      </c>
      <c r="L94" s="120"/>
      <c r="M94" s="125"/>
      <c r="P94" s="126">
        <f>P95+P154+P161+P191+P203+P217+P220</f>
        <v>0</v>
      </c>
      <c r="R94" s="126">
        <f>R95+R154+R161+R191+R203+R217+R220</f>
        <v>146.46628316</v>
      </c>
      <c r="T94" s="127">
        <f>T95+T154+T161+T191+T203+T217+T220</f>
        <v>105.56</v>
      </c>
      <c r="AR94" s="121" t="s">
        <v>85</v>
      </c>
      <c r="AT94" s="128" t="s">
        <v>77</v>
      </c>
      <c r="AU94" s="128" t="s">
        <v>78</v>
      </c>
      <c r="AY94" s="121" t="s">
        <v>194</v>
      </c>
      <c r="BK94" s="129">
        <f>BK95+BK154+BK161+BK191+BK203+BK217+BK220</f>
        <v>0</v>
      </c>
    </row>
    <row r="95" spans="2:63" s="11" customFormat="1" ht="22.9" customHeight="1">
      <c r="B95" s="120"/>
      <c r="D95" s="121" t="s">
        <v>77</v>
      </c>
      <c r="E95" s="130" t="s">
        <v>85</v>
      </c>
      <c r="F95" s="130" t="s">
        <v>385</v>
      </c>
      <c r="I95" s="123"/>
      <c r="J95" s="131">
        <f>BK95</f>
        <v>0</v>
      </c>
      <c r="L95" s="120"/>
      <c r="M95" s="125"/>
      <c r="P95" s="126">
        <f>SUM(P96:P153)</f>
        <v>0</v>
      </c>
      <c r="R95" s="126">
        <f>SUM(R96:R153)</f>
        <v>10.00206</v>
      </c>
      <c r="T95" s="127">
        <f>SUM(T96:T153)</f>
        <v>105.56</v>
      </c>
      <c r="AR95" s="121" t="s">
        <v>85</v>
      </c>
      <c r="AT95" s="128" t="s">
        <v>77</v>
      </c>
      <c r="AU95" s="128" t="s">
        <v>85</v>
      </c>
      <c r="AY95" s="121" t="s">
        <v>194</v>
      </c>
      <c r="BK95" s="129">
        <f>SUM(BK96:BK153)</f>
        <v>0</v>
      </c>
    </row>
    <row r="96" spans="2:65" s="1" customFormat="1" ht="24.2" customHeight="1">
      <c r="B96" s="33"/>
      <c r="C96" s="132" t="s">
        <v>85</v>
      </c>
      <c r="D96" s="132" t="s">
        <v>197</v>
      </c>
      <c r="E96" s="133" t="s">
        <v>386</v>
      </c>
      <c r="F96" s="134" t="s">
        <v>387</v>
      </c>
      <c r="G96" s="135" t="s">
        <v>344</v>
      </c>
      <c r="H96" s="136">
        <v>58</v>
      </c>
      <c r="I96" s="137"/>
      <c r="J96" s="138">
        <f>ROUND(I96*H96,2)</f>
        <v>0</v>
      </c>
      <c r="K96" s="134" t="s">
        <v>295</v>
      </c>
      <c r="L96" s="33"/>
      <c r="M96" s="139" t="s">
        <v>33</v>
      </c>
      <c r="N96" s="140" t="s">
        <v>49</v>
      </c>
      <c r="P96" s="141">
        <f>O96*H96</f>
        <v>0</v>
      </c>
      <c r="Q96" s="141">
        <v>0</v>
      </c>
      <c r="R96" s="141">
        <f>Q96*H96</f>
        <v>0</v>
      </c>
      <c r="S96" s="141">
        <v>1.82</v>
      </c>
      <c r="T96" s="142">
        <f>S96*H96</f>
        <v>105.56</v>
      </c>
      <c r="AR96" s="143" t="s">
        <v>201</v>
      </c>
      <c r="AT96" s="143" t="s">
        <v>197</v>
      </c>
      <c r="AU96" s="143" t="s">
        <v>87</v>
      </c>
      <c r="AY96" s="17" t="s">
        <v>194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7" t="s">
        <v>85</v>
      </c>
      <c r="BK96" s="144">
        <f>ROUND(I96*H96,2)</f>
        <v>0</v>
      </c>
      <c r="BL96" s="17" t="s">
        <v>201</v>
      </c>
      <c r="BM96" s="143" t="s">
        <v>1752</v>
      </c>
    </row>
    <row r="97" spans="2:47" s="1" customFormat="1" ht="11.25">
      <c r="B97" s="33"/>
      <c r="D97" s="149" t="s">
        <v>297</v>
      </c>
      <c r="F97" s="150" t="s">
        <v>389</v>
      </c>
      <c r="I97" s="147"/>
      <c r="L97" s="33"/>
      <c r="M97" s="148"/>
      <c r="T97" s="54"/>
      <c r="AT97" s="17" t="s">
        <v>297</v>
      </c>
      <c r="AU97" s="17" t="s">
        <v>87</v>
      </c>
    </row>
    <row r="98" spans="2:51" s="12" customFormat="1" ht="11.25">
      <c r="B98" s="151"/>
      <c r="D98" s="145" t="s">
        <v>320</v>
      </c>
      <c r="E98" s="152" t="s">
        <v>33</v>
      </c>
      <c r="F98" s="153" t="s">
        <v>1753</v>
      </c>
      <c r="H98" s="154">
        <v>58</v>
      </c>
      <c r="I98" s="155"/>
      <c r="L98" s="151"/>
      <c r="M98" s="156"/>
      <c r="T98" s="157"/>
      <c r="AT98" s="152" t="s">
        <v>320</v>
      </c>
      <c r="AU98" s="152" t="s">
        <v>87</v>
      </c>
      <c r="AV98" s="12" t="s">
        <v>87</v>
      </c>
      <c r="AW98" s="12" t="s">
        <v>39</v>
      </c>
      <c r="AX98" s="12" t="s">
        <v>85</v>
      </c>
      <c r="AY98" s="152" t="s">
        <v>194</v>
      </c>
    </row>
    <row r="99" spans="2:65" s="1" customFormat="1" ht="16.5" customHeight="1">
      <c r="B99" s="33"/>
      <c r="C99" s="132" t="s">
        <v>87</v>
      </c>
      <c r="D99" s="132" t="s">
        <v>197</v>
      </c>
      <c r="E99" s="133" t="s">
        <v>992</v>
      </c>
      <c r="F99" s="134" t="s">
        <v>993</v>
      </c>
      <c r="G99" s="135" t="s">
        <v>317</v>
      </c>
      <c r="H99" s="136">
        <v>190</v>
      </c>
      <c r="I99" s="137"/>
      <c r="J99" s="138">
        <f>ROUND(I99*H99,2)</f>
        <v>0</v>
      </c>
      <c r="K99" s="134" t="s">
        <v>295</v>
      </c>
      <c r="L99" s="33"/>
      <c r="M99" s="139" t="s">
        <v>33</v>
      </c>
      <c r="N99" s="140" t="s">
        <v>49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201</v>
      </c>
      <c r="AT99" s="143" t="s">
        <v>197</v>
      </c>
      <c r="AU99" s="143" t="s">
        <v>87</v>
      </c>
      <c r="AY99" s="17" t="s">
        <v>194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7" t="s">
        <v>85</v>
      </c>
      <c r="BK99" s="144">
        <f>ROUND(I99*H99,2)</f>
        <v>0</v>
      </c>
      <c r="BL99" s="17" t="s">
        <v>201</v>
      </c>
      <c r="BM99" s="143" t="s">
        <v>1754</v>
      </c>
    </row>
    <row r="100" spans="2:47" s="1" customFormat="1" ht="11.25">
      <c r="B100" s="33"/>
      <c r="D100" s="149" t="s">
        <v>297</v>
      </c>
      <c r="F100" s="150" t="s">
        <v>995</v>
      </c>
      <c r="I100" s="147"/>
      <c r="L100" s="33"/>
      <c r="M100" s="148"/>
      <c r="T100" s="54"/>
      <c r="AT100" s="17" t="s">
        <v>297</v>
      </c>
      <c r="AU100" s="17" t="s">
        <v>87</v>
      </c>
    </row>
    <row r="101" spans="2:51" s="12" customFormat="1" ht="11.25">
      <c r="B101" s="151"/>
      <c r="D101" s="145" t="s">
        <v>320</v>
      </c>
      <c r="E101" s="152" t="s">
        <v>33</v>
      </c>
      <c r="F101" s="153" t="s">
        <v>1755</v>
      </c>
      <c r="H101" s="154">
        <v>190</v>
      </c>
      <c r="I101" s="155"/>
      <c r="L101" s="151"/>
      <c r="M101" s="156"/>
      <c r="T101" s="157"/>
      <c r="AT101" s="152" t="s">
        <v>320</v>
      </c>
      <c r="AU101" s="152" t="s">
        <v>87</v>
      </c>
      <c r="AV101" s="12" t="s">
        <v>87</v>
      </c>
      <c r="AW101" s="12" t="s">
        <v>39</v>
      </c>
      <c r="AX101" s="12" t="s">
        <v>85</v>
      </c>
      <c r="AY101" s="152" t="s">
        <v>194</v>
      </c>
    </row>
    <row r="102" spans="2:65" s="1" customFormat="1" ht="33" customHeight="1">
      <c r="B102" s="33"/>
      <c r="C102" s="132" t="s">
        <v>208</v>
      </c>
      <c r="D102" s="132" t="s">
        <v>197</v>
      </c>
      <c r="E102" s="133" t="s">
        <v>391</v>
      </c>
      <c r="F102" s="134" t="s">
        <v>392</v>
      </c>
      <c r="G102" s="135" t="s">
        <v>344</v>
      </c>
      <c r="H102" s="136">
        <v>215</v>
      </c>
      <c r="I102" s="137"/>
      <c r="J102" s="138">
        <f>ROUND(I102*H102,2)</f>
        <v>0</v>
      </c>
      <c r="K102" s="134" t="s">
        <v>295</v>
      </c>
      <c r="L102" s="33"/>
      <c r="M102" s="139" t="s">
        <v>33</v>
      </c>
      <c r="N102" s="140" t="s">
        <v>49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201</v>
      </c>
      <c r="AT102" s="143" t="s">
        <v>197</v>
      </c>
      <c r="AU102" s="143" t="s">
        <v>87</v>
      </c>
      <c r="AY102" s="17" t="s">
        <v>194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7" t="s">
        <v>85</v>
      </c>
      <c r="BK102" s="144">
        <f>ROUND(I102*H102,2)</f>
        <v>0</v>
      </c>
      <c r="BL102" s="17" t="s">
        <v>201</v>
      </c>
      <c r="BM102" s="143" t="s">
        <v>1756</v>
      </c>
    </row>
    <row r="103" spans="2:47" s="1" customFormat="1" ht="11.25">
      <c r="B103" s="33"/>
      <c r="D103" s="149" t="s">
        <v>297</v>
      </c>
      <c r="F103" s="150" t="s">
        <v>394</v>
      </c>
      <c r="I103" s="147"/>
      <c r="L103" s="33"/>
      <c r="M103" s="148"/>
      <c r="T103" s="54"/>
      <c r="AT103" s="17" t="s">
        <v>297</v>
      </c>
      <c r="AU103" s="17" t="s">
        <v>87</v>
      </c>
    </row>
    <row r="104" spans="2:51" s="12" customFormat="1" ht="11.25">
      <c r="B104" s="151"/>
      <c r="D104" s="145" t="s">
        <v>320</v>
      </c>
      <c r="E104" s="152" t="s">
        <v>33</v>
      </c>
      <c r="F104" s="153" t="s">
        <v>1757</v>
      </c>
      <c r="H104" s="154">
        <v>215</v>
      </c>
      <c r="I104" s="155"/>
      <c r="L104" s="151"/>
      <c r="M104" s="156"/>
      <c r="T104" s="157"/>
      <c r="AT104" s="152" t="s">
        <v>320</v>
      </c>
      <c r="AU104" s="152" t="s">
        <v>87</v>
      </c>
      <c r="AV104" s="12" t="s">
        <v>87</v>
      </c>
      <c r="AW104" s="12" t="s">
        <v>39</v>
      </c>
      <c r="AX104" s="12" t="s">
        <v>85</v>
      </c>
      <c r="AY104" s="152" t="s">
        <v>194</v>
      </c>
    </row>
    <row r="105" spans="2:65" s="1" customFormat="1" ht="37.9" customHeight="1">
      <c r="B105" s="33"/>
      <c r="C105" s="132" t="s">
        <v>201</v>
      </c>
      <c r="D105" s="132" t="s">
        <v>197</v>
      </c>
      <c r="E105" s="133" t="s">
        <v>396</v>
      </c>
      <c r="F105" s="134" t="s">
        <v>397</v>
      </c>
      <c r="G105" s="135" t="s">
        <v>344</v>
      </c>
      <c r="H105" s="136">
        <v>488.45</v>
      </c>
      <c r="I105" s="137"/>
      <c r="J105" s="138">
        <f>ROUND(I105*H105,2)</f>
        <v>0</v>
      </c>
      <c r="K105" s="134" t="s">
        <v>295</v>
      </c>
      <c r="L105" s="33"/>
      <c r="M105" s="139" t="s">
        <v>33</v>
      </c>
      <c r="N105" s="140" t="s">
        <v>49</v>
      </c>
      <c r="P105" s="141">
        <f>O105*H105</f>
        <v>0</v>
      </c>
      <c r="Q105" s="141">
        <v>0</v>
      </c>
      <c r="R105" s="141">
        <f>Q105*H105</f>
        <v>0</v>
      </c>
      <c r="S105" s="141">
        <v>0</v>
      </c>
      <c r="T105" s="142">
        <f>S105*H105</f>
        <v>0</v>
      </c>
      <c r="AR105" s="143" t="s">
        <v>201</v>
      </c>
      <c r="AT105" s="143" t="s">
        <v>197</v>
      </c>
      <c r="AU105" s="143" t="s">
        <v>87</v>
      </c>
      <c r="AY105" s="17" t="s">
        <v>194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7" t="s">
        <v>85</v>
      </c>
      <c r="BK105" s="144">
        <f>ROUND(I105*H105,2)</f>
        <v>0</v>
      </c>
      <c r="BL105" s="17" t="s">
        <v>201</v>
      </c>
      <c r="BM105" s="143" t="s">
        <v>1758</v>
      </c>
    </row>
    <row r="106" spans="2:47" s="1" customFormat="1" ht="11.25">
      <c r="B106" s="33"/>
      <c r="D106" s="149" t="s">
        <v>297</v>
      </c>
      <c r="F106" s="150" t="s">
        <v>399</v>
      </c>
      <c r="I106" s="147"/>
      <c r="L106" s="33"/>
      <c r="M106" s="148"/>
      <c r="T106" s="54"/>
      <c r="AT106" s="17" t="s">
        <v>297</v>
      </c>
      <c r="AU106" s="17" t="s">
        <v>87</v>
      </c>
    </row>
    <row r="107" spans="2:51" s="12" customFormat="1" ht="11.25">
      <c r="B107" s="151"/>
      <c r="D107" s="145" t="s">
        <v>320</v>
      </c>
      <c r="E107" s="152" t="s">
        <v>33</v>
      </c>
      <c r="F107" s="153" t="s">
        <v>1759</v>
      </c>
      <c r="H107" s="154">
        <v>38</v>
      </c>
      <c r="I107" s="155"/>
      <c r="L107" s="151"/>
      <c r="M107" s="156"/>
      <c r="T107" s="157"/>
      <c r="AT107" s="152" t="s">
        <v>320</v>
      </c>
      <c r="AU107" s="152" t="s">
        <v>87</v>
      </c>
      <c r="AV107" s="12" t="s">
        <v>87</v>
      </c>
      <c r="AW107" s="12" t="s">
        <v>39</v>
      </c>
      <c r="AX107" s="12" t="s">
        <v>78</v>
      </c>
      <c r="AY107" s="152" t="s">
        <v>194</v>
      </c>
    </row>
    <row r="108" spans="2:51" s="12" customFormat="1" ht="11.25">
      <c r="B108" s="151"/>
      <c r="D108" s="145" t="s">
        <v>320</v>
      </c>
      <c r="E108" s="152" t="s">
        <v>33</v>
      </c>
      <c r="F108" s="153" t="s">
        <v>1757</v>
      </c>
      <c r="H108" s="154">
        <v>215</v>
      </c>
      <c r="I108" s="155"/>
      <c r="L108" s="151"/>
      <c r="M108" s="156"/>
      <c r="T108" s="157"/>
      <c r="AT108" s="152" t="s">
        <v>320</v>
      </c>
      <c r="AU108" s="152" t="s">
        <v>87</v>
      </c>
      <c r="AV108" s="12" t="s">
        <v>87</v>
      </c>
      <c r="AW108" s="12" t="s">
        <v>39</v>
      </c>
      <c r="AX108" s="12" t="s">
        <v>78</v>
      </c>
      <c r="AY108" s="152" t="s">
        <v>194</v>
      </c>
    </row>
    <row r="109" spans="2:51" s="13" customFormat="1" ht="11.25">
      <c r="B109" s="172"/>
      <c r="D109" s="145" t="s">
        <v>320</v>
      </c>
      <c r="E109" s="173" t="s">
        <v>33</v>
      </c>
      <c r="F109" s="174" t="s">
        <v>400</v>
      </c>
      <c r="H109" s="175">
        <v>253</v>
      </c>
      <c r="I109" s="176"/>
      <c r="L109" s="172"/>
      <c r="M109" s="177"/>
      <c r="T109" s="178"/>
      <c r="AT109" s="173" t="s">
        <v>320</v>
      </c>
      <c r="AU109" s="173" t="s">
        <v>87</v>
      </c>
      <c r="AV109" s="13" t="s">
        <v>208</v>
      </c>
      <c r="AW109" s="13" t="s">
        <v>39</v>
      </c>
      <c r="AX109" s="13" t="s">
        <v>78</v>
      </c>
      <c r="AY109" s="173" t="s">
        <v>194</v>
      </c>
    </row>
    <row r="110" spans="2:51" s="12" customFormat="1" ht="11.25">
      <c r="B110" s="151"/>
      <c r="D110" s="145" t="s">
        <v>320</v>
      </c>
      <c r="E110" s="152" t="s">
        <v>33</v>
      </c>
      <c r="F110" s="153" t="s">
        <v>1760</v>
      </c>
      <c r="H110" s="154">
        <v>15.45</v>
      </c>
      <c r="I110" s="155"/>
      <c r="L110" s="151"/>
      <c r="M110" s="156"/>
      <c r="T110" s="157"/>
      <c r="AT110" s="152" t="s">
        <v>320</v>
      </c>
      <c r="AU110" s="152" t="s">
        <v>87</v>
      </c>
      <c r="AV110" s="12" t="s">
        <v>87</v>
      </c>
      <c r="AW110" s="12" t="s">
        <v>39</v>
      </c>
      <c r="AX110" s="12" t="s">
        <v>78</v>
      </c>
      <c r="AY110" s="152" t="s">
        <v>194</v>
      </c>
    </row>
    <row r="111" spans="2:51" s="12" customFormat="1" ht="11.25">
      <c r="B111" s="151"/>
      <c r="D111" s="145" t="s">
        <v>320</v>
      </c>
      <c r="E111" s="152" t="s">
        <v>33</v>
      </c>
      <c r="F111" s="153" t="s">
        <v>1761</v>
      </c>
      <c r="H111" s="154">
        <v>220</v>
      </c>
      <c r="I111" s="155"/>
      <c r="L111" s="151"/>
      <c r="M111" s="156"/>
      <c r="T111" s="157"/>
      <c r="AT111" s="152" t="s">
        <v>320</v>
      </c>
      <c r="AU111" s="152" t="s">
        <v>87</v>
      </c>
      <c r="AV111" s="12" t="s">
        <v>87</v>
      </c>
      <c r="AW111" s="12" t="s">
        <v>39</v>
      </c>
      <c r="AX111" s="12" t="s">
        <v>78</v>
      </c>
      <c r="AY111" s="152" t="s">
        <v>194</v>
      </c>
    </row>
    <row r="112" spans="2:51" s="13" customFormat="1" ht="11.25">
      <c r="B112" s="172"/>
      <c r="D112" s="145" t="s">
        <v>320</v>
      </c>
      <c r="E112" s="173" t="s">
        <v>381</v>
      </c>
      <c r="F112" s="174" t="s">
        <v>400</v>
      </c>
      <c r="H112" s="175">
        <v>235.45</v>
      </c>
      <c r="I112" s="176"/>
      <c r="L112" s="172"/>
      <c r="M112" s="177"/>
      <c r="T112" s="178"/>
      <c r="AT112" s="173" t="s">
        <v>320</v>
      </c>
      <c r="AU112" s="173" t="s">
        <v>87</v>
      </c>
      <c r="AV112" s="13" t="s">
        <v>208</v>
      </c>
      <c r="AW112" s="13" t="s">
        <v>39</v>
      </c>
      <c r="AX112" s="13" t="s">
        <v>78</v>
      </c>
      <c r="AY112" s="173" t="s">
        <v>194</v>
      </c>
    </row>
    <row r="113" spans="2:51" s="14" customFormat="1" ht="11.25">
      <c r="B113" s="179"/>
      <c r="D113" s="145" t="s">
        <v>320</v>
      </c>
      <c r="E113" s="180" t="s">
        <v>33</v>
      </c>
      <c r="F113" s="181" t="s">
        <v>402</v>
      </c>
      <c r="H113" s="182">
        <v>488.45</v>
      </c>
      <c r="I113" s="183"/>
      <c r="L113" s="179"/>
      <c r="M113" s="184"/>
      <c r="T113" s="185"/>
      <c r="AT113" s="180" t="s">
        <v>320</v>
      </c>
      <c r="AU113" s="180" t="s">
        <v>87</v>
      </c>
      <c r="AV113" s="14" t="s">
        <v>201</v>
      </c>
      <c r="AW113" s="14" t="s">
        <v>39</v>
      </c>
      <c r="AX113" s="14" t="s">
        <v>85</v>
      </c>
      <c r="AY113" s="180" t="s">
        <v>194</v>
      </c>
    </row>
    <row r="114" spans="2:65" s="1" customFormat="1" ht="24.2" customHeight="1">
      <c r="B114" s="33"/>
      <c r="C114" s="132" t="s">
        <v>193</v>
      </c>
      <c r="D114" s="132" t="s">
        <v>197</v>
      </c>
      <c r="E114" s="133" t="s">
        <v>417</v>
      </c>
      <c r="F114" s="134" t="s">
        <v>418</v>
      </c>
      <c r="G114" s="135" t="s">
        <v>344</v>
      </c>
      <c r="H114" s="136">
        <v>235.45</v>
      </c>
      <c r="I114" s="137"/>
      <c r="J114" s="138">
        <f>ROUND(I114*H114,2)</f>
        <v>0</v>
      </c>
      <c r="K114" s="134" t="s">
        <v>295</v>
      </c>
      <c r="L114" s="33"/>
      <c r="M114" s="139" t="s">
        <v>33</v>
      </c>
      <c r="N114" s="140" t="s">
        <v>49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201</v>
      </c>
      <c r="AT114" s="143" t="s">
        <v>197</v>
      </c>
      <c r="AU114" s="143" t="s">
        <v>87</v>
      </c>
      <c r="AY114" s="17" t="s">
        <v>194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7" t="s">
        <v>85</v>
      </c>
      <c r="BK114" s="144">
        <f>ROUND(I114*H114,2)</f>
        <v>0</v>
      </c>
      <c r="BL114" s="17" t="s">
        <v>201</v>
      </c>
      <c r="BM114" s="143" t="s">
        <v>1762</v>
      </c>
    </row>
    <row r="115" spans="2:47" s="1" customFormat="1" ht="11.25">
      <c r="B115" s="33"/>
      <c r="D115" s="149" t="s">
        <v>297</v>
      </c>
      <c r="F115" s="150" t="s">
        <v>420</v>
      </c>
      <c r="I115" s="147"/>
      <c r="L115" s="33"/>
      <c r="M115" s="148"/>
      <c r="T115" s="54"/>
      <c r="AT115" s="17" t="s">
        <v>297</v>
      </c>
      <c r="AU115" s="17" t="s">
        <v>87</v>
      </c>
    </row>
    <row r="116" spans="2:51" s="12" customFormat="1" ht="11.25">
      <c r="B116" s="151"/>
      <c r="D116" s="145" t="s">
        <v>320</v>
      </c>
      <c r="E116" s="152" t="s">
        <v>33</v>
      </c>
      <c r="F116" s="153" t="s">
        <v>381</v>
      </c>
      <c r="H116" s="154">
        <v>235.45</v>
      </c>
      <c r="I116" s="155"/>
      <c r="L116" s="151"/>
      <c r="M116" s="156"/>
      <c r="T116" s="157"/>
      <c r="AT116" s="152" t="s">
        <v>320</v>
      </c>
      <c r="AU116" s="152" t="s">
        <v>87</v>
      </c>
      <c r="AV116" s="12" t="s">
        <v>87</v>
      </c>
      <c r="AW116" s="12" t="s">
        <v>39</v>
      </c>
      <c r="AX116" s="12" t="s">
        <v>85</v>
      </c>
      <c r="AY116" s="152" t="s">
        <v>194</v>
      </c>
    </row>
    <row r="117" spans="2:65" s="1" customFormat="1" ht="24.2" customHeight="1">
      <c r="B117" s="33"/>
      <c r="C117" s="132" t="s">
        <v>219</v>
      </c>
      <c r="D117" s="132" t="s">
        <v>197</v>
      </c>
      <c r="E117" s="133" t="s">
        <v>421</v>
      </c>
      <c r="F117" s="134" t="s">
        <v>422</v>
      </c>
      <c r="G117" s="135" t="s">
        <v>344</v>
      </c>
      <c r="H117" s="136">
        <v>435</v>
      </c>
      <c r="I117" s="137"/>
      <c r="J117" s="138">
        <f>ROUND(I117*H117,2)</f>
        <v>0</v>
      </c>
      <c r="K117" s="134" t="s">
        <v>295</v>
      </c>
      <c r="L117" s="33"/>
      <c r="M117" s="139" t="s">
        <v>33</v>
      </c>
      <c r="N117" s="140" t="s">
        <v>49</v>
      </c>
      <c r="P117" s="141">
        <f>O117*H117</f>
        <v>0</v>
      </c>
      <c r="Q117" s="141">
        <v>0</v>
      </c>
      <c r="R117" s="141">
        <f>Q117*H117</f>
        <v>0</v>
      </c>
      <c r="S117" s="141">
        <v>0</v>
      </c>
      <c r="T117" s="142">
        <f>S117*H117</f>
        <v>0</v>
      </c>
      <c r="AR117" s="143" t="s">
        <v>201</v>
      </c>
      <c r="AT117" s="143" t="s">
        <v>197</v>
      </c>
      <c r="AU117" s="143" t="s">
        <v>87</v>
      </c>
      <c r="AY117" s="17" t="s">
        <v>194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7" t="s">
        <v>85</v>
      </c>
      <c r="BK117" s="144">
        <f>ROUND(I117*H117,2)</f>
        <v>0</v>
      </c>
      <c r="BL117" s="17" t="s">
        <v>201</v>
      </c>
      <c r="BM117" s="143" t="s">
        <v>1763</v>
      </c>
    </row>
    <row r="118" spans="2:47" s="1" customFormat="1" ht="11.25">
      <c r="B118" s="33"/>
      <c r="D118" s="149" t="s">
        <v>297</v>
      </c>
      <c r="F118" s="150" t="s">
        <v>424</v>
      </c>
      <c r="I118" s="147"/>
      <c r="L118" s="33"/>
      <c r="M118" s="148"/>
      <c r="T118" s="54"/>
      <c r="AT118" s="17" t="s">
        <v>297</v>
      </c>
      <c r="AU118" s="17" t="s">
        <v>87</v>
      </c>
    </row>
    <row r="119" spans="2:51" s="12" customFormat="1" ht="11.25">
      <c r="B119" s="151"/>
      <c r="D119" s="145" t="s">
        <v>320</v>
      </c>
      <c r="E119" s="152" t="s">
        <v>33</v>
      </c>
      <c r="F119" s="153" t="s">
        <v>1761</v>
      </c>
      <c r="H119" s="154">
        <v>220</v>
      </c>
      <c r="I119" s="155"/>
      <c r="L119" s="151"/>
      <c r="M119" s="156"/>
      <c r="T119" s="157"/>
      <c r="AT119" s="152" t="s">
        <v>320</v>
      </c>
      <c r="AU119" s="152" t="s">
        <v>87</v>
      </c>
      <c r="AV119" s="12" t="s">
        <v>87</v>
      </c>
      <c r="AW119" s="12" t="s">
        <v>39</v>
      </c>
      <c r="AX119" s="12" t="s">
        <v>78</v>
      </c>
      <c r="AY119" s="152" t="s">
        <v>194</v>
      </c>
    </row>
    <row r="120" spans="2:51" s="12" customFormat="1" ht="11.25">
      <c r="B120" s="151"/>
      <c r="D120" s="145" t="s">
        <v>320</v>
      </c>
      <c r="E120" s="152" t="s">
        <v>33</v>
      </c>
      <c r="F120" s="153" t="s">
        <v>1757</v>
      </c>
      <c r="H120" s="154">
        <v>215</v>
      </c>
      <c r="I120" s="155"/>
      <c r="L120" s="151"/>
      <c r="M120" s="156"/>
      <c r="T120" s="157"/>
      <c r="AT120" s="152" t="s">
        <v>320</v>
      </c>
      <c r="AU120" s="152" t="s">
        <v>87</v>
      </c>
      <c r="AV120" s="12" t="s">
        <v>87</v>
      </c>
      <c r="AW120" s="12" t="s">
        <v>39</v>
      </c>
      <c r="AX120" s="12" t="s">
        <v>78</v>
      </c>
      <c r="AY120" s="152" t="s">
        <v>194</v>
      </c>
    </row>
    <row r="121" spans="2:51" s="14" customFormat="1" ht="11.25">
      <c r="B121" s="179"/>
      <c r="D121" s="145" t="s">
        <v>320</v>
      </c>
      <c r="E121" s="180" t="s">
        <v>33</v>
      </c>
      <c r="F121" s="181" t="s">
        <v>402</v>
      </c>
      <c r="H121" s="182">
        <v>435</v>
      </c>
      <c r="I121" s="183"/>
      <c r="L121" s="179"/>
      <c r="M121" s="184"/>
      <c r="T121" s="185"/>
      <c r="AT121" s="180" t="s">
        <v>320</v>
      </c>
      <c r="AU121" s="180" t="s">
        <v>87</v>
      </c>
      <c r="AV121" s="14" t="s">
        <v>201</v>
      </c>
      <c r="AW121" s="14" t="s">
        <v>39</v>
      </c>
      <c r="AX121" s="14" t="s">
        <v>85</v>
      </c>
      <c r="AY121" s="180" t="s">
        <v>194</v>
      </c>
    </row>
    <row r="122" spans="2:65" s="1" customFormat="1" ht="37.9" customHeight="1">
      <c r="B122" s="33"/>
      <c r="C122" s="132" t="s">
        <v>223</v>
      </c>
      <c r="D122" s="132" t="s">
        <v>197</v>
      </c>
      <c r="E122" s="133" t="s">
        <v>796</v>
      </c>
      <c r="F122" s="134" t="s">
        <v>797</v>
      </c>
      <c r="G122" s="135" t="s">
        <v>344</v>
      </c>
      <c r="H122" s="136">
        <v>5</v>
      </c>
      <c r="I122" s="137"/>
      <c r="J122" s="138">
        <f>ROUND(I122*H122,2)</f>
        <v>0</v>
      </c>
      <c r="K122" s="134" t="s">
        <v>295</v>
      </c>
      <c r="L122" s="33"/>
      <c r="M122" s="139" t="s">
        <v>33</v>
      </c>
      <c r="N122" s="140" t="s">
        <v>49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201</v>
      </c>
      <c r="AT122" s="143" t="s">
        <v>197</v>
      </c>
      <c r="AU122" s="143" t="s">
        <v>87</v>
      </c>
      <c r="AY122" s="17" t="s">
        <v>194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7" t="s">
        <v>85</v>
      </c>
      <c r="BK122" s="144">
        <f>ROUND(I122*H122,2)</f>
        <v>0</v>
      </c>
      <c r="BL122" s="17" t="s">
        <v>201</v>
      </c>
      <c r="BM122" s="143" t="s">
        <v>1764</v>
      </c>
    </row>
    <row r="123" spans="2:47" s="1" customFormat="1" ht="11.25">
      <c r="B123" s="33"/>
      <c r="D123" s="149" t="s">
        <v>297</v>
      </c>
      <c r="F123" s="150" t="s">
        <v>799</v>
      </c>
      <c r="I123" s="147"/>
      <c r="L123" s="33"/>
      <c r="M123" s="148"/>
      <c r="T123" s="54"/>
      <c r="AT123" s="17" t="s">
        <v>297</v>
      </c>
      <c r="AU123" s="17" t="s">
        <v>87</v>
      </c>
    </row>
    <row r="124" spans="2:51" s="12" customFormat="1" ht="11.25">
      <c r="B124" s="151"/>
      <c r="D124" s="145" t="s">
        <v>320</v>
      </c>
      <c r="E124" s="152" t="s">
        <v>33</v>
      </c>
      <c r="F124" s="153" t="s">
        <v>1765</v>
      </c>
      <c r="H124" s="154">
        <v>5</v>
      </c>
      <c r="I124" s="155"/>
      <c r="L124" s="151"/>
      <c r="M124" s="156"/>
      <c r="T124" s="157"/>
      <c r="AT124" s="152" t="s">
        <v>320</v>
      </c>
      <c r="AU124" s="152" t="s">
        <v>87</v>
      </c>
      <c r="AV124" s="12" t="s">
        <v>87</v>
      </c>
      <c r="AW124" s="12" t="s">
        <v>39</v>
      </c>
      <c r="AX124" s="12" t="s">
        <v>85</v>
      </c>
      <c r="AY124" s="152" t="s">
        <v>194</v>
      </c>
    </row>
    <row r="125" spans="2:65" s="1" customFormat="1" ht="16.5" customHeight="1">
      <c r="B125" s="33"/>
      <c r="C125" s="161" t="s">
        <v>228</v>
      </c>
      <c r="D125" s="161" t="s">
        <v>348</v>
      </c>
      <c r="E125" s="162" t="s">
        <v>802</v>
      </c>
      <c r="F125" s="163" t="s">
        <v>803</v>
      </c>
      <c r="G125" s="164" t="s">
        <v>351</v>
      </c>
      <c r="H125" s="165">
        <v>10</v>
      </c>
      <c r="I125" s="166"/>
      <c r="J125" s="167">
        <f>ROUND(I125*H125,2)</f>
        <v>0</v>
      </c>
      <c r="K125" s="163" t="s">
        <v>295</v>
      </c>
      <c r="L125" s="168"/>
      <c r="M125" s="169" t="s">
        <v>33</v>
      </c>
      <c r="N125" s="170" t="s">
        <v>49</v>
      </c>
      <c r="P125" s="141">
        <f>O125*H125</f>
        <v>0</v>
      </c>
      <c r="Q125" s="141">
        <v>1</v>
      </c>
      <c r="R125" s="141">
        <f>Q125*H125</f>
        <v>10</v>
      </c>
      <c r="S125" s="141">
        <v>0</v>
      </c>
      <c r="T125" s="142">
        <f>S125*H125</f>
        <v>0</v>
      </c>
      <c r="AR125" s="143" t="s">
        <v>228</v>
      </c>
      <c r="AT125" s="143" t="s">
        <v>348</v>
      </c>
      <c r="AU125" s="143" t="s">
        <v>87</v>
      </c>
      <c r="AY125" s="17" t="s">
        <v>194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7" t="s">
        <v>85</v>
      </c>
      <c r="BK125" s="144">
        <f>ROUND(I125*H125,2)</f>
        <v>0</v>
      </c>
      <c r="BL125" s="17" t="s">
        <v>201</v>
      </c>
      <c r="BM125" s="143" t="s">
        <v>1766</v>
      </c>
    </row>
    <row r="126" spans="2:51" s="12" customFormat="1" ht="11.25">
      <c r="B126" s="151"/>
      <c r="D126" s="145" t="s">
        <v>320</v>
      </c>
      <c r="E126" s="152" t="s">
        <v>33</v>
      </c>
      <c r="F126" s="153" t="s">
        <v>1767</v>
      </c>
      <c r="H126" s="154">
        <v>5</v>
      </c>
      <c r="I126" s="155"/>
      <c r="L126" s="151"/>
      <c r="M126" s="156"/>
      <c r="T126" s="157"/>
      <c r="AT126" s="152" t="s">
        <v>320</v>
      </c>
      <c r="AU126" s="152" t="s">
        <v>87</v>
      </c>
      <c r="AV126" s="12" t="s">
        <v>87</v>
      </c>
      <c r="AW126" s="12" t="s">
        <v>39</v>
      </c>
      <c r="AX126" s="12" t="s">
        <v>85</v>
      </c>
      <c r="AY126" s="152" t="s">
        <v>194</v>
      </c>
    </row>
    <row r="127" spans="2:51" s="12" customFormat="1" ht="11.25">
      <c r="B127" s="151"/>
      <c r="D127" s="145" t="s">
        <v>320</v>
      </c>
      <c r="F127" s="153" t="s">
        <v>1768</v>
      </c>
      <c r="H127" s="154">
        <v>10</v>
      </c>
      <c r="I127" s="155"/>
      <c r="L127" s="151"/>
      <c r="M127" s="156"/>
      <c r="T127" s="157"/>
      <c r="AT127" s="152" t="s">
        <v>320</v>
      </c>
      <c r="AU127" s="152" t="s">
        <v>87</v>
      </c>
      <c r="AV127" s="12" t="s">
        <v>87</v>
      </c>
      <c r="AW127" s="12" t="s">
        <v>4</v>
      </c>
      <c r="AX127" s="12" t="s">
        <v>85</v>
      </c>
      <c r="AY127" s="152" t="s">
        <v>194</v>
      </c>
    </row>
    <row r="128" spans="2:65" s="1" customFormat="1" ht="24.2" customHeight="1">
      <c r="B128" s="33"/>
      <c r="C128" s="132" t="s">
        <v>235</v>
      </c>
      <c r="D128" s="132" t="s">
        <v>197</v>
      </c>
      <c r="E128" s="133" t="s">
        <v>425</v>
      </c>
      <c r="F128" s="134" t="s">
        <v>426</v>
      </c>
      <c r="G128" s="135" t="s">
        <v>317</v>
      </c>
      <c r="H128" s="136">
        <v>58</v>
      </c>
      <c r="I128" s="137"/>
      <c r="J128" s="138">
        <f>ROUND(I128*H128,2)</f>
        <v>0</v>
      </c>
      <c r="K128" s="134" t="s">
        <v>295</v>
      </c>
      <c r="L128" s="33"/>
      <c r="M128" s="139" t="s">
        <v>33</v>
      </c>
      <c r="N128" s="140" t="s">
        <v>49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201</v>
      </c>
      <c r="AT128" s="143" t="s">
        <v>197</v>
      </c>
      <c r="AU128" s="143" t="s">
        <v>87</v>
      </c>
      <c r="AY128" s="17" t="s">
        <v>194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7" t="s">
        <v>85</v>
      </c>
      <c r="BK128" s="144">
        <f>ROUND(I128*H128,2)</f>
        <v>0</v>
      </c>
      <c r="BL128" s="17" t="s">
        <v>201</v>
      </c>
      <c r="BM128" s="143" t="s">
        <v>1769</v>
      </c>
    </row>
    <row r="129" spans="2:47" s="1" customFormat="1" ht="11.25">
      <c r="B129" s="33"/>
      <c r="D129" s="149" t="s">
        <v>297</v>
      </c>
      <c r="F129" s="150" t="s">
        <v>428</v>
      </c>
      <c r="I129" s="147"/>
      <c r="L129" s="33"/>
      <c r="M129" s="148"/>
      <c r="T129" s="54"/>
      <c r="AT129" s="17" t="s">
        <v>297</v>
      </c>
      <c r="AU129" s="17" t="s">
        <v>87</v>
      </c>
    </row>
    <row r="130" spans="2:51" s="12" customFormat="1" ht="11.25">
      <c r="B130" s="151"/>
      <c r="D130" s="145" t="s">
        <v>320</v>
      </c>
      <c r="E130" s="152" t="s">
        <v>33</v>
      </c>
      <c r="F130" s="153" t="s">
        <v>1770</v>
      </c>
      <c r="H130" s="154">
        <v>58</v>
      </c>
      <c r="I130" s="155"/>
      <c r="L130" s="151"/>
      <c r="M130" s="156"/>
      <c r="T130" s="157"/>
      <c r="AT130" s="152" t="s">
        <v>320</v>
      </c>
      <c r="AU130" s="152" t="s">
        <v>87</v>
      </c>
      <c r="AV130" s="12" t="s">
        <v>87</v>
      </c>
      <c r="AW130" s="12" t="s">
        <v>39</v>
      </c>
      <c r="AX130" s="12" t="s">
        <v>85</v>
      </c>
      <c r="AY130" s="152" t="s">
        <v>194</v>
      </c>
    </row>
    <row r="131" spans="2:65" s="1" customFormat="1" ht="24.2" customHeight="1">
      <c r="B131" s="33"/>
      <c r="C131" s="132" t="s">
        <v>239</v>
      </c>
      <c r="D131" s="132" t="s">
        <v>197</v>
      </c>
      <c r="E131" s="133" t="s">
        <v>430</v>
      </c>
      <c r="F131" s="134" t="s">
        <v>431</v>
      </c>
      <c r="G131" s="135" t="s">
        <v>317</v>
      </c>
      <c r="H131" s="136">
        <v>58</v>
      </c>
      <c r="I131" s="137"/>
      <c r="J131" s="138">
        <f>ROUND(I131*H131,2)</f>
        <v>0</v>
      </c>
      <c r="K131" s="134" t="s">
        <v>295</v>
      </c>
      <c r="L131" s="33"/>
      <c r="M131" s="139" t="s">
        <v>33</v>
      </c>
      <c r="N131" s="140" t="s">
        <v>49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201</v>
      </c>
      <c r="AT131" s="143" t="s">
        <v>197</v>
      </c>
      <c r="AU131" s="143" t="s">
        <v>87</v>
      </c>
      <c r="AY131" s="17" t="s">
        <v>194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7" t="s">
        <v>85</v>
      </c>
      <c r="BK131" s="144">
        <f>ROUND(I131*H131,2)</f>
        <v>0</v>
      </c>
      <c r="BL131" s="17" t="s">
        <v>201</v>
      </c>
      <c r="BM131" s="143" t="s">
        <v>1771</v>
      </c>
    </row>
    <row r="132" spans="2:47" s="1" customFormat="1" ht="11.25">
      <c r="B132" s="33"/>
      <c r="D132" s="149" t="s">
        <v>297</v>
      </c>
      <c r="F132" s="150" t="s">
        <v>433</v>
      </c>
      <c r="I132" s="147"/>
      <c r="L132" s="33"/>
      <c r="M132" s="148"/>
      <c r="T132" s="54"/>
      <c r="AT132" s="17" t="s">
        <v>297</v>
      </c>
      <c r="AU132" s="17" t="s">
        <v>87</v>
      </c>
    </row>
    <row r="133" spans="2:65" s="1" customFormat="1" ht="16.5" customHeight="1">
      <c r="B133" s="33"/>
      <c r="C133" s="161" t="s">
        <v>243</v>
      </c>
      <c r="D133" s="161" t="s">
        <v>348</v>
      </c>
      <c r="E133" s="162" t="s">
        <v>434</v>
      </c>
      <c r="F133" s="163" t="s">
        <v>435</v>
      </c>
      <c r="G133" s="164" t="s">
        <v>436</v>
      </c>
      <c r="H133" s="165">
        <v>2.06</v>
      </c>
      <c r="I133" s="166"/>
      <c r="J133" s="167">
        <f>ROUND(I133*H133,2)</f>
        <v>0</v>
      </c>
      <c r="K133" s="163" t="s">
        <v>295</v>
      </c>
      <c r="L133" s="168"/>
      <c r="M133" s="169" t="s">
        <v>33</v>
      </c>
      <c r="N133" s="170" t="s">
        <v>49</v>
      </c>
      <c r="P133" s="141">
        <f>O133*H133</f>
        <v>0</v>
      </c>
      <c r="Q133" s="141">
        <v>0.001</v>
      </c>
      <c r="R133" s="141">
        <f>Q133*H133</f>
        <v>0.00206</v>
      </c>
      <c r="S133" s="141">
        <v>0</v>
      </c>
      <c r="T133" s="142">
        <f>S133*H133</f>
        <v>0</v>
      </c>
      <c r="AR133" s="143" t="s">
        <v>228</v>
      </c>
      <c r="AT133" s="143" t="s">
        <v>348</v>
      </c>
      <c r="AU133" s="143" t="s">
        <v>87</v>
      </c>
      <c r="AY133" s="17" t="s">
        <v>194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7" t="s">
        <v>85</v>
      </c>
      <c r="BK133" s="144">
        <f>ROUND(I133*H133,2)</f>
        <v>0</v>
      </c>
      <c r="BL133" s="17" t="s">
        <v>201</v>
      </c>
      <c r="BM133" s="143" t="s">
        <v>1772</v>
      </c>
    </row>
    <row r="134" spans="2:51" s="12" customFormat="1" ht="11.25">
      <c r="B134" s="151"/>
      <c r="D134" s="145" t="s">
        <v>320</v>
      </c>
      <c r="F134" s="153" t="s">
        <v>1773</v>
      </c>
      <c r="H134" s="154">
        <v>2.06</v>
      </c>
      <c r="I134" s="155"/>
      <c r="L134" s="151"/>
      <c r="M134" s="156"/>
      <c r="T134" s="157"/>
      <c r="AT134" s="152" t="s">
        <v>320</v>
      </c>
      <c r="AU134" s="152" t="s">
        <v>87</v>
      </c>
      <c r="AV134" s="12" t="s">
        <v>87</v>
      </c>
      <c r="AW134" s="12" t="s">
        <v>4</v>
      </c>
      <c r="AX134" s="12" t="s">
        <v>85</v>
      </c>
      <c r="AY134" s="152" t="s">
        <v>194</v>
      </c>
    </row>
    <row r="135" spans="2:65" s="1" customFormat="1" ht="24.2" customHeight="1">
      <c r="B135" s="33"/>
      <c r="C135" s="132" t="s">
        <v>247</v>
      </c>
      <c r="D135" s="132" t="s">
        <v>197</v>
      </c>
      <c r="E135" s="133" t="s">
        <v>439</v>
      </c>
      <c r="F135" s="134" t="s">
        <v>440</v>
      </c>
      <c r="G135" s="135" t="s">
        <v>317</v>
      </c>
      <c r="H135" s="136">
        <v>45</v>
      </c>
      <c r="I135" s="137"/>
      <c r="J135" s="138">
        <f>ROUND(I135*H135,2)</f>
        <v>0</v>
      </c>
      <c r="K135" s="134" t="s">
        <v>295</v>
      </c>
      <c r="L135" s="33"/>
      <c r="M135" s="139" t="s">
        <v>33</v>
      </c>
      <c r="N135" s="140" t="s">
        <v>49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201</v>
      </c>
      <c r="AT135" s="143" t="s">
        <v>197</v>
      </c>
      <c r="AU135" s="143" t="s">
        <v>87</v>
      </c>
      <c r="AY135" s="17" t="s">
        <v>194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85</v>
      </c>
      <c r="BK135" s="144">
        <f>ROUND(I135*H135,2)</f>
        <v>0</v>
      </c>
      <c r="BL135" s="17" t="s">
        <v>201</v>
      </c>
      <c r="BM135" s="143" t="s">
        <v>1774</v>
      </c>
    </row>
    <row r="136" spans="2:47" s="1" customFormat="1" ht="11.25">
      <c r="B136" s="33"/>
      <c r="D136" s="149" t="s">
        <v>297</v>
      </c>
      <c r="F136" s="150" t="s">
        <v>442</v>
      </c>
      <c r="I136" s="147"/>
      <c r="L136" s="33"/>
      <c r="M136" s="148"/>
      <c r="T136" s="54"/>
      <c r="AT136" s="17" t="s">
        <v>297</v>
      </c>
      <c r="AU136" s="17" t="s">
        <v>87</v>
      </c>
    </row>
    <row r="137" spans="2:65" s="1" customFormat="1" ht="21.75" customHeight="1">
      <c r="B137" s="33"/>
      <c r="C137" s="132" t="s">
        <v>251</v>
      </c>
      <c r="D137" s="132" t="s">
        <v>197</v>
      </c>
      <c r="E137" s="133" t="s">
        <v>443</v>
      </c>
      <c r="F137" s="134" t="s">
        <v>444</v>
      </c>
      <c r="G137" s="135" t="s">
        <v>317</v>
      </c>
      <c r="H137" s="136">
        <v>58</v>
      </c>
      <c r="I137" s="137"/>
      <c r="J137" s="138">
        <f>ROUND(I137*H137,2)</f>
        <v>0</v>
      </c>
      <c r="K137" s="134" t="s">
        <v>295</v>
      </c>
      <c r="L137" s="33"/>
      <c r="M137" s="139" t="s">
        <v>33</v>
      </c>
      <c r="N137" s="140" t="s">
        <v>49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201</v>
      </c>
      <c r="AT137" s="143" t="s">
        <v>197</v>
      </c>
      <c r="AU137" s="143" t="s">
        <v>87</v>
      </c>
      <c r="AY137" s="17" t="s">
        <v>194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7" t="s">
        <v>85</v>
      </c>
      <c r="BK137" s="144">
        <f>ROUND(I137*H137,2)</f>
        <v>0</v>
      </c>
      <c r="BL137" s="17" t="s">
        <v>201</v>
      </c>
      <c r="BM137" s="143" t="s">
        <v>1775</v>
      </c>
    </row>
    <row r="138" spans="2:47" s="1" customFormat="1" ht="11.25">
      <c r="B138" s="33"/>
      <c r="D138" s="149" t="s">
        <v>297</v>
      </c>
      <c r="F138" s="150" t="s">
        <v>446</v>
      </c>
      <c r="I138" s="147"/>
      <c r="L138" s="33"/>
      <c r="M138" s="148"/>
      <c r="T138" s="54"/>
      <c r="AT138" s="17" t="s">
        <v>297</v>
      </c>
      <c r="AU138" s="17" t="s">
        <v>87</v>
      </c>
    </row>
    <row r="139" spans="2:47" s="1" customFormat="1" ht="19.5">
      <c r="B139" s="33"/>
      <c r="D139" s="145" t="s">
        <v>206</v>
      </c>
      <c r="F139" s="146" t="s">
        <v>1776</v>
      </c>
      <c r="I139" s="147"/>
      <c r="L139" s="33"/>
      <c r="M139" s="148"/>
      <c r="T139" s="54"/>
      <c r="AT139" s="17" t="s">
        <v>206</v>
      </c>
      <c r="AU139" s="17" t="s">
        <v>87</v>
      </c>
    </row>
    <row r="140" spans="2:65" s="1" customFormat="1" ht="24.2" customHeight="1">
      <c r="B140" s="33"/>
      <c r="C140" s="132" t="s">
        <v>257</v>
      </c>
      <c r="D140" s="132" t="s">
        <v>197</v>
      </c>
      <c r="E140" s="133" t="s">
        <v>448</v>
      </c>
      <c r="F140" s="134" t="s">
        <v>449</v>
      </c>
      <c r="G140" s="135" t="s">
        <v>317</v>
      </c>
      <c r="H140" s="136">
        <v>45</v>
      </c>
      <c r="I140" s="137"/>
      <c r="J140" s="138">
        <f>ROUND(I140*H140,2)</f>
        <v>0</v>
      </c>
      <c r="K140" s="134" t="s">
        <v>295</v>
      </c>
      <c r="L140" s="33"/>
      <c r="M140" s="139" t="s">
        <v>33</v>
      </c>
      <c r="N140" s="140" t="s">
        <v>49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201</v>
      </c>
      <c r="AT140" s="143" t="s">
        <v>197</v>
      </c>
      <c r="AU140" s="143" t="s">
        <v>87</v>
      </c>
      <c r="AY140" s="17" t="s">
        <v>194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7" t="s">
        <v>85</v>
      </c>
      <c r="BK140" s="144">
        <f>ROUND(I140*H140,2)</f>
        <v>0</v>
      </c>
      <c r="BL140" s="17" t="s">
        <v>201</v>
      </c>
      <c r="BM140" s="143" t="s">
        <v>1777</v>
      </c>
    </row>
    <row r="141" spans="2:47" s="1" customFormat="1" ht="11.25">
      <c r="B141" s="33"/>
      <c r="D141" s="149" t="s">
        <v>297</v>
      </c>
      <c r="F141" s="150" t="s">
        <v>451</v>
      </c>
      <c r="I141" s="147"/>
      <c r="L141" s="33"/>
      <c r="M141" s="148"/>
      <c r="T141" s="54"/>
      <c r="AT141" s="17" t="s">
        <v>297</v>
      </c>
      <c r="AU141" s="17" t="s">
        <v>87</v>
      </c>
    </row>
    <row r="142" spans="2:51" s="12" customFormat="1" ht="11.25">
      <c r="B142" s="151"/>
      <c r="D142" s="145" t="s">
        <v>320</v>
      </c>
      <c r="E142" s="152" t="s">
        <v>33</v>
      </c>
      <c r="F142" s="153" t="s">
        <v>1778</v>
      </c>
      <c r="H142" s="154">
        <v>45</v>
      </c>
      <c r="I142" s="155"/>
      <c r="L142" s="151"/>
      <c r="M142" s="156"/>
      <c r="T142" s="157"/>
      <c r="AT142" s="152" t="s">
        <v>320</v>
      </c>
      <c r="AU142" s="152" t="s">
        <v>87</v>
      </c>
      <c r="AV142" s="12" t="s">
        <v>87</v>
      </c>
      <c r="AW142" s="12" t="s">
        <v>39</v>
      </c>
      <c r="AX142" s="12" t="s">
        <v>85</v>
      </c>
      <c r="AY142" s="152" t="s">
        <v>194</v>
      </c>
    </row>
    <row r="143" spans="2:65" s="1" customFormat="1" ht="24.2" customHeight="1">
      <c r="B143" s="33"/>
      <c r="C143" s="132" t="s">
        <v>8</v>
      </c>
      <c r="D143" s="132" t="s">
        <v>197</v>
      </c>
      <c r="E143" s="133" t="s">
        <v>453</v>
      </c>
      <c r="F143" s="134" t="s">
        <v>454</v>
      </c>
      <c r="G143" s="135" t="s">
        <v>317</v>
      </c>
      <c r="H143" s="136">
        <v>45</v>
      </c>
      <c r="I143" s="137"/>
      <c r="J143" s="138">
        <f>ROUND(I143*H143,2)</f>
        <v>0</v>
      </c>
      <c r="K143" s="134" t="s">
        <v>295</v>
      </c>
      <c r="L143" s="33"/>
      <c r="M143" s="139" t="s">
        <v>33</v>
      </c>
      <c r="N143" s="140" t="s">
        <v>49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201</v>
      </c>
      <c r="AT143" s="143" t="s">
        <v>197</v>
      </c>
      <c r="AU143" s="143" t="s">
        <v>87</v>
      </c>
      <c r="AY143" s="17" t="s">
        <v>194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85</v>
      </c>
      <c r="BK143" s="144">
        <f>ROUND(I143*H143,2)</f>
        <v>0</v>
      </c>
      <c r="BL143" s="17" t="s">
        <v>201</v>
      </c>
      <c r="BM143" s="143" t="s">
        <v>1779</v>
      </c>
    </row>
    <row r="144" spans="2:47" s="1" customFormat="1" ht="11.25">
      <c r="B144" s="33"/>
      <c r="D144" s="149" t="s">
        <v>297</v>
      </c>
      <c r="F144" s="150" t="s">
        <v>456</v>
      </c>
      <c r="I144" s="147"/>
      <c r="L144" s="33"/>
      <c r="M144" s="148"/>
      <c r="T144" s="54"/>
      <c r="AT144" s="17" t="s">
        <v>297</v>
      </c>
      <c r="AU144" s="17" t="s">
        <v>87</v>
      </c>
    </row>
    <row r="145" spans="2:51" s="12" customFormat="1" ht="11.25">
      <c r="B145" s="151"/>
      <c r="D145" s="145" t="s">
        <v>320</v>
      </c>
      <c r="E145" s="152" t="s">
        <v>33</v>
      </c>
      <c r="F145" s="153" t="s">
        <v>1780</v>
      </c>
      <c r="H145" s="154">
        <v>45</v>
      </c>
      <c r="I145" s="155"/>
      <c r="L145" s="151"/>
      <c r="M145" s="156"/>
      <c r="T145" s="157"/>
      <c r="AT145" s="152" t="s">
        <v>320</v>
      </c>
      <c r="AU145" s="152" t="s">
        <v>87</v>
      </c>
      <c r="AV145" s="12" t="s">
        <v>87</v>
      </c>
      <c r="AW145" s="12" t="s">
        <v>39</v>
      </c>
      <c r="AX145" s="12" t="s">
        <v>85</v>
      </c>
      <c r="AY145" s="152" t="s">
        <v>194</v>
      </c>
    </row>
    <row r="146" spans="2:65" s="1" customFormat="1" ht="16.5" customHeight="1">
      <c r="B146" s="33"/>
      <c r="C146" s="132" t="s">
        <v>265</v>
      </c>
      <c r="D146" s="132" t="s">
        <v>197</v>
      </c>
      <c r="E146" s="133" t="s">
        <v>458</v>
      </c>
      <c r="F146" s="134" t="s">
        <v>459</v>
      </c>
      <c r="G146" s="135" t="s">
        <v>344</v>
      </c>
      <c r="H146" s="136">
        <v>2.06</v>
      </c>
      <c r="I146" s="137"/>
      <c r="J146" s="138">
        <f>ROUND(I146*H146,2)</f>
        <v>0</v>
      </c>
      <c r="K146" s="134" t="s">
        <v>295</v>
      </c>
      <c r="L146" s="33"/>
      <c r="M146" s="139" t="s">
        <v>33</v>
      </c>
      <c r="N146" s="140" t="s">
        <v>49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201</v>
      </c>
      <c r="AT146" s="143" t="s">
        <v>197</v>
      </c>
      <c r="AU146" s="143" t="s">
        <v>87</v>
      </c>
      <c r="AY146" s="17" t="s">
        <v>194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7" t="s">
        <v>85</v>
      </c>
      <c r="BK146" s="144">
        <f>ROUND(I146*H146,2)</f>
        <v>0</v>
      </c>
      <c r="BL146" s="17" t="s">
        <v>201</v>
      </c>
      <c r="BM146" s="143" t="s">
        <v>1781</v>
      </c>
    </row>
    <row r="147" spans="2:47" s="1" customFormat="1" ht="11.25">
      <c r="B147" s="33"/>
      <c r="D147" s="149" t="s">
        <v>297</v>
      </c>
      <c r="F147" s="150" t="s">
        <v>461</v>
      </c>
      <c r="I147" s="147"/>
      <c r="L147" s="33"/>
      <c r="M147" s="148"/>
      <c r="T147" s="54"/>
      <c r="AT147" s="17" t="s">
        <v>297</v>
      </c>
      <c r="AU147" s="17" t="s">
        <v>87</v>
      </c>
    </row>
    <row r="148" spans="2:65" s="1" customFormat="1" ht="16.5" customHeight="1">
      <c r="B148" s="33"/>
      <c r="C148" s="132" t="s">
        <v>270</v>
      </c>
      <c r="D148" s="132" t="s">
        <v>197</v>
      </c>
      <c r="E148" s="133" t="s">
        <v>462</v>
      </c>
      <c r="F148" s="134" t="s">
        <v>463</v>
      </c>
      <c r="G148" s="135" t="s">
        <v>200</v>
      </c>
      <c r="H148" s="136">
        <v>1</v>
      </c>
      <c r="I148" s="137"/>
      <c r="J148" s="138">
        <f>ROUND(I148*H148,2)</f>
        <v>0</v>
      </c>
      <c r="K148" s="134" t="s">
        <v>33</v>
      </c>
      <c r="L148" s="33"/>
      <c r="M148" s="139" t="s">
        <v>33</v>
      </c>
      <c r="N148" s="140" t="s">
        <v>49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201</v>
      </c>
      <c r="AT148" s="143" t="s">
        <v>197</v>
      </c>
      <c r="AU148" s="143" t="s">
        <v>87</v>
      </c>
      <c r="AY148" s="17" t="s">
        <v>194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7" t="s">
        <v>85</v>
      </c>
      <c r="BK148" s="144">
        <f>ROUND(I148*H148,2)</f>
        <v>0</v>
      </c>
      <c r="BL148" s="17" t="s">
        <v>201</v>
      </c>
      <c r="BM148" s="143" t="s">
        <v>1782</v>
      </c>
    </row>
    <row r="149" spans="2:47" s="1" customFormat="1" ht="68.25">
      <c r="B149" s="33"/>
      <c r="D149" s="145" t="s">
        <v>206</v>
      </c>
      <c r="F149" s="146" t="s">
        <v>465</v>
      </c>
      <c r="I149" s="147"/>
      <c r="L149" s="33"/>
      <c r="M149" s="148"/>
      <c r="T149" s="54"/>
      <c r="AT149" s="17" t="s">
        <v>206</v>
      </c>
      <c r="AU149" s="17" t="s">
        <v>87</v>
      </c>
    </row>
    <row r="150" spans="2:51" s="12" customFormat="1" ht="11.25">
      <c r="B150" s="151"/>
      <c r="D150" s="145" t="s">
        <v>320</v>
      </c>
      <c r="E150" s="152" t="s">
        <v>33</v>
      </c>
      <c r="F150" s="153" t="s">
        <v>466</v>
      </c>
      <c r="H150" s="154">
        <v>1</v>
      </c>
      <c r="I150" s="155"/>
      <c r="L150" s="151"/>
      <c r="M150" s="156"/>
      <c r="T150" s="157"/>
      <c r="AT150" s="152" t="s">
        <v>320</v>
      </c>
      <c r="AU150" s="152" t="s">
        <v>87</v>
      </c>
      <c r="AV150" s="12" t="s">
        <v>87</v>
      </c>
      <c r="AW150" s="12" t="s">
        <v>39</v>
      </c>
      <c r="AX150" s="12" t="s">
        <v>85</v>
      </c>
      <c r="AY150" s="152" t="s">
        <v>194</v>
      </c>
    </row>
    <row r="151" spans="2:65" s="1" customFormat="1" ht="16.5" customHeight="1">
      <c r="B151" s="33"/>
      <c r="C151" s="132" t="s">
        <v>274</v>
      </c>
      <c r="D151" s="132" t="s">
        <v>197</v>
      </c>
      <c r="E151" s="133" t="s">
        <v>467</v>
      </c>
      <c r="F151" s="134" t="s">
        <v>468</v>
      </c>
      <c r="G151" s="135" t="s">
        <v>200</v>
      </c>
      <c r="H151" s="136">
        <v>1</v>
      </c>
      <c r="I151" s="137"/>
      <c r="J151" s="138">
        <f>ROUND(I151*H151,2)</f>
        <v>0</v>
      </c>
      <c r="K151" s="134" t="s">
        <v>33</v>
      </c>
      <c r="L151" s="33"/>
      <c r="M151" s="139" t="s">
        <v>33</v>
      </c>
      <c r="N151" s="140" t="s">
        <v>49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201</v>
      </c>
      <c r="AT151" s="143" t="s">
        <v>197</v>
      </c>
      <c r="AU151" s="143" t="s">
        <v>87</v>
      </c>
      <c r="AY151" s="17" t="s">
        <v>194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7" t="s">
        <v>85</v>
      </c>
      <c r="BK151" s="144">
        <f>ROUND(I151*H151,2)</f>
        <v>0</v>
      </c>
      <c r="BL151" s="17" t="s">
        <v>201</v>
      </c>
      <c r="BM151" s="143" t="s">
        <v>1783</v>
      </c>
    </row>
    <row r="152" spans="2:47" s="1" customFormat="1" ht="48.75">
      <c r="B152" s="33"/>
      <c r="D152" s="145" t="s">
        <v>206</v>
      </c>
      <c r="F152" s="146" t="s">
        <v>470</v>
      </c>
      <c r="I152" s="147"/>
      <c r="L152" s="33"/>
      <c r="M152" s="148"/>
      <c r="T152" s="54"/>
      <c r="AT152" s="17" t="s">
        <v>206</v>
      </c>
      <c r="AU152" s="17" t="s">
        <v>87</v>
      </c>
    </row>
    <row r="153" spans="2:51" s="12" customFormat="1" ht="11.25">
      <c r="B153" s="151"/>
      <c r="D153" s="145" t="s">
        <v>320</v>
      </c>
      <c r="E153" s="152" t="s">
        <v>33</v>
      </c>
      <c r="F153" s="153" t="s">
        <v>1665</v>
      </c>
      <c r="H153" s="154">
        <v>1</v>
      </c>
      <c r="I153" s="155"/>
      <c r="L153" s="151"/>
      <c r="M153" s="156"/>
      <c r="T153" s="157"/>
      <c r="AT153" s="152" t="s">
        <v>320</v>
      </c>
      <c r="AU153" s="152" t="s">
        <v>87</v>
      </c>
      <c r="AV153" s="12" t="s">
        <v>87</v>
      </c>
      <c r="AW153" s="12" t="s">
        <v>39</v>
      </c>
      <c r="AX153" s="12" t="s">
        <v>85</v>
      </c>
      <c r="AY153" s="152" t="s">
        <v>194</v>
      </c>
    </row>
    <row r="154" spans="2:63" s="11" customFormat="1" ht="22.9" customHeight="1">
      <c r="B154" s="120"/>
      <c r="D154" s="121" t="s">
        <v>77</v>
      </c>
      <c r="E154" s="130" t="s">
        <v>87</v>
      </c>
      <c r="F154" s="130" t="s">
        <v>340</v>
      </c>
      <c r="I154" s="123"/>
      <c r="J154" s="131">
        <f>BK154</f>
        <v>0</v>
      </c>
      <c r="L154" s="120"/>
      <c r="M154" s="125"/>
      <c r="P154" s="126">
        <f>SUM(P155:P160)</f>
        <v>0</v>
      </c>
      <c r="R154" s="126">
        <f>SUM(R155:R160)</f>
        <v>9.218045</v>
      </c>
      <c r="T154" s="127">
        <f>SUM(T155:T160)</f>
        <v>0</v>
      </c>
      <c r="AR154" s="121" t="s">
        <v>85</v>
      </c>
      <c r="AT154" s="128" t="s">
        <v>77</v>
      </c>
      <c r="AU154" s="128" t="s">
        <v>85</v>
      </c>
      <c r="AY154" s="121" t="s">
        <v>194</v>
      </c>
      <c r="BK154" s="129">
        <f>SUM(BK155:BK160)</f>
        <v>0</v>
      </c>
    </row>
    <row r="155" spans="2:65" s="1" customFormat="1" ht="16.5" customHeight="1">
      <c r="B155" s="33"/>
      <c r="C155" s="132" t="s">
        <v>279</v>
      </c>
      <c r="D155" s="132" t="s">
        <v>197</v>
      </c>
      <c r="E155" s="133" t="s">
        <v>821</v>
      </c>
      <c r="F155" s="134" t="s">
        <v>822</v>
      </c>
      <c r="G155" s="135" t="s">
        <v>367</v>
      </c>
      <c r="H155" s="136">
        <v>28.5</v>
      </c>
      <c r="I155" s="137"/>
      <c r="J155" s="138">
        <f>ROUND(I155*H155,2)</f>
        <v>0</v>
      </c>
      <c r="K155" s="134" t="s">
        <v>295</v>
      </c>
      <c r="L155" s="33"/>
      <c r="M155" s="139" t="s">
        <v>33</v>
      </c>
      <c r="N155" s="140" t="s">
        <v>49</v>
      </c>
      <c r="P155" s="141">
        <f>O155*H155</f>
        <v>0</v>
      </c>
      <c r="Q155" s="141">
        <v>0.00049</v>
      </c>
      <c r="R155" s="141">
        <f>Q155*H155</f>
        <v>0.013965</v>
      </c>
      <c r="S155" s="141">
        <v>0</v>
      </c>
      <c r="T155" s="142">
        <f>S155*H155</f>
        <v>0</v>
      </c>
      <c r="AR155" s="143" t="s">
        <v>201</v>
      </c>
      <c r="AT155" s="143" t="s">
        <v>197</v>
      </c>
      <c r="AU155" s="143" t="s">
        <v>87</v>
      </c>
      <c r="AY155" s="17" t="s">
        <v>194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7" t="s">
        <v>85</v>
      </c>
      <c r="BK155" s="144">
        <f>ROUND(I155*H155,2)</f>
        <v>0</v>
      </c>
      <c r="BL155" s="17" t="s">
        <v>201</v>
      </c>
      <c r="BM155" s="143" t="s">
        <v>1784</v>
      </c>
    </row>
    <row r="156" spans="2:47" s="1" customFormat="1" ht="11.25">
      <c r="B156" s="33"/>
      <c r="D156" s="149" t="s">
        <v>297</v>
      </c>
      <c r="F156" s="150" t="s">
        <v>824</v>
      </c>
      <c r="I156" s="147"/>
      <c r="L156" s="33"/>
      <c r="M156" s="148"/>
      <c r="T156" s="54"/>
      <c r="AT156" s="17" t="s">
        <v>297</v>
      </c>
      <c r="AU156" s="17" t="s">
        <v>87</v>
      </c>
    </row>
    <row r="157" spans="2:51" s="12" customFormat="1" ht="11.25">
      <c r="B157" s="151"/>
      <c r="D157" s="145" t="s">
        <v>320</v>
      </c>
      <c r="E157" s="152" t="s">
        <v>33</v>
      </c>
      <c r="F157" s="153" t="s">
        <v>1785</v>
      </c>
      <c r="H157" s="154">
        <v>28.5</v>
      </c>
      <c r="I157" s="155"/>
      <c r="L157" s="151"/>
      <c r="M157" s="156"/>
      <c r="T157" s="157"/>
      <c r="AT157" s="152" t="s">
        <v>320</v>
      </c>
      <c r="AU157" s="152" t="s">
        <v>87</v>
      </c>
      <c r="AV157" s="12" t="s">
        <v>87</v>
      </c>
      <c r="AW157" s="12" t="s">
        <v>39</v>
      </c>
      <c r="AX157" s="12" t="s">
        <v>85</v>
      </c>
      <c r="AY157" s="152" t="s">
        <v>194</v>
      </c>
    </row>
    <row r="158" spans="2:65" s="1" customFormat="1" ht="16.5" customHeight="1">
      <c r="B158" s="33"/>
      <c r="C158" s="132" t="s">
        <v>283</v>
      </c>
      <c r="D158" s="132" t="s">
        <v>197</v>
      </c>
      <c r="E158" s="133" t="s">
        <v>826</v>
      </c>
      <c r="F158" s="134" t="s">
        <v>827</v>
      </c>
      <c r="G158" s="135" t="s">
        <v>344</v>
      </c>
      <c r="H158" s="136">
        <v>4</v>
      </c>
      <c r="I158" s="137"/>
      <c r="J158" s="138">
        <f>ROUND(I158*H158,2)</f>
        <v>0</v>
      </c>
      <c r="K158" s="134" t="s">
        <v>295</v>
      </c>
      <c r="L158" s="33"/>
      <c r="M158" s="139" t="s">
        <v>33</v>
      </c>
      <c r="N158" s="140" t="s">
        <v>49</v>
      </c>
      <c r="P158" s="141">
        <f>O158*H158</f>
        <v>0</v>
      </c>
      <c r="Q158" s="141">
        <v>2.30102</v>
      </c>
      <c r="R158" s="141">
        <f>Q158*H158</f>
        <v>9.20408</v>
      </c>
      <c r="S158" s="141">
        <v>0</v>
      </c>
      <c r="T158" s="142">
        <f>S158*H158</f>
        <v>0</v>
      </c>
      <c r="AR158" s="143" t="s">
        <v>201</v>
      </c>
      <c r="AT158" s="143" t="s">
        <v>197</v>
      </c>
      <c r="AU158" s="143" t="s">
        <v>87</v>
      </c>
      <c r="AY158" s="17" t="s">
        <v>194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7" t="s">
        <v>85</v>
      </c>
      <c r="BK158" s="144">
        <f>ROUND(I158*H158,2)</f>
        <v>0</v>
      </c>
      <c r="BL158" s="17" t="s">
        <v>201</v>
      </c>
      <c r="BM158" s="143" t="s">
        <v>1786</v>
      </c>
    </row>
    <row r="159" spans="2:47" s="1" customFormat="1" ht="11.25">
      <c r="B159" s="33"/>
      <c r="D159" s="149" t="s">
        <v>297</v>
      </c>
      <c r="F159" s="150" t="s">
        <v>829</v>
      </c>
      <c r="I159" s="147"/>
      <c r="L159" s="33"/>
      <c r="M159" s="148"/>
      <c r="T159" s="54"/>
      <c r="AT159" s="17" t="s">
        <v>297</v>
      </c>
      <c r="AU159" s="17" t="s">
        <v>87</v>
      </c>
    </row>
    <row r="160" spans="2:51" s="12" customFormat="1" ht="11.25">
      <c r="B160" s="151"/>
      <c r="D160" s="145" t="s">
        <v>320</v>
      </c>
      <c r="E160" s="152" t="s">
        <v>33</v>
      </c>
      <c r="F160" s="153" t="s">
        <v>587</v>
      </c>
      <c r="H160" s="154">
        <v>4</v>
      </c>
      <c r="I160" s="155"/>
      <c r="L160" s="151"/>
      <c r="M160" s="156"/>
      <c r="T160" s="157"/>
      <c r="AT160" s="152" t="s">
        <v>320</v>
      </c>
      <c r="AU160" s="152" t="s">
        <v>87</v>
      </c>
      <c r="AV160" s="12" t="s">
        <v>87</v>
      </c>
      <c r="AW160" s="12" t="s">
        <v>39</v>
      </c>
      <c r="AX160" s="12" t="s">
        <v>85</v>
      </c>
      <c r="AY160" s="152" t="s">
        <v>194</v>
      </c>
    </row>
    <row r="161" spans="2:63" s="11" customFormat="1" ht="22.9" customHeight="1">
      <c r="B161" s="120"/>
      <c r="D161" s="121" t="s">
        <v>77</v>
      </c>
      <c r="E161" s="130" t="s">
        <v>208</v>
      </c>
      <c r="F161" s="130" t="s">
        <v>341</v>
      </c>
      <c r="I161" s="123"/>
      <c r="J161" s="131">
        <f>BK161</f>
        <v>0</v>
      </c>
      <c r="L161" s="120"/>
      <c r="M161" s="125"/>
      <c r="P161" s="126">
        <f>SUM(P162:P190)</f>
        <v>0</v>
      </c>
      <c r="R161" s="126">
        <f>SUM(R162:R190)</f>
        <v>37.26785046</v>
      </c>
      <c r="T161" s="127">
        <f>SUM(T162:T190)</f>
        <v>0</v>
      </c>
      <c r="AR161" s="121" t="s">
        <v>85</v>
      </c>
      <c r="AT161" s="128" t="s">
        <v>77</v>
      </c>
      <c r="AU161" s="128" t="s">
        <v>85</v>
      </c>
      <c r="AY161" s="121" t="s">
        <v>194</v>
      </c>
      <c r="BK161" s="129">
        <f>SUM(BK162:BK190)</f>
        <v>0</v>
      </c>
    </row>
    <row r="162" spans="2:65" s="1" customFormat="1" ht="37.9" customHeight="1">
      <c r="B162" s="33"/>
      <c r="C162" s="132" t="s">
        <v>7</v>
      </c>
      <c r="D162" s="132" t="s">
        <v>197</v>
      </c>
      <c r="E162" s="133" t="s">
        <v>1555</v>
      </c>
      <c r="F162" s="134" t="s">
        <v>1556</v>
      </c>
      <c r="G162" s="135" t="s">
        <v>344</v>
      </c>
      <c r="H162" s="136">
        <v>12.3</v>
      </c>
      <c r="I162" s="137"/>
      <c r="J162" s="138">
        <f>ROUND(I162*H162,2)</f>
        <v>0</v>
      </c>
      <c r="K162" s="134" t="s">
        <v>295</v>
      </c>
      <c r="L162" s="33"/>
      <c r="M162" s="139" t="s">
        <v>33</v>
      </c>
      <c r="N162" s="140" t="s">
        <v>49</v>
      </c>
      <c r="P162" s="141">
        <f>O162*H162</f>
        <v>0</v>
      </c>
      <c r="Q162" s="141">
        <v>0.18293</v>
      </c>
      <c r="R162" s="141">
        <f>Q162*H162</f>
        <v>2.250039</v>
      </c>
      <c r="S162" s="141">
        <v>0</v>
      </c>
      <c r="T162" s="142">
        <f>S162*H162</f>
        <v>0</v>
      </c>
      <c r="AR162" s="143" t="s">
        <v>201</v>
      </c>
      <c r="AT162" s="143" t="s">
        <v>197</v>
      </c>
      <c r="AU162" s="143" t="s">
        <v>87</v>
      </c>
      <c r="AY162" s="17" t="s">
        <v>194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7" t="s">
        <v>85</v>
      </c>
      <c r="BK162" s="144">
        <f>ROUND(I162*H162,2)</f>
        <v>0</v>
      </c>
      <c r="BL162" s="17" t="s">
        <v>201</v>
      </c>
      <c r="BM162" s="143" t="s">
        <v>1787</v>
      </c>
    </row>
    <row r="163" spans="2:47" s="1" customFormat="1" ht="11.25">
      <c r="B163" s="33"/>
      <c r="D163" s="149" t="s">
        <v>297</v>
      </c>
      <c r="F163" s="150" t="s">
        <v>1558</v>
      </c>
      <c r="I163" s="147"/>
      <c r="L163" s="33"/>
      <c r="M163" s="148"/>
      <c r="T163" s="54"/>
      <c r="AT163" s="17" t="s">
        <v>297</v>
      </c>
      <c r="AU163" s="17" t="s">
        <v>87</v>
      </c>
    </row>
    <row r="164" spans="2:51" s="12" customFormat="1" ht="11.25">
      <c r="B164" s="151"/>
      <c r="D164" s="145" t="s">
        <v>320</v>
      </c>
      <c r="E164" s="152" t="s">
        <v>33</v>
      </c>
      <c r="F164" s="153" t="s">
        <v>1788</v>
      </c>
      <c r="H164" s="154">
        <v>12.3</v>
      </c>
      <c r="I164" s="155"/>
      <c r="L164" s="151"/>
      <c r="M164" s="156"/>
      <c r="T164" s="157"/>
      <c r="AT164" s="152" t="s">
        <v>320</v>
      </c>
      <c r="AU164" s="152" t="s">
        <v>87</v>
      </c>
      <c r="AV164" s="12" t="s">
        <v>87</v>
      </c>
      <c r="AW164" s="12" t="s">
        <v>39</v>
      </c>
      <c r="AX164" s="12" t="s">
        <v>85</v>
      </c>
      <c r="AY164" s="152" t="s">
        <v>194</v>
      </c>
    </row>
    <row r="165" spans="2:65" s="1" customFormat="1" ht="16.5" customHeight="1">
      <c r="B165" s="33"/>
      <c r="C165" s="161" t="s">
        <v>486</v>
      </c>
      <c r="D165" s="161" t="s">
        <v>348</v>
      </c>
      <c r="E165" s="162" t="s">
        <v>349</v>
      </c>
      <c r="F165" s="163" t="s">
        <v>350</v>
      </c>
      <c r="G165" s="164" t="s">
        <v>351</v>
      </c>
      <c r="H165" s="165">
        <v>24.6</v>
      </c>
      <c r="I165" s="166"/>
      <c r="J165" s="167">
        <f>ROUND(I165*H165,2)</f>
        <v>0</v>
      </c>
      <c r="K165" s="163" t="s">
        <v>295</v>
      </c>
      <c r="L165" s="168"/>
      <c r="M165" s="169" t="s">
        <v>33</v>
      </c>
      <c r="N165" s="170" t="s">
        <v>49</v>
      </c>
      <c r="P165" s="141">
        <f>O165*H165</f>
        <v>0</v>
      </c>
      <c r="Q165" s="141">
        <v>1</v>
      </c>
      <c r="R165" s="141">
        <f>Q165*H165</f>
        <v>24.6</v>
      </c>
      <c r="S165" s="141">
        <v>0</v>
      </c>
      <c r="T165" s="142">
        <f>S165*H165</f>
        <v>0</v>
      </c>
      <c r="AR165" s="143" t="s">
        <v>228</v>
      </c>
      <c r="AT165" s="143" t="s">
        <v>348</v>
      </c>
      <c r="AU165" s="143" t="s">
        <v>87</v>
      </c>
      <c r="AY165" s="17" t="s">
        <v>194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7" t="s">
        <v>85</v>
      </c>
      <c r="BK165" s="144">
        <f>ROUND(I165*H165,2)</f>
        <v>0</v>
      </c>
      <c r="BL165" s="17" t="s">
        <v>201</v>
      </c>
      <c r="BM165" s="143" t="s">
        <v>1789</v>
      </c>
    </row>
    <row r="166" spans="2:51" s="12" customFormat="1" ht="11.25">
      <c r="B166" s="151"/>
      <c r="D166" s="145" t="s">
        <v>320</v>
      </c>
      <c r="E166" s="152" t="s">
        <v>33</v>
      </c>
      <c r="F166" s="153" t="s">
        <v>1790</v>
      </c>
      <c r="H166" s="154">
        <v>12.3</v>
      </c>
      <c r="I166" s="155"/>
      <c r="L166" s="151"/>
      <c r="M166" s="156"/>
      <c r="T166" s="157"/>
      <c r="AT166" s="152" t="s">
        <v>320</v>
      </c>
      <c r="AU166" s="152" t="s">
        <v>87</v>
      </c>
      <c r="AV166" s="12" t="s">
        <v>87</v>
      </c>
      <c r="AW166" s="12" t="s">
        <v>39</v>
      </c>
      <c r="AX166" s="12" t="s">
        <v>85</v>
      </c>
      <c r="AY166" s="152" t="s">
        <v>194</v>
      </c>
    </row>
    <row r="167" spans="2:51" s="12" customFormat="1" ht="11.25">
      <c r="B167" s="151"/>
      <c r="D167" s="145" t="s">
        <v>320</v>
      </c>
      <c r="F167" s="153" t="s">
        <v>1791</v>
      </c>
      <c r="H167" s="154">
        <v>24.6</v>
      </c>
      <c r="I167" s="155"/>
      <c r="L167" s="151"/>
      <c r="M167" s="156"/>
      <c r="T167" s="157"/>
      <c r="AT167" s="152" t="s">
        <v>320</v>
      </c>
      <c r="AU167" s="152" t="s">
        <v>87</v>
      </c>
      <c r="AV167" s="12" t="s">
        <v>87</v>
      </c>
      <c r="AW167" s="12" t="s">
        <v>4</v>
      </c>
      <c r="AX167" s="12" t="s">
        <v>85</v>
      </c>
      <c r="AY167" s="152" t="s">
        <v>194</v>
      </c>
    </row>
    <row r="168" spans="2:65" s="1" customFormat="1" ht="37.9" customHeight="1">
      <c r="B168" s="33"/>
      <c r="C168" s="132" t="s">
        <v>293</v>
      </c>
      <c r="D168" s="132" t="s">
        <v>197</v>
      </c>
      <c r="E168" s="133" t="s">
        <v>833</v>
      </c>
      <c r="F168" s="134" t="s">
        <v>834</v>
      </c>
      <c r="G168" s="135" t="s">
        <v>344</v>
      </c>
      <c r="H168" s="136">
        <v>54</v>
      </c>
      <c r="I168" s="137"/>
      <c r="J168" s="138">
        <f>ROUND(I168*H168,2)</f>
        <v>0</v>
      </c>
      <c r="K168" s="134" t="s">
        <v>295</v>
      </c>
      <c r="L168" s="33"/>
      <c r="M168" s="139" t="s">
        <v>33</v>
      </c>
      <c r="N168" s="140" t="s">
        <v>49</v>
      </c>
      <c r="P168" s="141">
        <f>O168*H168</f>
        <v>0</v>
      </c>
      <c r="Q168" s="141">
        <v>0</v>
      </c>
      <c r="R168" s="141">
        <f>Q168*H168</f>
        <v>0</v>
      </c>
      <c r="S168" s="141">
        <v>0</v>
      </c>
      <c r="T168" s="142">
        <f>S168*H168</f>
        <v>0</v>
      </c>
      <c r="AR168" s="143" t="s">
        <v>201</v>
      </c>
      <c r="AT168" s="143" t="s">
        <v>197</v>
      </c>
      <c r="AU168" s="143" t="s">
        <v>87</v>
      </c>
      <c r="AY168" s="17" t="s">
        <v>194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7" t="s">
        <v>85</v>
      </c>
      <c r="BK168" s="144">
        <f>ROUND(I168*H168,2)</f>
        <v>0</v>
      </c>
      <c r="BL168" s="17" t="s">
        <v>201</v>
      </c>
      <c r="BM168" s="143" t="s">
        <v>1792</v>
      </c>
    </row>
    <row r="169" spans="2:47" s="1" customFormat="1" ht="11.25">
      <c r="B169" s="33"/>
      <c r="D169" s="149" t="s">
        <v>297</v>
      </c>
      <c r="F169" s="150" t="s">
        <v>836</v>
      </c>
      <c r="I169" s="147"/>
      <c r="L169" s="33"/>
      <c r="M169" s="148"/>
      <c r="T169" s="54"/>
      <c r="AT169" s="17" t="s">
        <v>297</v>
      </c>
      <c r="AU169" s="17" t="s">
        <v>87</v>
      </c>
    </row>
    <row r="170" spans="2:51" s="12" customFormat="1" ht="11.25">
      <c r="B170" s="151"/>
      <c r="D170" s="145" t="s">
        <v>320</v>
      </c>
      <c r="E170" s="152" t="s">
        <v>33</v>
      </c>
      <c r="F170" s="153" t="s">
        <v>1793</v>
      </c>
      <c r="H170" s="154">
        <v>54</v>
      </c>
      <c r="I170" s="155"/>
      <c r="L170" s="151"/>
      <c r="M170" s="156"/>
      <c r="T170" s="157"/>
      <c r="AT170" s="152" t="s">
        <v>320</v>
      </c>
      <c r="AU170" s="152" t="s">
        <v>87</v>
      </c>
      <c r="AV170" s="12" t="s">
        <v>87</v>
      </c>
      <c r="AW170" s="12" t="s">
        <v>39</v>
      </c>
      <c r="AX170" s="12" t="s">
        <v>85</v>
      </c>
      <c r="AY170" s="152" t="s">
        <v>194</v>
      </c>
    </row>
    <row r="171" spans="2:65" s="1" customFormat="1" ht="16.5" customHeight="1">
      <c r="B171" s="33"/>
      <c r="C171" s="132" t="s">
        <v>494</v>
      </c>
      <c r="D171" s="132" t="s">
        <v>197</v>
      </c>
      <c r="E171" s="133" t="s">
        <v>838</v>
      </c>
      <c r="F171" s="134" t="s">
        <v>839</v>
      </c>
      <c r="G171" s="135" t="s">
        <v>367</v>
      </c>
      <c r="H171" s="136">
        <v>50</v>
      </c>
      <c r="I171" s="137"/>
      <c r="J171" s="138">
        <f>ROUND(I171*H171,2)</f>
        <v>0</v>
      </c>
      <c r="K171" s="134" t="s">
        <v>33</v>
      </c>
      <c r="L171" s="33"/>
      <c r="M171" s="139" t="s">
        <v>33</v>
      </c>
      <c r="N171" s="140" t="s">
        <v>49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201</v>
      </c>
      <c r="AT171" s="143" t="s">
        <v>197</v>
      </c>
      <c r="AU171" s="143" t="s">
        <v>87</v>
      </c>
      <c r="AY171" s="17" t="s">
        <v>194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7" t="s">
        <v>85</v>
      </c>
      <c r="BK171" s="144">
        <f>ROUND(I171*H171,2)</f>
        <v>0</v>
      </c>
      <c r="BL171" s="17" t="s">
        <v>201</v>
      </c>
      <c r="BM171" s="143" t="s">
        <v>1794</v>
      </c>
    </row>
    <row r="172" spans="2:47" s="1" customFormat="1" ht="19.5">
      <c r="B172" s="33"/>
      <c r="D172" s="145" t="s">
        <v>206</v>
      </c>
      <c r="F172" s="146" t="s">
        <v>1383</v>
      </c>
      <c r="I172" s="147"/>
      <c r="L172" s="33"/>
      <c r="M172" s="148"/>
      <c r="T172" s="54"/>
      <c r="AT172" s="17" t="s">
        <v>206</v>
      </c>
      <c r="AU172" s="17" t="s">
        <v>87</v>
      </c>
    </row>
    <row r="173" spans="2:51" s="12" customFormat="1" ht="11.25">
      <c r="B173" s="151"/>
      <c r="D173" s="145" t="s">
        <v>320</v>
      </c>
      <c r="E173" s="152" t="s">
        <v>33</v>
      </c>
      <c r="F173" s="153" t="s">
        <v>1795</v>
      </c>
      <c r="H173" s="154">
        <v>50</v>
      </c>
      <c r="I173" s="155"/>
      <c r="L173" s="151"/>
      <c r="M173" s="156"/>
      <c r="T173" s="157"/>
      <c r="AT173" s="152" t="s">
        <v>320</v>
      </c>
      <c r="AU173" s="152" t="s">
        <v>87</v>
      </c>
      <c r="AV173" s="12" t="s">
        <v>87</v>
      </c>
      <c r="AW173" s="12" t="s">
        <v>39</v>
      </c>
      <c r="AX173" s="12" t="s">
        <v>85</v>
      </c>
      <c r="AY173" s="152" t="s">
        <v>194</v>
      </c>
    </row>
    <row r="174" spans="2:65" s="1" customFormat="1" ht="37.9" customHeight="1">
      <c r="B174" s="33"/>
      <c r="C174" s="132" t="s">
        <v>300</v>
      </c>
      <c r="D174" s="132" t="s">
        <v>197</v>
      </c>
      <c r="E174" s="133" t="s">
        <v>477</v>
      </c>
      <c r="F174" s="134" t="s">
        <v>478</v>
      </c>
      <c r="G174" s="135" t="s">
        <v>317</v>
      </c>
      <c r="H174" s="136">
        <v>76</v>
      </c>
      <c r="I174" s="137"/>
      <c r="J174" s="138">
        <f>ROUND(I174*H174,2)</f>
        <v>0</v>
      </c>
      <c r="K174" s="134" t="s">
        <v>295</v>
      </c>
      <c r="L174" s="33"/>
      <c r="M174" s="139" t="s">
        <v>33</v>
      </c>
      <c r="N174" s="140" t="s">
        <v>49</v>
      </c>
      <c r="P174" s="141">
        <f>O174*H174</f>
        <v>0</v>
      </c>
      <c r="Q174" s="141">
        <v>0.00726</v>
      </c>
      <c r="R174" s="141">
        <f>Q174*H174</f>
        <v>0.55176</v>
      </c>
      <c r="S174" s="141">
        <v>0</v>
      </c>
      <c r="T174" s="142">
        <f>S174*H174</f>
        <v>0</v>
      </c>
      <c r="AR174" s="143" t="s">
        <v>201</v>
      </c>
      <c r="AT174" s="143" t="s">
        <v>197</v>
      </c>
      <c r="AU174" s="143" t="s">
        <v>87</v>
      </c>
      <c r="AY174" s="17" t="s">
        <v>194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7" t="s">
        <v>85</v>
      </c>
      <c r="BK174" s="144">
        <f>ROUND(I174*H174,2)</f>
        <v>0</v>
      </c>
      <c r="BL174" s="17" t="s">
        <v>201</v>
      </c>
      <c r="BM174" s="143" t="s">
        <v>1796</v>
      </c>
    </row>
    <row r="175" spans="2:47" s="1" customFormat="1" ht="11.25">
      <c r="B175" s="33"/>
      <c r="D175" s="149" t="s">
        <v>297</v>
      </c>
      <c r="F175" s="150" t="s">
        <v>480</v>
      </c>
      <c r="I175" s="147"/>
      <c r="L175" s="33"/>
      <c r="M175" s="148"/>
      <c r="T175" s="54"/>
      <c r="AT175" s="17" t="s">
        <v>297</v>
      </c>
      <c r="AU175" s="17" t="s">
        <v>87</v>
      </c>
    </row>
    <row r="176" spans="2:51" s="12" customFormat="1" ht="11.25">
      <c r="B176" s="151"/>
      <c r="D176" s="145" t="s">
        <v>320</v>
      </c>
      <c r="E176" s="152" t="s">
        <v>33</v>
      </c>
      <c r="F176" s="153" t="s">
        <v>1797</v>
      </c>
      <c r="H176" s="154">
        <v>76</v>
      </c>
      <c r="I176" s="155"/>
      <c r="L176" s="151"/>
      <c r="M176" s="156"/>
      <c r="T176" s="157"/>
      <c r="AT176" s="152" t="s">
        <v>320</v>
      </c>
      <c r="AU176" s="152" t="s">
        <v>87</v>
      </c>
      <c r="AV176" s="12" t="s">
        <v>87</v>
      </c>
      <c r="AW176" s="12" t="s">
        <v>39</v>
      </c>
      <c r="AX176" s="12" t="s">
        <v>85</v>
      </c>
      <c r="AY176" s="152" t="s">
        <v>194</v>
      </c>
    </row>
    <row r="177" spans="2:65" s="1" customFormat="1" ht="37.9" customHeight="1">
      <c r="B177" s="33"/>
      <c r="C177" s="132" t="s">
        <v>504</v>
      </c>
      <c r="D177" s="132" t="s">
        <v>197</v>
      </c>
      <c r="E177" s="133" t="s">
        <v>482</v>
      </c>
      <c r="F177" s="134" t="s">
        <v>483</v>
      </c>
      <c r="G177" s="135" t="s">
        <v>317</v>
      </c>
      <c r="H177" s="136">
        <v>76</v>
      </c>
      <c r="I177" s="137"/>
      <c r="J177" s="138">
        <f>ROUND(I177*H177,2)</f>
        <v>0</v>
      </c>
      <c r="K177" s="134" t="s">
        <v>295</v>
      </c>
      <c r="L177" s="33"/>
      <c r="M177" s="139" t="s">
        <v>33</v>
      </c>
      <c r="N177" s="140" t="s">
        <v>49</v>
      </c>
      <c r="P177" s="141">
        <f>O177*H177</f>
        <v>0</v>
      </c>
      <c r="Q177" s="141">
        <v>0.00086</v>
      </c>
      <c r="R177" s="141">
        <f>Q177*H177</f>
        <v>0.06536</v>
      </c>
      <c r="S177" s="141">
        <v>0</v>
      </c>
      <c r="T177" s="142">
        <f>S177*H177</f>
        <v>0</v>
      </c>
      <c r="AR177" s="143" t="s">
        <v>201</v>
      </c>
      <c r="AT177" s="143" t="s">
        <v>197</v>
      </c>
      <c r="AU177" s="143" t="s">
        <v>87</v>
      </c>
      <c r="AY177" s="17" t="s">
        <v>194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7" t="s">
        <v>85</v>
      </c>
      <c r="BK177" s="144">
        <f>ROUND(I177*H177,2)</f>
        <v>0</v>
      </c>
      <c r="BL177" s="17" t="s">
        <v>201</v>
      </c>
      <c r="BM177" s="143" t="s">
        <v>1798</v>
      </c>
    </row>
    <row r="178" spans="2:47" s="1" customFormat="1" ht="11.25">
      <c r="B178" s="33"/>
      <c r="D178" s="149" t="s">
        <v>297</v>
      </c>
      <c r="F178" s="150" t="s">
        <v>485</v>
      </c>
      <c r="I178" s="147"/>
      <c r="L178" s="33"/>
      <c r="M178" s="148"/>
      <c r="T178" s="54"/>
      <c r="AT178" s="17" t="s">
        <v>297</v>
      </c>
      <c r="AU178" s="17" t="s">
        <v>87</v>
      </c>
    </row>
    <row r="179" spans="2:65" s="1" customFormat="1" ht="44.25" customHeight="1">
      <c r="B179" s="33"/>
      <c r="C179" s="132" t="s">
        <v>305</v>
      </c>
      <c r="D179" s="132" t="s">
        <v>197</v>
      </c>
      <c r="E179" s="133" t="s">
        <v>845</v>
      </c>
      <c r="F179" s="134" t="s">
        <v>846</v>
      </c>
      <c r="G179" s="135" t="s">
        <v>351</v>
      </c>
      <c r="H179" s="136">
        <v>1.347</v>
      </c>
      <c r="I179" s="137"/>
      <c r="J179" s="138">
        <f>ROUND(I179*H179,2)</f>
        <v>0</v>
      </c>
      <c r="K179" s="134" t="s">
        <v>295</v>
      </c>
      <c r="L179" s="33"/>
      <c r="M179" s="139" t="s">
        <v>33</v>
      </c>
      <c r="N179" s="140" t="s">
        <v>49</v>
      </c>
      <c r="P179" s="141">
        <f>O179*H179</f>
        <v>0</v>
      </c>
      <c r="Q179" s="141">
        <v>1.09528</v>
      </c>
      <c r="R179" s="141">
        <f>Q179*H179</f>
        <v>1.47534216</v>
      </c>
      <c r="S179" s="141">
        <v>0</v>
      </c>
      <c r="T179" s="142">
        <f>S179*H179</f>
        <v>0</v>
      </c>
      <c r="AR179" s="143" t="s">
        <v>201</v>
      </c>
      <c r="AT179" s="143" t="s">
        <v>197</v>
      </c>
      <c r="AU179" s="143" t="s">
        <v>87</v>
      </c>
      <c r="AY179" s="17" t="s">
        <v>194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7" t="s">
        <v>85</v>
      </c>
      <c r="BK179" s="144">
        <f>ROUND(I179*H179,2)</f>
        <v>0</v>
      </c>
      <c r="BL179" s="17" t="s">
        <v>201</v>
      </c>
      <c r="BM179" s="143" t="s">
        <v>1799</v>
      </c>
    </row>
    <row r="180" spans="2:47" s="1" customFormat="1" ht="11.25">
      <c r="B180" s="33"/>
      <c r="D180" s="149" t="s">
        <v>297</v>
      </c>
      <c r="F180" s="150" t="s">
        <v>848</v>
      </c>
      <c r="I180" s="147"/>
      <c r="L180" s="33"/>
      <c r="M180" s="148"/>
      <c r="T180" s="54"/>
      <c r="AT180" s="17" t="s">
        <v>297</v>
      </c>
      <c r="AU180" s="17" t="s">
        <v>87</v>
      </c>
    </row>
    <row r="181" spans="2:51" s="12" customFormat="1" ht="11.25">
      <c r="B181" s="151"/>
      <c r="D181" s="145" t="s">
        <v>320</v>
      </c>
      <c r="E181" s="152" t="s">
        <v>33</v>
      </c>
      <c r="F181" s="153" t="s">
        <v>1800</v>
      </c>
      <c r="H181" s="154">
        <v>1.347</v>
      </c>
      <c r="I181" s="155"/>
      <c r="L181" s="151"/>
      <c r="M181" s="156"/>
      <c r="T181" s="157"/>
      <c r="AT181" s="152" t="s">
        <v>320</v>
      </c>
      <c r="AU181" s="152" t="s">
        <v>87</v>
      </c>
      <c r="AV181" s="12" t="s">
        <v>87</v>
      </c>
      <c r="AW181" s="12" t="s">
        <v>39</v>
      </c>
      <c r="AX181" s="12" t="s">
        <v>85</v>
      </c>
      <c r="AY181" s="152" t="s">
        <v>194</v>
      </c>
    </row>
    <row r="182" spans="2:65" s="1" customFormat="1" ht="44.25" customHeight="1">
      <c r="B182" s="33"/>
      <c r="C182" s="132" t="s">
        <v>309</v>
      </c>
      <c r="D182" s="132" t="s">
        <v>197</v>
      </c>
      <c r="E182" s="133" t="s">
        <v>850</v>
      </c>
      <c r="F182" s="134" t="s">
        <v>851</v>
      </c>
      <c r="G182" s="135" t="s">
        <v>351</v>
      </c>
      <c r="H182" s="136">
        <v>2.155</v>
      </c>
      <c r="I182" s="137"/>
      <c r="J182" s="138">
        <f>ROUND(I182*H182,2)</f>
        <v>0</v>
      </c>
      <c r="K182" s="134" t="s">
        <v>295</v>
      </c>
      <c r="L182" s="33"/>
      <c r="M182" s="139" t="s">
        <v>33</v>
      </c>
      <c r="N182" s="140" t="s">
        <v>49</v>
      </c>
      <c r="P182" s="141">
        <f>O182*H182</f>
        <v>0</v>
      </c>
      <c r="Q182" s="141">
        <v>1.0556</v>
      </c>
      <c r="R182" s="141">
        <f>Q182*H182</f>
        <v>2.274818</v>
      </c>
      <c r="S182" s="141">
        <v>0</v>
      </c>
      <c r="T182" s="142">
        <f>S182*H182</f>
        <v>0</v>
      </c>
      <c r="AR182" s="143" t="s">
        <v>201</v>
      </c>
      <c r="AT182" s="143" t="s">
        <v>197</v>
      </c>
      <c r="AU182" s="143" t="s">
        <v>87</v>
      </c>
      <c r="AY182" s="17" t="s">
        <v>194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7" t="s">
        <v>85</v>
      </c>
      <c r="BK182" s="144">
        <f>ROUND(I182*H182,2)</f>
        <v>0</v>
      </c>
      <c r="BL182" s="17" t="s">
        <v>201</v>
      </c>
      <c r="BM182" s="143" t="s">
        <v>1801</v>
      </c>
    </row>
    <row r="183" spans="2:47" s="1" customFormat="1" ht="11.25">
      <c r="B183" s="33"/>
      <c r="D183" s="149" t="s">
        <v>297</v>
      </c>
      <c r="F183" s="150" t="s">
        <v>853</v>
      </c>
      <c r="I183" s="147"/>
      <c r="L183" s="33"/>
      <c r="M183" s="148"/>
      <c r="T183" s="54"/>
      <c r="AT183" s="17" t="s">
        <v>297</v>
      </c>
      <c r="AU183" s="17" t="s">
        <v>87</v>
      </c>
    </row>
    <row r="184" spans="2:51" s="12" customFormat="1" ht="11.25">
      <c r="B184" s="151"/>
      <c r="D184" s="145" t="s">
        <v>320</v>
      </c>
      <c r="E184" s="152" t="s">
        <v>33</v>
      </c>
      <c r="F184" s="153" t="s">
        <v>1802</v>
      </c>
      <c r="H184" s="154">
        <v>2.155</v>
      </c>
      <c r="I184" s="155"/>
      <c r="L184" s="151"/>
      <c r="M184" s="156"/>
      <c r="T184" s="157"/>
      <c r="AT184" s="152" t="s">
        <v>320</v>
      </c>
      <c r="AU184" s="152" t="s">
        <v>87</v>
      </c>
      <c r="AV184" s="12" t="s">
        <v>87</v>
      </c>
      <c r="AW184" s="12" t="s">
        <v>39</v>
      </c>
      <c r="AX184" s="12" t="s">
        <v>85</v>
      </c>
      <c r="AY184" s="152" t="s">
        <v>194</v>
      </c>
    </row>
    <row r="185" spans="2:65" s="1" customFormat="1" ht="44.25" customHeight="1">
      <c r="B185" s="33"/>
      <c r="C185" s="132" t="s">
        <v>314</v>
      </c>
      <c r="D185" s="132" t="s">
        <v>197</v>
      </c>
      <c r="E185" s="133" t="s">
        <v>855</v>
      </c>
      <c r="F185" s="134" t="s">
        <v>856</v>
      </c>
      <c r="G185" s="135" t="s">
        <v>351</v>
      </c>
      <c r="H185" s="136">
        <v>1.886</v>
      </c>
      <c r="I185" s="137"/>
      <c r="J185" s="138">
        <f>ROUND(I185*H185,2)</f>
        <v>0</v>
      </c>
      <c r="K185" s="134" t="s">
        <v>295</v>
      </c>
      <c r="L185" s="33"/>
      <c r="M185" s="139" t="s">
        <v>33</v>
      </c>
      <c r="N185" s="140" t="s">
        <v>49</v>
      </c>
      <c r="P185" s="141">
        <f>O185*H185</f>
        <v>0</v>
      </c>
      <c r="Q185" s="141">
        <v>1.03955</v>
      </c>
      <c r="R185" s="141">
        <f>Q185*H185</f>
        <v>1.9605913</v>
      </c>
      <c r="S185" s="141">
        <v>0</v>
      </c>
      <c r="T185" s="142">
        <f>S185*H185</f>
        <v>0</v>
      </c>
      <c r="AR185" s="143" t="s">
        <v>201</v>
      </c>
      <c r="AT185" s="143" t="s">
        <v>197</v>
      </c>
      <c r="AU185" s="143" t="s">
        <v>87</v>
      </c>
      <c r="AY185" s="17" t="s">
        <v>194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7" t="s">
        <v>85</v>
      </c>
      <c r="BK185" s="144">
        <f>ROUND(I185*H185,2)</f>
        <v>0</v>
      </c>
      <c r="BL185" s="17" t="s">
        <v>201</v>
      </c>
      <c r="BM185" s="143" t="s">
        <v>1803</v>
      </c>
    </row>
    <row r="186" spans="2:47" s="1" customFormat="1" ht="11.25">
      <c r="B186" s="33"/>
      <c r="D186" s="149" t="s">
        <v>297</v>
      </c>
      <c r="F186" s="150" t="s">
        <v>858</v>
      </c>
      <c r="I186" s="147"/>
      <c r="L186" s="33"/>
      <c r="M186" s="148"/>
      <c r="T186" s="54"/>
      <c r="AT186" s="17" t="s">
        <v>297</v>
      </c>
      <c r="AU186" s="17" t="s">
        <v>87</v>
      </c>
    </row>
    <row r="187" spans="2:51" s="12" customFormat="1" ht="11.25">
      <c r="B187" s="151"/>
      <c r="D187" s="145" t="s">
        <v>320</v>
      </c>
      <c r="E187" s="152" t="s">
        <v>33</v>
      </c>
      <c r="F187" s="153" t="s">
        <v>1804</v>
      </c>
      <c r="H187" s="154">
        <v>1.886</v>
      </c>
      <c r="I187" s="155"/>
      <c r="L187" s="151"/>
      <c r="M187" s="156"/>
      <c r="T187" s="157"/>
      <c r="AT187" s="152" t="s">
        <v>320</v>
      </c>
      <c r="AU187" s="152" t="s">
        <v>87</v>
      </c>
      <c r="AV187" s="12" t="s">
        <v>87</v>
      </c>
      <c r="AW187" s="12" t="s">
        <v>39</v>
      </c>
      <c r="AX187" s="12" t="s">
        <v>85</v>
      </c>
      <c r="AY187" s="152" t="s">
        <v>194</v>
      </c>
    </row>
    <row r="188" spans="2:65" s="1" customFormat="1" ht="16.5" customHeight="1">
      <c r="B188" s="33"/>
      <c r="C188" s="132" t="s">
        <v>324</v>
      </c>
      <c r="D188" s="132" t="s">
        <v>197</v>
      </c>
      <c r="E188" s="133" t="s">
        <v>867</v>
      </c>
      <c r="F188" s="134" t="s">
        <v>868</v>
      </c>
      <c r="G188" s="135" t="s">
        <v>317</v>
      </c>
      <c r="H188" s="136">
        <v>47</v>
      </c>
      <c r="I188" s="137"/>
      <c r="J188" s="138">
        <f>ROUND(I188*H188,2)</f>
        <v>0</v>
      </c>
      <c r="K188" s="134" t="s">
        <v>33</v>
      </c>
      <c r="L188" s="33"/>
      <c r="M188" s="139" t="s">
        <v>33</v>
      </c>
      <c r="N188" s="140" t="s">
        <v>49</v>
      </c>
      <c r="P188" s="141">
        <f>O188*H188</f>
        <v>0</v>
      </c>
      <c r="Q188" s="141">
        <v>0.08702</v>
      </c>
      <c r="R188" s="141">
        <f>Q188*H188</f>
        <v>4.08994</v>
      </c>
      <c r="S188" s="141">
        <v>0</v>
      </c>
      <c r="T188" s="142">
        <f>S188*H188</f>
        <v>0</v>
      </c>
      <c r="AR188" s="143" t="s">
        <v>201</v>
      </c>
      <c r="AT188" s="143" t="s">
        <v>197</v>
      </c>
      <c r="AU188" s="143" t="s">
        <v>87</v>
      </c>
      <c r="AY188" s="17" t="s">
        <v>194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7" t="s">
        <v>85</v>
      </c>
      <c r="BK188" s="144">
        <f>ROUND(I188*H188,2)</f>
        <v>0</v>
      </c>
      <c r="BL188" s="17" t="s">
        <v>201</v>
      </c>
      <c r="BM188" s="143" t="s">
        <v>1805</v>
      </c>
    </row>
    <row r="189" spans="2:51" s="12" customFormat="1" ht="11.25">
      <c r="B189" s="151"/>
      <c r="D189" s="145" t="s">
        <v>320</v>
      </c>
      <c r="E189" s="152" t="s">
        <v>33</v>
      </c>
      <c r="F189" s="153" t="s">
        <v>1806</v>
      </c>
      <c r="H189" s="154">
        <v>47</v>
      </c>
      <c r="I189" s="155"/>
      <c r="L189" s="151"/>
      <c r="M189" s="156"/>
      <c r="T189" s="157"/>
      <c r="AT189" s="152" t="s">
        <v>320</v>
      </c>
      <c r="AU189" s="152" t="s">
        <v>87</v>
      </c>
      <c r="AV189" s="12" t="s">
        <v>87</v>
      </c>
      <c r="AW189" s="12" t="s">
        <v>39</v>
      </c>
      <c r="AX189" s="12" t="s">
        <v>85</v>
      </c>
      <c r="AY189" s="152" t="s">
        <v>194</v>
      </c>
    </row>
    <row r="190" spans="2:65" s="1" customFormat="1" ht="37.9" customHeight="1">
      <c r="B190" s="33"/>
      <c r="C190" s="132" t="s">
        <v>861</v>
      </c>
      <c r="D190" s="132" t="s">
        <v>197</v>
      </c>
      <c r="E190" s="133" t="s">
        <v>872</v>
      </c>
      <c r="F190" s="134" t="s">
        <v>873</v>
      </c>
      <c r="G190" s="135" t="s">
        <v>317</v>
      </c>
      <c r="H190" s="136">
        <v>47</v>
      </c>
      <c r="I190" s="137"/>
      <c r="J190" s="138">
        <f>ROUND(I190*H190,2)</f>
        <v>0</v>
      </c>
      <c r="K190" s="134" t="s">
        <v>33</v>
      </c>
      <c r="L190" s="33"/>
      <c r="M190" s="139" t="s">
        <v>33</v>
      </c>
      <c r="N190" s="140" t="s">
        <v>49</v>
      </c>
      <c r="P190" s="141">
        <f>O190*H190</f>
        <v>0</v>
      </c>
      <c r="Q190" s="141">
        <v>0</v>
      </c>
      <c r="R190" s="141">
        <f>Q190*H190</f>
        <v>0</v>
      </c>
      <c r="S190" s="141">
        <v>0</v>
      </c>
      <c r="T190" s="142">
        <f>S190*H190</f>
        <v>0</v>
      </c>
      <c r="AR190" s="143" t="s">
        <v>201</v>
      </c>
      <c r="AT190" s="143" t="s">
        <v>197</v>
      </c>
      <c r="AU190" s="143" t="s">
        <v>87</v>
      </c>
      <c r="AY190" s="17" t="s">
        <v>194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7" t="s">
        <v>85</v>
      </c>
      <c r="BK190" s="144">
        <f>ROUND(I190*H190,2)</f>
        <v>0</v>
      </c>
      <c r="BL190" s="17" t="s">
        <v>201</v>
      </c>
      <c r="BM190" s="143" t="s">
        <v>1807</v>
      </c>
    </row>
    <row r="191" spans="2:63" s="11" customFormat="1" ht="22.9" customHeight="1">
      <c r="B191" s="120"/>
      <c r="D191" s="121" t="s">
        <v>77</v>
      </c>
      <c r="E191" s="130" t="s">
        <v>201</v>
      </c>
      <c r="F191" s="130" t="s">
        <v>354</v>
      </c>
      <c r="I191" s="123"/>
      <c r="J191" s="131">
        <f>BK191</f>
        <v>0</v>
      </c>
      <c r="L191" s="120"/>
      <c r="M191" s="125"/>
      <c r="P191" s="126">
        <f>SUM(P192:P202)</f>
        <v>0</v>
      </c>
      <c r="R191" s="126">
        <f>SUM(R192:R202)</f>
        <v>89.969505</v>
      </c>
      <c r="T191" s="127">
        <f>SUM(T192:T202)</f>
        <v>0</v>
      </c>
      <c r="AR191" s="121" t="s">
        <v>85</v>
      </c>
      <c r="AT191" s="128" t="s">
        <v>77</v>
      </c>
      <c r="AU191" s="128" t="s">
        <v>85</v>
      </c>
      <c r="AY191" s="121" t="s">
        <v>194</v>
      </c>
      <c r="BK191" s="129">
        <f>SUM(BK192:BK202)</f>
        <v>0</v>
      </c>
    </row>
    <row r="192" spans="2:65" s="1" customFormat="1" ht="16.5" customHeight="1">
      <c r="B192" s="33"/>
      <c r="C192" s="132" t="s">
        <v>866</v>
      </c>
      <c r="D192" s="132" t="s">
        <v>197</v>
      </c>
      <c r="E192" s="133" t="s">
        <v>751</v>
      </c>
      <c r="F192" s="134" t="s">
        <v>752</v>
      </c>
      <c r="G192" s="135" t="s">
        <v>344</v>
      </c>
      <c r="H192" s="136">
        <v>1.5</v>
      </c>
      <c r="I192" s="137"/>
      <c r="J192" s="138">
        <f>ROUND(I192*H192,2)</f>
        <v>0</v>
      </c>
      <c r="K192" s="134" t="s">
        <v>33</v>
      </c>
      <c r="L192" s="33"/>
      <c r="M192" s="139" t="s">
        <v>33</v>
      </c>
      <c r="N192" s="140" t="s">
        <v>49</v>
      </c>
      <c r="P192" s="141">
        <f>O192*H192</f>
        <v>0</v>
      </c>
      <c r="Q192" s="141">
        <v>2.43279</v>
      </c>
      <c r="R192" s="141">
        <f>Q192*H192</f>
        <v>3.6491849999999997</v>
      </c>
      <c r="S192" s="141">
        <v>0</v>
      </c>
      <c r="T192" s="142">
        <f>S192*H192</f>
        <v>0</v>
      </c>
      <c r="AR192" s="143" t="s">
        <v>201</v>
      </c>
      <c r="AT192" s="143" t="s">
        <v>197</v>
      </c>
      <c r="AU192" s="143" t="s">
        <v>87</v>
      </c>
      <c r="AY192" s="17" t="s">
        <v>194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7" t="s">
        <v>85</v>
      </c>
      <c r="BK192" s="144">
        <f>ROUND(I192*H192,2)</f>
        <v>0</v>
      </c>
      <c r="BL192" s="17" t="s">
        <v>201</v>
      </c>
      <c r="BM192" s="143" t="s">
        <v>1808</v>
      </c>
    </row>
    <row r="193" spans="2:51" s="12" customFormat="1" ht="11.25">
      <c r="B193" s="151"/>
      <c r="D193" s="145" t="s">
        <v>320</v>
      </c>
      <c r="E193" s="152" t="s">
        <v>33</v>
      </c>
      <c r="F193" s="153" t="s">
        <v>1809</v>
      </c>
      <c r="H193" s="154">
        <v>1.5</v>
      </c>
      <c r="I193" s="155"/>
      <c r="L193" s="151"/>
      <c r="M193" s="156"/>
      <c r="T193" s="157"/>
      <c r="AT193" s="152" t="s">
        <v>320</v>
      </c>
      <c r="AU193" s="152" t="s">
        <v>87</v>
      </c>
      <c r="AV193" s="12" t="s">
        <v>87</v>
      </c>
      <c r="AW193" s="12" t="s">
        <v>39</v>
      </c>
      <c r="AX193" s="12" t="s">
        <v>85</v>
      </c>
      <c r="AY193" s="152" t="s">
        <v>194</v>
      </c>
    </row>
    <row r="194" spans="2:65" s="1" customFormat="1" ht="16.5" customHeight="1">
      <c r="B194" s="33"/>
      <c r="C194" s="132" t="s">
        <v>871</v>
      </c>
      <c r="D194" s="132" t="s">
        <v>197</v>
      </c>
      <c r="E194" s="133" t="s">
        <v>1403</v>
      </c>
      <c r="F194" s="134" t="s">
        <v>1404</v>
      </c>
      <c r="G194" s="135" t="s">
        <v>344</v>
      </c>
      <c r="H194" s="136">
        <v>8</v>
      </c>
      <c r="I194" s="137"/>
      <c r="J194" s="138">
        <f>ROUND(I194*H194,2)</f>
        <v>0</v>
      </c>
      <c r="K194" s="134" t="s">
        <v>33</v>
      </c>
      <c r="L194" s="33"/>
      <c r="M194" s="139" t="s">
        <v>33</v>
      </c>
      <c r="N194" s="140" t="s">
        <v>49</v>
      </c>
      <c r="P194" s="141">
        <f>O194*H194</f>
        <v>0</v>
      </c>
      <c r="Q194" s="141">
        <v>2.43408</v>
      </c>
      <c r="R194" s="141">
        <f>Q194*H194</f>
        <v>19.47264</v>
      </c>
      <c r="S194" s="141">
        <v>0</v>
      </c>
      <c r="T194" s="142">
        <f>S194*H194</f>
        <v>0</v>
      </c>
      <c r="AR194" s="143" t="s">
        <v>201</v>
      </c>
      <c r="AT194" s="143" t="s">
        <v>197</v>
      </c>
      <c r="AU194" s="143" t="s">
        <v>87</v>
      </c>
      <c r="AY194" s="17" t="s">
        <v>194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7" t="s">
        <v>85</v>
      </c>
      <c r="BK194" s="144">
        <f>ROUND(I194*H194,2)</f>
        <v>0</v>
      </c>
      <c r="BL194" s="17" t="s">
        <v>201</v>
      </c>
      <c r="BM194" s="143" t="s">
        <v>1810</v>
      </c>
    </row>
    <row r="195" spans="2:51" s="12" customFormat="1" ht="11.25">
      <c r="B195" s="151"/>
      <c r="D195" s="145" t="s">
        <v>320</v>
      </c>
      <c r="E195" s="152" t="s">
        <v>33</v>
      </c>
      <c r="F195" s="153" t="s">
        <v>1811</v>
      </c>
      <c r="H195" s="154">
        <v>8</v>
      </c>
      <c r="I195" s="155"/>
      <c r="L195" s="151"/>
      <c r="M195" s="156"/>
      <c r="T195" s="157"/>
      <c r="AT195" s="152" t="s">
        <v>320</v>
      </c>
      <c r="AU195" s="152" t="s">
        <v>87</v>
      </c>
      <c r="AV195" s="12" t="s">
        <v>87</v>
      </c>
      <c r="AW195" s="12" t="s">
        <v>39</v>
      </c>
      <c r="AX195" s="12" t="s">
        <v>85</v>
      </c>
      <c r="AY195" s="152" t="s">
        <v>194</v>
      </c>
    </row>
    <row r="196" spans="2:65" s="1" customFormat="1" ht="16.5" customHeight="1">
      <c r="B196" s="33"/>
      <c r="C196" s="132" t="s">
        <v>875</v>
      </c>
      <c r="D196" s="132" t="s">
        <v>197</v>
      </c>
      <c r="E196" s="133" t="s">
        <v>355</v>
      </c>
      <c r="F196" s="134" t="s">
        <v>356</v>
      </c>
      <c r="G196" s="135" t="s">
        <v>344</v>
      </c>
      <c r="H196" s="136">
        <v>6</v>
      </c>
      <c r="I196" s="137"/>
      <c r="J196" s="138">
        <f>ROUND(I196*H196,2)</f>
        <v>0</v>
      </c>
      <c r="K196" s="134" t="s">
        <v>33</v>
      </c>
      <c r="L196" s="33"/>
      <c r="M196" s="139" t="s">
        <v>33</v>
      </c>
      <c r="N196" s="140" t="s">
        <v>49</v>
      </c>
      <c r="P196" s="141">
        <f>O196*H196</f>
        <v>0</v>
      </c>
      <c r="Q196" s="141">
        <v>2.43408</v>
      </c>
      <c r="R196" s="141">
        <f>Q196*H196</f>
        <v>14.604479999999999</v>
      </c>
      <c r="S196" s="141">
        <v>0</v>
      </c>
      <c r="T196" s="142">
        <f>S196*H196</f>
        <v>0</v>
      </c>
      <c r="AR196" s="143" t="s">
        <v>201</v>
      </c>
      <c r="AT196" s="143" t="s">
        <v>197</v>
      </c>
      <c r="AU196" s="143" t="s">
        <v>87</v>
      </c>
      <c r="AY196" s="17" t="s">
        <v>194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7" t="s">
        <v>85</v>
      </c>
      <c r="BK196" s="144">
        <f>ROUND(I196*H196,2)</f>
        <v>0</v>
      </c>
      <c r="BL196" s="17" t="s">
        <v>201</v>
      </c>
      <c r="BM196" s="143" t="s">
        <v>1812</v>
      </c>
    </row>
    <row r="197" spans="2:51" s="12" customFormat="1" ht="11.25">
      <c r="B197" s="151"/>
      <c r="D197" s="145" t="s">
        <v>320</v>
      </c>
      <c r="E197" s="152" t="s">
        <v>33</v>
      </c>
      <c r="F197" s="153" t="s">
        <v>1813</v>
      </c>
      <c r="H197" s="154">
        <v>6</v>
      </c>
      <c r="I197" s="155"/>
      <c r="L197" s="151"/>
      <c r="M197" s="156"/>
      <c r="T197" s="157"/>
      <c r="AT197" s="152" t="s">
        <v>320</v>
      </c>
      <c r="AU197" s="152" t="s">
        <v>87</v>
      </c>
      <c r="AV197" s="12" t="s">
        <v>87</v>
      </c>
      <c r="AW197" s="12" t="s">
        <v>39</v>
      </c>
      <c r="AX197" s="12" t="s">
        <v>85</v>
      </c>
      <c r="AY197" s="152" t="s">
        <v>194</v>
      </c>
    </row>
    <row r="198" spans="2:65" s="1" customFormat="1" ht="16.5" customHeight="1">
      <c r="B198" s="33"/>
      <c r="C198" s="132" t="s">
        <v>878</v>
      </c>
      <c r="D198" s="132" t="s">
        <v>197</v>
      </c>
      <c r="E198" s="133" t="s">
        <v>591</v>
      </c>
      <c r="F198" s="134" t="s">
        <v>592</v>
      </c>
      <c r="G198" s="135" t="s">
        <v>344</v>
      </c>
      <c r="H198" s="136">
        <v>24</v>
      </c>
      <c r="I198" s="137"/>
      <c r="J198" s="138">
        <f>ROUND(I198*H198,2)</f>
        <v>0</v>
      </c>
      <c r="K198" s="134" t="s">
        <v>33</v>
      </c>
      <c r="L198" s="33"/>
      <c r="M198" s="139" t="s">
        <v>33</v>
      </c>
      <c r="N198" s="140" t="s">
        <v>49</v>
      </c>
      <c r="P198" s="141">
        <f>O198*H198</f>
        <v>0</v>
      </c>
      <c r="Q198" s="141">
        <v>1.9968</v>
      </c>
      <c r="R198" s="141">
        <f>Q198*H198</f>
        <v>47.923199999999994</v>
      </c>
      <c r="S198" s="141">
        <v>0</v>
      </c>
      <c r="T198" s="142">
        <f>S198*H198</f>
        <v>0</v>
      </c>
      <c r="AR198" s="143" t="s">
        <v>201</v>
      </c>
      <c r="AT198" s="143" t="s">
        <v>197</v>
      </c>
      <c r="AU198" s="143" t="s">
        <v>87</v>
      </c>
      <c r="AY198" s="17" t="s">
        <v>194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7" t="s">
        <v>85</v>
      </c>
      <c r="BK198" s="144">
        <f>ROUND(I198*H198,2)</f>
        <v>0</v>
      </c>
      <c r="BL198" s="17" t="s">
        <v>201</v>
      </c>
      <c r="BM198" s="143" t="s">
        <v>1814</v>
      </c>
    </row>
    <row r="199" spans="2:51" s="12" customFormat="1" ht="11.25">
      <c r="B199" s="151"/>
      <c r="D199" s="145" t="s">
        <v>320</v>
      </c>
      <c r="E199" s="152" t="s">
        <v>33</v>
      </c>
      <c r="F199" s="153" t="s">
        <v>1815</v>
      </c>
      <c r="H199" s="154">
        <v>24</v>
      </c>
      <c r="I199" s="155"/>
      <c r="L199" s="151"/>
      <c r="M199" s="156"/>
      <c r="T199" s="157"/>
      <c r="AT199" s="152" t="s">
        <v>320</v>
      </c>
      <c r="AU199" s="152" t="s">
        <v>87</v>
      </c>
      <c r="AV199" s="12" t="s">
        <v>87</v>
      </c>
      <c r="AW199" s="12" t="s">
        <v>39</v>
      </c>
      <c r="AX199" s="12" t="s">
        <v>85</v>
      </c>
      <c r="AY199" s="152" t="s">
        <v>194</v>
      </c>
    </row>
    <row r="200" spans="2:65" s="1" customFormat="1" ht="21.75" customHeight="1">
      <c r="B200" s="33"/>
      <c r="C200" s="132" t="s">
        <v>882</v>
      </c>
      <c r="D200" s="132" t="s">
        <v>197</v>
      </c>
      <c r="E200" s="133" t="s">
        <v>1411</v>
      </c>
      <c r="F200" s="134" t="s">
        <v>1412</v>
      </c>
      <c r="G200" s="135" t="s">
        <v>344</v>
      </c>
      <c r="H200" s="136">
        <v>2</v>
      </c>
      <c r="I200" s="137"/>
      <c r="J200" s="138">
        <f>ROUND(I200*H200,2)</f>
        <v>0</v>
      </c>
      <c r="K200" s="134" t="s">
        <v>295</v>
      </c>
      <c r="L200" s="33"/>
      <c r="M200" s="139" t="s">
        <v>33</v>
      </c>
      <c r="N200" s="140" t="s">
        <v>49</v>
      </c>
      <c r="P200" s="141">
        <f>O200*H200</f>
        <v>0</v>
      </c>
      <c r="Q200" s="141">
        <v>2.16</v>
      </c>
      <c r="R200" s="141">
        <f>Q200*H200</f>
        <v>4.32</v>
      </c>
      <c r="S200" s="141">
        <v>0</v>
      </c>
      <c r="T200" s="142">
        <f>S200*H200</f>
        <v>0</v>
      </c>
      <c r="AR200" s="143" t="s">
        <v>201</v>
      </c>
      <c r="AT200" s="143" t="s">
        <v>197</v>
      </c>
      <c r="AU200" s="143" t="s">
        <v>87</v>
      </c>
      <c r="AY200" s="17" t="s">
        <v>194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7" t="s">
        <v>85</v>
      </c>
      <c r="BK200" s="144">
        <f>ROUND(I200*H200,2)</f>
        <v>0</v>
      </c>
      <c r="BL200" s="17" t="s">
        <v>201</v>
      </c>
      <c r="BM200" s="143" t="s">
        <v>1816</v>
      </c>
    </row>
    <row r="201" spans="2:47" s="1" customFormat="1" ht="11.25">
      <c r="B201" s="33"/>
      <c r="D201" s="149" t="s">
        <v>297</v>
      </c>
      <c r="F201" s="150" t="s">
        <v>1414</v>
      </c>
      <c r="I201" s="147"/>
      <c r="L201" s="33"/>
      <c r="M201" s="148"/>
      <c r="T201" s="54"/>
      <c r="AT201" s="17" t="s">
        <v>297</v>
      </c>
      <c r="AU201" s="17" t="s">
        <v>87</v>
      </c>
    </row>
    <row r="202" spans="2:51" s="12" customFormat="1" ht="11.25">
      <c r="B202" s="151"/>
      <c r="D202" s="145" t="s">
        <v>320</v>
      </c>
      <c r="E202" s="152" t="s">
        <v>33</v>
      </c>
      <c r="F202" s="153" t="s">
        <v>1817</v>
      </c>
      <c r="H202" s="154">
        <v>2</v>
      </c>
      <c r="I202" s="155"/>
      <c r="L202" s="151"/>
      <c r="M202" s="156"/>
      <c r="T202" s="157"/>
      <c r="AT202" s="152" t="s">
        <v>320</v>
      </c>
      <c r="AU202" s="152" t="s">
        <v>87</v>
      </c>
      <c r="AV202" s="12" t="s">
        <v>87</v>
      </c>
      <c r="AW202" s="12" t="s">
        <v>39</v>
      </c>
      <c r="AX202" s="12" t="s">
        <v>85</v>
      </c>
      <c r="AY202" s="152" t="s">
        <v>194</v>
      </c>
    </row>
    <row r="203" spans="2:63" s="11" customFormat="1" ht="22.9" customHeight="1">
      <c r="B203" s="120"/>
      <c r="D203" s="121" t="s">
        <v>77</v>
      </c>
      <c r="E203" s="130" t="s">
        <v>235</v>
      </c>
      <c r="F203" s="130" t="s">
        <v>364</v>
      </c>
      <c r="I203" s="123"/>
      <c r="J203" s="131">
        <f>BK203</f>
        <v>0</v>
      </c>
      <c r="L203" s="120"/>
      <c r="M203" s="125"/>
      <c r="P203" s="126">
        <f>SUM(P204:P216)</f>
        <v>0</v>
      </c>
      <c r="R203" s="126">
        <f>SUM(R204:R216)</f>
        <v>0.008822700000000001</v>
      </c>
      <c r="T203" s="127">
        <f>SUM(T204:T216)</f>
        <v>0</v>
      </c>
      <c r="AR203" s="121" t="s">
        <v>85</v>
      </c>
      <c r="AT203" s="128" t="s">
        <v>77</v>
      </c>
      <c r="AU203" s="128" t="s">
        <v>85</v>
      </c>
      <c r="AY203" s="121" t="s">
        <v>194</v>
      </c>
      <c r="BK203" s="129">
        <f>SUM(BK204:BK216)</f>
        <v>0</v>
      </c>
    </row>
    <row r="204" spans="2:65" s="1" customFormat="1" ht="16.5" customHeight="1">
      <c r="B204" s="33"/>
      <c r="C204" s="132" t="s">
        <v>888</v>
      </c>
      <c r="D204" s="132" t="s">
        <v>197</v>
      </c>
      <c r="E204" s="133" t="s">
        <v>902</v>
      </c>
      <c r="F204" s="134" t="s">
        <v>903</v>
      </c>
      <c r="G204" s="135" t="s">
        <v>367</v>
      </c>
      <c r="H204" s="136">
        <v>24.7</v>
      </c>
      <c r="I204" s="137"/>
      <c r="J204" s="138">
        <f>ROUND(I204*H204,2)</f>
        <v>0</v>
      </c>
      <c r="K204" s="134" t="s">
        <v>33</v>
      </c>
      <c r="L204" s="33"/>
      <c r="M204" s="139" t="s">
        <v>33</v>
      </c>
      <c r="N204" s="140" t="s">
        <v>49</v>
      </c>
      <c r="P204" s="141">
        <f>O204*H204</f>
        <v>0</v>
      </c>
      <c r="Q204" s="141">
        <v>0</v>
      </c>
      <c r="R204" s="141">
        <f>Q204*H204</f>
        <v>0</v>
      </c>
      <c r="S204" s="141">
        <v>0</v>
      </c>
      <c r="T204" s="142">
        <f>S204*H204</f>
        <v>0</v>
      </c>
      <c r="AR204" s="143" t="s">
        <v>201</v>
      </c>
      <c r="AT204" s="143" t="s">
        <v>197</v>
      </c>
      <c r="AU204" s="143" t="s">
        <v>87</v>
      </c>
      <c r="AY204" s="17" t="s">
        <v>194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7" t="s">
        <v>85</v>
      </c>
      <c r="BK204" s="144">
        <f>ROUND(I204*H204,2)</f>
        <v>0</v>
      </c>
      <c r="BL204" s="17" t="s">
        <v>201</v>
      </c>
      <c r="BM204" s="143" t="s">
        <v>1818</v>
      </c>
    </row>
    <row r="205" spans="2:51" s="12" customFormat="1" ht="11.25">
      <c r="B205" s="151"/>
      <c r="D205" s="145" t="s">
        <v>320</v>
      </c>
      <c r="E205" s="152" t="s">
        <v>33</v>
      </c>
      <c r="F205" s="153" t="s">
        <v>1819</v>
      </c>
      <c r="H205" s="154">
        <v>24.7</v>
      </c>
      <c r="I205" s="155"/>
      <c r="L205" s="151"/>
      <c r="M205" s="156"/>
      <c r="T205" s="157"/>
      <c r="AT205" s="152" t="s">
        <v>320</v>
      </c>
      <c r="AU205" s="152" t="s">
        <v>87</v>
      </c>
      <c r="AV205" s="12" t="s">
        <v>87</v>
      </c>
      <c r="AW205" s="12" t="s">
        <v>39</v>
      </c>
      <c r="AX205" s="12" t="s">
        <v>85</v>
      </c>
      <c r="AY205" s="152" t="s">
        <v>194</v>
      </c>
    </row>
    <row r="206" spans="2:65" s="1" customFormat="1" ht="16.5" customHeight="1">
      <c r="B206" s="33"/>
      <c r="C206" s="132" t="s">
        <v>895</v>
      </c>
      <c r="D206" s="132" t="s">
        <v>197</v>
      </c>
      <c r="E206" s="133" t="s">
        <v>907</v>
      </c>
      <c r="F206" s="134" t="s">
        <v>908</v>
      </c>
      <c r="G206" s="135" t="s">
        <v>317</v>
      </c>
      <c r="H206" s="136">
        <v>4</v>
      </c>
      <c r="I206" s="137"/>
      <c r="J206" s="138">
        <f>ROUND(I206*H206,2)</f>
        <v>0</v>
      </c>
      <c r="K206" s="134" t="s">
        <v>295</v>
      </c>
      <c r="L206" s="33"/>
      <c r="M206" s="139" t="s">
        <v>33</v>
      </c>
      <c r="N206" s="140" t="s">
        <v>49</v>
      </c>
      <c r="P206" s="141">
        <f>O206*H206</f>
        <v>0</v>
      </c>
      <c r="Q206" s="141">
        <v>0.00063</v>
      </c>
      <c r="R206" s="141">
        <f>Q206*H206</f>
        <v>0.00252</v>
      </c>
      <c r="S206" s="141">
        <v>0</v>
      </c>
      <c r="T206" s="142">
        <f>S206*H206</f>
        <v>0</v>
      </c>
      <c r="AR206" s="143" t="s">
        <v>201</v>
      </c>
      <c r="AT206" s="143" t="s">
        <v>197</v>
      </c>
      <c r="AU206" s="143" t="s">
        <v>87</v>
      </c>
      <c r="AY206" s="17" t="s">
        <v>194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7" t="s">
        <v>85</v>
      </c>
      <c r="BK206" s="144">
        <f>ROUND(I206*H206,2)</f>
        <v>0</v>
      </c>
      <c r="BL206" s="17" t="s">
        <v>201</v>
      </c>
      <c r="BM206" s="143" t="s">
        <v>1820</v>
      </c>
    </row>
    <row r="207" spans="2:47" s="1" customFormat="1" ht="11.25">
      <c r="B207" s="33"/>
      <c r="D207" s="149" t="s">
        <v>297</v>
      </c>
      <c r="F207" s="150" t="s">
        <v>910</v>
      </c>
      <c r="I207" s="147"/>
      <c r="L207" s="33"/>
      <c r="M207" s="148"/>
      <c r="T207" s="54"/>
      <c r="AT207" s="17" t="s">
        <v>297</v>
      </c>
      <c r="AU207" s="17" t="s">
        <v>87</v>
      </c>
    </row>
    <row r="208" spans="2:51" s="12" customFormat="1" ht="11.25">
      <c r="B208" s="151"/>
      <c r="D208" s="145" t="s">
        <v>320</v>
      </c>
      <c r="E208" s="152" t="s">
        <v>33</v>
      </c>
      <c r="F208" s="153" t="s">
        <v>1821</v>
      </c>
      <c r="H208" s="154">
        <v>4</v>
      </c>
      <c r="I208" s="155"/>
      <c r="L208" s="151"/>
      <c r="M208" s="156"/>
      <c r="T208" s="157"/>
      <c r="AT208" s="152" t="s">
        <v>320</v>
      </c>
      <c r="AU208" s="152" t="s">
        <v>87</v>
      </c>
      <c r="AV208" s="12" t="s">
        <v>87</v>
      </c>
      <c r="AW208" s="12" t="s">
        <v>39</v>
      </c>
      <c r="AX208" s="12" t="s">
        <v>85</v>
      </c>
      <c r="AY208" s="152" t="s">
        <v>194</v>
      </c>
    </row>
    <row r="209" spans="2:65" s="1" customFormat="1" ht="24.2" customHeight="1">
      <c r="B209" s="33"/>
      <c r="C209" s="132" t="s">
        <v>901</v>
      </c>
      <c r="D209" s="132" t="s">
        <v>197</v>
      </c>
      <c r="E209" s="133" t="s">
        <v>919</v>
      </c>
      <c r="F209" s="134" t="s">
        <v>920</v>
      </c>
      <c r="G209" s="135" t="s">
        <v>367</v>
      </c>
      <c r="H209" s="136">
        <v>4.23</v>
      </c>
      <c r="I209" s="137"/>
      <c r="J209" s="138">
        <f>ROUND(I209*H209,2)</f>
        <v>0</v>
      </c>
      <c r="K209" s="134" t="s">
        <v>295</v>
      </c>
      <c r="L209" s="33"/>
      <c r="M209" s="139" t="s">
        <v>33</v>
      </c>
      <c r="N209" s="140" t="s">
        <v>49</v>
      </c>
      <c r="P209" s="141">
        <f>O209*H209</f>
        <v>0</v>
      </c>
      <c r="Q209" s="141">
        <v>0.00149</v>
      </c>
      <c r="R209" s="141">
        <f>Q209*H209</f>
        <v>0.0063027000000000005</v>
      </c>
      <c r="S209" s="141">
        <v>0</v>
      </c>
      <c r="T209" s="142">
        <f>S209*H209</f>
        <v>0</v>
      </c>
      <c r="AR209" s="143" t="s">
        <v>201</v>
      </c>
      <c r="AT209" s="143" t="s">
        <v>197</v>
      </c>
      <c r="AU209" s="143" t="s">
        <v>87</v>
      </c>
      <c r="AY209" s="17" t="s">
        <v>194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7" t="s">
        <v>85</v>
      </c>
      <c r="BK209" s="144">
        <f>ROUND(I209*H209,2)</f>
        <v>0</v>
      </c>
      <c r="BL209" s="17" t="s">
        <v>201</v>
      </c>
      <c r="BM209" s="143" t="s">
        <v>1822</v>
      </c>
    </row>
    <row r="210" spans="2:47" s="1" customFormat="1" ht="11.25">
      <c r="B210" s="33"/>
      <c r="D210" s="149" t="s">
        <v>297</v>
      </c>
      <c r="F210" s="150" t="s">
        <v>922</v>
      </c>
      <c r="I210" s="147"/>
      <c r="L210" s="33"/>
      <c r="M210" s="148"/>
      <c r="T210" s="54"/>
      <c r="AT210" s="17" t="s">
        <v>297</v>
      </c>
      <c r="AU210" s="17" t="s">
        <v>87</v>
      </c>
    </row>
    <row r="211" spans="2:51" s="12" customFormat="1" ht="11.25">
      <c r="B211" s="151"/>
      <c r="D211" s="145" t="s">
        <v>320</v>
      </c>
      <c r="E211" s="152" t="s">
        <v>33</v>
      </c>
      <c r="F211" s="153" t="s">
        <v>1823</v>
      </c>
      <c r="H211" s="154">
        <v>4.23</v>
      </c>
      <c r="I211" s="155"/>
      <c r="L211" s="151"/>
      <c r="M211" s="156"/>
      <c r="T211" s="157"/>
      <c r="AT211" s="152" t="s">
        <v>320</v>
      </c>
      <c r="AU211" s="152" t="s">
        <v>87</v>
      </c>
      <c r="AV211" s="12" t="s">
        <v>87</v>
      </c>
      <c r="AW211" s="12" t="s">
        <v>39</v>
      </c>
      <c r="AX211" s="12" t="s">
        <v>85</v>
      </c>
      <c r="AY211" s="152" t="s">
        <v>194</v>
      </c>
    </row>
    <row r="212" spans="2:65" s="1" customFormat="1" ht="16.5" customHeight="1">
      <c r="B212" s="33"/>
      <c r="C212" s="132" t="s">
        <v>906</v>
      </c>
      <c r="D212" s="132" t="s">
        <v>197</v>
      </c>
      <c r="E212" s="133" t="s">
        <v>937</v>
      </c>
      <c r="F212" s="134" t="s">
        <v>938</v>
      </c>
      <c r="G212" s="135" t="s">
        <v>367</v>
      </c>
      <c r="H212" s="136">
        <v>2.25</v>
      </c>
      <c r="I212" s="137"/>
      <c r="J212" s="138">
        <f>ROUND(I212*H212,2)</f>
        <v>0</v>
      </c>
      <c r="K212" s="134" t="s">
        <v>33</v>
      </c>
      <c r="L212" s="33"/>
      <c r="M212" s="139" t="s">
        <v>33</v>
      </c>
      <c r="N212" s="140" t="s">
        <v>49</v>
      </c>
      <c r="P212" s="141">
        <f>O212*H212</f>
        <v>0</v>
      </c>
      <c r="Q212" s="141">
        <v>0</v>
      </c>
      <c r="R212" s="141">
        <f>Q212*H212</f>
        <v>0</v>
      </c>
      <c r="S212" s="141">
        <v>0</v>
      </c>
      <c r="T212" s="142">
        <f>S212*H212</f>
        <v>0</v>
      </c>
      <c r="AR212" s="143" t="s">
        <v>201</v>
      </c>
      <c r="AT212" s="143" t="s">
        <v>197</v>
      </c>
      <c r="AU212" s="143" t="s">
        <v>87</v>
      </c>
      <c r="AY212" s="17" t="s">
        <v>194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7" t="s">
        <v>85</v>
      </c>
      <c r="BK212" s="144">
        <f>ROUND(I212*H212,2)</f>
        <v>0</v>
      </c>
      <c r="BL212" s="17" t="s">
        <v>201</v>
      </c>
      <c r="BM212" s="143" t="s">
        <v>1824</v>
      </c>
    </row>
    <row r="213" spans="2:47" s="1" customFormat="1" ht="19.5">
      <c r="B213" s="33"/>
      <c r="D213" s="145" t="s">
        <v>206</v>
      </c>
      <c r="F213" s="146" t="s">
        <v>940</v>
      </c>
      <c r="I213" s="147"/>
      <c r="L213" s="33"/>
      <c r="M213" s="148"/>
      <c r="T213" s="54"/>
      <c r="AT213" s="17" t="s">
        <v>206</v>
      </c>
      <c r="AU213" s="17" t="s">
        <v>87</v>
      </c>
    </row>
    <row r="214" spans="2:51" s="12" customFormat="1" ht="11.25">
      <c r="B214" s="151"/>
      <c r="D214" s="145" t="s">
        <v>320</v>
      </c>
      <c r="E214" s="152" t="s">
        <v>33</v>
      </c>
      <c r="F214" s="153" t="s">
        <v>1825</v>
      </c>
      <c r="H214" s="154">
        <v>2.25</v>
      </c>
      <c r="I214" s="155"/>
      <c r="L214" s="151"/>
      <c r="M214" s="156"/>
      <c r="T214" s="157"/>
      <c r="AT214" s="152" t="s">
        <v>320</v>
      </c>
      <c r="AU214" s="152" t="s">
        <v>87</v>
      </c>
      <c r="AV214" s="12" t="s">
        <v>87</v>
      </c>
      <c r="AW214" s="12" t="s">
        <v>39</v>
      </c>
      <c r="AX214" s="12" t="s">
        <v>85</v>
      </c>
      <c r="AY214" s="152" t="s">
        <v>194</v>
      </c>
    </row>
    <row r="215" spans="2:65" s="1" customFormat="1" ht="16.5" customHeight="1">
      <c r="B215" s="33"/>
      <c r="C215" s="132" t="s">
        <v>912</v>
      </c>
      <c r="D215" s="132" t="s">
        <v>197</v>
      </c>
      <c r="E215" s="133" t="s">
        <v>943</v>
      </c>
      <c r="F215" s="134" t="s">
        <v>944</v>
      </c>
      <c r="G215" s="135" t="s">
        <v>367</v>
      </c>
      <c r="H215" s="136">
        <v>2</v>
      </c>
      <c r="I215" s="137"/>
      <c r="J215" s="138">
        <f>ROUND(I215*H215,2)</f>
        <v>0</v>
      </c>
      <c r="K215" s="134" t="s">
        <v>33</v>
      </c>
      <c r="L215" s="33"/>
      <c r="M215" s="139" t="s">
        <v>33</v>
      </c>
      <c r="N215" s="140" t="s">
        <v>49</v>
      </c>
      <c r="P215" s="141">
        <f>O215*H215</f>
        <v>0</v>
      </c>
      <c r="Q215" s="141">
        <v>0</v>
      </c>
      <c r="R215" s="141">
        <f>Q215*H215</f>
        <v>0</v>
      </c>
      <c r="S215" s="141">
        <v>0</v>
      </c>
      <c r="T215" s="142">
        <f>S215*H215</f>
        <v>0</v>
      </c>
      <c r="AR215" s="143" t="s">
        <v>201</v>
      </c>
      <c r="AT215" s="143" t="s">
        <v>197</v>
      </c>
      <c r="AU215" s="143" t="s">
        <v>87</v>
      </c>
      <c r="AY215" s="17" t="s">
        <v>194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7" t="s">
        <v>85</v>
      </c>
      <c r="BK215" s="144">
        <f>ROUND(I215*H215,2)</f>
        <v>0</v>
      </c>
      <c r="BL215" s="17" t="s">
        <v>201</v>
      </c>
      <c r="BM215" s="143" t="s">
        <v>1826</v>
      </c>
    </row>
    <row r="216" spans="2:51" s="12" customFormat="1" ht="11.25">
      <c r="B216" s="151"/>
      <c r="D216" s="145" t="s">
        <v>320</v>
      </c>
      <c r="E216" s="152" t="s">
        <v>33</v>
      </c>
      <c r="F216" s="153" t="s">
        <v>1827</v>
      </c>
      <c r="H216" s="154">
        <v>2</v>
      </c>
      <c r="I216" s="155"/>
      <c r="L216" s="151"/>
      <c r="M216" s="156"/>
      <c r="T216" s="157"/>
      <c r="AT216" s="152" t="s">
        <v>320</v>
      </c>
      <c r="AU216" s="152" t="s">
        <v>87</v>
      </c>
      <c r="AV216" s="12" t="s">
        <v>87</v>
      </c>
      <c r="AW216" s="12" t="s">
        <v>39</v>
      </c>
      <c r="AX216" s="12" t="s">
        <v>85</v>
      </c>
      <c r="AY216" s="152" t="s">
        <v>194</v>
      </c>
    </row>
    <row r="217" spans="2:63" s="11" customFormat="1" ht="22.9" customHeight="1">
      <c r="B217" s="120"/>
      <c r="D217" s="121" t="s">
        <v>77</v>
      </c>
      <c r="E217" s="130" t="s">
        <v>498</v>
      </c>
      <c r="F217" s="130" t="s">
        <v>499</v>
      </c>
      <c r="I217" s="123"/>
      <c r="J217" s="131">
        <f>BK217</f>
        <v>0</v>
      </c>
      <c r="L217" s="120"/>
      <c r="M217" s="125"/>
      <c r="P217" s="126">
        <f>SUM(P218:P219)</f>
        <v>0</v>
      </c>
      <c r="R217" s="126">
        <f>SUM(R218:R219)</f>
        <v>0</v>
      </c>
      <c r="T217" s="127">
        <f>SUM(T218:T219)</f>
        <v>0</v>
      </c>
      <c r="AR217" s="121" t="s">
        <v>85</v>
      </c>
      <c r="AT217" s="128" t="s">
        <v>77</v>
      </c>
      <c r="AU217" s="128" t="s">
        <v>85</v>
      </c>
      <c r="AY217" s="121" t="s">
        <v>194</v>
      </c>
      <c r="BK217" s="129">
        <f>SUM(BK218:BK219)</f>
        <v>0</v>
      </c>
    </row>
    <row r="218" spans="2:65" s="1" customFormat="1" ht="24.2" customHeight="1">
      <c r="B218" s="33"/>
      <c r="C218" s="132" t="s">
        <v>915</v>
      </c>
      <c r="D218" s="132" t="s">
        <v>197</v>
      </c>
      <c r="E218" s="133" t="s">
        <v>500</v>
      </c>
      <c r="F218" s="134" t="s">
        <v>501</v>
      </c>
      <c r="G218" s="135" t="s">
        <v>351</v>
      </c>
      <c r="H218" s="136">
        <v>105.56</v>
      </c>
      <c r="I218" s="137"/>
      <c r="J218" s="138">
        <f>ROUND(I218*H218,2)</f>
        <v>0</v>
      </c>
      <c r="K218" s="134" t="s">
        <v>295</v>
      </c>
      <c r="L218" s="33"/>
      <c r="M218" s="139" t="s">
        <v>33</v>
      </c>
      <c r="N218" s="140" t="s">
        <v>49</v>
      </c>
      <c r="P218" s="141">
        <f>O218*H218</f>
        <v>0</v>
      </c>
      <c r="Q218" s="141">
        <v>0</v>
      </c>
      <c r="R218" s="141">
        <f>Q218*H218</f>
        <v>0</v>
      </c>
      <c r="S218" s="141">
        <v>0</v>
      </c>
      <c r="T218" s="142">
        <f>S218*H218</f>
        <v>0</v>
      </c>
      <c r="AR218" s="143" t="s">
        <v>201</v>
      </c>
      <c r="AT218" s="143" t="s">
        <v>197</v>
      </c>
      <c r="AU218" s="143" t="s">
        <v>87</v>
      </c>
      <c r="AY218" s="17" t="s">
        <v>194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7" t="s">
        <v>85</v>
      </c>
      <c r="BK218" s="144">
        <f>ROUND(I218*H218,2)</f>
        <v>0</v>
      </c>
      <c r="BL218" s="17" t="s">
        <v>201</v>
      </c>
      <c r="BM218" s="143" t="s">
        <v>1828</v>
      </c>
    </row>
    <row r="219" spans="2:47" s="1" customFormat="1" ht="11.25">
      <c r="B219" s="33"/>
      <c r="D219" s="149" t="s">
        <v>297</v>
      </c>
      <c r="F219" s="150" t="s">
        <v>503</v>
      </c>
      <c r="I219" s="147"/>
      <c r="L219" s="33"/>
      <c r="M219" s="148"/>
      <c r="T219" s="54"/>
      <c r="AT219" s="17" t="s">
        <v>297</v>
      </c>
      <c r="AU219" s="17" t="s">
        <v>87</v>
      </c>
    </row>
    <row r="220" spans="2:63" s="11" customFormat="1" ht="22.9" customHeight="1">
      <c r="B220" s="120"/>
      <c r="D220" s="121" t="s">
        <v>77</v>
      </c>
      <c r="E220" s="130" t="s">
        <v>375</v>
      </c>
      <c r="F220" s="130" t="s">
        <v>376</v>
      </c>
      <c r="I220" s="123"/>
      <c r="J220" s="131">
        <f>BK220</f>
        <v>0</v>
      </c>
      <c r="L220" s="120"/>
      <c r="M220" s="125"/>
      <c r="P220" s="126">
        <f>SUM(P221:P222)</f>
        <v>0</v>
      </c>
      <c r="R220" s="126">
        <f>SUM(R221:R222)</f>
        <v>0</v>
      </c>
      <c r="T220" s="127">
        <f>SUM(T221:T222)</f>
        <v>0</v>
      </c>
      <c r="AR220" s="121" t="s">
        <v>85</v>
      </c>
      <c r="AT220" s="128" t="s">
        <v>77</v>
      </c>
      <c r="AU220" s="128" t="s">
        <v>85</v>
      </c>
      <c r="AY220" s="121" t="s">
        <v>194</v>
      </c>
      <c r="BK220" s="129">
        <f>SUM(BK221:BK222)</f>
        <v>0</v>
      </c>
    </row>
    <row r="221" spans="2:65" s="1" customFormat="1" ht="21.75" customHeight="1">
      <c r="B221" s="33"/>
      <c r="C221" s="132" t="s">
        <v>1063</v>
      </c>
      <c r="D221" s="132" t="s">
        <v>197</v>
      </c>
      <c r="E221" s="133" t="s">
        <v>377</v>
      </c>
      <c r="F221" s="134" t="s">
        <v>378</v>
      </c>
      <c r="G221" s="135" t="s">
        <v>351</v>
      </c>
      <c r="H221" s="136">
        <v>146.466</v>
      </c>
      <c r="I221" s="137"/>
      <c r="J221" s="138">
        <f>ROUND(I221*H221,2)</f>
        <v>0</v>
      </c>
      <c r="K221" s="134" t="s">
        <v>295</v>
      </c>
      <c r="L221" s="33"/>
      <c r="M221" s="139" t="s">
        <v>33</v>
      </c>
      <c r="N221" s="140" t="s">
        <v>49</v>
      </c>
      <c r="P221" s="141">
        <f>O221*H221</f>
        <v>0</v>
      </c>
      <c r="Q221" s="141">
        <v>0</v>
      </c>
      <c r="R221" s="141">
        <f>Q221*H221</f>
        <v>0</v>
      </c>
      <c r="S221" s="141">
        <v>0</v>
      </c>
      <c r="T221" s="142">
        <f>S221*H221</f>
        <v>0</v>
      </c>
      <c r="AR221" s="143" t="s">
        <v>201</v>
      </c>
      <c r="AT221" s="143" t="s">
        <v>197</v>
      </c>
      <c r="AU221" s="143" t="s">
        <v>87</v>
      </c>
      <c r="AY221" s="17" t="s">
        <v>194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7" t="s">
        <v>85</v>
      </c>
      <c r="BK221" s="144">
        <f>ROUND(I221*H221,2)</f>
        <v>0</v>
      </c>
      <c r="BL221" s="17" t="s">
        <v>201</v>
      </c>
      <c r="BM221" s="143" t="s">
        <v>1829</v>
      </c>
    </row>
    <row r="222" spans="2:47" s="1" customFormat="1" ht="11.25">
      <c r="B222" s="33"/>
      <c r="D222" s="149" t="s">
        <v>297</v>
      </c>
      <c r="F222" s="150" t="s">
        <v>380</v>
      </c>
      <c r="I222" s="147"/>
      <c r="L222" s="33"/>
      <c r="M222" s="158"/>
      <c r="N222" s="159"/>
      <c r="O222" s="159"/>
      <c r="P222" s="159"/>
      <c r="Q222" s="159"/>
      <c r="R222" s="159"/>
      <c r="S222" s="159"/>
      <c r="T222" s="160"/>
      <c r="AT222" s="17" t="s">
        <v>297</v>
      </c>
      <c r="AU222" s="17" t="s">
        <v>87</v>
      </c>
    </row>
    <row r="223" spans="2:12" s="1" customFormat="1" ht="6.95" customHeight="1">
      <c r="B223" s="42"/>
      <c r="C223" s="43"/>
      <c r="D223" s="43"/>
      <c r="E223" s="43"/>
      <c r="F223" s="43"/>
      <c r="G223" s="43"/>
      <c r="H223" s="43"/>
      <c r="I223" s="43"/>
      <c r="J223" s="43"/>
      <c r="K223" s="43"/>
      <c r="L223" s="33"/>
    </row>
  </sheetData>
  <sheetProtection algorithmName="SHA-512" hashValue="i+0V8Jju6awueha21qJ8Ez439kdYWZjg8RNg/dAMh6VHvXfOSLTv+M9O5XvGcs+kaJlScTbMjbkxK8ZHCQjI1Q==" saltValue="PMZLbCOoyCRFGcXiwR/UK0SEPpKsMS9O8CVUzrGHJ7Y+WETlQkRUJ4AoHHvUS0BWQQ2mqDdGBIBTkfX6ELpBWw==" spinCount="100000" sheet="1" objects="1" scenarios="1" formatColumns="0" formatRows="0" autoFilter="0"/>
  <autoFilter ref="C92:K22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3_01/114203104"/>
    <hyperlink ref="F100" r:id="rId2" display="https://podminky.urs.cz/item/CS_URS_2023_01/121151123"/>
    <hyperlink ref="F103" r:id="rId3" display="https://podminky.urs.cz/item/CS_URS_2023_01/127751111"/>
    <hyperlink ref="F106" r:id="rId4" display="https://podminky.urs.cz/item/CS_URS_2023_01/162351103"/>
    <hyperlink ref="F115" r:id="rId5" display="https://podminky.urs.cz/item/CS_URS_2023_01/167151111"/>
    <hyperlink ref="F118" r:id="rId6" display="https://podminky.urs.cz/item/CS_URS_2023_01/171151131"/>
    <hyperlink ref="F123" r:id="rId7" display="https://podminky.urs.cz/item/CS_URS_2023_01/175151101"/>
    <hyperlink ref="F129" r:id="rId8" display="https://podminky.urs.cz/item/CS_URS_2023_01/181351003"/>
    <hyperlink ref="F132" r:id="rId9" display="https://podminky.urs.cz/item/CS_URS_2023_01/181411121"/>
    <hyperlink ref="F136" r:id="rId10" display="https://podminky.urs.cz/item/CS_URS_2023_01/181411122"/>
    <hyperlink ref="F138" r:id="rId11" display="https://podminky.urs.cz/item/CS_URS_2023_01/181951112"/>
    <hyperlink ref="F141" r:id="rId12" display="https://podminky.urs.cz/item/CS_URS_2023_01/182251101"/>
    <hyperlink ref="F144" r:id="rId13" display="https://podminky.urs.cz/item/CS_URS_2023_01/182351023"/>
    <hyperlink ref="F147" r:id="rId14" display="https://podminky.urs.cz/item/CS_URS_2023_01/185804312"/>
    <hyperlink ref="F156" r:id="rId15" display="https://podminky.urs.cz/item/CS_URS_2023_01/212755214"/>
    <hyperlink ref="F159" r:id="rId16" display="https://podminky.urs.cz/item/CS_URS_2023_01/273313611"/>
    <hyperlink ref="F163" r:id="rId17" display="https://podminky.urs.cz/item/CS_URS_2023_01/321222111"/>
    <hyperlink ref="F169" r:id="rId18" display="https://podminky.urs.cz/item/CS_URS_2023_01/321321116"/>
    <hyperlink ref="F175" r:id="rId19" display="https://podminky.urs.cz/item/CS_URS_2023_01/321351010"/>
    <hyperlink ref="F178" r:id="rId20" display="https://podminky.urs.cz/item/CS_URS_2023_01/321352010"/>
    <hyperlink ref="F180" r:id="rId21" display="https://podminky.urs.cz/item/CS_URS_2023_01/321366111"/>
    <hyperlink ref="F183" r:id="rId22" display="https://podminky.urs.cz/item/CS_URS_2023_01/321366112"/>
    <hyperlink ref="F186" r:id="rId23" display="https://podminky.urs.cz/item/CS_URS_2023_01/321368211"/>
    <hyperlink ref="F201" r:id="rId24" display="https://podminky.urs.cz/item/CS_URS_2023_01/464531112"/>
    <hyperlink ref="F207" r:id="rId25" display="https://podminky.urs.cz/item/CS_URS_2023_01/931992121"/>
    <hyperlink ref="F210" r:id="rId26" display="https://podminky.urs.cz/item/CS_URS_2023_01/953333318"/>
    <hyperlink ref="F219" r:id="rId27" display="https://podminky.urs.cz/item/CS_URS_2023_01/997321511"/>
    <hyperlink ref="F222" r:id="rId28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30"/>
  <headerFooter>
    <oddFooter>&amp;CStrana &amp;P z &amp;N&amp;R&amp;A</oddFooter>
  </headerFooter>
  <drawing r:id="rId2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BM276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158</v>
      </c>
      <c r="AZ2" s="171" t="s">
        <v>381</v>
      </c>
      <c r="BA2" s="171" t="s">
        <v>33</v>
      </c>
      <c r="BB2" s="171" t="s">
        <v>33</v>
      </c>
      <c r="BC2" s="171" t="s">
        <v>1830</v>
      </c>
      <c r="BD2" s="171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1722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1831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ROUND(J94,2)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ROUND((SUM(BE94:BE275)),2)</f>
        <v>0</v>
      </c>
      <c r="I35" s="94">
        <v>0.21</v>
      </c>
      <c r="J35" s="84">
        <f>ROUND(((SUM(BE94:BE275))*I35),2)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ROUND((SUM(BF94:BF275)),2)</f>
        <v>0</v>
      </c>
      <c r="I36" s="94">
        <v>0.15</v>
      </c>
      <c r="J36" s="84">
        <f>ROUND(((SUM(BF94:BF275))*I36),2)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ROUND((SUM(BG94:BG275)),2)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ROUND((SUM(BH94:BH275)),2)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ROUND((SUM(BI94:BI275)),2)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1722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04.3 - Opevnění koryta - km 27,541 - 27,666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J94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J95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J96</f>
        <v>0</v>
      </c>
      <c r="L65" s="108"/>
    </row>
    <row r="66" spans="2:12" s="9" customFormat="1" ht="19.9" customHeight="1">
      <c r="B66" s="108"/>
      <c r="D66" s="109" t="s">
        <v>333</v>
      </c>
      <c r="E66" s="110"/>
      <c r="F66" s="110"/>
      <c r="G66" s="110"/>
      <c r="H66" s="110"/>
      <c r="I66" s="110"/>
      <c r="J66" s="111">
        <f>J177</f>
        <v>0</v>
      </c>
      <c r="L66" s="108"/>
    </row>
    <row r="67" spans="2:12" s="9" customFormat="1" ht="19.9" customHeight="1">
      <c r="B67" s="108"/>
      <c r="D67" s="109" t="s">
        <v>334</v>
      </c>
      <c r="E67" s="110"/>
      <c r="F67" s="110"/>
      <c r="G67" s="110"/>
      <c r="H67" s="110"/>
      <c r="I67" s="110"/>
      <c r="J67" s="111">
        <f>J196</f>
        <v>0</v>
      </c>
      <c r="L67" s="108"/>
    </row>
    <row r="68" spans="2:12" s="9" customFormat="1" ht="19.9" customHeight="1">
      <c r="B68" s="108"/>
      <c r="D68" s="109" t="s">
        <v>335</v>
      </c>
      <c r="E68" s="110"/>
      <c r="F68" s="110"/>
      <c r="G68" s="110"/>
      <c r="H68" s="110"/>
      <c r="I68" s="110"/>
      <c r="J68" s="111">
        <f>J225</f>
        <v>0</v>
      </c>
      <c r="L68" s="108"/>
    </row>
    <row r="69" spans="2:12" s="9" customFormat="1" ht="19.9" customHeight="1">
      <c r="B69" s="108"/>
      <c r="D69" s="109" t="s">
        <v>511</v>
      </c>
      <c r="E69" s="110"/>
      <c r="F69" s="110"/>
      <c r="G69" s="110"/>
      <c r="H69" s="110"/>
      <c r="I69" s="110"/>
      <c r="J69" s="111">
        <f>J237</f>
        <v>0</v>
      </c>
      <c r="L69" s="108"/>
    </row>
    <row r="70" spans="2:12" s="9" customFormat="1" ht="19.9" customHeight="1">
      <c r="B70" s="108"/>
      <c r="D70" s="109" t="s">
        <v>336</v>
      </c>
      <c r="E70" s="110"/>
      <c r="F70" s="110"/>
      <c r="G70" s="110"/>
      <c r="H70" s="110"/>
      <c r="I70" s="110"/>
      <c r="J70" s="111">
        <f>J241</f>
        <v>0</v>
      </c>
      <c r="L70" s="108"/>
    </row>
    <row r="71" spans="2:12" s="9" customFormat="1" ht="19.9" customHeight="1">
      <c r="B71" s="108"/>
      <c r="D71" s="109" t="s">
        <v>384</v>
      </c>
      <c r="E71" s="110"/>
      <c r="F71" s="110"/>
      <c r="G71" s="110"/>
      <c r="H71" s="110"/>
      <c r="I71" s="110"/>
      <c r="J71" s="111">
        <f>J263</f>
        <v>0</v>
      </c>
      <c r="L71" s="108"/>
    </row>
    <row r="72" spans="2:12" s="9" customFormat="1" ht="19.9" customHeight="1">
      <c r="B72" s="108"/>
      <c r="D72" s="109" t="s">
        <v>337</v>
      </c>
      <c r="E72" s="110"/>
      <c r="F72" s="110"/>
      <c r="G72" s="110"/>
      <c r="H72" s="110"/>
      <c r="I72" s="110"/>
      <c r="J72" s="111">
        <f>J273</f>
        <v>0</v>
      </c>
      <c r="L72" s="108"/>
    </row>
    <row r="73" spans="2:12" s="1" customFormat="1" ht="21.75" customHeight="1">
      <c r="B73" s="33"/>
      <c r="L73" s="33"/>
    </row>
    <row r="74" spans="2:12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3"/>
    </row>
    <row r="78" spans="2:12" s="1" customFormat="1" ht="6.95" customHeigh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33"/>
    </row>
    <row r="79" spans="2:12" s="1" customFormat="1" ht="24.95" customHeight="1">
      <c r="B79" s="33"/>
      <c r="C79" s="21" t="s">
        <v>178</v>
      </c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7" t="s">
        <v>16</v>
      </c>
      <c r="L81" s="33"/>
    </row>
    <row r="82" spans="2:12" s="1" customFormat="1" ht="16.5" customHeight="1">
      <c r="B82" s="33"/>
      <c r="E82" s="314" t="str">
        <f>E7</f>
        <v>Bělá - Domašov, ř. km 25,500 - 27,800 - odstranění PŠ 2021</v>
      </c>
      <c r="F82" s="315"/>
      <c r="G82" s="315"/>
      <c r="H82" s="315"/>
      <c r="L82" s="33"/>
    </row>
    <row r="83" spans="2:12" ht="12" customHeight="1">
      <c r="B83" s="20"/>
      <c r="C83" s="27" t="s">
        <v>166</v>
      </c>
      <c r="L83" s="20"/>
    </row>
    <row r="84" spans="2:12" s="1" customFormat="1" ht="16.5" customHeight="1">
      <c r="B84" s="33"/>
      <c r="E84" s="314" t="s">
        <v>1722</v>
      </c>
      <c r="F84" s="316"/>
      <c r="G84" s="316"/>
      <c r="H84" s="316"/>
      <c r="L84" s="33"/>
    </row>
    <row r="85" spans="2:12" s="1" customFormat="1" ht="12" customHeight="1">
      <c r="B85" s="33"/>
      <c r="C85" s="27" t="s">
        <v>330</v>
      </c>
      <c r="L85" s="33"/>
    </row>
    <row r="86" spans="2:12" s="1" customFormat="1" ht="16.5" customHeight="1">
      <c r="B86" s="33"/>
      <c r="E86" s="280" t="str">
        <f>E11</f>
        <v>SO 04.3 - Opevnění koryta - km 27,541 - 27,666</v>
      </c>
      <c r="F86" s="316"/>
      <c r="G86" s="316"/>
      <c r="H86" s="316"/>
      <c r="L86" s="33"/>
    </row>
    <row r="87" spans="2:12" s="1" customFormat="1" ht="6.95" customHeight="1">
      <c r="B87" s="33"/>
      <c r="L87" s="33"/>
    </row>
    <row r="88" spans="2:12" s="1" customFormat="1" ht="12" customHeight="1">
      <c r="B88" s="33"/>
      <c r="C88" s="27" t="s">
        <v>22</v>
      </c>
      <c r="F88" s="25" t="str">
        <f>F14</f>
        <v>Olomoucký kraj</v>
      </c>
      <c r="I88" s="27" t="s">
        <v>24</v>
      </c>
      <c r="J88" s="50" t="str">
        <f>IF(J14="","",J14)</f>
        <v>9. 5. 2022</v>
      </c>
      <c r="L88" s="33"/>
    </row>
    <row r="89" spans="2:12" s="1" customFormat="1" ht="6.95" customHeight="1">
      <c r="B89" s="33"/>
      <c r="L89" s="33"/>
    </row>
    <row r="90" spans="2:12" s="1" customFormat="1" ht="15.2" customHeight="1">
      <c r="B90" s="33"/>
      <c r="C90" s="27" t="s">
        <v>28</v>
      </c>
      <c r="F90" s="25" t="str">
        <f>E17</f>
        <v>Povodí Odry, státní podnik</v>
      </c>
      <c r="I90" s="27" t="s">
        <v>36</v>
      </c>
      <c r="J90" s="31" t="str">
        <f>E23</f>
        <v>AQUATIS, a.s.</v>
      </c>
      <c r="L90" s="33"/>
    </row>
    <row r="91" spans="2:12" s="1" customFormat="1" ht="25.7" customHeight="1">
      <c r="B91" s="33"/>
      <c r="C91" s="27" t="s">
        <v>34</v>
      </c>
      <c r="F91" s="25" t="str">
        <f>IF(E20="","",E20)</f>
        <v>Vyplň údaj</v>
      </c>
      <c r="I91" s="27" t="s">
        <v>40</v>
      </c>
      <c r="J91" s="31" t="str">
        <f>E26</f>
        <v xml:space="preserve">Ing. Michal Jendruščák </v>
      </c>
      <c r="L91" s="33"/>
    </row>
    <row r="92" spans="2:12" s="1" customFormat="1" ht="10.35" customHeight="1">
      <c r="B92" s="33"/>
      <c r="L92" s="33"/>
    </row>
    <row r="93" spans="2:20" s="10" customFormat="1" ht="29.25" customHeight="1">
      <c r="B93" s="112"/>
      <c r="C93" s="113" t="s">
        <v>179</v>
      </c>
      <c r="D93" s="114" t="s">
        <v>63</v>
      </c>
      <c r="E93" s="114" t="s">
        <v>59</v>
      </c>
      <c r="F93" s="114" t="s">
        <v>60</v>
      </c>
      <c r="G93" s="114" t="s">
        <v>180</v>
      </c>
      <c r="H93" s="114" t="s">
        <v>181</v>
      </c>
      <c r="I93" s="114" t="s">
        <v>182</v>
      </c>
      <c r="J93" s="114" t="s">
        <v>170</v>
      </c>
      <c r="K93" s="115" t="s">
        <v>183</v>
      </c>
      <c r="L93" s="112"/>
      <c r="M93" s="57" t="s">
        <v>33</v>
      </c>
      <c r="N93" s="58" t="s">
        <v>48</v>
      </c>
      <c r="O93" s="58" t="s">
        <v>184</v>
      </c>
      <c r="P93" s="58" t="s">
        <v>185</v>
      </c>
      <c r="Q93" s="58" t="s">
        <v>186</v>
      </c>
      <c r="R93" s="58" t="s">
        <v>187</v>
      </c>
      <c r="S93" s="58" t="s">
        <v>188</v>
      </c>
      <c r="T93" s="59" t="s">
        <v>189</v>
      </c>
    </row>
    <row r="94" spans="2:63" s="1" customFormat="1" ht="22.9" customHeight="1">
      <c r="B94" s="33"/>
      <c r="C94" s="62" t="s">
        <v>190</v>
      </c>
      <c r="J94" s="116">
        <f>BK94</f>
        <v>0</v>
      </c>
      <c r="L94" s="33"/>
      <c r="M94" s="60"/>
      <c r="N94" s="51"/>
      <c r="O94" s="51"/>
      <c r="P94" s="117">
        <f>P95</f>
        <v>0</v>
      </c>
      <c r="Q94" s="51"/>
      <c r="R94" s="117">
        <f>R95</f>
        <v>1121.42869587</v>
      </c>
      <c r="S94" s="51"/>
      <c r="T94" s="118">
        <f>T95</f>
        <v>397.672</v>
      </c>
      <c r="AT94" s="17" t="s">
        <v>77</v>
      </c>
      <c r="AU94" s="17" t="s">
        <v>171</v>
      </c>
      <c r="BK94" s="119">
        <f>BK95</f>
        <v>0</v>
      </c>
    </row>
    <row r="95" spans="2:63" s="11" customFormat="1" ht="25.9" customHeight="1">
      <c r="B95" s="120"/>
      <c r="D95" s="121" t="s">
        <v>77</v>
      </c>
      <c r="E95" s="122" t="s">
        <v>338</v>
      </c>
      <c r="F95" s="122" t="s">
        <v>339</v>
      </c>
      <c r="I95" s="123"/>
      <c r="J95" s="124">
        <f>BK95</f>
        <v>0</v>
      </c>
      <c r="L95" s="120"/>
      <c r="M95" s="125"/>
      <c r="P95" s="126">
        <f>P96+P177+P196+P225+P237+P241+P263+P273</f>
        <v>0</v>
      </c>
      <c r="R95" s="126">
        <f>R96+R177+R196+R225+R237+R241+R263+R273</f>
        <v>1121.42869587</v>
      </c>
      <c r="T95" s="127">
        <f>T96+T177+T196+T225+T237+T241+T263+T273</f>
        <v>397.672</v>
      </c>
      <c r="AR95" s="121" t="s">
        <v>85</v>
      </c>
      <c r="AT95" s="128" t="s">
        <v>77</v>
      </c>
      <c r="AU95" s="128" t="s">
        <v>78</v>
      </c>
      <c r="AY95" s="121" t="s">
        <v>194</v>
      </c>
      <c r="BK95" s="129">
        <f>BK96+BK177+BK196+BK225+BK237+BK241+BK263+BK273</f>
        <v>0</v>
      </c>
    </row>
    <row r="96" spans="2:63" s="11" customFormat="1" ht="22.9" customHeight="1">
      <c r="B96" s="120"/>
      <c r="D96" s="121" t="s">
        <v>77</v>
      </c>
      <c r="E96" s="130" t="s">
        <v>85</v>
      </c>
      <c r="F96" s="130" t="s">
        <v>385</v>
      </c>
      <c r="I96" s="123"/>
      <c r="J96" s="131">
        <f>BK96</f>
        <v>0</v>
      </c>
      <c r="L96" s="120"/>
      <c r="M96" s="125"/>
      <c r="P96" s="126">
        <f>SUM(P97:P176)</f>
        <v>0</v>
      </c>
      <c r="R96" s="126">
        <f>SUM(R97:R176)</f>
        <v>0.00826</v>
      </c>
      <c r="T96" s="127">
        <f>SUM(T97:T176)</f>
        <v>397</v>
      </c>
      <c r="AR96" s="121" t="s">
        <v>85</v>
      </c>
      <c r="AT96" s="128" t="s">
        <v>77</v>
      </c>
      <c r="AU96" s="128" t="s">
        <v>85</v>
      </c>
      <c r="AY96" s="121" t="s">
        <v>194</v>
      </c>
      <c r="BK96" s="129">
        <f>SUM(BK97:BK176)</f>
        <v>0</v>
      </c>
    </row>
    <row r="97" spans="2:65" s="1" customFormat="1" ht="21.75" customHeight="1">
      <c r="B97" s="33"/>
      <c r="C97" s="132" t="s">
        <v>85</v>
      </c>
      <c r="D97" s="132" t="s">
        <v>197</v>
      </c>
      <c r="E97" s="133" t="s">
        <v>619</v>
      </c>
      <c r="F97" s="134" t="s">
        <v>620</v>
      </c>
      <c r="G97" s="135" t="s">
        <v>621</v>
      </c>
      <c r="H97" s="136">
        <v>2</v>
      </c>
      <c r="I97" s="137"/>
      <c r="J97" s="138">
        <f>ROUND(I97*H97,2)</f>
        <v>0</v>
      </c>
      <c r="K97" s="134" t="s">
        <v>295</v>
      </c>
      <c r="L97" s="33"/>
      <c r="M97" s="139" t="s">
        <v>33</v>
      </c>
      <c r="N97" s="140" t="s">
        <v>49</v>
      </c>
      <c r="P97" s="141">
        <f>O97*H97</f>
        <v>0</v>
      </c>
      <c r="Q97" s="141">
        <v>0</v>
      </c>
      <c r="R97" s="141">
        <f>Q97*H97</f>
        <v>0</v>
      </c>
      <c r="S97" s="141">
        <v>0</v>
      </c>
      <c r="T97" s="142">
        <f>S97*H97</f>
        <v>0</v>
      </c>
      <c r="AR97" s="143" t="s">
        <v>201</v>
      </c>
      <c r="AT97" s="143" t="s">
        <v>197</v>
      </c>
      <c r="AU97" s="143" t="s">
        <v>87</v>
      </c>
      <c r="AY97" s="17" t="s">
        <v>194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7" t="s">
        <v>85</v>
      </c>
      <c r="BK97" s="144">
        <f>ROUND(I97*H97,2)</f>
        <v>0</v>
      </c>
      <c r="BL97" s="17" t="s">
        <v>201</v>
      </c>
      <c r="BM97" s="143" t="s">
        <v>1832</v>
      </c>
    </row>
    <row r="98" spans="2:47" s="1" customFormat="1" ht="11.25">
      <c r="B98" s="33"/>
      <c r="D98" s="149" t="s">
        <v>297</v>
      </c>
      <c r="F98" s="150" t="s">
        <v>623</v>
      </c>
      <c r="I98" s="147"/>
      <c r="L98" s="33"/>
      <c r="M98" s="148"/>
      <c r="T98" s="54"/>
      <c r="AT98" s="17" t="s">
        <v>297</v>
      </c>
      <c r="AU98" s="17" t="s">
        <v>87</v>
      </c>
    </row>
    <row r="99" spans="2:51" s="12" customFormat="1" ht="11.25">
      <c r="B99" s="151"/>
      <c r="D99" s="145" t="s">
        <v>320</v>
      </c>
      <c r="E99" s="152" t="s">
        <v>33</v>
      </c>
      <c r="F99" s="153" t="s">
        <v>87</v>
      </c>
      <c r="H99" s="154">
        <v>2</v>
      </c>
      <c r="I99" s="155"/>
      <c r="L99" s="151"/>
      <c r="M99" s="156"/>
      <c r="T99" s="157"/>
      <c r="AT99" s="152" t="s">
        <v>320</v>
      </c>
      <c r="AU99" s="152" t="s">
        <v>87</v>
      </c>
      <c r="AV99" s="12" t="s">
        <v>87</v>
      </c>
      <c r="AW99" s="12" t="s">
        <v>39</v>
      </c>
      <c r="AX99" s="12" t="s">
        <v>85</v>
      </c>
      <c r="AY99" s="152" t="s">
        <v>194</v>
      </c>
    </row>
    <row r="100" spans="2:65" s="1" customFormat="1" ht="16.5" customHeight="1">
      <c r="B100" s="33"/>
      <c r="C100" s="132" t="s">
        <v>87</v>
      </c>
      <c r="D100" s="132" t="s">
        <v>197</v>
      </c>
      <c r="E100" s="133" t="s">
        <v>625</v>
      </c>
      <c r="F100" s="134" t="s">
        <v>626</v>
      </c>
      <c r="G100" s="135" t="s">
        <v>621</v>
      </c>
      <c r="H100" s="136">
        <v>2</v>
      </c>
      <c r="I100" s="137"/>
      <c r="J100" s="138">
        <f>ROUND(I100*H100,2)</f>
        <v>0</v>
      </c>
      <c r="K100" s="134" t="s">
        <v>295</v>
      </c>
      <c r="L100" s="33"/>
      <c r="M100" s="139" t="s">
        <v>33</v>
      </c>
      <c r="N100" s="140" t="s">
        <v>49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201</v>
      </c>
      <c r="AT100" s="143" t="s">
        <v>197</v>
      </c>
      <c r="AU100" s="143" t="s">
        <v>87</v>
      </c>
      <c r="AY100" s="17" t="s">
        <v>194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7" t="s">
        <v>85</v>
      </c>
      <c r="BK100" s="144">
        <f>ROUND(I100*H100,2)</f>
        <v>0</v>
      </c>
      <c r="BL100" s="17" t="s">
        <v>201</v>
      </c>
      <c r="BM100" s="143" t="s">
        <v>1833</v>
      </c>
    </row>
    <row r="101" spans="2:47" s="1" customFormat="1" ht="11.25">
      <c r="B101" s="33"/>
      <c r="D101" s="149" t="s">
        <v>297</v>
      </c>
      <c r="F101" s="150" t="s">
        <v>628</v>
      </c>
      <c r="I101" s="147"/>
      <c r="L101" s="33"/>
      <c r="M101" s="148"/>
      <c r="T101" s="54"/>
      <c r="AT101" s="17" t="s">
        <v>297</v>
      </c>
      <c r="AU101" s="17" t="s">
        <v>87</v>
      </c>
    </row>
    <row r="102" spans="2:65" s="1" customFormat="1" ht="16.5" customHeight="1">
      <c r="B102" s="33"/>
      <c r="C102" s="132" t="s">
        <v>208</v>
      </c>
      <c r="D102" s="132" t="s">
        <v>197</v>
      </c>
      <c r="E102" s="133" t="s">
        <v>629</v>
      </c>
      <c r="F102" s="134" t="s">
        <v>630</v>
      </c>
      <c r="G102" s="135" t="s">
        <v>621</v>
      </c>
      <c r="H102" s="136">
        <v>2</v>
      </c>
      <c r="I102" s="137"/>
      <c r="J102" s="138">
        <f>ROUND(I102*H102,2)</f>
        <v>0</v>
      </c>
      <c r="K102" s="134" t="s">
        <v>295</v>
      </c>
      <c r="L102" s="33"/>
      <c r="M102" s="139" t="s">
        <v>33</v>
      </c>
      <c r="N102" s="140" t="s">
        <v>49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201</v>
      </c>
      <c r="AT102" s="143" t="s">
        <v>197</v>
      </c>
      <c r="AU102" s="143" t="s">
        <v>87</v>
      </c>
      <c r="AY102" s="17" t="s">
        <v>194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7" t="s">
        <v>85</v>
      </c>
      <c r="BK102" s="144">
        <f>ROUND(I102*H102,2)</f>
        <v>0</v>
      </c>
      <c r="BL102" s="17" t="s">
        <v>201</v>
      </c>
      <c r="BM102" s="143" t="s">
        <v>1834</v>
      </c>
    </row>
    <row r="103" spans="2:47" s="1" customFormat="1" ht="11.25">
      <c r="B103" s="33"/>
      <c r="D103" s="149" t="s">
        <v>297</v>
      </c>
      <c r="F103" s="150" t="s">
        <v>632</v>
      </c>
      <c r="I103" s="147"/>
      <c r="L103" s="33"/>
      <c r="M103" s="148"/>
      <c r="T103" s="54"/>
      <c r="AT103" s="17" t="s">
        <v>297</v>
      </c>
      <c r="AU103" s="17" t="s">
        <v>87</v>
      </c>
    </row>
    <row r="104" spans="2:51" s="12" customFormat="1" ht="11.25">
      <c r="B104" s="151"/>
      <c r="D104" s="145" t="s">
        <v>320</v>
      </c>
      <c r="E104" s="152" t="s">
        <v>33</v>
      </c>
      <c r="F104" s="153" t="s">
        <v>1835</v>
      </c>
      <c r="H104" s="154">
        <v>2</v>
      </c>
      <c r="I104" s="155"/>
      <c r="L104" s="151"/>
      <c r="M104" s="156"/>
      <c r="T104" s="157"/>
      <c r="AT104" s="152" t="s">
        <v>320</v>
      </c>
      <c r="AU104" s="152" t="s">
        <v>87</v>
      </c>
      <c r="AV104" s="12" t="s">
        <v>87</v>
      </c>
      <c r="AW104" s="12" t="s">
        <v>39</v>
      </c>
      <c r="AX104" s="12" t="s">
        <v>85</v>
      </c>
      <c r="AY104" s="152" t="s">
        <v>194</v>
      </c>
    </row>
    <row r="105" spans="2:65" s="1" customFormat="1" ht="24.2" customHeight="1">
      <c r="B105" s="33"/>
      <c r="C105" s="132" t="s">
        <v>201</v>
      </c>
      <c r="D105" s="132" t="s">
        <v>197</v>
      </c>
      <c r="E105" s="133" t="s">
        <v>1836</v>
      </c>
      <c r="F105" s="134" t="s">
        <v>1837</v>
      </c>
      <c r="G105" s="135" t="s">
        <v>344</v>
      </c>
      <c r="H105" s="136">
        <v>3</v>
      </c>
      <c r="I105" s="137"/>
      <c r="J105" s="138">
        <f>ROUND(I105*H105,2)</f>
        <v>0</v>
      </c>
      <c r="K105" s="134" t="s">
        <v>295</v>
      </c>
      <c r="L105" s="33"/>
      <c r="M105" s="139" t="s">
        <v>33</v>
      </c>
      <c r="N105" s="140" t="s">
        <v>49</v>
      </c>
      <c r="P105" s="141">
        <f>O105*H105</f>
        <v>0</v>
      </c>
      <c r="Q105" s="141">
        <v>0</v>
      </c>
      <c r="R105" s="141">
        <f>Q105*H105</f>
        <v>0</v>
      </c>
      <c r="S105" s="141">
        <v>1.9</v>
      </c>
      <c r="T105" s="142">
        <f>S105*H105</f>
        <v>5.699999999999999</v>
      </c>
      <c r="AR105" s="143" t="s">
        <v>201</v>
      </c>
      <c r="AT105" s="143" t="s">
        <v>197</v>
      </c>
      <c r="AU105" s="143" t="s">
        <v>87</v>
      </c>
      <c r="AY105" s="17" t="s">
        <v>194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7" t="s">
        <v>85</v>
      </c>
      <c r="BK105" s="144">
        <f>ROUND(I105*H105,2)</f>
        <v>0</v>
      </c>
      <c r="BL105" s="17" t="s">
        <v>201</v>
      </c>
      <c r="BM105" s="143" t="s">
        <v>1838</v>
      </c>
    </row>
    <row r="106" spans="2:47" s="1" customFormat="1" ht="11.25">
      <c r="B106" s="33"/>
      <c r="D106" s="149" t="s">
        <v>297</v>
      </c>
      <c r="F106" s="150" t="s">
        <v>1839</v>
      </c>
      <c r="I106" s="147"/>
      <c r="L106" s="33"/>
      <c r="M106" s="148"/>
      <c r="T106" s="54"/>
      <c r="AT106" s="17" t="s">
        <v>297</v>
      </c>
      <c r="AU106" s="17" t="s">
        <v>87</v>
      </c>
    </row>
    <row r="107" spans="2:51" s="12" customFormat="1" ht="11.25">
      <c r="B107" s="151"/>
      <c r="D107" s="145" t="s">
        <v>320</v>
      </c>
      <c r="E107" s="152" t="s">
        <v>33</v>
      </c>
      <c r="F107" s="153" t="s">
        <v>1840</v>
      </c>
      <c r="H107" s="154">
        <v>3</v>
      </c>
      <c r="I107" s="155"/>
      <c r="L107" s="151"/>
      <c r="M107" s="156"/>
      <c r="T107" s="157"/>
      <c r="AT107" s="152" t="s">
        <v>320</v>
      </c>
      <c r="AU107" s="152" t="s">
        <v>87</v>
      </c>
      <c r="AV107" s="12" t="s">
        <v>87</v>
      </c>
      <c r="AW107" s="12" t="s">
        <v>39</v>
      </c>
      <c r="AX107" s="12" t="s">
        <v>85</v>
      </c>
      <c r="AY107" s="152" t="s">
        <v>194</v>
      </c>
    </row>
    <row r="108" spans="2:65" s="1" customFormat="1" ht="24.2" customHeight="1">
      <c r="B108" s="33"/>
      <c r="C108" s="132" t="s">
        <v>193</v>
      </c>
      <c r="D108" s="132" t="s">
        <v>197</v>
      </c>
      <c r="E108" s="133" t="s">
        <v>386</v>
      </c>
      <c r="F108" s="134" t="s">
        <v>387</v>
      </c>
      <c r="G108" s="135" t="s">
        <v>344</v>
      </c>
      <c r="H108" s="136">
        <v>215</v>
      </c>
      <c r="I108" s="137"/>
      <c r="J108" s="138">
        <f>ROUND(I108*H108,2)</f>
        <v>0</v>
      </c>
      <c r="K108" s="134" t="s">
        <v>295</v>
      </c>
      <c r="L108" s="33"/>
      <c r="M108" s="139" t="s">
        <v>33</v>
      </c>
      <c r="N108" s="140" t="s">
        <v>49</v>
      </c>
      <c r="P108" s="141">
        <f>O108*H108</f>
        <v>0</v>
      </c>
      <c r="Q108" s="141">
        <v>0</v>
      </c>
      <c r="R108" s="141">
        <f>Q108*H108</f>
        <v>0</v>
      </c>
      <c r="S108" s="141">
        <v>1.82</v>
      </c>
      <c r="T108" s="142">
        <f>S108*H108</f>
        <v>391.3</v>
      </c>
      <c r="AR108" s="143" t="s">
        <v>201</v>
      </c>
      <c r="AT108" s="143" t="s">
        <v>197</v>
      </c>
      <c r="AU108" s="143" t="s">
        <v>87</v>
      </c>
      <c r="AY108" s="17" t="s">
        <v>194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7" t="s">
        <v>85</v>
      </c>
      <c r="BK108" s="144">
        <f>ROUND(I108*H108,2)</f>
        <v>0</v>
      </c>
      <c r="BL108" s="17" t="s">
        <v>201</v>
      </c>
      <c r="BM108" s="143" t="s">
        <v>1841</v>
      </c>
    </row>
    <row r="109" spans="2:47" s="1" customFormat="1" ht="11.25">
      <c r="B109" s="33"/>
      <c r="D109" s="149" t="s">
        <v>297</v>
      </c>
      <c r="F109" s="150" t="s">
        <v>389</v>
      </c>
      <c r="I109" s="147"/>
      <c r="L109" s="33"/>
      <c r="M109" s="148"/>
      <c r="T109" s="54"/>
      <c r="AT109" s="17" t="s">
        <v>297</v>
      </c>
      <c r="AU109" s="17" t="s">
        <v>87</v>
      </c>
    </row>
    <row r="110" spans="2:51" s="12" customFormat="1" ht="11.25">
      <c r="B110" s="151"/>
      <c r="D110" s="145" t="s">
        <v>320</v>
      </c>
      <c r="E110" s="152" t="s">
        <v>33</v>
      </c>
      <c r="F110" s="153" t="s">
        <v>1842</v>
      </c>
      <c r="H110" s="154">
        <v>215</v>
      </c>
      <c r="I110" s="155"/>
      <c r="L110" s="151"/>
      <c r="M110" s="156"/>
      <c r="T110" s="157"/>
      <c r="AT110" s="152" t="s">
        <v>320</v>
      </c>
      <c r="AU110" s="152" t="s">
        <v>87</v>
      </c>
      <c r="AV110" s="12" t="s">
        <v>87</v>
      </c>
      <c r="AW110" s="12" t="s">
        <v>39</v>
      </c>
      <c r="AX110" s="12" t="s">
        <v>85</v>
      </c>
      <c r="AY110" s="152" t="s">
        <v>194</v>
      </c>
    </row>
    <row r="111" spans="2:65" s="1" customFormat="1" ht="16.5" customHeight="1">
      <c r="B111" s="33"/>
      <c r="C111" s="132" t="s">
        <v>219</v>
      </c>
      <c r="D111" s="132" t="s">
        <v>197</v>
      </c>
      <c r="E111" s="133" t="s">
        <v>1625</v>
      </c>
      <c r="F111" s="134" t="s">
        <v>1626</v>
      </c>
      <c r="G111" s="135" t="s">
        <v>317</v>
      </c>
      <c r="H111" s="136">
        <v>145</v>
      </c>
      <c r="I111" s="137"/>
      <c r="J111" s="138">
        <f>ROUND(I111*H111,2)</f>
        <v>0</v>
      </c>
      <c r="K111" s="134" t="s">
        <v>295</v>
      </c>
      <c r="L111" s="33"/>
      <c r="M111" s="139" t="s">
        <v>33</v>
      </c>
      <c r="N111" s="140" t="s">
        <v>49</v>
      </c>
      <c r="P111" s="141">
        <f>O111*H111</f>
        <v>0</v>
      </c>
      <c r="Q111" s="141">
        <v>0</v>
      </c>
      <c r="R111" s="141">
        <f>Q111*H111</f>
        <v>0</v>
      </c>
      <c r="S111" s="141">
        <v>0</v>
      </c>
      <c r="T111" s="142">
        <f>S111*H111</f>
        <v>0</v>
      </c>
      <c r="AR111" s="143" t="s">
        <v>201</v>
      </c>
      <c r="AT111" s="143" t="s">
        <v>197</v>
      </c>
      <c r="AU111" s="143" t="s">
        <v>87</v>
      </c>
      <c r="AY111" s="17" t="s">
        <v>194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7" t="s">
        <v>85</v>
      </c>
      <c r="BK111" s="144">
        <f>ROUND(I111*H111,2)</f>
        <v>0</v>
      </c>
      <c r="BL111" s="17" t="s">
        <v>201</v>
      </c>
      <c r="BM111" s="143" t="s">
        <v>1843</v>
      </c>
    </row>
    <row r="112" spans="2:47" s="1" customFormat="1" ht="11.25">
      <c r="B112" s="33"/>
      <c r="D112" s="149" t="s">
        <v>297</v>
      </c>
      <c r="F112" s="150" t="s">
        <v>1628</v>
      </c>
      <c r="I112" s="147"/>
      <c r="L112" s="33"/>
      <c r="M112" s="148"/>
      <c r="T112" s="54"/>
      <c r="AT112" s="17" t="s">
        <v>297</v>
      </c>
      <c r="AU112" s="17" t="s">
        <v>87</v>
      </c>
    </row>
    <row r="113" spans="2:51" s="12" customFormat="1" ht="11.25">
      <c r="B113" s="151"/>
      <c r="D113" s="145" t="s">
        <v>320</v>
      </c>
      <c r="E113" s="152" t="s">
        <v>33</v>
      </c>
      <c r="F113" s="153" t="s">
        <v>1844</v>
      </c>
      <c r="H113" s="154">
        <v>145</v>
      </c>
      <c r="I113" s="155"/>
      <c r="L113" s="151"/>
      <c r="M113" s="156"/>
      <c r="T113" s="157"/>
      <c r="AT113" s="152" t="s">
        <v>320</v>
      </c>
      <c r="AU113" s="152" t="s">
        <v>87</v>
      </c>
      <c r="AV113" s="12" t="s">
        <v>87</v>
      </c>
      <c r="AW113" s="12" t="s">
        <v>39</v>
      </c>
      <c r="AX113" s="12" t="s">
        <v>85</v>
      </c>
      <c r="AY113" s="152" t="s">
        <v>194</v>
      </c>
    </row>
    <row r="114" spans="2:65" s="1" customFormat="1" ht="33" customHeight="1">
      <c r="B114" s="33"/>
      <c r="C114" s="132" t="s">
        <v>223</v>
      </c>
      <c r="D114" s="132" t="s">
        <v>197</v>
      </c>
      <c r="E114" s="133" t="s">
        <v>391</v>
      </c>
      <c r="F114" s="134" t="s">
        <v>392</v>
      </c>
      <c r="G114" s="135" t="s">
        <v>344</v>
      </c>
      <c r="H114" s="136">
        <v>855</v>
      </c>
      <c r="I114" s="137"/>
      <c r="J114" s="138">
        <f>ROUND(I114*H114,2)</f>
        <v>0</v>
      </c>
      <c r="K114" s="134" t="s">
        <v>295</v>
      </c>
      <c r="L114" s="33"/>
      <c r="M114" s="139" t="s">
        <v>33</v>
      </c>
      <c r="N114" s="140" t="s">
        <v>49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201</v>
      </c>
      <c r="AT114" s="143" t="s">
        <v>197</v>
      </c>
      <c r="AU114" s="143" t="s">
        <v>87</v>
      </c>
      <c r="AY114" s="17" t="s">
        <v>194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7" t="s">
        <v>85</v>
      </c>
      <c r="BK114" s="144">
        <f>ROUND(I114*H114,2)</f>
        <v>0</v>
      </c>
      <c r="BL114" s="17" t="s">
        <v>201</v>
      </c>
      <c r="BM114" s="143" t="s">
        <v>1845</v>
      </c>
    </row>
    <row r="115" spans="2:47" s="1" customFormat="1" ht="11.25">
      <c r="B115" s="33"/>
      <c r="D115" s="149" t="s">
        <v>297</v>
      </c>
      <c r="F115" s="150" t="s">
        <v>394</v>
      </c>
      <c r="I115" s="147"/>
      <c r="L115" s="33"/>
      <c r="M115" s="148"/>
      <c r="T115" s="54"/>
      <c r="AT115" s="17" t="s">
        <v>297</v>
      </c>
      <c r="AU115" s="17" t="s">
        <v>87</v>
      </c>
    </row>
    <row r="116" spans="2:51" s="12" customFormat="1" ht="11.25">
      <c r="B116" s="151"/>
      <c r="D116" s="145" t="s">
        <v>320</v>
      </c>
      <c r="E116" s="152" t="s">
        <v>33</v>
      </c>
      <c r="F116" s="153" t="s">
        <v>1846</v>
      </c>
      <c r="H116" s="154">
        <v>855</v>
      </c>
      <c r="I116" s="155"/>
      <c r="L116" s="151"/>
      <c r="M116" s="156"/>
      <c r="T116" s="157"/>
      <c r="AT116" s="152" t="s">
        <v>320</v>
      </c>
      <c r="AU116" s="152" t="s">
        <v>87</v>
      </c>
      <c r="AV116" s="12" t="s">
        <v>87</v>
      </c>
      <c r="AW116" s="12" t="s">
        <v>39</v>
      </c>
      <c r="AX116" s="12" t="s">
        <v>85</v>
      </c>
      <c r="AY116" s="152" t="s">
        <v>194</v>
      </c>
    </row>
    <row r="117" spans="2:65" s="1" customFormat="1" ht="37.9" customHeight="1">
      <c r="B117" s="33"/>
      <c r="C117" s="132" t="s">
        <v>228</v>
      </c>
      <c r="D117" s="132" t="s">
        <v>197</v>
      </c>
      <c r="E117" s="133" t="s">
        <v>396</v>
      </c>
      <c r="F117" s="134" t="s">
        <v>397</v>
      </c>
      <c r="G117" s="135" t="s">
        <v>344</v>
      </c>
      <c r="H117" s="136">
        <v>1278.95</v>
      </c>
      <c r="I117" s="137"/>
      <c r="J117" s="138">
        <f>ROUND(I117*H117,2)</f>
        <v>0</v>
      </c>
      <c r="K117" s="134" t="s">
        <v>295</v>
      </c>
      <c r="L117" s="33"/>
      <c r="M117" s="139" t="s">
        <v>33</v>
      </c>
      <c r="N117" s="140" t="s">
        <v>49</v>
      </c>
      <c r="P117" s="141">
        <f>O117*H117</f>
        <v>0</v>
      </c>
      <c r="Q117" s="141">
        <v>0</v>
      </c>
      <c r="R117" s="141">
        <f>Q117*H117</f>
        <v>0</v>
      </c>
      <c r="S117" s="141">
        <v>0</v>
      </c>
      <c r="T117" s="142">
        <f>S117*H117</f>
        <v>0</v>
      </c>
      <c r="AR117" s="143" t="s">
        <v>201</v>
      </c>
      <c r="AT117" s="143" t="s">
        <v>197</v>
      </c>
      <c r="AU117" s="143" t="s">
        <v>87</v>
      </c>
      <c r="AY117" s="17" t="s">
        <v>194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7" t="s">
        <v>85</v>
      </c>
      <c r="BK117" s="144">
        <f>ROUND(I117*H117,2)</f>
        <v>0</v>
      </c>
      <c r="BL117" s="17" t="s">
        <v>201</v>
      </c>
      <c r="BM117" s="143" t="s">
        <v>1847</v>
      </c>
    </row>
    <row r="118" spans="2:47" s="1" customFormat="1" ht="11.25">
      <c r="B118" s="33"/>
      <c r="D118" s="149" t="s">
        <v>297</v>
      </c>
      <c r="F118" s="150" t="s">
        <v>399</v>
      </c>
      <c r="I118" s="147"/>
      <c r="L118" s="33"/>
      <c r="M118" s="148"/>
      <c r="T118" s="54"/>
      <c r="AT118" s="17" t="s">
        <v>297</v>
      </c>
      <c r="AU118" s="17" t="s">
        <v>87</v>
      </c>
    </row>
    <row r="119" spans="2:51" s="12" customFormat="1" ht="11.25">
      <c r="B119" s="151"/>
      <c r="D119" s="145" t="s">
        <v>320</v>
      </c>
      <c r="E119" s="152" t="s">
        <v>33</v>
      </c>
      <c r="F119" s="153" t="s">
        <v>1848</v>
      </c>
      <c r="H119" s="154">
        <v>29</v>
      </c>
      <c r="I119" s="155"/>
      <c r="L119" s="151"/>
      <c r="M119" s="156"/>
      <c r="T119" s="157"/>
      <c r="AT119" s="152" t="s">
        <v>320</v>
      </c>
      <c r="AU119" s="152" t="s">
        <v>87</v>
      </c>
      <c r="AV119" s="12" t="s">
        <v>87</v>
      </c>
      <c r="AW119" s="12" t="s">
        <v>39</v>
      </c>
      <c r="AX119" s="12" t="s">
        <v>78</v>
      </c>
      <c r="AY119" s="152" t="s">
        <v>194</v>
      </c>
    </row>
    <row r="120" spans="2:51" s="12" customFormat="1" ht="11.25">
      <c r="B120" s="151"/>
      <c r="D120" s="145" t="s">
        <v>320</v>
      </c>
      <c r="E120" s="152" t="s">
        <v>33</v>
      </c>
      <c r="F120" s="153" t="s">
        <v>1846</v>
      </c>
      <c r="H120" s="154">
        <v>855</v>
      </c>
      <c r="I120" s="155"/>
      <c r="L120" s="151"/>
      <c r="M120" s="156"/>
      <c r="T120" s="157"/>
      <c r="AT120" s="152" t="s">
        <v>320</v>
      </c>
      <c r="AU120" s="152" t="s">
        <v>87</v>
      </c>
      <c r="AV120" s="12" t="s">
        <v>87</v>
      </c>
      <c r="AW120" s="12" t="s">
        <v>39</v>
      </c>
      <c r="AX120" s="12" t="s">
        <v>78</v>
      </c>
      <c r="AY120" s="152" t="s">
        <v>194</v>
      </c>
    </row>
    <row r="121" spans="2:51" s="13" customFormat="1" ht="11.25">
      <c r="B121" s="172"/>
      <c r="D121" s="145" t="s">
        <v>320</v>
      </c>
      <c r="E121" s="173" t="s">
        <v>33</v>
      </c>
      <c r="F121" s="174" t="s">
        <v>400</v>
      </c>
      <c r="H121" s="175">
        <v>884</v>
      </c>
      <c r="I121" s="176"/>
      <c r="L121" s="172"/>
      <c r="M121" s="177"/>
      <c r="T121" s="178"/>
      <c r="AT121" s="173" t="s">
        <v>320</v>
      </c>
      <c r="AU121" s="173" t="s">
        <v>87</v>
      </c>
      <c r="AV121" s="13" t="s">
        <v>208</v>
      </c>
      <c r="AW121" s="13" t="s">
        <v>39</v>
      </c>
      <c r="AX121" s="13" t="s">
        <v>78</v>
      </c>
      <c r="AY121" s="173" t="s">
        <v>194</v>
      </c>
    </row>
    <row r="122" spans="2:51" s="12" customFormat="1" ht="11.25">
      <c r="B122" s="151"/>
      <c r="D122" s="145" t="s">
        <v>320</v>
      </c>
      <c r="E122" s="152" t="s">
        <v>33</v>
      </c>
      <c r="F122" s="153" t="s">
        <v>1849</v>
      </c>
      <c r="H122" s="154">
        <v>333</v>
      </c>
      <c r="I122" s="155"/>
      <c r="L122" s="151"/>
      <c r="M122" s="156"/>
      <c r="T122" s="157"/>
      <c r="AT122" s="152" t="s">
        <v>320</v>
      </c>
      <c r="AU122" s="152" t="s">
        <v>87</v>
      </c>
      <c r="AV122" s="12" t="s">
        <v>87</v>
      </c>
      <c r="AW122" s="12" t="s">
        <v>39</v>
      </c>
      <c r="AX122" s="12" t="s">
        <v>78</v>
      </c>
      <c r="AY122" s="152" t="s">
        <v>194</v>
      </c>
    </row>
    <row r="123" spans="2:51" s="12" customFormat="1" ht="11.25">
      <c r="B123" s="151"/>
      <c r="D123" s="145" t="s">
        <v>320</v>
      </c>
      <c r="E123" s="152" t="s">
        <v>33</v>
      </c>
      <c r="F123" s="153" t="s">
        <v>1850</v>
      </c>
      <c r="H123" s="154">
        <v>61.95</v>
      </c>
      <c r="I123" s="155"/>
      <c r="L123" s="151"/>
      <c r="M123" s="156"/>
      <c r="T123" s="157"/>
      <c r="AT123" s="152" t="s">
        <v>320</v>
      </c>
      <c r="AU123" s="152" t="s">
        <v>87</v>
      </c>
      <c r="AV123" s="12" t="s">
        <v>87</v>
      </c>
      <c r="AW123" s="12" t="s">
        <v>39</v>
      </c>
      <c r="AX123" s="12" t="s">
        <v>78</v>
      </c>
      <c r="AY123" s="152" t="s">
        <v>194</v>
      </c>
    </row>
    <row r="124" spans="2:51" s="13" customFormat="1" ht="11.25">
      <c r="B124" s="172"/>
      <c r="D124" s="145" t="s">
        <v>320</v>
      </c>
      <c r="E124" s="173" t="s">
        <v>381</v>
      </c>
      <c r="F124" s="174" t="s">
        <v>400</v>
      </c>
      <c r="H124" s="175">
        <v>394.95</v>
      </c>
      <c r="I124" s="176"/>
      <c r="L124" s="172"/>
      <c r="M124" s="177"/>
      <c r="T124" s="178"/>
      <c r="AT124" s="173" t="s">
        <v>320</v>
      </c>
      <c r="AU124" s="173" t="s">
        <v>87</v>
      </c>
      <c r="AV124" s="13" t="s">
        <v>208</v>
      </c>
      <c r="AW124" s="13" t="s">
        <v>39</v>
      </c>
      <c r="AX124" s="13" t="s">
        <v>78</v>
      </c>
      <c r="AY124" s="173" t="s">
        <v>194</v>
      </c>
    </row>
    <row r="125" spans="2:51" s="14" customFormat="1" ht="11.25">
      <c r="B125" s="179"/>
      <c r="D125" s="145" t="s">
        <v>320</v>
      </c>
      <c r="E125" s="180" t="s">
        <v>33</v>
      </c>
      <c r="F125" s="181" t="s">
        <v>402</v>
      </c>
      <c r="H125" s="182">
        <v>1278.95</v>
      </c>
      <c r="I125" s="183"/>
      <c r="L125" s="179"/>
      <c r="M125" s="184"/>
      <c r="T125" s="185"/>
      <c r="AT125" s="180" t="s">
        <v>320</v>
      </c>
      <c r="AU125" s="180" t="s">
        <v>87</v>
      </c>
      <c r="AV125" s="14" t="s">
        <v>201</v>
      </c>
      <c r="AW125" s="14" t="s">
        <v>39</v>
      </c>
      <c r="AX125" s="14" t="s">
        <v>85</v>
      </c>
      <c r="AY125" s="180" t="s">
        <v>194</v>
      </c>
    </row>
    <row r="126" spans="2:65" s="1" customFormat="1" ht="37.9" customHeight="1">
      <c r="B126" s="33"/>
      <c r="C126" s="132" t="s">
        <v>235</v>
      </c>
      <c r="D126" s="132" t="s">
        <v>197</v>
      </c>
      <c r="E126" s="133" t="s">
        <v>1636</v>
      </c>
      <c r="F126" s="134" t="s">
        <v>1637</v>
      </c>
      <c r="G126" s="135" t="s">
        <v>344</v>
      </c>
      <c r="H126" s="136">
        <v>1350</v>
      </c>
      <c r="I126" s="137"/>
      <c r="J126" s="138">
        <f>ROUND(I126*H126,2)</f>
        <v>0</v>
      </c>
      <c r="K126" s="134" t="s">
        <v>295</v>
      </c>
      <c r="L126" s="33"/>
      <c r="M126" s="139" t="s">
        <v>33</v>
      </c>
      <c r="N126" s="140" t="s">
        <v>49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201</v>
      </c>
      <c r="AT126" s="143" t="s">
        <v>197</v>
      </c>
      <c r="AU126" s="143" t="s">
        <v>87</v>
      </c>
      <c r="AY126" s="17" t="s">
        <v>194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7" t="s">
        <v>85</v>
      </c>
      <c r="BK126" s="144">
        <f>ROUND(I126*H126,2)</f>
        <v>0</v>
      </c>
      <c r="BL126" s="17" t="s">
        <v>201</v>
      </c>
      <c r="BM126" s="143" t="s">
        <v>1851</v>
      </c>
    </row>
    <row r="127" spans="2:47" s="1" customFormat="1" ht="11.25">
      <c r="B127" s="33"/>
      <c r="D127" s="149" t="s">
        <v>297</v>
      </c>
      <c r="F127" s="150" t="s">
        <v>1639</v>
      </c>
      <c r="I127" s="147"/>
      <c r="L127" s="33"/>
      <c r="M127" s="148"/>
      <c r="T127" s="54"/>
      <c r="AT127" s="17" t="s">
        <v>297</v>
      </c>
      <c r="AU127" s="17" t="s">
        <v>87</v>
      </c>
    </row>
    <row r="128" spans="2:51" s="12" customFormat="1" ht="11.25">
      <c r="B128" s="151"/>
      <c r="D128" s="145" t="s">
        <v>320</v>
      </c>
      <c r="E128" s="152" t="s">
        <v>33</v>
      </c>
      <c r="F128" s="153" t="s">
        <v>1640</v>
      </c>
      <c r="H128" s="154">
        <v>1350</v>
      </c>
      <c r="I128" s="155"/>
      <c r="L128" s="151"/>
      <c r="M128" s="156"/>
      <c r="T128" s="157"/>
      <c r="AT128" s="152" t="s">
        <v>320</v>
      </c>
      <c r="AU128" s="152" t="s">
        <v>87</v>
      </c>
      <c r="AV128" s="12" t="s">
        <v>87</v>
      </c>
      <c r="AW128" s="12" t="s">
        <v>39</v>
      </c>
      <c r="AX128" s="12" t="s">
        <v>85</v>
      </c>
      <c r="AY128" s="152" t="s">
        <v>194</v>
      </c>
    </row>
    <row r="129" spans="2:65" s="1" customFormat="1" ht="37.9" customHeight="1">
      <c r="B129" s="33"/>
      <c r="C129" s="132" t="s">
        <v>239</v>
      </c>
      <c r="D129" s="132" t="s">
        <v>197</v>
      </c>
      <c r="E129" s="133" t="s">
        <v>403</v>
      </c>
      <c r="F129" s="134" t="s">
        <v>404</v>
      </c>
      <c r="G129" s="135" t="s">
        <v>344</v>
      </c>
      <c r="H129" s="136">
        <v>32.95</v>
      </c>
      <c r="I129" s="137"/>
      <c r="J129" s="138">
        <f>ROUND(I129*H129,2)</f>
        <v>0</v>
      </c>
      <c r="K129" s="134" t="s">
        <v>295</v>
      </c>
      <c r="L129" s="33"/>
      <c r="M129" s="139" t="s">
        <v>33</v>
      </c>
      <c r="N129" s="140" t="s">
        <v>49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201</v>
      </c>
      <c r="AT129" s="143" t="s">
        <v>197</v>
      </c>
      <c r="AU129" s="143" t="s">
        <v>87</v>
      </c>
      <c r="AY129" s="17" t="s">
        <v>194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7" t="s">
        <v>85</v>
      </c>
      <c r="BK129" s="144">
        <f>ROUND(I129*H129,2)</f>
        <v>0</v>
      </c>
      <c r="BL129" s="17" t="s">
        <v>201</v>
      </c>
      <c r="BM129" s="143" t="s">
        <v>1852</v>
      </c>
    </row>
    <row r="130" spans="2:47" s="1" customFormat="1" ht="11.25">
      <c r="B130" s="33"/>
      <c r="D130" s="149" t="s">
        <v>297</v>
      </c>
      <c r="F130" s="150" t="s">
        <v>406</v>
      </c>
      <c r="I130" s="147"/>
      <c r="L130" s="33"/>
      <c r="M130" s="148"/>
      <c r="T130" s="54"/>
      <c r="AT130" s="17" t="s">
        <v>297</v>
      </c>
      <c r="AU130" s="17" t="s">
        <v>87</v>
      </c>
    </row>
    <row r="131" spans="2:51" s="12" customFormat="1" ht="11.25">
      <c r="B131" s="151"/>
      <c r="D131" s="145" t="s">
        <v>320</v>
      </c>
      <c r="E131" s="152" t="s">
        <v>33</v>
      </c>
      <c r="F131" s="153" t="s">
        <v>1853</v>
      </c>
      <c r="H131" s="154">
        <v>32.95</v>
      </c>
      <c r="I131" s="155"/>
      <c r="L131" s="151"/>
      <c r="M131" s="156"/>
      <c r="T131" s="157"/>
      <c r="AT131" s="152" t="s">
        <v>320</v>
      </c>
      <c r="AU131" s="152" t="s">
        <v>87</v>
      </c>
      <c r="AV131" s="12" t="s">
        <v>87</v>
      </c>
      <c r="AW131" s="12" t="s">
        <v>39</v>
      </c>
      <c r="AX131" s="12" t="s">
        <v>78</v>
      </c>
      <c r="AY131" s="152" t="s">
        <v>194</v>
      </c>
    </row>
    <row r="132" spans="2:51" s="14" customFormat="1" ht="11.25">
      <c r="B132" s="179"/>
      <c r="D132" s="145" t="s">
        <v>320</v>
      </c>
      <c r="E132" s="180" t="s">
        <v>33</v>
      </c>
      <c r="F132" s="181" t="s">
        <v>402</v>
      </c>
      <c r="H132" s="182">
        <v>32.95</v>
      </c>
      <c r="I132" s="183"/>
      <c r="L132" s="179"/>
      <c r="M132" s="184"/>
      <c r="T132" s="185"/>
      <c r="AT132" s="180" t="s">
        <v>320</v>
      </c>
      <c r="AU132" s="180" t="s">
        <v>87</v>
      </c>
      <c r="AV132" s="14" t="s">
        <v>201</v>
      </c>
      <c r="AW132" s="14" t="s">
        <v>39</v>
      </c>
      <c r="AX132" s="14" t="s">
        <v>85</v>
      </c>
      <c r="AY132" s="180" t="s">
        <v>194</v>
      </c>
    </row>
    <row r="133" spans="2:65" s="1" customFormat="1" ht="37.9" customHeight="1">
      <c r="B133" s="33"/>
      <c r="C133" s="132" t="s">
        <v>243</v>
      </c>
      <c r="D133" s="132" t="s">
        <v>197</v>
      </c>
      <c r="E133" s="133" t="s">
        <v>408</v>
      </c>
      <c r="F133" s="134" t="s">
        <v>409</v>
      </c>
      <c r="G133" s="135" t="s">
        <v>344</v>
      </c>
      <c r="H133" s="136">
        <v>494.25</v>
      </c>
      <c r="I133" s="137"/>
      <c r="J133" s="138">
        <f>ROUND(I133*H133,2)</f>
        <v>0</v>
      </c>
      <c r="K133" s="134" t="s">
        <v>295</v>
      </c>
      <c r="L133" s="33"/>
      <c r="M133" s="139" t="s">
        <v>33</v>
      </c>
      <c r="N133" s="140" t="s">
        <v>49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201</v>
      </c>
      <c r="AT133" s="143" t="s">
        <v>197</v>
      </c>
      <c r="AU133" s="143" t="s">
        <v>87</v>
      </c>
      <c r="AY133" s="17" t="s">
        <v>194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7" t="s">
        <v>85</v>
      </c>
      <c r="BK133" s="144">
        <f>ROUND(I133*H133,2)</f>
        <v>0</v>
      </c>
      <c r="BL133" s="17" t="s">
        <v>201</v>
      </c>
      <c r="BM133" s="143" t="s">
        <v>1854</v>
      </c>
    </row>
    <row r="134" spans="2:47" s="1" customFormat="1" ht="11.25">
      <c r="B134" s="33"/>
      <c r="D134" s="149" t="s">
        <v>297</v>
      </c>
      <c r="F134" s="150" t="s">
        <v>411</v>
      </c>
      <c r="I134" s="147"/>
      <c r="L134" s="33"/>
      <c r="M134" s="148"/>
      <c r="T134" s="54"/>
      <c r="AT134" s="17" t="s">
        <v>297</v>
      </c>
      <c r="AU134" s="17" t="s">
        <v>87</v>
      </c>
    </row>
    <row r="135" spans="2:51" s="12" customFormat="1" ht="11.25">
      <c r="B135" s="151"/>
      <c r="D135" s="145" t="s">
        <v>320</v>
      </c>
      <c r="E135" s="152" t="s">
        <v>33</v>
      </c>
      <c r="F135" s="153" t="s">
        <v>1855</v>
      </c>
      <c r="H135" s="154">
        <v>494.25</v>
      </c>
      <c r="I135" s="155"/>
      <c r="L135" s="151"/>
      <c r="M135" s="156"/>
      <c r="T135" s="157"/>
      <c r="AT135" s="152" t="s">
        <v>320</v>
      </c>
      <c r="AU135" s="152" t="s">
        <v>87</v>
      </c>
      <c r="AV135" s="12" t="s">
        <v>87</v>
      </c>
      <c r="AW135" s="12" t="s">
        <v>39</v>
      </c>
      <c r="AX135" s="12" t="s">
        <v>85</v>
      </c>
      <c r="AY135" s="152" t="s">
        <v>194</v>
      </c>
    </row>
    <row r="136" spans="2:65" s="1" customFormat="1" ht="16.5" customHeight="1">
      <c r="B136" s="33"/>
      <c r="C136" s="132" t="s">
        <v>247</v>
      </c>
      <c r="D136" s="132" t="s">
        <v>197</v>
      </c>
      <c r="E136" s="133" t="s">
        <v>413</v>
      </c>
      <c r="F136" s="134" t="s">
        <v>414</v>
      </c>
      <c r="G136" s="135" t="s">
        <v>344</v>
      </c>
      <c r="H136" s="136">
        <v>32.95</v>
      </c>
      <c r="I136" s="137"/>
      <c r="J136" s="138">
        <f>ROUND(I136*H136,2)</f>
        <v>0</v>
      </c>
      <c r="K136" s="134" t="s">
        <v>33</v>
      </c>
      <c r="L136" s="33"/>
      <c r="M136" s="139" t="s">
        <v>33</v>
      </c>
      <c r="N136" s="140" t="s">
        <v>49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201</v>
      </c>
      <c r="AT136" s="143" t="s">
        <v>197</v>
      </c>
      <c r="AU136" s="143" t="s">
        <v>87</v>
      </c>
      <c r="AY136" s="17" t="s">
        <v>194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7" t="s">
        <v>85</v>
      </c>
      <c r="BK136" s="144">
        <f>ROUND(I136*H136,2)</f>
        <v>0</v>
      </c>
      <c r="BL136" s="17" t="s">
        <v>201</v>
      </c>
      <c r="BM136" s="143" t="s">
        <v>1856</v>
      </c>
    </row>
    <row r="137" spans="2:51" s="12" customFormat="1" ht="11.25">
      <c r="B137" s="151"/>
      <c r="D137" s="145" t="s">
        <v>320</v>
      </c>
      <c r="E137" s="152" t="s">
        <v>33</v>
      </c>
      <c r="F137" s="153" t="s">
        <v>1857</v>
      </c>
      <c r="H137" s="154">
        <v>32.95</v>
      </c>
      <c r="I137" s="155"/>
      <c r="L137" s="151"/>
      <c r="M137" s="156"/>
      <c r="T137" s="157"/>
      <c r="AT137" s="152" t="s">
        <v>320</v>
      </c>
      <c r="AU137" s="152" t="s">
        <v>87</v>
      </c>
      <c r="AV137" s="12" t="s">
        <v>87</v>
      </c>
      <c r="AW137" s="12" t="s">
        <v>39</v>
      </c>
      <c r="AX137" s="12" t="s">
        <v>85</v>
      </c>
      <c r="AY137" s="152" t="s">
        <v>194</v>
      </c>
    </row>
    <row r="138" spans="2:65" s="1" customFormat="1" ht="24.2" customHeight="1">
      <c r="B138" s="33"/>
      <c r="C138" s="132" t="s">
        <v>251</v>
      </c>
      <c r="D138" s="132" t="s">
        <v>197</v>
      </c>
      <c r="E138" s="133" t="s">
        <v>417</v>
      </c>
      <c r="F138" s="134" t="s">
        <v>418</v>
      </c>
      <c r="G138" s="135" t="s">
        <v>344</v>
      </c>
      <c r="H138" s="136">
        <v>1744.95</v>
      </c>
      <c r="I138" s="137"/>
      <c r="J138" s="138">
        <f>ROUND(I138*H138,2)</f>
        <v>0</v>
      </c>
      <c r="K138" s="134" t="s">
        <v>295</v>
      </c>
      <c r="L138" s="33"/>
      <c r="M138" s="139" t="s">
        <v>33</v>
      </c>
      <c r="N138" s="140" t="s">
        <v>49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201</v>
      </c>
      <c r="AT138" s="143" t="s">
        <v>197</v>
      </c>
      <c r="AU138" s="143" t="s">
        <v>87</v>
      </c>
      <c r="AY138" s="17" t="s">
        <v>194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7" t="s">
        <v>85</v>
      </c>
      <c r="BK138" s="144">
        <f>ROUND(I138*H138,2)</f>
        <v>0</v>
      </c>
      <c r="BL138" s="17" t="s">
        <v>201</v>
      </c>
      <c r="BM138" s="143" t="s">
        <v>1858</v>
      </c>
    </row>
    <row r="139" spans="2:47" s="1" customFormat="1" ht="11.25">
      <c r="B139" s="33"/>
      <c r="D139" s="149" t="s">
        <v>297</v>
      </c>
      <c r="F139" s="150" t="s">
        <v>420</v>
      </c>
      <c r="I139" s="147"/>
      <c r="L139" s="33"/>
      <c r="M139" s="148"/>
      <c r="T139" s="54"/>
      <c r="AT139" s="17" t="s">
        <v>297</v>
      </c>
      <c r="AU139" s="17" t="s">
        <v>87</v>
      </c>
    </row>
    <row r="140" spans="2:51" s="12" customFormat="1" ht="11.25">
      <c r="B140" s="151"/>
      <c r="D140" s="145" t="s">
        <v>320</v>
      </c>
      <c r="E140" s="152" t="s">
        <v>33</v>
      </c>
      <c r="F140" s="153" t="s">
        <v>381</v>
      </c>
      <c r="H140" s="154">
        <v>394.95</v>
      </c>
      <c r="I140" s="155"/>
      <c r="L140" s="151"/>
      <c r="M140" s="156"/>
      <c r="T140" s="157"/>
      <c r="AT140" s="152" t="s">
        <v>320</v>
      </c>
      <c r="AU140" s="152" t="s">
        <v>87</v>
      </c>
      <c r="AV140" s="12" t="s">
        <v>87</v>
      </c>
      <c r="AW140" s="12" t="s">
        <v>39</v>
      </c>
      <c r="AX140" s="12" t="s">
        <v>78</v>
      </c>
      <c r="AY140" s="152" t="s">
        <v>194</v>
      </c>
    </row>
    <row r="141" spans="2:51" s="12" customFormat="1" ht="11.25">
      <c r="B141" s="151"/>
      <c r="D141" s="145" t="s">
        <v>320</v>
      </c>
      <c r="E141" s="152" t="s">
        <v>33</v>
      </c>
      <c r="F141" s="153" t="s">
        <v>1640</v>
      </c>
      <c r="H141" s="154">
        <v>1350</v>
      </c>
      <c r="I141" s="155"/>
      <c r="L141" s="151"/>
      <c r="M141" s="156"/>
      <c r="T141" s="157"/>
      <c r="AT141" s="152" t="s">
        <v>320</v>
      </c>
      <c r="AU141" s="152" t="s">
        <v>87</v>
      </c>
      <c r="AV141" s="12" t="s">
        <v>87</v>
      </c>
      <c r="AW141" s="12" t="s">
        <v>39</v>
      </c>
      <c r="AX141" s="12" t="s">
        <v>78</v>
      </c>
      <c r="AY141" s="152" t="s">
        <v>194</v>
      </c>
    </row>
    <row r="142" spans="2:51" s="14" customFormat="1" ht="11.25">
      <c r="B142" s="179"/>
      <c r="D142" s="145" t="s">
        <v>320</v>
      </c>
      <c r="E142" s="180" t="s">
        <v>33</v>
      </c>
      <c r="F142" s="181" t="s">
        <v>402</v>
      </c>
      <c r="H142" s="182">
        <v>1744.95</v>
      </c>
      <c r="I142" s="183"/>
      <c r="L142" s="179"/>
      <c r="M142" s="184"/>
      <c r="T142" s="185"/>
      <c r="AT142" s="180" t="s">
        <v>320</v>
      </c>
      <c r="AU142" s="180" t="s">
        <v>87</v>
      </c>
      <c r="AV142" s="14" t="s">
        <v>201</v>
      </c>
      <c r="AW142" s="14" t="s">
        <v>39</v>
      </c>
      <c r="AX142" s="14" t="s">
        <v>85</v>
      </c>
      <c r="AY142" s="180" t="s">
        <v>194</v>
      </c>
    </row>
    <row r="143" spans="2:65" s="1" customFormat="1" ht="24.2" customHeight="1">
      <c r="B143" s="33"/>
      <c r="C143" s="132" t="s">
        <v>257</v>
      </c>
      <c r="D143" s="132" t="s">
        <v>197</v>
      </c>
      <c r="E143" s="133" t="s">
        <v>421</v>
      </c>
      <c r="F143" s="134" t="s">
        <v>422</v>
      </c>
      <c r="G143" s="135" t="s">
        <v>344</v>
      </c>
      <c r="H143" s="136">
        <v>1683</v>
      </c>
      <c r="I143" s="137"/>
      <c r="J143" s="138">
        <f>ROUND(I143*H143,2)</f>
        <v>0</v>
      </c>
      <c r="K143" s="134" t="s">
        <v>295</v>
      </c>
      <c r="L143" s="33"/>
      <c r="M143" s="139" t="s">
        <v>33</v>
      </c>
      <c r="N143" s="140" t="s">
        <v>49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201</v>
      </c>
      <c r="AT143" s="143" t="s">
        <v>197</v>
      </c>
      <c r="AU143" s="143" t="s">
        <v>87</v>
      </c>
      <c r="AY143" s="17" t="s">
        <v>194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85</v>
      </c>
      <c r="BK143" s="144">
        <f>ROUND(I143*H143,2)</f>
        <v>0</v>
      </c>
      <c r="BL143" s="17" t="s">
        <v>201</v>
      </c>
      <c r="BM143" s="143" t="s">
        <v>1859</v>
      </c>
    </row>
    <row r="144" spans="2:47" s="1" customFormat="1" ht="11.25">
      <c r="B144" s="33"/>
      <c r="D144" s="149" t="s">
        <v>297</v>
      </c>
      <c r="F144" s="150" t="s">
        <v>424</v>
      </c>
      <c r="I144" s="147"/>
      <c r="L144" s="33"/>
      <c r="M144" s="148"/>
      <c r="T144" s="54"/>
      <c r="AT144" s="17" t="s">
        <v>297</v>
      </c>
      <c r="AU144" s="17" t="s">
        <v>87</v>
      </c>
    </row>
    <row r="145" spans="2:51" s="12" customFormat="1" ht="11.25">
      <c r="B145" s="151"/>
      <c r="D145" s="145" t="s">
        <v>320</v>
      </c>
      <c r="E145" s="152" t="s">
        <v>33</v>
      </c>
      <c r="F145" s="153" t="s">
        <v>1849</v>
      </c>
      <c r="H145" s="154">
        <v>333</v>
      </c>
      <c r="I145" s="155"/>
      <c r="L145" s="151"/>
      <c r="M145" s="156"/>
      <c r="T145" s="157"/>
      <c r="AT145" s="152" t="s">
        <v>320</v>
      </c>
      <c r="AU145" s="152" t="s">
        <v>87</v>
      </c>
      <c r="AV145" s="12" t="s">
        <v>87</v>
      </c>
      <c r="AW145" s="12" t="s">
        <v>39</v>
      </c>
      <c r="AX145" s="12" t="s">
        <v>78</v>
      </c>
      <c r="AY145" s="152" t="s">
        <v>194</v>
      </c>
    </row>
    <row r="146" spans="2:51" s="12" customFormat="1" ht="11.25">
      <c r="B146" s="151"/>
      <c r="D146" s="145" t="s">
        <v>320</v>
      </c>
      <c r="E146" s="152" t="s">
        <v>33</v>
      </c>
      <c r="F146" s="153" t="s">
        <v>1640</v>
      </c>
      <c r="H146" s="154">
        <v>1350</v>
      </c>
      <c r="I146" s="155"/>
      <c r="L146" s="151"/>
      <c r="M146" s="156"/>
      <c r="T146" s="157"/>
      <c r="AT146" s="152" t="s">
        <v>320</v>
      </c>
      <c r="AU146" s="152" t="s">
        <v>87</v>
      </c>
      <c r="AV146" s="12" t="s">
        <v>87</v>
      </c>
      <c r="AW146" s="12" t="s">
        <v>39</v>
      </c>
      <c r="AX146" s="12" t="s">
        <v>78</v>
      </c>
      <c r="AY146" s="152" t="s">
        <v>194</v>
      </c>
    </row>
    <row r="147" spans="2:51" s="14" customFormat="1" ht="11.25">
      <c r="B147" s="179"/>
      <c r="D147" s="145" t="s">
        <v>320</v>
      </c>
      <c r="E147" s="180" t="s">
        <v>33</v>
      </c>
      <c r="F147" s="181" t="s">
        <v>402</v>
      </c>
      <c r="H147" s="182">
        <v>1683</v>
      </c>
      <c r="I147" s="183"/>
      <c r="L147" s="179"/>
      <c r="M147" s="184"/>
      <c r="T147" s="185"/>
      <c r="AT147" s="180" t="s">
        <v>320</v>
      </c>
      <c r="AU147" s="180" t="s">
        <v>87</v>
      </c>
      <c r="AV147" s="14" t="s">
        <v>201</v>
      </c>
      <c r="AW147" s="14" t="s">
        <v>39</v>
      </c>
      <c r="AX147" s="14" t="s">
        <v>85</v>
      </c>
      <c r="AY147" s="180" t="s">
        <v>194</v>
      </c>
    </row>
    <row r="148" spans="2:65" s="1" customFormat="1" ht="24.2" customHeight="1">
      <c r="B148" s="33"/>
      <c r="C148" s="132" t="s">
        <v>8</v>
      </c>
      <c r="D148" s="132" t="s">
        <v>197</v>
      </c>
      <c r="E148" s="133" t="s">
        <v>425</v>
      </c>
      <c r="F148" s="134" t="s">
        <v>426</v>
      </c>
      <c r="G148" s="135" t="s">
        <v>317</v>
      </c>
      <c r="H148" s="136">
        <v>274</v>
      </c>
      <c r="I148" s="137"/>
      <c r="J148" s="138">
        <f>ROUND(I148*H148,2)</f>
        <v>0</v>
      </c>
      <c r="K148" s="134" t="s">
        <v>295</v>
      </c>
      <c r="L148" s="33"/>
      <c r="M148" s="139" t="s">
        <v>33</v>
      </c>
      <c r="N148" s="140" t="s">
        <v>49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201</v>
      </c>
      <c r="AT148" s="143" t="s">
        <v>197</v>
      </c>
      <c r="AU148" s="143" t="s">
        <v>87</v>
      </c>
      <c r="AY148" s="17" t="s">
        <v>194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7" t="s">
        <v>85</v>
      </c>
      <c r="BK148" s="144">
        <f>ROUND(I148*H148,2)</f>
        <v>0</v>
      </c>
      <c r="BL148" s="17" t="s">
        <v>201</v>
      </c>
      <c r="BM148" s="143" t="s">
        <v>1860</v>
      </c>
    </row>
    <row r="149" spans="2:47" s="1" customFormat="1" ht="11.25">
      <c r="B149" s="33"/>
      <c r="D149" s="149" t="s">
        <v>297</v>
      </c>
      <c r="F149" s="150" t="s">
        <v>428</v>
      </c>
      <c r="I149" s="147"/>
      <c r="L149" s="33"/>
      <c r="M149" s="148"/>
      <c r="T149" s="54"/>
      <c r="AT149" s="17" t="s">
        <v>297</v>
      </c>
      <c r="AU149" s="17" t="s">
        <v>87</v>
      </c>
    </row>
    <row r="150" spans="2:51" s="12" customFormat="1" ht="11.25">
      <c r="B150" s="151"/>
      <c r="D150" s="145" t="s">
        <v>320</v>
      </c>
      <c r="E150" s="152" t="s">
        <v>33</v>
      </c>
      <c r="F150" s="153" t="s">
        <v>1861</v>
      </c>
      <c r="H150" s="154">
        <v>274</v>
      </c>
      <c r="I150" s="155"/>
      <c r="L150" s="151"/>
      <c r="M150" s="156"/>
      <c r="T150" s="157"/>
      <c r="AT150" s="152" t="s">
        <v>320</v>
      </c>
      <c r="AU150" s="152" t="s">
        <v>87</v>
      </c>
      <c r="AV150" s="12" t="s">
        <v>87</v>
      </c>
      <c r="AW150" s="12" t="s">
        <v>39</v>
      </c>
      <c r="AX150" s="12" t="s">
        <v>85</v>
      </c>
      <c r="AY150" s="152" t="s">
        <v>194</v>
      </c>
    </row>
    <row r="151" spans="2:65" s="1" customFormat="1" ht="24.2" customHeight="1">
      <c r="B151" s="33"/>
      <c r="C151" s="132" t="s">
        <v>265</v>
      </c>
      <c r="D151" s="132" t="s">
        <v>197</v>
      </c>
      <c r="E151" s="133" t="s">
        <v>430</v>
      </c>
      <c r="F151" s="134" t="s">
        <v>431</v>
      </c>
      <c r="G151" s="135" t="s">
        <v>317</v>
      </c>
      <c r="H151" s="136">
        <v>274</v>
      </c>
      <c r="I151" s="137"/>
      <c r="J151" s="138">
        <f>ROUND(I151*H151,2)</f>
        <v>0</v>
      </c>
      <c r="K151" s="134" t="s">
        <v>295</v>
      </c>
      <c r="L151" s="33"/>
      <c r="M151" s="139" t="s">
        <v>33</v>
      </c>
      <c r="N151" s="140" t="s">
        <v>49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201</v>
      </c>
      <c r="AT151" s="143" t="s">
        <v>197</v>
      </c>
      <c r="AU151" s="143" t="s">
        <v>87</v>
      </c>
      <c r="AY151" s="17" t="s">
        <v>194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7" t="s">
        <v>85</v>
      </c>
      <c r="BK151" s="144">
        <f>ROUND(I151*H151,2)</f>
        <v>0</v>
      </c>
      <c r="BL151" s="17" t="s">
        <v>201</v>
      </c>
      <c r="BM151" s="143" t="s">
        <v>1862</v>
      </c>
    </row>
    <row r="152" spans="2:47" s="1" customFormat="1" ht="11.25">
      <c r="B152" s="33"/>
      <c r="D152" s="149" t="s">
        <v>297</v>
      </c>
      <c r="F152" s="150" t="s">
        <v>433</v>
      </c>
      <c r="I152" s="147"/>
      <c r="L152" s="33"/>
      <c r="M152" s="148"/>
      <c r="T152" s="54"/>
      <c r="AT152" s="17" t="s">
        <v>297</v>
      </c>
      <c r="AU152" s="17" t="s">
        <v>87</v>
      </c>
    </row>
    <row r="153" spans="2:65" s="1" customFormat="1" ht="16.5" customHeight="1">
      <c r="B153" s="33"/>
      <c r="C153" s="161" t="s">
        <v>270</v>
      </c>
      <c r="D153" s="161" t="s">
        <v>348</v>
      </c>
      <c r="E153" s="162" t="s">
        <v>434</v>
      </c>
      <c r="F153" s="163" t="s">
        <v>435</v>
      </c>
      <c r="G153" s="164" t="s">
        <v>436</v>
      </c>
      <c r="H153" s="165">
        <v>8.26</v>
      </c>
      <c r="I153" s="166"/>
      <c r="J153" s="167">
        <f>ROUND(I153*H153,2)</f>
        <v>0</v>
      </c>
      <c r="K153" s="163" t="s">
        <v>295</v>
      </c>
      <c r="L153" s="168"/>
      <c r="M153" s="169" t="s">
        <v>33</v>
      </c>
      <c r="N153" s="170" t="s">
        <v>49</v>
      </c>
      <c r="P153" s="141">
        <f>O153*H153</f>
        <v>0</v>
      </c>
      <c r="Q153" s="141">
        <v>0.001</v>
      </c>
      <c r="R153" s="141">
        <f>Q153*H153</f>
        <v>0.00826</v>
      </c>
      <c r="S153" s="141">
        <v>0</v>
      </c>
      <c r="T153" s="142">
        <f>S153*H153</f>
        <v>0</v>
      </c>
      <c r="AR153" s="143" t="s">
        <v>228</v>
      </c>
      <c r="AT153" s="143" t="s">
        <v>348</v>
      </c>
      <c r="AU153" s="143" t="s">
        <v>87</v>
      </c>
      <c r="AY153" s="17" t="s">
        <v>194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7" t="s">
        <v>85</v>
      </c>
      <c r="BK153" s="144">
        <f>ROUND(I153*H153,2)</f>
        <v>0</v>
      </c>
      <c r="BL153" s="17" t="s">
        <v>201</v>
      </c>
      <c r="BM153" s="143" t="s">
        <v>1863</v>
      </c>
    </row>
    <row r="154" spans="2:51" s="12" customFormat="1" ht="11.25">
      <c r="B154" s="151"/>
      <c r="D154" s="145" t="s">
        <v>320</v>
      </c>
      <c r="E154" s="152" t="s">
        <v>33</v>
      </c>
      <c r="F154" s="153" t="s">
        <v>1864</v>
      </c>
      <c r="H154" s="154">
        <v>413</v>
      </c>
      <c r="I154" s="155"/>
      <c r="L154" s="151"/>
      <c r="M154" s="156"/>
      <c r="T154" s="157"/>
      <c r="AT154" s="152" t="s">
        <v>320</v>
      </c>
      <c r="AU154" s="152" t="s">
        <v>87</v>
      </c>
      <c r="AV154" s="12" t="s">
        <v>87</v>
      </c>
      <c r="AW154" s="12" t="s">
        <v>39</v>
      </c>
      <c r="AX154" s="12" t="s">
        <v>85</v>
      </c>
      <c r="AY154" s="152" t="s">
        <v>194</v>
      </c>
    </row>
    <row r="155" spans="2:51" s="12" customFormat="1" ht="11.25">
      <c r="B155" s="151"/>
      <c r="D155" s="145" t="s">
        <v>320</v>
      </c>
      <c r="F155" s="153" t="s">
        <v>1865</v>
      </c>
      <c r="H155" s="154">
        <v>8.26</v>
      </c>
      <c r="I155" s="155"/>
      <c r="L155" s="151"/>
      <c r="M155" s="156"/>
      <c r="T155" s="157"/>
      <c r="AT155" s="152" t="s">
        <v>320</v>
      </c>
      <c r="AU155" s="152" t="s">
        <v>87</v>
      </c>
      <c r="AV155" s="12" t="s">
        <v>87</v>
      </c>
      <c r="AW155" s="12" t="s">
        <v>4</v>
      </c>
      <c r="AX155" s="12" t="s">
        <v>85</v>
      </c>
      <c r="AY155" s="152" t="s">
        <v>194</v>
      </c>
    </row>
    <row r="156" spans="2:65" s="1" customFormat="1" ht="24.2" customHeight="1">
      <c r="B156" s="33"/>
      <c r="C156" s="132" t="s">
        <v>274</v>
      </c>
      <c r="D156" s="132" t="s">
        <v>197</v>
      </c>
      <c r="E156" s="133" t="s">
        <v>439</v>
      </c>
      <c r="F156" s="134" t="s">
        <v>440</v>
      </c>
      <c r="G156" s="135" t="s">
        <v>317</v>
      </c>
      <c r="H156" s="136">
        <v>139</v>
      </c>
      <c r="I156" s="137"/>
      <c r="J156" s="138">
        <f>ROUND(I156*H156,2)</f>
        <v>0</v>
      </c>
      <c r="K156" s="134" t="s">
        <v>295</v>
      </c>
      <c r="L156" s="33"/>
      <c r="M156" s="139" t="s">
        <v>33</v>
      </c>
      <c r="N156" s="140" t="s">
        <v>49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201</v>
      </c>
      <c r="AT156" s="143" t="s">
        <v>197</v>
      </c>
      <c r="AU156" s="143" t="s">
        <v>87</v>
      </c>
      <c r="AY156" s="17" t="s">
        <v>194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7" t="s">
        <v>85</v>
      </c>
      <c r="BK156" s="144">
        <f>ROUND(I156*H156,2)</f>
        <v>0</v>
      </c>
      <c r="BL156" s="17" t="s">
        <v>201</v>
      </c>
      <c r="BM156" s="143" t="s">
        <v>1866</v>
      </c>
    </row>
    <row r="157" spans="2:47" s="1" customFormat="1" ht="11.25">
      <c r="B157" s="33"/>
      <c r="D157" s="149" t="s">
        <v>297</v>
      </c>
      <c r="F157" s="150" t="s">
        <v>442</v>
      </c>
      <c r="I157" s="147"/>
      <c r="L157" s="33"/>
      <c r="M157" s="148"/>
      <c r="T157" s="54"/>
      <c r="AT157" s="17" t="s">
        <v>297</v>
      </c>
      <c r="AU157" s="17" t="s">
        <v>87</v>
      </c>
    </row>
    <row r="158" spans="2:65" s="1" customFormat="1" ht="21.75" customHeight="1">
      <c r="B158" s="33"/>
      <c r="C158" s="132" t="s">
        <v>279</v>
      </c>
      <c r="D158" s="132" t="s">
        <v>197</v>
      </c>
      <c r="E158" s="133" t="s">
        <v>443</v>
      </c>
      <c r="F158" s="134" t="s">
        <v>444</v>
      </c>
      <c r="G158" s="135" t="s">
        <v>317</v>
      </c>
      <c r="H158" s="136">
        <v>274</v>
      </c>
      <c r="I158" s="137"/>
      <c r="J158" s="138">
        <f>ROUND(I158*H158,2)</f>
        <v>0</v>
      </c>
      <c r="K158" s="134" t="s">
        <v>295</v>
      </c>
      <c r="L158" s="33"/>
      <c r="M158" s="139" t="s">
        <v>33</v>
      </c>
      <c r="N158" s="140" t="s">
        <v>49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201</v>
      </c>
      <c r="AT158" s="143" t="s">
        <v>197</v>
      </c>
      <c r="AU158" s="143" t="s">
        <v>87</v>
      </c>
      <c r="AY158" s="17" t="s">
        <v>194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7" t="s">
        <v>85</v>
      </c>
      <c r="BK158" s="144">
        <f>ROUND(I158*H158,2)</f>
        <v>0</v>
      </c>
      <c r="BL158" s="17" t="s">
        <v>201</v>
      </c>
      <c r="BM158" s="143" t="s">
        <v>1867</v>
      </c>
    </row>
    <row r="159" spans="2:47" s="1" customFormat="1" ht="11.25">
      <c r="B159" s="33"/>
      <c r="D159" s="149" t="s">
        <v>297</v>
      </c>
      <c r="F159" s="150" t="s">
        <v>446</v>
      </c>
      <c r="I159" s="147"/>
      <c r="L159" s="33"/>
      <c r="M159" s="148"/>
      <c r="T159" s="54"/>
      <c r="AT159" s="17" t="s">
        <v>297</v>
      </c>
      <c r="AU159" s="17" t="s">
        <v>87</v>
      </c>
    </row>
    <row r="160" spans="2:51" s="12" customFormat="1" ht="11.25">
      <c r="B160" s="151"/>
      <c r="D160" s="145" t="s">
        <v>320</v>
      </c>
      <c r="E160" s="152" t="s">
        <v>33</v>
      </c>
      <c r="F160" s="153" t="s">
        <v>1868</v>
      </c>
      <c r="H160" s="154">
        <v>274</v>
      </c>
      <c r="I160" s="155"/>
      <c r="L160" s="151"/>
      <c r="M160" s="156"/>
      <c r="T160" s="157"/>
      <c r="AT160" s="152" t="s">
        <v>320</v>
      </c>
      <c r="AU160" s="152" t="s">
        <v>87</v>
      </c>
      <c r="AV160" s="12" t="s">
        <v>87</v>
      </c>
      <c r="AW160" s="12" t="s">
        <v>39</v>
      </c>
      <c r="AX160" s="12" t="s">
        <v>85</v>
      </c>
      <c r="AY160" s="152" t="s">
        <v>194</v>
      </c>
    </row>
    <row r="161" spans="2:65" s="1" customFormat="1" ht="24.2" customHeight="1">
      <c r="B161" s="33"/>
      <c r="C161" s="132" t="s">
        <v>283</v>
      </c>
      <c r="D161" s="132" t="s">
        <v>197</v>
      </c>
      <c r="E161" s="133" t="s">
        <v>448</v>
      </c>
      <c r="F161" s="134" t="s">
        <v>449</v>
      </c>
      <c r="G161" s="135" t="s">
        <v>317</v>
      </c>
      <c r="H161" s="136">
        <v>700</v>
      </c>
      <c r="I161" s="137"/>
      <c r="J161" s="138">
        <f>ROUND(I161*H161,2)</f>
        <v>0</v>
      </c>
      <c r="K161" s="134" t="s">
        <v>295</v>
      </c>
      <c r="L161" s="33"/>
      <c r="M161" s="139" t="s">
        <v>33</v>
      </c>
      <c r="N161" s="140" t="s">
        <v>49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201</v>
      </c>
      <c r="AT161" s="143" t="s">
        <v>197</v>
      </c>
      <c r="AU161" s="143" t="s">
        <v>87</v>
      </c>
      <c r="AY161" s="17" t="s">
        <v>194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7" t="s">
        <v>85</v>
      </c>
      <c r="BK161" s="144">
        <f>ROUND(I161*H161,2)</f>
        <v>0</v>
      </c>
      <c r="BL161" s="17" t="s">
        <v>201</v>
      </c>
      <c r="BM161" s="143" t="s">
        <v>1869</v>
      </c>
    </row>
    <row r="162" spans="2:47" s="1" customFormat="1" ht="11.25">
      <c r="B162" s="33"/>
      <c r="D162" s="149" t="s">
        <v>297</v>
      </c>
      <c r="F162" s="150" t="s">
        <v>451</v>
      </c>
      <c r="I162" s="147"/>
      <c r="L162" s="33"/>
      <c r="M162" s="148"/>
      <c r="T162" s="54"/>
      <c r="AT162" s="17" t="s">
        <v>297</v>
      </c>
      <c r="AU162" s="17" t="s">
        <v>87</v>
      </c>
    </row>
    <row r="163" spans="2:51" s="12" customFormat="1" ht="11.25">
      <c r="B163" s="151"/>
      <c r="D163" s="145" t="s">
        <v>320</v>
      </c>
      <c r="E163" s="152" t="s">
        <v>33</v>
      </c>
      <c r="F163" s="153" t="s">
        <v>1870</v>
      </c>
      <c r="H163" s="154">
        <v>700</v>
      </c>
      <c r="I163" s="155"/>
      <c r="L163" s="151"/>
      <c r="M163" s="156"/>
      <c r="T163" s="157"/>
      <c r="AT163" s="152" t="s">
        <v>320</v>
      </c>
      <c r="AU163" s="152" t="s">
        <v>87</v>
      </c>
      <c r="AV163" s="12" t="s">
        <v>87</v>
      </c>
      <c r="AW163" s="12" t="s">
        <v>39</v>
      </c>
      <c r="AX163" s="12" t="s">
        <v>85</v>
      </c>
      <c r="AY163" s="152" t="s">
        <v>194</v>
      </c>
    </row>
    <row r="164" spans="2:65" s="1" customFormat="1" ht="24.2" customHeight="1">
      <c r="B164" s="33"/>
      <c r="C164" s="132" t="s">
        <v>7</v>
      </c>
      <c r="D164" s="132" t="s">
        <v>197</v>
      </c>
      <c r="E164" s="133" t="s">
        <v>453</v>
      </c>
      <c r="F164" s="134" t="s">
        <v>454</v>
      </c>
      <c r="G164" s="135" t="s">
        <v>317</v>
      </c>
      <c r="H164" s="136">
        <v>139</v>
      </c>
      <c r="I164" s="137"/>
      <c r="J164" s="138">
        <f>ROUND(I164*H164,2)</f>
        <v>0</v>
      </c>
      <c r="K164" s="134" t="s">
        <v>295</v>
      </c>
      <c r="L164" s="33"/>
      <c r="M164" s="139" t="s">
        <v>33</v>
      </c>
      <c r="N164" s="140" t="s">
        <v>49</v>
      </c>
      <c r="P164" s="141">
        <f>O164*H164</f>
        <v>0</v>
      </c>
      <c r="Q164" s="141">
        <v>0</v>
      </c>
      <c r="R164" s="141">
        <f>Q164*H164</f>
        <v>0</v>
      </c>
      <c r="S164" s="141">
        <v>0</v>
      </c>
      <c r="T164" s="142">
        <f>S164*H164</f>
        <v>0</v>
      </c>
      <c r="AR164" s="143" t="s">
        <v>201</v>
      </c>
      <c r="AT164" s="143" t="s">
        <v>197</v>
      </c>
      <c r="AU164" s="143" t="s">
        <v>87</v>
      </c>
      <c r="AY164" s="17" t="s">
        <v>194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7" t="s">
        <v>85</v>
      </c>
      <c r="BK164" s="144">
        <f>ROUND(I164*H164,2)</f>
        <v>0</v>
      </c>
      <c r="BL164" s="17" t="s">
        <v>201</v>
      </c>
      <c r="BM164" s="143" t="s">
        <v>1871</v>
      </c>
    </row>
    <row r="165" spans="2:47" s="1" customFormat="1" ht="11.25">
      <c r="B165" s="33"/>
      <c r="D165" s="149" t="s">
        <v>297</v>
      </c>
      <c r="F165" s="150" t="s">
        <v>456</v>
      </c>
      <c r="I165" s="147"/>
      <c r="L165" s="33"/>
      <c r="M165" s="148"/>
      <c r="T165" s="54"/>
      <c r="AT165" s="17" t="s">
        <v>297</v>
      </c>
      <c r="AU165" s="17" t="s">
        <v>87</v>
      </c>
    </row>
    <row r="166" spans="2:51" s="12" customFormat="1" ht="11.25">
      <c r="B166" s="151"/>
      <c r="D166" s="145" t="s">
        <v>320</v>
      </c>
      <c r="E166" s="152" t="s">
        <v>33</v>
      </c>
      <c r="F166" s="153" t="s">
        <v>1872</v>
      </c>
      <c r="H166" s="154">
        <v>139</v>
      </c>
      <c r="I166" s="155"/>
      <c r="L166" s="151"/>
      <c r="M166" s="156"/>
      <c r="T166" s="157"/>
      <c r="AT166" s="152" t="s">
        <v>320</v>
      </c>
      <c r="AU166" s="152" t="s">
        <v>87</v>
      </c>
      <c r="AV166" s="12" t="s">
        <v>87</v>
      </c>
      <c r="AW166" s="12" t="s">
        <v>39</v>
      </c>
      <c r="AX166" s="12" t="s">
        <v>85</v>
      </c>
      <c r="AY166" s="152" t="s">
        <v>194</v>
      </c>
    </row>
    <row r="167" spans="2:65" s="1" customFormat="1" ht="16.5" customHeight="1">
      <c r="B167" s="33"/>
      <c r="C167" s="132" t="s">
        <v>486</v>
      </c>
      <c r="D167" s="132" t="s">
        <v>197</v>
      </c>
      <c r="E167" s="133" t="s">
        <v>458</v>
      </c>
      <c r="F167" s="134" t="s">
        <v>459</v>
      </c>
      <c r="G167" s="135" t="s">
        <v>344</v>
      </c>
      <c r="H167" s="136">
        <v>8.26</v>
      </c>
      <c r="I167" s="137"/>
      <c r="J167" s="138">
        <f>ROUND(I167*H167,2)</f>
        <v>0</v>
      </c>
      <c r="K167" s="134" t="s">
        <v>295</v>
      </c>
      <c r="L167" s="33"/>
      <c r="M167" s="139" t="s">
        <v>33</v>
      </c>
      <c r="N167" s="140" t="s">
        <v>49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201</v>
      </c>
      <c r="AT167" s="143" t="s">
        <v>197</v>
      </c>
      <c r="AU167" s="143" t="s">
        <v>87</v>
      </c>
      <c r="AY167" s="17" t="s">
        <v>194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7" t="s">
        <v>85</v>
      </c>
      <c r="BK167" s="144">
        <f>ROUND(I167*H167,2)</f>
        <v>0</v>
      </c>
      <c r="BL167" s="17" t="s">
        <v>201</v>
      </c>
      <c r="BM167" s="143" t="s">
        <v>1873</v>
      </c>
    </row>
    <row r="168" spans="2:47" s="1" customFormat="1" ht="11.25">
      <c r="B168" s="33"/>
      <c r="D168" s="149" t="s">
        <v>297</v>
      </c>
      <c r="F168" s="150" t="s">
        <v>461</v>
      </c>
      <c r="I168" s="147"/>
      <c r="L168" s="33"/>
      <c r="M168" s="148"/>
      <c r="T168" s="54"/>
      <c r="AT168" s="17" t="s">
        <v>297</v>
      </c>
      <c r="AU168" s="17" t="s">
        <v>87</v>
      </c>
    </row>
    <row r="169" spans="2:65" s="1" customFormat="1" ht="16.5" customHeight="1">
      <c r="B169" s="33"/>
      <c r="C169" s="132" t="s">
        <v>293</v>
      </c>
      <c r="D169" s="132" t="s">
        <v>197</v>
      </c>
      <c r="E169" s="133" t="s">
        <v>636</v>
      </c>
      <c r="F169" s="134" t="s">
        <v>1025</v>
      </c>
      <c r="G169" s="135" t="s">
        <v>621</v>
      </c>
      <c r="H169" s="136">
        <v>2</v>
      </c>
      <c r="I169" s="137"/>
      <c r="J169" s="138">
        <f>ROUND(I169*H169,2)</f>
        <v>0</v>
      </c>
      <c r="K169" s="134" t="s">
        <v>33</v>
      </c>
      <c r="L169" s="33"/>
      <c r="M169" s="139" t="s">
        <v>33</v>
      </c>
      <c r="N169" s="140" t="s">
        <v>49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201</v>
      </c>
      <c r="AT169" s="143" t="s">
        <v>197</v>
      </c>
      <c r="AU169" s="143" t="s">
        <v>87</v>
      </c>
      <c r="AY169" s="17" t="s">
        <v>194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7" t="s">
        <v>85</v>
      </c>
      <c r="BK169" s="144">
        <f>ROUND(I169*H169,2)</f>
        <v>0</v>
      </c>
      <c r="BL169" s="17" t="s">
        <v>201</v>
      </c>
      <c r="BM169" s="143" t="s">
        <v>1874</v>
      </c>
    </row>
    <row r="170" spans="2:47" s="1" customFormat="1" ht="19.5">
      <c r="B170" s="33"/>
      <c r="D170" s="145" t="s">
        <v>206</v>
      </c>
      <c r="F170" s="146" t="s">
        <v>638</v>
      </c>
      <c r="I170" s="147"/>
      <c r="L170" s="33"/>
      <c r="M170" s="148"/>
      <c r="T170" s="54"/>
      <c r="AT170" s="17" t="s">
        <v>206</v>
      </c>
      <c r="AU170" s="17" t="s">
        <v>87</v>
      </c>
    </row>
    <row r="171" spans="2:65" s="1" customFormat="1" ht="16.5" customHeight="1">
      <c r="B171" s="33"/>
      <c r="C171" s="132" t="s">
        <v>494</v>
      </c>
      <c r="D171" s="132" t="s">
        <v>197</v>
      </c>
      <c r="E171" s="133" t="s">
        <v>462</v>
      </c>
      <c r="F171" s="134" t="s">
        <v>463</v>
      </c>
      <c r="G171" s="135" t="s">
        <v>200</v>
      </c>
      <c r="H171" s="136">
        <v>1</v>
      </c>
      <c r="I171" s="137"/>
      <c r="J171" s="138">
        <f>ROUND(I171*H171,2)</f>
        <v>0</v>
      </c>
      <c r="K171" s="134" t="s">
        <v>33</v>
      </c>
      <c r="L171" s="33"/>
      <c r="M171" s="139" t="s">
        <v>33</v>
      </c>
      <c r="N171" s="140" t="s">
        <v>49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201</v>
      </c>
      <c r="AT171" s="143" t="s">
        <v>197</v>
      </c>
      <c r="AU171" s="143" t="s">
        <v>87</v>
      </c>
      <c r="AY171" s="17" t="s">
        <v>194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7" t="s">
        <v>85</v>
      </c>
      <c r="BK171" s="144">
        <f>ROUND(I171*H171,2)</f>
        <v>0</v>
      </c>
      <c r="BL171" s="17" t="s">
        <v>201</v>
      </c>
      <c r="BM171" s="143" t="s">
        <v>1875</v>
      </c>
    </row>
    <row r="172" spans="2:47" s="1" customFormat="1" ht="68.25">
      <c r="B172" s="33"/>
      <c r="D172" s="145" t="s">
        <v>206</v>
      </c>
      <c r="F172" s="146" t="s">
        <v>465</v>
      </c>
      <c r="I172" s="147"/>
      <c r="L172" s="33"/>
      <c r="M172" s="148"/>
      <c r="T172" s="54"/>
      <c r="AT172" s="17" t="s">
        <v>206</v>
      </c>
      <c r="AU172" s="17" t="s">
        <v>87</v>
      </c>
    </row>
    <row r="173" spans="2:51" s="12" customFormat="1" ht="11.25">
      <c r="B173" s="151"/>
      <c r="D173" s="145" t="s">
        <v>320</v>
      </c>
      <c r="E173" s="152" t="s">
        <v>33</v>
      </c>
      <c r="F173" s="153" t="s">
        <v>466</v>
      </c>
      <c r="H173" s="154">
        <v>1</v>
      </c>
      <c r="I173" s="155"/>
      <c r="L173" s="151"/>
      <c r="M173" s="156"/>
      <c r="T173" s="157"/>
      <c r="AT173" s="152" t="s">
        <v>320</v>
      </c>
      <c r="AU173" s="152" t="s">
        <v>87</v>
      </c>
      <c r="AV173" s="12" t="s">
        <v>87</v>
      </c>
      <c r="AW173" s="12" t="s">
        <v>39</v>
      </c>
      <c r="AX173" s="12" t="s">
        <v>85</v>
      </c>
      <c r="AY173" s="152" t="s">
        <v>194</v>
      </c>
    </row>
    <row r="174" spans="2:65" s="1" customFormat="1" ht="16.5" customHeight="1">
      <c r="B174" s="33"/>
      <c r="C174" s="132" t="s">
        <v>300</v>
      </c>
      <c r="D174" s="132" t="s">
        <v>197</v>
      </c>
      <c r="E174" s="133" t="s">
        <v>467</v>
      </c>
      <c r="F174" s="134" t="s">
        <v>468</v>
      </c>
      <c r="G174" s="135" t="s">
        <v>200</v>
      </c>
      <c r="H174" s="136">
        <v>1</v>
      </c>
      <c r="I174" s="137"/>
      <c r="J174" s="138">
        <f>ROUND(I174*H174,2)</f>
        <v>0</v>
      </c>
      <c r="K174" s="134" t="s">
        <v>33</v>
      </c>
      <c r="L174" s="33"/>
      <c r="M174" s="139" t="s">
        <v>33</v>
      </c>
      <c r="N174" s="140" t="s">
        <v>49</v>
      </c>
      <c r="P174" s="141">
        <f>O174*H174</f>
        <v>0</v>
      </c>
      <c r="Q174" s="141">
        <v>0</v>
      </c>
      <c r="R174" s="141">
        <f>Q174*H174</f>
        <v>0</v>
      </c>
      <c r="S174" s="141">
        <v>0</v>
      </c>
      <c r="T174" s="142">
        <f>S174*H174</f>
        <v>0</v>
      </c>
      <c r="AR174" s="143" t="s">
        <v>201</v>
      </c>
      <c r="AT174" s="143" t="s">
        <v>197</v>
      </c>
      <c r="AU174" s="143" t="s">
        <v>87</v>
      </c>
      <c r="AY174" s="17" t="s">
        <v>194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7" t="s">
        <v>85</v>
      </c>
      <c r="BK174" s="144">
        <f>ROUND(I174*H174,2)</f>
        <v>0</v>
      </c>
      <c r="BL174" s="17" t="s">
        <v>201</v>
      </c>
      <c r="BM174" s="143" t="s">
        <v>1876</v>
      </c>
    </row>
    <row r="175" spans="2:47" s="1" customFormat="1" ht="48.75">
      <c r="B175" s="33"/>
      <c r="D175" s="145" t="s">
        <v>206</v>
      </c>
      <c r="F175" s="146" t="s">
        <v>1347</v>
      </c>
      <c r="I175" s="147"/>
      <c r="L175" s="33"/>
      <c r="M175" s="148"/>
      <c r="T175" s="54"/>
      <c r="AT175" s="17" t="s">
        <v>206</v>
      </c>
      <c r="AU175" s="17" t="s">
        <v>87</v>
      </c>
    </row>
    <row r="176" spans="2:51" s="12" customFormat="1" ht="11.25">
      <c r="B176" s="151"/>
      <c r="D176" s="145" t="s">
        <v>320</v>
      </c>
      <c r="E176" s="152" t="s">
        <v>33</v>
      </c>
      <c r="F176" s="153" t="s">
        <v>1665</v>
      </c>
      <c r="H176" s="154">
        <v>1</v>
      </c>
      <c r="I176" s="155"/>
      <c r="L176" s="151"/>
      <c r="M176" s="156"/>
      <c r="T176" s="157"/>
      <c r="AT176" s="152" t="s">
        <v>320</v>
      </c>
      <c r="AU176" s="152" t="s">
        <v>87</v>
      </c>
      <c r="AV176" s="12" t="s">
        <v>87</v>
      </c>
      <c r="AW176" s="12" t="s">
        <v>39</v>
      </c>
      <c r="AX176" s="12" t="s">
        <v>85</v>
      </c>
      <c r="AY176" s="152" t="s">
        <v>194</v>
      </c>
    </row>
    <row r="177" spans="2:63" s="11" customFormat="1" ht="22.9" customHeight="1">
      <c r="B177" s="120"/>
      <c r="D177" s="121" t="s">
        <v>77</v>
      </c>
      <c r="E177" s="130" t="s">
        <v>87</v>
      </c>
      <c r="F177" s="130" t="s">
        <v>340</v>
      </c>
      <c r="I177" s="123"/>
      <c r="J177" s="131">
        <f>BK177</f>
        <v>0</v>
      </c>
      <c r="L177" s="120"/>
      <c r="M177" s="125"/>
      <c r="P177" s="126">
        <f>SUM(P178:P195)</f>
        <v>0</v>
      </c>
      <c r="R177" s="126">
        <f>SUM(R178:R195)</f>
        <v>6.686729999999999</v>
      </c>
      <c r="T177" s="127">
        <f>SUM(T178:T195)</f>
        <v>0</v>
      </c>
      <c r="AR177" s="121" t="s">
        <v>85</v>
      </c>
      <c r="AT177" s="128" t="s">
        <v>77</v>
      </c>
      <c r="AU177" s="128" t="s">
        <v>85</v>
      </c>
      <c r="AY177" s="121" t="s">
        <v>194</v>
      </c>
      <c r="BK177" s="129">
        <f>SUM(BK178:BK195)</f>
        <v>0</v>
      </c>
    </row>
    <row r="178" spans="2:65" s="1" customFormat="1" ht="21.75" customHeight="1">
      <c r="B178" s="33"/>
      <c r="C178" s="132" t="s">
        <v>504</v>
      </c>
      <c r="D178" s="132" t="s">
        <v>197</v>
      </c>
      <c r="E178" s="133" t="s">
        <v>1259</v>
      </c>
      <c r="F178" s="134" t="s">
        <v>1260</v>
      </c>
      <c r="G178" s="135" t="s">
        <v>367</v>
      </c>
      <c r="H178" s="136">
        <v>10</v>
      </c>
      <c r="I178" s="137"/>
      <c r="J178" s="138">
        <f>ROUND(I178*H178,2)</f>
        <v>0</v>
      </c>
      <c r="K178" s="134" t="s">
        <v>295</v>
      </c>
      <c r="L178" s="33"/>
      <c r="M178" s="139" t="s">
        <v>33</v>
      </c>
      <c r="N178" s="140" t="s">
        <v>49</v>
      </c>
      <c r="P178" s="141">
        <f>O178*H178</f>
        <v>0</v>
      </c>
      <c r="Q178" s="141">
        <v>0.00044</v>
      </c>
      <c r="R178" s="141">
        <f>Q178*H178</f>
        <v>0.0044</v>
      </c>
      <c r="S178" s="141">
        <v>0</v>
      </c>
      <c r="T178" s="142">
        <f>S178*H178</f>
        <v>0</v>
      </c>
      <c r="AR178" s="143" t="s">
        <v>201</v>
      </c>
      <c r="AT178" s="143" t="s">
        <v>197</v>
      </c>
      <c r="AU178" s="143" t="s">
        <v>87</v>
      </c>
      <c r="AY178" s="17" t="s">
        <v>194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7" t="s">
        <v>85</v>
      </c>
      <c r="BK178" s="144">
        <f>ROUND(I178*H178,2)</f>
        <v>0</v>
      </c>
      <c r="BL178" s="17" t="s">
        <v>201</v>
      </c>
      <c r="BM178" s="143" t="s">
        <v>1877</v>
      </c>
    </row>
    <row r="179" spans="2:47" s="1" customFormat="1" ht="11.25">
      <c r="B179" s="33"/>
      <c r="D179" s="149" t="s">
        <v>297</v>
      </c>
      <c r="F179" s="150" t="s">
        <v>1262</v>
      </c>
      <c r="I179" s="147"/>
      <c r="L179" s="33"/>
      <c r="M179" s="148"/>
      <c r="T179" s="54"/>
      <c r="AT179" s="17" t="s">
        <v>297</v>
      </c>
      <c r="AU179" s="17" t="s">
        <v>87</v>
      </c>
    </row>
    <row r="180" spans="2:51" s="12" customFormat="1" ht="11.25">
      <c r="B180" s="151"/>
      <c r="D180" s="145" t="s">
        <v>320</v>
      </c>
      <c r="E180" s="152" t="s">
        <v>33</v>
      </c>
      <c r="F180" s="153" t="s">
        <v>1878</v>
      </c>
      <c r="H180" s="154">
        <v>10</v>
      </c>
      <c r="I180" s="155"/>
      <c r="L180" s="151"/>
      <c r="M180" s="156"/>
      <c r="T180" s="157"/>
      <c r="AT180" s="152" t="s">
        <v>320</v>
      </c>
      <c r="AU180" s="152" t="s">
        <v>87</v>
      </c>
      <c r="AV180" s="12" t="s">
        <v>87</v>
      </c>
      <c r="AW180" s="12" t="s">
        <v>39</v>
      </c>
      <c r="AX180" s="12" t="s">
        <v>85</v>
      </c>
      <c r="AY180" s="152" t="s">
        <v>194</v>
      </c>
    </row>
    <row r="181" spans="2:65" s="1" customFormat="1" ht="16.5" customHeight="1">
      <c r="B181" s="33"/>
      <c r="C181" s="132" t="s">
        <v>305</v>
      </c>
      <c r="D181" s="132" t="s">
        <v>197</v>
      </c>
      <c r="E181" s="133" t="s">
        <v>826</v>
      </c>
      <c r="F181" s="134" t="s">
        <v>827</v>
      </c>
      <c r="G181" s="135" t="s">
        <v>344</v>
      </c>
      <c r="H181" s="136">
        <v>0.5</v>
      </c>
      <c r="I181" s="137"/>
      <c r="J181" s="138">
        <f>ROUND(I181*H181,2)</f>
        <v>0</v>
      </c>
      <c r="K181" s="134" t="s">
        <v>295</v>
      </c>
      <c r="L181" s="33"/>
      <c r="M181" s="139" t="s">
        <v>33</v>
      </c>
      <c r="N181" s="140" t="s">
        <v>49</v>
      </c>
      <c r="P181" s="141">
        <f>O181*H181</f>
        <v>0</v>
      </c>
      <c r="Q181" s="141">
        <v>2.30102</v>
      </c>
      <c r="R181" s="141">
        <f>Q181*H181</f>
        <v>1.15051</v>
      </c>
      <c r="S181" s="141">
        <v>0</v>
      </c>
      <c r="T181" s="142">
        <f>S181*H181</f>
        <v>0</v>
      </c>
      <c r="AR181" s="143" t="s">
        <v>201</v>
      </c>
      <c r="AT181" s="143" t="s">
        <v>197</v>
      </c>
      <c r="AU181" s="143" t="s">
        <v>87</v>
      </c>
      <c r="AY181" s="17" t="s">
        <v>194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7" t="s">
        <v>85</v>
      </c>
      <c r="BK181" s="144">
        <f>ROUND(I181*H181,2)</f>
        <v>0</v>
      </c>
      <c r="BL181" s="17" t="s">
        <v>201</v>
      </c>
      <c r="BM181" s="143" t="s">
        <v>1879</v>
      </c>
    </row>
    <row r="182" spans="2:47" s="1" customFormat="1" ht="11.25">
      <c r="B182" s="33"/>
      <c r="D182" s="149" t="s">
        <v>297</v>
      </c>
      <c r="F182" s="150" t="s">
        <v>829</v>
      </c>
      <c r="I182" s="147"/>
      <c r="L182" s="33"/>
      <c r="M182" s="148"/>
      <c r="T182" s="54"/>
      <c r="AT182" s="17" t="s">
        <v>297</v>
      </c>
      <c r="AU182" s="17" t="s">
        <v>87</v>
      </c>
    </row>
    <row r="183" spans="2:51" s="12" customFormat="1" ht="11.25">
      <c r="B183" s="151"/>
      <c r="D183" s="145" t="s">
        <v>320</v>
      </c>
      <c r="E183" s="152" t="s">
        <v>33</v>
      </c>
      <c r="F183" s="153" t="s">
        <v>1880</v>
      </c>
      <c r="H183" s="154">
        <v>0.5</v>
      </c>
      <c r="I183" s="155"/>
      <c r="L183" s="151"/>
      <c r="M183" s="156"/>
      <c r="T183" s="157"/>
      <c r="AT183" s="152" t="s">
        <v>320</v>
      </c>
      <c r="AU183" s="152" t="s">
        <v>87</v>
      </c>
      <c r="AV183" s="12" t="s">
        <v>87</v>
      </c>
      <c r="AW183" s="12" t="s">
        <v>39</v>
      </c>
      <c r="AX183" s="12" t="s">
        <v>85</v>
      </c>
      <c r="AY183" s="152" t="s">
        <v>194</v>
      </c>
    </row>
    <row r="184" spans="2:65" s="1" customFormat="1" ht="16.5" customHeight="1">
      <c r="B184" s="33"/>
      <c r="C184" s="132" t="s">
        <v>309</v>
      </c>
      <c r="D184" s="132" t="s">
        <v>197</v>
      </c>
      <c r="E184" s="133" t="s">
        <v>1355</v>
      </c>
      <c r="F184" s="134" t="s">
        <v>1356</v>
      </c>
      <c r="G184" s="135" t="s">
        <v>1357</v>
      </c>
      <c r="H184" s="136">
        <v>5</v>
      </c>
      <c r="I184" s="137"/>
      <c r="J184" s="138">
        <f>ROUND(I184*H184,2)</f>
        <v>0</v>
      </c>
      <c r="K184" s="134" t="s">
        <v>295</v>
      </c>
      <c r="L184" s="33"/>
      <c r="M184" s="139" t="s">
        <v>33</v>
      </c>
      <c r="N184" s="140" t="s">
        <v>49</v>
      </c>
      <c r="P184" s="141">
        <f>O184*H184</f>
        <v>0</v>
      </c>
      <c r="Q184" s="141">
        <v>0.00014</v>
      </c>
      <c r="R184" s="141">
        <f>Q184*H184</f>
        <v>0.0006999999999999999</v>
      </c>
      <c r="S184" s="141">
        <v>0</v>
      </c>
      <c r="T184" s="142">
        <f>S184*H184</f>
        <v>0</v>
      </c>
      <c r="AR184" s="143" t="s">
        <v>201</v>
      </c>
      <c r="AT184" s="143" t="s">
        <v>197</v>
      </c>
      <c r="AU184" s="143" t="s">
        <v>87</v>
      </c>
      <c r="AY184" s="17" t="s">
        <v>194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7" t="s">
        <v>85</v>
      </c>
      <c r="BK184" s="144">
        <f>ROUND(I184*H184,2)</f>
        <v>0</v>
      </c>
      <c r="BL184" s="17" t="s">
        <v>201</v>
      </c>
      <c r="BM184" s="143" t="s">
        <v>1881</v>
      </c>
    </row>
    <row r="185" spans="2:47" s="1" customFormat="1" ht="11.25">
      <c r="B185" s="33"/>
      <c r="D185" s="149" t="s">
        <v>297</v>
      </c>
      <c r="F185" s="150" t="s">
        <v>1359</v>
      </c>
      <c r="I185" s="147"/>
      <c r="L185" s="33"/>
      <c r="M185" s="148"/>
      <c r="T185" s="54"/>
      <c r="AT185" s="17" t="s">
        <v>297</v>
      </c>
      <c r="AU185" s="17" t="s">
        <v>87</v>
      </c>
    </row>
    <row r="186" spans="2:51" s="12" customFormat="1" ht="11.25">
      <c r="B186" s="151"/>
      <c r="D186" s="145" t="s">
        <v>320</v>
      </c>
      <c r="E186" s="152" t="s">
        <v>33</v>
      </c>
      <c r="F186" s="153" t="s">
        <v>1882</v>
      </c>
      <c r="H186" s="154">
        <v>5</v>
      </c>
      <c r="I186" s="155"/>
      <c r="L186" s="151"/>
      <c r="M186" s="156"/>
      <c r="T186" s="157"/>
      <c r="AT186" s="152" t="s">
        <v>320</v>
      </c>
      <c r="AU186" s="152" t="s">
        <v>87</v>
      </c>
      <c r="AV186" s="12" t="s">
        <v>87</v>
      </c>
      <c r="AW186" s="12" t="s">
        <v>39</v>
      </c>
      <c r="AX186" s="12" t="s">
        <v>85</v>
      </c>
      <c r="AY186" s="152" t="s">
        <v>194</v>
      </c>
    </row>
    <row r="187" spans="2:65" s="1" customFormat="1" ht="16.5" customHeight="1">
      <c r="B187" s="33"/>
      <c r="C187" s="161" t="s">
        <v>314</v>
      </c>
      <c r="D187" s="161" t="s">
        <v>348</v>
      </c>
      <c r="E187" s="162" t="s">
        <v>1361</v>
      </c>
      <c r="F187" s="163" t="s">
        <v>1362</v>
      </c>
      <c r="G187" s="164" t="s">
        <v>351</v>
      </c>
      <c r="H187" s="165">
        <v>2</v>
      </c>
      <c r="I187" s="166"/>
      <c r="J187" s="167">
        <f>ROUND(I187*H187,2)</f>
        <v>0</v>
      </c>
      <c r="K187" s="163" t="s">
        <v>295</v>
      </c>
      <c r="L187" s="168"/>
      <c r="M187" s="169" t="s">
        <v>33</v>
      </c>
      <c r="N187" s="170" t="s">
        <v>49</v>
      </c>
      <c r="P187" s="141">
        <f>O187*H187</f>
        <v>0</v>
      </c>
      <c r="Q187" s="141">
        <v>1</v>
      </c>
      <c r="R187" s="141">
        <f>Q187*H187</f>
        <v>2</v>
      </c>
      <c r="S187" s="141">
        <v>0</v>
      </c>
      <c r="T187" s="142">
        <f>S187*H187</f>
        <v>0</v>
      </c>
      <c r="AR187" s="143" t="s">
        <v>228</v>
      </c>
      <c r="AT187" s="143" t="s">
        <v>348</v>
      </c>
      <c r="AU187" s="143" t="s">
        <v>87</v>
      </c>
      <c r="AY187" s="17" t="s">
        <v>194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7" t="s">
        <v>85</v>
      </c>
      <c r="BK187" s="144">
        <f>ROUND(I187*H187,2)</f>
        <v>0</v>
      </c>
      <c r="BL187" s="17" t="s">
        <v>201</v>
      </c>
      <c r="BM187" s="143" t="s">
        <v>1883</v>
      </c>
    </row>
    <row r="188" spans="2:65" s="1" customFormat="1" ht="16.5" customHeight="1">
      <c r="B188" s="33"/>
      <c r="C188" s="161" t="s">
        <v>324</v>
      </c>
      <c r="D188" s="161" t="s">
        <v>348</v>
      </c>
      <c r="E188" s="162" t="s">
        <v>1364</v>
      </c>
      <c r="F188" s="163" t="s">
        <v>1365</v>
      </c>
      <c r="G188" s="164" t="s">
        <v>351</v>
      </c>
      <c r="H188" s="165">
        <v>3</v>
      </c>
      <c r="I188" s="166"/>
      <c r="J188" s="167">
        <f>ROUND(I188*H188,2)</f>
        <v>0</v>
      </c>
      <c r="K188" s="163" t="s">
        <v>295</v>
      </c>
      <c r="L188" s="168"/>
      <c r="M188" s="169" t="s">
        <v>33</v>
      </c>
      <c r="N188" s="170" t="s">
        <v>49</v>
      </c>
      <c r="P188" s="141">
        <f>O188*H188</f>
        <v>0</v>
      </c>
      <c r="Q188" s="141">
        <v>1</v>
      </c>
      <c r="R188" s="141">
        <f>Q188*H188</f>
        <v>3</v>
      </c>
      <c r="S188" s="141">
        <v>0</v>
      </c>
      <c r="T188" s="142">
        <f>S188*H188</f>
        <v>0</v>
      </c>
      <c r="AR188" s="143" t="s">
        <v>228</v>
      </c>
      <c r="AT188" s="143" t="s">
        <v>348</v>
      </c>
      <c r="AU188" s="143" t="s">
        <v>87</v>
      </c>
      <c r="AY188" s="17" t="s">
        <v>194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7" t="s">
        <v>85</v>
      </c>
      <c r="BK188" s="144">
        <f>ROUND(I188*H188,2)</f>
        <v>0</v>
      </c>
      <c r="BL188" s="17" t="s">
        <v>201</v>
      </c>
      <c r="BM188" s="143" t="s">
        <v>1884</v>
      </c>
    </row>
    <row r="189" spans="2:65" s="1" customFormat="1" ht="24.2" customHeight="1">
      <c r="B189" s="33"/>
      <c r="C189" s="132" t="s">
        <v>861</v>
      </c>
      <c r="D189" s="132" t="s">
        <v>197</v>
      </c>
      <c r="E189" s="133" t="s">
        <v>1367</v>
      </c>
      <c r="F189" s="134" t="s">
        <v>1368</v>
      </c>
      <c r="G189" s="135" t="s">
        <v>367</v>
      </c>
      <c r="H189" s="136">
        <v>10</v>
      </c>
      <c r="I189" s="137"/>
      <c r="J189" s="138">
        <f>ROUND(I189*H189,2)</f>
        <v>0</v>
      </c>
      <c r="K189" s="134" t="s">
        <v>295</v>
      </c>
      <c r="L189" s="33"/>
      <c r="M189" s="139" t="s">
        <v>33</v>
      </c>
      <c r="N189" s="140" t="s">
        <v>49</v>
      </c>
      <c r="P189" s="141">
        <f>O189*H189</f>
        <v>0</v>
      </c>
      <c r="Q189" s="141">
        <v>0.03701</v>
      </c>
      <c r="R189" s="141">
        <f>Q189*H189</f>
        <v>0.3701</v>
      </c>
      <c r="S189" s="141">
        <v>0</v>
      </c>
      <c r="T189" s="142">
        <f>S189*H189</f>
        <v>0</v>
      </c>
      <c r="AR189" s="143" t="s">
        <v>201</v>
      </c>
      <c r="AT189" s="143" t="s">
        <v>197</v>
      </c>
      <c r="AU189" s="143" t="s">
        <v>87</v>
      </c>
      <c r="AY189" s="17" t="s">
        <v>194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7" t="s">
        <v>85</v>
      </c>
      <c r="BK189" s="144">
        <f>ROUND(I189*H189,2)</f>
        <v>0</v>
      </c>
      <c r="BL189" s="17" t="s">
        <v>201</v>
      </c>
      <c r="BM189" s="143" t="s">
        <v>1885</v>
      </c>
    </row>
    <row r="190" spans="2:47" s="1" customFormat="1" ht="11.25">
      <c r="B190" s="33"/>
      <c r="D190" s="149" t="s">
        <v>297</v>
      </c>
      <c r="F190" s="150" t="s">
        <v>1370</v>
      </c>
      <c r="I190" s="147"/>
      <c r="L190" s="33"/>
      <c r="M190" s="148"/>
      <c r="T190" s="54"/>
      <c r="AT190" s="17" t="s">
        <v>297</v>
      </c>
      <c r="AU190" s="17" t="s">
        <v>87</v>
      </c>
    </row>
    <row r="191" spans="2:51" s="12" customFormat="1" ht="11.25">
      <c r="B191" s="151"/>
      <c r="D191" s="145" t="s">
        <v>320</v>
      </c>
      <c r="E191" s="152" t="s">
        <v>33</v>
      </c>
      <c r="F191" s="153" t="s">
        <v>1878</v>
      </c>
      <c r="H191" s="154">
        <v>10</v>
      </c>
      <c r="I191" s="155"/>
      <c r="L191" s="151"/>
      <c r="M191" s="156"/>
      <c r="T191" s="157"/>
      <c r="AT191" s="152" t="s">
        <v>320</v>
      </c>
      <c r="AU191" s="152" t="s">
        <v>87</v>
      </c>
      <c r="AV191" s="12" t="s">
        <v>87</v>
      </c>
      <c r="AW191" s="12" t="s">
        <v>39</v>
      </c>
      <c r="AX191" s="12" t="s">
        <v>85</v>
      </c>
      <c r="AY191" s="152" t="s">
        <v>194</v>
      </c>
    </row>
    <row r="192" spans="2:65" s="1" customFormat="1" ht="16.5" customHeight="1">
      <c r="B192" s="33"/>
      <c r="C192" s="161" t="s">
        <v>866</v>
      </c>
      <c r="D192" s="161" t="s">
        <v>348</v>
      </c>
      <c r="E192" s="162" t="s">
        <v>1231</v>
      </c>
      <c r="F192" s="163" t="s">
        <v>1232</v>
      </c>
      <c r="G192" s="164" t="s">
        <v>367</v>
      </c>
      <c r="H192" s="165">
        <v>10</v>
      </c>
      <c r="I192" s="166"/>
      <c r="J192" s="167">
        <f>ROUND(I192*H192,2)</f>
        <v>0</v>
      </c>
      <c r="K192" s="163" t="s">
        <v>295</v>
      </c>
      <c r="L192" s="168"/>
      <c r="M192" s="169" t="s">
        <v>33</v>
      </c>
      <c r="N192" s="170" t="s">
        <v>49</v>
      </c>
      <c r="P192" s="141">
        <f>O192*H192</f>
        <v>0</v>
      </c>
      <c r="Q192" s="141">
        <v>0.01598</v>
      </c>
      <c r="R192" s="141">
        <f>Q192*H192</f>
        <v>0.1598</v>
      </c>
      <c r="S192" s="141">
        <v>0</v>
      </c>
      <c r="T192" s="142">
        <f>S192*H192</f>
        <v>0</v>
      </c>
      <c r="AR192" s="143" t="s">
        <v>228</v>
      </c>
      <c r="AT192" s="143" t="s">
        <v>348</v>
      </c>
      <c r="AU192" s="143" t="s">
        <v>87</v>
      </c>
      <c r="AY192" s="17" t="s">
        <v>194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7" t="s">
        <v>85</v>
      </c>
      <c r="BK192" s="144">
        <f>ROUND(I192*H192,2)</f>
        <v>0</v>
      </c>
      <c r="BL192" s="17" t="s">
        <v>201</v>
      </c>
      <c r="BM192" s="143" t="s">
        <v>1886</v>
      </c>
    </row>
    <row r="193" spans="2:51" s="12" customFormat="1" ht="11.25">
      <c r="B193" s="151"/>
      <c r="D193" s="145" t="s">
        <v>320</v>
      </c>
      <c r="F193" s="153" t="s">
        <v>1887</v>
      </c>
      <c r="H193" s="154">
        <v>10</v>
      </c>
      <c r="I193" s="155"/>
      <c r="L193" s="151"/>
      <c r="M193" s="156"/>
      <c r="T193" s="157"/>
      <c r="AT193" s="152" t="s">
        <v>320</v>
      </c>
      <c r="AU193" s="152" t="s">
        <v>87</v>
      </c>
      <c r="AV193" s="12" t="s">
        <v>87</v>
      </c>
      <c r="AW193" s="12" t="s">
        <v>4</v>
      </c>
      <c r="AX193" s="12" t="s">
        <v>85</v>
      </c>
      <c r="AY193" s="152" t="s">
        <v>194</v>
      </c>
    </row>
    <row r="194" spans="2:65" s="1" customFormat="1" ht="16.5" customHeight="1">
      <c r="B194" s="33"/>
      <c r="C194" s="132" t="s">
        <v>871</v>
      </c>
      <c r="D194" s="132" t="s">
        <v>197</v>
      </c>
      <c r="E194" s="133" t="s">
        <v>1373</v>
      </c>
      <c r="F194" s="134" t="s">
        <v>1374</v>
      </c>
      <c r="G194" s="135" t="s">
        <v>621</v>
      </c>
      <c r="H194" s="136">
        <v>2</v>
      </c>
      <c r="I194" s="137"/>
      <c r="J194" s="138">
        <f>ROUND(I194*H194,2)</f>
        <v>0</v>
      </c>
      <c r="K194" s="134" t="s">
        <v>295</v>
      </c>
      <c r="L194" s="33"/>
      <c r="M194" s="139" t="s">
        <v>33</v>
      </c>
      <c r="N194" s="140" t="s">
        <v>49</v>
      </c>
      <c r="P194" s="141">
        <f>O194*H194</f>
        <v>0</v>
      </c>
      <c r="Q194" s="141">
        <v>0.00061</v>
      </c>
      <c r="R194" s="141">
        <f>Q194*H194</f>
        <v>0.00122</v>
      </c>
      <c r="S194" s="141">
        <v>0</v>
      </c>
      <c r="T194" s="142">
        <f>S194*H194</f>
        <v>0</v>
      </c>
      <c r="AR194" s="143" t="s">
        <v>201</v>
      </c>
      <c r="AT194" s="143" t="s">
        <v>197</v>
      </c>
      <c r="AU194" s="143" t="s">
        <v>87</v>
      </c>
      <c r="AY194" s="17" t="s">
        <v>194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7" t="s">
        <v>85</v>
      </c>
      <c r="BK194" s="144">
        <f>ROUND(I194*H194,2)</f>
        <v>0</v>
      </c>
      <c r="BL194" s="17" t="s">
        <v>201</v>
      </c>
      <c r="BM194" s="143" t="s">
        <v>1888</v>
      </c>
    </row>
    <row r="195" spans="2:47" s="1" customFormat="1" ht="11.25">
      <c r="B195" s="33"/>
      <c r="D195" s="149" t="s">
        <v>297</v>
      </c>
      <c r="F195" s="150" t="s">
        <v>1376</v>
      </c>
      <c r="I195" s="147"/>
      <c r="L195" s="33"/>
      <c r="M195" s="148"/>
      <c r="T195" s="54"/>
      <c r="AT195" s="17" t="s">
        <v>297</v>
      </c>
      <c r="AU195" s="17" t="s">
        <v>87</v>
      </c>
    </row>
    <row r="196" spans="2:63" s="11" customFormat="1" ht="22.9" customHeight="1">
      <c r="B196" s="120"/>
      <c r="D196" s="121" t="s">
        <v>77</v>
      </c>
      <c r="E196" s="130" t="s">
        <v>208</v>
      </c>
      <c r="F196" s="130" t="s">
        <v>341</v>
      </c>
      <c r="I196" s="123"/>
      <c r="J196" s="131">
        <f>BK196</f>
        <v>0</v>
      </c>
      <c r="L196" s="120"/>
      <c r="M196" s="125"/>
      <c r="P196" s="126">
        <f>SUM(P197:P224)</f>
        <v>0</v>
      </c>
      <c r="R196" s="126">
        <f>SUM(R197:R224)</f>
        <v>41.93120336999999</v>
      </c>
      <c r="T196" s="127">
        <f>SUM(T197:T224)</f>
        <v>0</v>
      </c>
      <c r="AR196" s="121" t="s">
        <v>85</v>
      </c>
      <c r="AT196" s="128" t="s">
        <v>77</v>
      </c>
      <c r="AU196" s="128" t="s">
        <v>85</v>
      </c>
      <c r="AY196" s="121" t="s">
        <v>194</v>
      </c>
      <c r="BK196" s="129">
        <f>SUM(BK197:BK224)</f>
        <v>0</v>
      </c>
    </row>
    <row r="197" spans="2:65" s="1" customFormat="1" ht="55.5" customHeight="1">
      <c r="B197" s="33"/>
      <c r="C197" s="132" t="s">
        <v>875</v>
      </c>
      <c r="D197" s="132" t="s">
        <v>197</v>
      </c>
      <c r="E197" s="133" t="s">
        <v>581</v>
      </c>
      <c r="F197" s="134" t="s">
        <v>582</v>
      </c>
      <c r="G197" s="135" t="s">
        <v>344</v>
      </c>
      <c r="H197" s="136">
        <v>8.1</v>
      </c>
      <c r="I197" s="137"/>
      <c r="J197" s="138">
        <f>ROUND(I197*H197,2)</f>
        <v>0</v>
      </c>
      <c r="K197" s="134" t="s">
        <v>295</v>
      </c>
      <c r="L197" s="33"/>
      <c r="M197" s="139" t="s">
        <v>33</v>
      </c>
      <c r="N197" s="140" t="s">
        <v>49</v>
      </c>
      <c r="P197" s="141">
        <f>O197*H197</f>
        <v>0</v>
      </c>
      <c r="Q197" s="141">
        <v>3.05924</v>
      </c>
      <c r="R197" s="141">
        <f>Q197*H197</f>
        <v>24.779843999999997</v>
      </c>
      <c r="S197" s="141">
        <v>0</v>
      </c>
      <c r="T197" s="142">
        <f>S197*H197</f>
        <v>0</v>
      </c>
      <c r="AR197" s="143" t="s">
        <v>201</v>
      </c>
      <c r="AT197" s="143" t="s">
        <v>197</v>
      </c>
      <c r="AU197" s="143" t="s">
        <v>87</v>
      </c>
      <c r="AY197" s="17" t="s">
        <v>194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7" t="s">
        <v>85</v>
      </c>
      <c r="BK197" s="144">
        <f>ROUND(I197*H197,2)</f>
        <v>0</v>
      </c>
      <c r="BL197" s="17" t="s">
        <v>201</v>
      </c>
      <c r="BM197" s="143" t="s">
        <v>1889</v>
      </c>
    </row>
    <row r="198" spans="2:47" s="1" customFormat="1" ht="11.25">
      <c r="B198" s="33"/>
      <c r="D198" s="149" t="s">
        <v>297</v>
      </c>
      <c r="F198" s="150" t="s">
        <v>584</v>
      </c>
      <c r="I198" s="147"/>
      <c r="L198" s="33"/>
      <c r="M198" s="148"/>
      <c r="T198" s="54"/>
      <c r="AT198" s="17" t="s">
        <v>297</v>
      </c>
      <c r="AU198" s="17" t="s">
        <v>87</v>
      </c>
    </row>
    <row r="199" spans="2:51" s="12" customFormat="1" ht="11.25">
      <c r="B199" s="151"/>
      <c r="D199" s="145" t="s">
        <v>320</v>
      </c>
      <c r="E199" s="152" t="s">
        <v>33</v>
      </c>
      <c r="F199" s="153" t="s">
        <v>1890</v>
      </c>
      <c r="H199" s="154">
        <v>8.1</v>
      </c>
      <c r="I199" s="155"/>
      <c r="L199" s="151"/>
      <c r="M199" s="156"/>
      <c r="T199" s="157"/>
      <c r="AT199" s="152" t="s">
        <v>320</v>
      </c>
      <c r="AU199" s="152" t="s">
        <v>87</v>
      </c>
      <c r="AV199" s="12" t="s">
        <v>87</v>
      </c>
      <c r="AW199" s="12" t="s">
        <v>39</v>
      </c>
      <c r="AX199" s="12" t="s">
        <v>85</v>
      </c>
      <c r="AY199" s="152" t="s">
        <v>194</v>
      </c>
    </row>
    <row r="200" spans="2:65" s="1" customFormat="1" ht="33" customHeight="1">
      <c r="B200" s="33"/>
      <c r="C200" s="132" t="s">
        <v>878</v>
      </c>
      <c r="D200" s="132" t="s">
        <v>197</v>
      </c>
      <c r="E200" s="133" t="s">
        <v>472</v>
      </c>
      <c r="F200" s="134" t="s">
        <v>473</v>
      </c>
      <c r="G200" s="135" t="s">
        <v>344</v>
      </c>
      <c r="H200" s="136">
        <v>6</v>
      </c>
      <c r="I200" s="137"/>
      <c r="J200" s="138">
        <f>ROUND(I200*H200,2)</f>
        <v>0</v>
      </c>
      <c r="K200" s="134" t="s">
        <v>295</v>
      </c>
      <c r="L200" s="33"/>
      <c r="M200" s="139" t="s">
        <v>33</v>
      </c>
      <c r="N200" s="140" t="s">
        <v>49</v>
      </c>
      <c r="P200" s="141">
        <f>O200*H200</f>
        <v>0</v>
      </c>
      <c r="Q200" s="141">
        <v>2.50682</v>
      </c>
      <c r="R200" s="141">
        <f>Q200*H200</f>
        <v>15.04092</v>
      </c>
      <c r="S200" s="141">
        <v>0</v>
      </c>
      <c r="T200" s="142">
        <f>S200*H200</f>
        <v>0</v>
      </c>
      <c r="AR200" s="143" t="s">
        <v>201</v>
      </c>
      <c r="AT200" s="143" t="s">
        <v>197</v>
      </c>
      <c r="AU200" s="143" t="s">
        <v>87</v>
      </c>
      <c r="AY200" s="17" t="s">
        <v>194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7" t="s">
        <v>85</v>
      </c>
      <c r="BK200" s="144">
        <f>ROUND(I200*H200,2)</f>
        <v>0</v>
      </c>
      <c r="BL200" s="17" t="s">
        <v>201</v>
      </c>
      <c r="BM200" s="143" t="s">
        <v>1891</v>
      </c>
    </row>
    <row r="201" spans="2:47" s="1" customFormat="1" ht="11.25">
      <c r="B201" s="33"/>
      <c r="D201" s="149" t="s">
        <v>297</v>
      </c>
      <c r="F201" s="150" t="s">
        <v>475</v>
      </c>
      <c r="I201" s="147"/>
      <c r="L201" s="33"/>
      <c r="M201" s="148"/>
      <c r="T201" s="54"/>
      <c r="AT201" s="17" t="s">
        <v>297</v>
      </c>
      <c r="AU201" s="17" t="s">
        <v>87</v>
      </c>
    </row>
    <row r="202" spans="2:51" s="12" customFormat="1" ht="11.25">
      <c r="B202" s="151"/>
      <c r="D202" s="145" t="s">
        <v>320</v>
      </c>
      <c r="E202" s="152" t="s">
        <v>33</v>
      </c>
      <c r="F202" s="153" t="s">
        <v>1564</v>
      </c>
      <c r="H202" s="154">
        <v>6</v>
      </c>
      <c r="I202" s="155"/>
      <c r="L202" s="151"/>
      <c r="M202" s="156"/>
      <c r="T202" s="157"/>
      <c r="AT202" s="152" t="s">
        <v>320</v>
      </c>
      <c r="AU202" s="152" t="s">
        <v>87</v>
      </c>
      <c r="AV202" s="12" t="s">
        <v>87</v>
      </c>
      <c r="AW202" s="12" t="s">
        <v>39</v>
      </c>
      <c r="AX202" s="12" t="s">
        <v>85</v>
      </c>
      <c r="AY202" s="152" t="s">
        <v>194</v>
      </c>
    </row>
    <row r="203" spans="2:65" s="1" customFormat="1" ht="37.9" customHeight="1">
      <c r="B203" s="33"/>
      <c r="C203" s="132" t="s">
        <v>882</v>
      </c>
      <c r="D203" s="132" t="s">
        <v>197</v>
      </c>
      <c r="E203" s="133" t="s">
        <v>833</v>
      </c>
      <c r="F203" s="134" t="s">
        <v>834</v>
      </c>
      <c r="G203" s="135" t="s">
        <v>344</v>
      </c>
      <c r="H203" s="136">
        <v>7</v>
      </c>
      <c r="I203" s="137"/>
      <c r="J203" s="138">
        <f>ROUND(I203*H203,2)</f>
        <v>0</v>
      </c>
      <c r="K203" s="134" t="s">
        <v>295</v>
      </c>
      <c r="L203" s="33"/>
      <c r="M203" s="139" t="s">
        <v>33</v>
      </c>
      <c r="N203" s="140" t="s">
        <v>49</v>
      </c>
      <c r="P203" s="141">
        <f>O203*H203</f>
        <v>0</v>
      </c>
      <c r="Q203" s="141">
        <v>0</v>
      </c>
      <c r="R203" s="141">
        <f>Q203*H203</f>
        <v>0</v>
      </c>
      <c r="S203" s="141">
        <v>0</v>
      </c>
      <c r="T203" s="142">
        <f>S203*H203</f>
        <v>0</v>
      </c>
      <c r="AR203" s="143" t="s">
        <v>201</v>
      </c>
      <c r="AT203" s="143" t="s">
        <v>197</v>
      </c>
      <c r="AU203" s="143" t="s">
        <v>87</v>
      </c>
      <c r="AY203" s="17" t="s">
        <v>194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7" t="s">
        <v>85</v>
      </c>
      <c r="BK203" s="144">
        <f>ROUND(I203*H203,2)</f>
        <v>0</v>
      </c>
      <c r="BL203" s="17" t="s">
        <v>201</v>
      </c>
      <c r="BM203" s="143" t="s">
        <v>1892</v>
      </c>
    </row>
    <row r="204" spans="2:47" s="1" customFormat="1" ht="11.25">
      <c r="B204" s="33"/>
      <c r="D204" s="149" t="s">
        <v>297</v>
      </c>
      <c r="F204" s="150" t="s">
        <v>836</v>
      </c>
      <c r="I204" s="147"/>
      <c r="L204" s="33"/>
      <c r="M204" s="148"/>
      <c r="T204" s="54"/>
      <c r="AT204" s="17" t="s">
        <v>297</v>
      </c>
      <c r="AU204" s="17" t="s">
        <v>87</v>
      </c>
    </row>
    <row r="205" spans="2:51" s="12" customFormat="1" ht="11.25">
      <c r="B205" s="151"/>
      <c r="D205" s="145" t="s">
        <v>320</v>
      </c>
      <c r="E205" s="152" t="s">
        <v>33</v>
      </c>
      <c r="F205" s="153" t="s">
        <v>1893</v>
      </c>
      <c r="H205" s="154">
        <v>7</v>
      </c>
      <c r="I205" s="155"/>
      <c r="L205" s="151"/>
      <c r="M205" s="156"/>
      <c r="T205" s="157"/>
      <c r="AT205" s="152" t="s">
        <v>320</v>
      </c>
      <c r="AU205" s="152" t="s">
        <v>87</v>
      </c>
      <c r="AV205" s="12" t="s">
        <v>87</v>
      </c>
      <c r="AW205" s="12" t="s">
        <v>39</v>
      </c>
      <c r="AX205" s="12" t="s">
        <v>85</v>
      </c>
      <c r="AY205" s="152" t="s">
        <v>194</v>
      </c>
    </row>
    <row r="206" spans="2:65" s="1" customFormat="1" ht="37.9" customHeight="1">
      <c r="B206" s="33"/>
      <c r="C206" s="132" t="s">
        <v>888</v>
      </c>
      <c r="D206" s="132" t="s">
        <v>197</v>
      </c>
      <c r="E206" s="133" t="s">
        <v>477</v>
      </c>
      <c r="F206" s="134" t="s">
        <v>478</v>
      </c>
      <c r="G206" s="135" t="s">
        <v>317</v>
      </c>
      <c r="H206" s="136">
        <v>27</v>
      </c>
      <c r="I206" s="137"/>
      <c r="J206" s="138">
        <f>ROUND(I206*H206,2)</f>
        <v>0</v>
      </c>
      <c r="K206" s="134" t="s">
        <v>295</v>
      </c>
      <c r="L206" s="33"/>
      <c r="M206" s="139" t="s">
        <v>33</v>
      </c>
      <c r="N206" s="140" t="s">
        <v>49</v>
      </c>
      <c r="P206" s="141">
        <f>O206*H206</f>
        <v>0</v>
      </c>
      <c r="Q206" s="141">
        <v>0.00726</v>
      </c>
      <c r="R206" s="141">
        <f>Q206*H206</f>
        <v>0.19602</v>
      </c>
      <c r="S206" s="141">
        <v>0</v>
      </c>
      <c r="T206" s="142">
        <f>S206*H206</f>
        <v>0</v>
      </c>
      <c r="AR206" s="143" t="s">
        <v>201</v>
      </c>
      <c r="AT206" s="143" t="s">
        <v>197</v>
      </c>
      <c r="AU206" s="143" t="s">
        <v>87</v>
      </c>
      <c r="AY206" s="17" t="s">
        <v>194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7" t="s">
        <v>85</v>
      </c>
      <c r="BK206" s="144">
        <f>ROUND(I206*H206,2)</f>
        <v>0</v>
      </c>
      <c r="BL206" s="17" t="s">
        <v>201</v>
      </c>
      <c r="BM206" s="143" t="s">
        <v>1894</v>
      </c>
    </row>
    <row r="207" spans="2:47" s="1" customFormat="1" ht="11.25">
      <c r="B207" s="33"/>
      <c r="D207" s="149" t="s">
        <v>297</v>
      </c>
      <c r="F207" s="150" t="s">
        <v>480</v>
      </c>
      <c r="I207" s="147"/>
      <c r="L207" s="33"/>
      <c r="M207" s="148"/>
      <c r="T207" s="54"/>
      <c r="AT207" s="17" t="s">
        <v>297</v>
      </c>
      <c r="AU207" s="17" t="s">
        <v>87</v>
      </c>
    </row>
    <row r="208" spans="2:51" s="12" customFormat="1" ht="11.25">
      <c r="B208" s="151"/>
      <c r="D208" s="145" t="s">
        <v>320</v>
      </c>
      <c r="E208" s="152" t="s">
        <v>33</v>
      </c>
      <c r="F208" s="153" t="s">
        <v>1895</v>
      </c>
      <c r="H208" s="154">
        <v>27</v>
      </c>
      <c r="I208" s="155"/>
      <c r="L208" s="151"/>
      <c r="M208" s="156"/>
      <c r="T208" s="157"/>
      <c r="AT208" s="152" t="s">
        <v>320</v>
      </c>
      <c r="AU208" s="152" t="s">
        <v>87</v>
      </c>
      <c r="AV208" s="12" t="s">
        <v>87</v>
      </c>
      <c r="AW208" s="12" t="s">
        <v>39</v>
      </c>
      <c r="AX208" s="12" t="s">
        <v>85</v>
      </c>
      <c r="AY208" s="152" t="s">
        <v>194</v>
      </c>
    </row>
    <row r="209" spans="2:65" s="1" customFormat="1" ht="37.9" customHeight="1">
      <c r="B209" s="33"/>
      <c r="C209" s="132" t="s">
        <v>895</v>
      </c>
      <c r="D209" s="132" t="s">
        <v>197</v>
      </c>
      <c r="E209" s="133" t="s">
        <v>482</v>
      </c>
      <c r="F209" s="134" t="s">
        <v>483</v>
      </c>
      <c r="G209" s="135" t="s">
        <v>317</v>
      </c>
      <c r="H209" s="136">
        <v>27</v>
      </c>
      <c r="I209" s="137"/>
      <c r="J209" s="138">
        <f>ROUND(I209*H209,2)</f>
        <v>0</v>
      </c>
      <c r="K209" s="134" t="s">
        <v>295</v>
      </c>
      <c r="L209" s="33"/>
      <c r="M209" s="139" t="s">
        <v>33</v>
      </c>
      <c r="N209" s="140" t="s">
        <v>49</v>
      </c>
      <c r="P209" s="141">
        <f>O209*H209</f>
        <v>0</v>
      </c>
      <c r="Q209" s="141">
        <v>0.00086</v>
      </c>
      <c r="R209" s="141">
        <f>Q209*H209</f>
        <v>0.02322</v>
      </c>
      <c r="S209" s="141">
        <v>0</v>
      </c>
      <c r="T209" s="142">
        <f>S209*H209</f>
        <v>0</v>
      </c>
      <c r="AR209" s="143" t="s">
        <v>201</v>
      </c>
      <c r="AT209" s="143" t="s">
        <v>197</v>
      </c>
      <c r="AU209" s="143" t="s">
        <v>87</v>
      </c>
      <c r="AY209" s="17" t="s">
        <v>194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7" t="s">
        <v>85</v>
      </c>
      <c r="BK209" s="144">
        <f>ROUND(I209*H209,2)</f>
        <v>0</v>
      </c>
      <c r="BL209" s="17" t="s">
        <v>201</v>
      </c>
      <c r="BM209" s="143" t="s">
        <v>1896</v>
      </c>
    </row>
    <row r="210" spans="2:47" s="1" customFormat="1" ht="11.25">
      <c r="B210" s="33"/>
      <c r="D210" s="149" t="s">
        <v>297</v>
      </c>
      <c r="F210" s="150" t="s">
        <v>485</v>
      </c>
      <c r="I210" s="147"/>
      <c r="L210" s="33"/>
      <c r="M210" s="148"/>
      <c r="T210" s="54"/>
      <c r="AT210" s="17" t="s">
        <v>297</v>
      </c>
      <c r="AU210" s="17" t="s">
        <v>87</v>
      </c>
    </row>
    <row r="211" spans="2:65" s="1" customFormat="1" ht="44.25" customHeight="1">
      <c r="B211" s="33"/>
      <c r="C211" s="132" t="s">
        <v>901</v>
      </c>
      <c r="D211" s="132" t="s">
        <v>197</v>
      </c>
      <c r="E211" s="133" t="s">
        <v>845</v>
      </c>
      <c r="F211" s="134" t="s">
        <v>846</v>
      </c>
      <c r="G211" s="135" t="s">
        <v>351</v>
      </c>
      <c r="H211" s="136">
        <v>0.179</v>
      </c>
      <c r="I211" s="137"/>
      <c r="J211" s="138">
        <f>ROUND(I211*H211,2)</f>
        <v>0</v>
      </c>
      <c r="K211" s="134" t="s">
        <v>295</v>
      </c>
      <c r="L211" s="33"/>
      <c r="M211" s="139" t="s">
        <v>33</v>
      </c>
      <c r="N211" s="140" t="s">
        <v>49</v>
      </c>
      <c r="P211" s="141">
        <f>O211*H211</f>
        <v>0</v>
      </c>
      <c r="Q211" s="141">
        <v>1.09528</v>
      </c>
      <c r="R211" s="141">
        <f>Q211*H211</f>
        <v>0.19605512</v>
      </c>
      <c r="S211" s="141">
        <v>0</v>
      </c>
      <c r="T211" s="142">
        <f>S211*H211</f>
        <v>0</v>
      </c>
      <c r="AR211" s="143" t="s">
        <v>201</v>
      </c>
      <c r="AT211" s="143" t="s">
        <v>197</v>
      </c>
      <c r="AU211" s="143" t="s">
        <v>87</v>
      </c>
      <c r="AY211" s="17" t="s">
        <v>194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7" t="s">
        <v>85</v>
      </c>
      <c r="BK211" s="144">
        <f>ROUND(I211*H211,2)</f>
        <v>0</v>
      </c>
      <c r="BL211" s="17" t="s">
        <v>201</v>
      </c>
      <c r="BM211" s="143" t="s">
        <v>1897</v>
      </c>
    </row>
    <row r="212" spans="2:47" s="1" customFormat="1" ht="11.25">
      <c r="B212" s="33"/>
      <c r="D212" s="149" t="s">
        <v>297</v>
      </c>
      <c r="F212" s="150" t="s">
        <v>848</v>
      </c>
      <c r="I212" s="147"/>
      <c r="L212" s="33"/>
      <c r="M212" s="148"/>
      <c r="T212" s="54"/>
      <c r="AT212" s="17" t="s">
        <v>297</v>
      </c>
      <c r="AU212" s="17" t="s">
        <v>87</v>
      </c>
    </row>
    <row r="213" spans="2:51" s="12" customFormat="1" ht="11.25">
      <c r="B213" s="151"/>
      <c r="D213" s="145" t="s">
        <v>320</v>
      </c>
      <c r="E213" s="152" t="s">
        <v>33</v>
      </c>
      <c r="F213" s="153" t="s">
        <v>1898</v>
      </c>
      <c r="H213" s="154">
        <v>0.179</v>
      </c>
      <c r="I213" s="155"/>
      <c r="L213" s="151"/>
      <c r="M213" s="156"/>
      <c r="T213" s="157"/>
      <c r="AT213" s="152" t="s">
        <v>320</v>
      </c>
      <c r="AU213" s="152" t="s">
        <v>87</v>
      </c>
      <c r="AV213" s="12" t="s">
        <v>87</v>
      </c>
      <c r="AW213" s="12" t="s">
        <v>39</v>
      </c>
      <c r="AX213" s="12" t="s">
        <v>85</v>
      </c>
      <c r="AY213" s="152" t="s">
        <v>194</v>
      </c>
    </row>
    <row r="214" spans="2:65" s="1" customFormat="1" ht="44.25" customHeight="1">
      <c r="B214" s="33"/>
      <c r="C214" s="132" t="s">
        <v>906</v>
      </c>
      <c r="D214" s="132" t="s">
        <v>197</v>
      </c>
      <c r="E214" s="133" t="s">
        <v>850</v>
      </c>
      <c r="F214" s="134" t="s">
        <v>851</v>
      </c>
      <c r="G214" s="135" t="s">
        <v>351</v>
      </c>
      <c r="H214" s="136">
        <v>0.287</v>
      </c>
      <c r="I214" s="137"/>
      <c r="J214" s="138">
        <f>ROUND(I214*H214,2)</f>
        <v>0</v>
      </c>
      <c r="K214" s="134" t="s">
        <v>295</v>
      </c>
      <c r="L214" s="33"/>
      <c r="M214" s="139" t="s">
        <v>33</v>
      </c>
      <c r="N214" s="140" t="s">
        <v>49</v>
      </c>
      <c r="P214" s="141">
        <f>O214*H214</f>
        <v>0</v>
      </c>
      <c r="Q214" s="141">
        <v>1.0556</v>
      </c>
      <c r="R214" s="141">
        <f>Q214*H214</f>
        <v>0.3029572</v>
      </c>
      <c r="S214" s="141">
        <v>0</v>
      </c>
      <c r="T214" s="142">
        <f>S214*H214</f>
        <v>0</v>
      </c>
      <c r="AR214" s="143" t="s">
        <v>201</v>
      </c>
      <c r="AT214" s="143" t="s">
        <v>197</v>
      </c>
      <c r="AU214" s="143" t="s">
        <v>87</v>
      </c>
      <c r="AY214" s="17" t="s">
        <v>194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7" t="s">
        <v>85</v>
      </c>
      <c r="BK214" s="144">
        <f>ROUND(I214*H214,2)</f>
        <v>0</v>
      </c>
      <c r="BL214" s="17" t="s">
        <v>201</v>
      </c>
      <c r="BM214" s="143" t="s">
        <v>1899</v>
      </c>
    </row>
    <row r="215" spans="2:47" s="1" customFormat="1" ht="11.25">
      <c r="B215" s="33"/>
      <c r="D215" s="149" t="s">
        <v>297</v>
      </c>
      <c r="F215" s="150" t="s">
        <v>853</v>
      </c>
      <c r="I215" s="147"/>
      <c r="L215" s="33"/>
      <c r="M215" s="148"/>
      <c r="T215" s="54"/>
      <c r="AT215" s="17" t="s">
        <v>297</v>
      </c>
      <c r="AU215" s="17" t="s">
        <v>87</v>
      </c>
    </row>
    <row r="216" spans="2:51" s="12" customFormat="1" ht="11.25">
      <c r="B216" s="151"/>
      <c r="D216" s="145" t="s">
        <v>320</v>
      </c>
      <c r="E216" s="152" t="s">
        <v>33</v>
      </c>
      <c r="F216" s="153" t="s">
        <v>1900</v>
      </c>
      <c r="H216" s="154">
        <v>0.287</v>
      </c>
      <c r="I216" s="155"/>
      <c r="L216" s="151"/>
      <c r="M216" s="156"/>
      <c r="T216" s="157"/>
      <c r="AT216" s="152" t="s">
        <v>320</v>
      </c>
      <c r="AU216" s="152" t="s">
        <v>87</v>
      </c>
      <c r="AV216" s="12" t="s">
        <v>87</v>
      </c>
      <c r="AW216" s="12" t="s">
        <v>39</v>
      </c>
      <c r="AX216" s="12" t="s">
        <v>85</v>
      </c>
      <c r="AY216" s="152" t="s">
        <v>194</v>
      </c>
    </row>
    <row r="217" spans="2:65" s="1" customFormat="1" ht="44.25" customHeight="1">
      <c r="B217" s="33"/>
      <c r="C217" s="132" t="s">
        <v>912</v>
      </c>
      <c r="D217" s="132" t="s">
        <v>197</v>
      </c>
      <c r="E217" s="133" t="s">
        <v>855</v>
      </c>
      <c r="F217" s="134" t="s">
        <v>856</v>
      </c>
      <c r="G217" s="135" t="s">
        <v>351</v>
      </c>
      <c r="H217" s="136">
        <v>0.251</v>
      </c>
      <c r="I217" s="137"/>
      <c r="J217" s="138">
        <f>ROUND(I217*H217,2)</f>
        <v>0</v>
      </c>
      <c r="K217" s="134" t="s">
        <v>295</v>
      </c>
      <c r="L217" s="33"/>
      <c r="M217" s="139" t="s">
        <v>33</v>
      </c>
      <c r="N217" s="140" t="s">
        <v>49</v>
      </c>
      <c r="P217" s="141">
        <f>O217*H217</f>
        <v>0</v>
      </c>
      <c r="Q217" s="141">
        <v>1.03955</v>
      </c>
      <c r="R217" s="141">
        <f>Q217*H217</f>
        <v>0.26092705</v>
      </c>
      <c r="S217" s="141">
        <v>0</v>
      </c>
      <c r="T217" s="142">
        <f>S217*H217</f>
        <v>0</v>
      </c>
      <c r="AR217" s="143" t="s">
        <v>201</v>
      </c>
      <c r="AT217" s="143" t="s">
        <v>197</v>
      </c>
      <c r="AU217" s="143" t="s">
        <v>87</v>
      </c>
      <c r="AY217" s="17" t="s">
        <v>194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7" t="s">
        <v>85</v>
      </c>
      <c r="BK217" s="144">
        <f>ROUND(I217*H217,2)</f>
        <v>0</v>
      </c>
      <c r="BL217" s="17" t="s">
        <v>201</v>
      </c>
      <c r="BM217" s="143" t="s">
        <v>1901</v>
      </c>
    </row>
    <row r="218" spans="2:47" s="1" customFormat="1" ht="11.25">
      <c r="B218" s="33"/>
      <c r="D218" s="149" t="s">
        <v>297</v>
      </c>
      <c r="F218" s="150" t="s">
        <v>858</v>
      </c>
      <c r="I218" s="147"/>
      <c r="L218" s="33"/>
      <c r="M218" s="148"/>
      <c r="T218" s="54"/>
      <c r="AT218" s="17" t="s">
        <v>297</v>
      </c>
      <c r="AU218" s="17" t="s">
        <v>87</v>
      </c>
    </row>
    <row r="219" spans="2:51" s="12" customFormat="1" ht="11.25">
      <c r="B219" s="151"/>
      <c r="D219" s="145" t="s">
        <v>320</v>
      </c>
      <c r="E219" s="152" t="s">
        <v>33</v>
      </c>
      <c r="F219" s="153" t="s">
        <v>1902</v>
      </c>
      <c r="H219" s="154">
        <v>0.251</v>
      </c>
      <c r="I219" s="155"/>
      <c r="L219" s="151"/>
      <c r="M219" s="156"/>
      <c r="T219" s="157"/>
      <c r="AT219" s="152" t="s">
        <v>320</v>
      </c>
      <c r="AU219" s="152" t="s">
        <v>87</v>
      </c>
      <c r="AV219" s="12" t="s">
        <v>87</v>
      </c>
      <c r="AW219" s="12" t="s">
        <v>39</v>
      </c>
      <c r="AX219" s="12" t="s">
        <v>85</v>
      </c>
      <c r="AY219" s="152" t="s">
        <v>194</v>
      </c>
    </row>
    <row r="220" spans="2:65" s="1" customFormat="1" ht="16.5" customHeight="1">
      <c r="B220" s="33"/>
      <c r="C220" s="132" t="s">
        <v>915</v>
      </c>
      <c r="D220" s="132" t="s">
        <v>197</v>
      </c>
      <c r="E220" s="133" t="s">
        <v>862</v>
      </c>
      <c r="F220" s="134" t="s">
        <v>863</v>
      </c>
      <c r="G220" s="135" t="s">
        <v>317</v>
      </c>
      <c r="H220" s="136">
        <v>5.4</v>
      </c>
      <c r="I220" s="137"/>
      <c r="J220" s="138">
        <f>ROUND(I220*H220,2)</f>
        <v>0</v>
      </c>
      <c r="K220" s="134" t="s">
        <v>33</v>
      </c>
      <c r="L220" s="33"/>
      <c r="M220" s="139" t="s">
        <v>33</v>
      </c>
      <c r="N220" s="140" t="s">
        <v>49</v>
      </c>
      <c r="P220" s="141">
        <f>O220*H220</f>
        <v>0</v>
      </c>
      <c r="Q220" s="141">
        <v>0</v>
      </c>
      <c r="R220" s="141">
        <f>Q220*H220</f>
        <v>0</v>
      </c>
      <c r="S220" s="141">
        <v>0</v>
      </c>
      <c r="T220" s="142">
        <f>S220*H220</f>
        <v>0</v>
      </c>
      <c r="AR220" s="143" t="s">
        <v>201</v>
      </c>
      <c r="AT220" s="143" t="s">
        <v>197</v>
      </c>
      <c r="AU220" s="143" t="s">
        <v>87</v>
      </c>
      <c r="AY220" s="17" t="s">
        <v>194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7" t="s">
        <v>85</v>
      </c>
      <c r="BK220" s="144">
        <f>ROUND(I220*H220,2)</f>
        <v>0</v>
      </c>
      <c r="BL220" s="17" t="s">
        <v>201</v>
      </c>
      <c r="BM220" s="143" t="s">
        <v>1903</v>
      </c>
    </row>
    <row r="221" spans="2:51" s="12" customFormat="1" ht="11.25">
      <c r="B221" s="151"/>
      <c r="D221" s="145" t="s">
        <v>320</v>
      </c>
      <c r="E221" s="152" t="s">
        <v>33</v>
      </c>
      <c r="F221" s="153" t="s">
        <v>1904</v>
      </c>
      <c r="H221" s="154">
        <v>5.4</v>
      </c>
      <c r="I221" s="155"/>
      <c r="L221" s="151"/>
      <c r="M221" s="156"/>
      <c r="T221" s="157"/>
      <c r="AT221" s="152" t="s">
        <v>320</v>
      </c>
      <c r="AU221" s="152" t="s">
        <v>87</v>
      </c>
      <c r="AV221" s="12" t="s">
        <v>87</v>
      </c>
      <c r="AW221" s="12" t="s">
        <v>39</v>
      </c>
      <c r="AX221" s="12" t="s">
        <v>85</v>
      </c>
      <c r="AY221" s="152" t="s">
        <v>194</v>
      </c>
    </row>
    <row r="222" spans="2:65" s="1" customFormat="1" ht="16.5" customHeight="1">
      <c r="B222" s="33"/>
      <c r="C222" s="132" t="s">
        <v>1063</v>
      </c>
      <c r="D222" s="132" t="s">
        <v>197</v>
      </c>
      <c r="E222" s="133" t="s">
        <v>867</v>
      </c>
      <c r="F222" s="134" t="s">
        <v>868</v>
      </c>
      <c r="G222" s="135" t="s">
        <v>317</v>
      </c>
      <c r="H222" s="136">
        <v>13</v>
      </c>
      <c r="I222" s="137"/>
      <c r="J222" s="138">
        <f>ROUND(I222*H222,2)</f>
        <v>0</v>
      </c>
      <c r="K222" s="134" t="s">
        <v>33</v>
      </c>
      <c r="L222" s="33"/>
      <c r="M222" s="139" t="s">
        <v>33</v>
      </c>
      <c r="N222" s="140" t="s">
        <v>49</v>
      </c>
      <c r="P222" s="141">
        <f>O222*H222</f>
        <v>0</v>
      </c>
      <c r="Q222" s="141">
        <v>0.08702</v>
      </c>
      <c r="R222" s="141">
        <f>Q222*H222</f>
        <v>1.13126</v>
      </c>
      <c r="S222" s="141">
        <v>0</v>
      </c>
      <c r="T222" s="142">
        <f>S222*H222</f>
        <v>0</v>
      </c>
      <c r="AR222" s="143" t="s">
        <v>201</v>
      </c>
      <c r="AT222" s="143" t="s">
        <v>197</v>
      </c>
      <c r="AU222" s="143" t="s">
        <v>87</v>
      </c>
      <c r="AY222" s="17" t="s">
        <v>194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7" t="s">
        <v>85</v>
      </c>
      <c r="BK222" s="144">
        <f>ROUND(I222*H222,2)</f>
        <v>0</v>
      </c>
      <c r="BL222" s="17" t="s">
        <v>201</v>
      </c>
      <c r="BM222" s="143" t="s">
        <v>1905</v>
      </c>
    </row>
    <row r="223" spans="2:51" s="12" customFormat="1" ht="11.25">
      <c r="B223" s="151"/>
      <c r="D223" s="145" t="s">
        <v>320</v>
      </c>
      <c r="E223" s="152" t="s">
        <v>33</v>
      </c>
      <c r="F223" s="153" t="s">
        <v>1906</v>
      </c>
      <c r="H223" s="154">
        <v>13</v>
      </c>
      <c r="I223" s="155"/>
      <c r="L223" s="151"/>
      <c r="M223" s="156"/>
      <c r="T223" s="157"/>
      <c r="AT223" s="152" t="s">
        <v>320</v>
      </c>
      <c r="AU223" s="152" t="s">
        <v>87</v>
      </c>
      <c r="AV223" s="12" t="s">
        <v>87</v>
      </c>
      <c r="AW223" s="12" t="s">
        <v>39</v>
      </c>
      <c r="AX223" s="12" t="s">
        <v>85</v>
      </c>
      <c r="AY223" s="152" t="s">
        <v>194</v>
      </c>
    </row>
    <row r="224" spans="2:65" s="1" customFormat="1" ht="37.9" customHeight="1">
      <c r="B224" s="33"/>
      <c r="C224" s="132" t="s">
        <v>1066</v>
      </c>
      <c r="D224" s="132" t="s">
        <v>197</v>
      </c>
      <c r="E224" s="133" t="s">
        <v>872</v>
      </c>
      <c r="F224" s="134" t="s">
        <v>873</v>
      </c>
      <c r="G224" s="135" t="s">
        <v>317</v>
      </c>
      <c r="H224" s="136">
        <v>13</v>
      </c>
      <c r="I224" s="137"/>
      <c r="J224" s="138">
        <f>ROUND(I224*H224,2)</f>
        <v>0</v>
      </c>
      <c r="K224" s="134" t="s">
        <v>33</v>
      </c>
      <c r="L224" s="33"/>
      <c r="M224" s="139" t="s">
        <v>33</v>
      </c>
      <c r="N224" s="140" t="s">
        <v>49</v>
      </c>
      <c r="P224" s="141">
        <f>O224*H224</f>
        <v>0</v>
      </c>
      <c r="Q224" s="141">
        <v>0</v>
      </c>
      <c r="R224" s="141">
        <f>Q224*H224</f>
        <v>0</v>
      </c>
      <c r="S224" s="141">
        <v>0</v>
      </c>
      <c r="T224" s="142">
        <f>S224*H224</f>
        <v>0</v>
      </c>
      <c r="AR224" s="143" t="s">
        <v>201</v>
      </c>
      <c r="AT224" s="143" t="s">
        <v>197</v>
      </c>
      <c r="AU224" s="143" t="s">
        <v>87</v>
      </c>
      <c r="AY224" s="17" t="s">
        <v>194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7" t="s">
        <v>85</v>
      </c>
      <c r="BK224" s="144">
        <f>ROUND(I224*H224,2)</f>
        <v>0</v>
      </c>
      <c r="BL224" s="17" t="s">
        <v>201</v>
      </c>
      <c r="BM224" s="143" t="s">
        <v>1907</v>
      </c>
    </row>
    <row r="225" spans="2:63" s="11" customFormat="1" ht="22.9" customHeight="1">
      <c r="B225" s="120"/>
      <c r="D225" s="121" t="s">
        <v>77</v>
      </c>
      <c r="E225" s="130" t="s">
        <v>201</v>
      </c>
      <c r="F225" s="130" t="s">
        <v>354</v>
      </c>
      <c r="I225" s="123"/>
      <c r="J225" s="131">
        <f>BK225</f>
        <v>0</v>
      </c>
      <c r="L225" s="120"/>
      <c r="M225" s="125"/>
      <c r="P225" s="126">
        <f>SUM(P226:P236)</f>
        <v>0</v>
      </c>
      <c r="R225" s="126">
        <f>SUM(R226:R236)</f>
        <v>1069.4268224999998</v>
      </c>
      <c r="T225" s="127">
        <f>SUM(T226:T236)</f>
        <v>0</v>
      </c>
      <c r="AR225" s="121" t="s">
        <v>85</v>
      </c>
      <c r="AT225" s="128" t="s">
        <v>77</v>
      </c>
      <c r="AU225" s="128" t="s">
        <v>85</v>
      </c>
      <c r="AY225" s="121" t="s">
        <v>194</v>
      </c>
      <c r="BK225" s="129">
        <f>SUM(BK226:BK236)</f>
        <v>0</v>
      </c>
    </row>
    <row r="226" spans="2:65" s="1" customFormat="1" ht="16.5" customHeight="1">
      <c r="B226" s="33"/>
      <c r="C226" s="132" t="s">
        <v>1068</v>
      </c>
      <c r="D226" s="132" t="s">
        <v>197</v>
      </c>
      <c r="E226" s="133" t="s">
        <v>751</v>
      </c>
      <c r="F226" s="134" t="s">
        <v>752</v>
      </c>
      <c r="G226" s="135" t="s">
        <v>344</v>
      </c>
      <c r="H226" s="136">
        <v>33.75</v>
      </c>
      <c r="I226" s="137"/>
      <c r="J226" s="138">
        <f>ROUND(I226*H226,2)</f>
        <v>0</v>
      </c>
      <c r="K226" s="134" t="s">
        <v>33</v>
      </c>
      <c r="L226" s="33"/>
      <c r="M226" s="139" t="s">
        <v>33</v>
      </c>
      <c r="N226" s="140" t="s">
        <v>49</v>
      </c>
      <c r="P226" s="141">
        <f>O226*H226</f>
        <v>0</v>
      </c>
      <c r="Q226" s="141">
        <v>2.43279</v>
      </c>
      <c r="R226" s="141">
        <f>Q226*H226</f>
        <v>82.1066625</v>
      </c>
      <c r="S226" s="141">
        <v>0</v>
      </c>
      <c r="T226" s="142">
        <f>S226*H226</f>
        <v>0</v>
      </c>
      <c r="AR226" s="143" t="s">
        <v>201</v>
      </c>
      <c r="AT226" s="143" t="s">
        <v>197</v>
      </c>
      <c r="AU226" s="143" t="s">
        <v>87</v>
      </c>
      <c r="AY226" s="17" t="s">
        <v>194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7" t="s">
        <v>85</v>
      </c>
      <c r="BK226" s="144">
        <f>ROUND(I226*H226,2)</f>
        <v>0</v>
      </c>
      <c r="BL226" s="17" t="s">
        <v>201</v>
      </c>
      <c r="BM226" s="143" t="s">
        <v>1908</v>
      </c>
    </row>
    <row r="227" spans="2:51" s="12" customFormat="1" ht="11.25">
      <c r="B227" s="151"/>
      <c r="D227" s="145" t="s">
        <v>320</v>
      </c>
      <c r="E227" s="152" t="s">
        <v>33</v>
      </c>
      <c r="F227" s="153" t="s">
        <v>1909</v>
      </c>
      <c r="H227" s="154">
        <v>33.75</v>
      </c>
      <c r="I227" s="155"/>
      <c r="L227" s="151"/>
      <c r="M227" s="156"/>
      <c r="T227" s="157"/>
      <c r="AT227" s="152" t="s">
        <v>320</v>
      </c>
      <c r="AU227" s="152" t="s">
        <v>87</v>
      </c>
      <c r="AV227" s="12" t="s">
        <v>87</v>
      </c>
      <c r="AW227" s="12" t="s">
        <v>39</v>
      </c>
      <c r="AX227" s="12" t="s">
        <v>85</v>
      </c>
      <c r="AY227" s="152" t="s">
        <v>194</v>
      </c>
    </row>
    <row r="228" spans="2:65" s="1" customFormat="1" ht="16.5" customHeight="1">
      <c r="B228" s="33"/>
      <c r="C228" s="132" t="s">
        <v>918</v>
      </c>
      <c r="D228" s="132" t="s">
        <v>197</v>
      </c>
      <c r="E228" s="133" t="s">
        <v>1403</v>
      </c>
      <c r="F228" s="134" t="s">
        <v>1404</v>
      </c>
      <c r="G228" s="135" t="s">
        <v>344</v>
      </c>
      <c r="H228" s="136">
        <v>32</v>
      </c>
      <c r="I228" s="137"/>
      <c r="J228" s="138">
        <f>ROUND(I228*H228,2)</f>
        <v>0</v>
      </c>
      <c r="K228" s="134" t="s">
        <v>33</v>
      </c>
      <c r="L228" s="33"/>
      <c r="M228" s="139" t="s">
        <v>33</v>
      </c>
      <c r="N228" s="140" t="s">
        <v>49</v>
      </c>
      <c r="P228" s="141">
        <f>O228*H228</f>
        <v>0</v>
      </c>
      <c r="Q228" s="141">
        <v>2.43408</v>
      </c>
      <c r="R228" s="141">
        <f>Q228*H228</f>
        <v>77.89056</v>
      </c>
      <c r="S228" s="141">
        <v>0</v>
      </c>
      <c r="T228" s="142">
        <f>S228*H228</f>
        <v>0</v>
      </c>
      <c r="AR228" s="143" t="s">
        <v>201</v>
      </c>
      <c r="AT228" s="143" t="s">
        <v>197</v>
      </c>
      <c r="AU228" s="143" t="s">
        <v>87</v>
      </c>
      <c r="AY228" s="17" t="s">
        <v>194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7" t="s">
        <v>85</v>
      </c>
      <c r="BK228" s="144">
        <f>ROUND(I228*H228,2)</f>
        <v>0</v>
      </c>
      <c r="BL228" s="17" t="s">
        <v>201</v>
      </c>
      <c r="BM228" s="143" t="s">
        <v>1910</v>
      </c>
    </row>
    <row r="229" spans="2:51" s="12" customFormat="1" ht="11.25">
      <c r="B229" s="151"/>
      <c r="D229" s="145" t="s">
        <v>320</v>
      </c>
      <c r="E229" s="152" t="s">
        <v>33</v>
      </c>
      <c r="F229" s="153" t="s">
        <v>1911</v>
      </c>
      <c r="H229" s="154">
        <v>32</v>
      </c>
      <c r="I229" s="155"/>
      <c r="L229" s="151"/>
      <c r="M229" s="156"/>
      <c r="T229" s="157"/>
      <c r="AT229" s="152" t="s">
        <v>320</v>
      </c>
      <c r="AU229" s="152" t="s">
        <v>87</v>
      </c>
      <c r="AV229" s="12" t="s">
        <v>87</v>
      </c>
      <c r="AW229" s="12" t="s">
        <v>39</v>
      </c>
      <c r="AX229" s="12" t="s">
        <v>85</v>
      </c>
      <c r="AY229" s="152" t="s">
        <v>194</v>
      </c>
    </row>
    <row r="230" spans="2:65" s="1" customFormat="1" ht="16.5" customHeight="1">
      <c r="B230" s="33"/>
      <c r="C230" s="132" t="s">
        <v>924</v>
      </c>
      <c r="D230" s="132" t="s">
        <v>197</v>
      </c>
      <c r="E230" s="133" t="s">
        <v>355</v>
      </c>
      <c r="F230" s="134" t="s">
        <v>356</v>
      </c>
      <c r="G230" s="135" t="s">
        <v>344</v>
      </c>
      <c r="H230" s="136">
        <v>135</v>
      </c>
      <c r="I230" s="137"/>
      <c r="J230" s="138">
        <f>ROUND(I230*H230,2)</f>
        <v>0</v>
      </c>
      <c r="K230" s="134" t="s">
        <v>33</v>
      </c>
      <c r="L230" s="33"/>
      <c r="M230" s="139" t="s">
        <v>33</v>
      </c>
      <c r="N230" s="140" t="s">
        <v>49</v>
      </c>
      <c r="P230" s="141">
        <f>O230*H230</f>
        <v>0</v>
      </c>
      <c r="Q230" s="141">
        <v>2.43408</v>
      </c>
      <c r="R230" s="141">
        <f>Q230*H230</f>
        <v>328.6008</v>
      </c>
      <c r="S230" s="141">
        <v>0</v>
      </c>
      <c r="T230" s="142">
        <f>S230*H230</f>
        <v>0</v>
      </c>
      <c r="AR230" s="143" t="s">
        <v>201</v>
      </c>
      <c r="AT230" s="143" t="s">
        <v>197</v>
      </c>
      <c r="AU230" s="143" t="s">
        <v>87</v>
      </c>
      <c r="AY230" s="17" t="s">
        <v>194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7" t="s">
        <v>85</v>
      </c>
      <c r="BK230" s="144">
        <f>ROUND(I230*H230,2)</f>
        <v>0</v>
      </c>
      <c r="BL230" s="17" t="s">
        <v>201</v>
      </c>
      <c r="BM230" s="143" t="s">
        <v>1912</v>
      </c>
    </row>
    <row r="231" spans="2:51" s="12" customFormat="1" ht="11.25">
      <c r="B231" s="151"/>
      <c r="D231" s="145" t="s">
        <v>320</v>
      </c>
      <c r="E231" s="152" t="s">
        <v>33</v>
      </c>
      <c r="F231" s="153" t="s">
        <v>1913</v>
      </c>
      <c r="H231" s="154">
        <v>135</v>
      </c>
      <c r="I231" s="155"/>
      <c r="L231" s="151"/>
      <c r="M231" s="156"/>
      <c r="T231" s="157"/>
      <c r="AT231" s="152" t="s">
        <v>320</v>
      </c>
      <c r="AU231" s="152" t="s">
        <v>87</v>
      </c>
      <c r="AV231" s="12" t="s">
        <v>87</v>
      </c>
      <c r="AW231" s="12" t="s">
        <v>39</v>
      </c>
      <c r="AX231" s="12" t="s">
        <v>85</v>
      </c>
      <c r="AY231" s="152" t="s">
        <v>194</v>
      </c>
    </row>
    <row r="232" spans="2:65" s="1" customFormat="1" ht="16.5" customHeight="1">
      <c r="B232" s="33"/>
      <c r="C232" s="132" t="s">
        <v>930</v>
      </c>
      <c r="D232" s="132" t="s">
        <v>197</v>
      </c>
      <c r="E232" s="133" t="s">
        <v>591</v>
      </c>
      <c r="F232" s="134" t="s">
        <v>592</v>
      </c>
      <c r="G232" s="135" t="s">
        <v>344</v>
      </c>
      <c r="H232" s="136">
        <v>266</v>
      </c>
      <c r="I232" s="137"/>
      <c r="J232" s="138">
        <f>ROUND(I232*H232,2)</f>
        <v>0</v>
      </c>
      <c r="K232" s="134" t="s">
        <v>33</v>
      </c>
      <c r="L232" s="33"/>
      <c r="M232" s="139" t="s">
        <v>33</v>
      </c>
      <c r="N232" s="140" t="s">
        <v>49</v>
      </c>
      <c r="P232" s="141">
        <f>O232*H232</f>
        <v>0</v>
      </c>
      <c r="Q232" s="141">
        <v>1.9968</v>
      </c>
      <c r="R232" s="141">
        <f>Q232*H232</f>
        <v>531.1487999999999</v>
      </c>
      <c r="S232" s="141">
        <v>0</v>
      </c>
      <c r="T232" s="142">
        <f>S232*H232</f>
        <v>0</v>
      </c>
      <c r="AR232" s="143" t="s">
        <v>201</v>
      </c>
      <c r="AT232" s="143" t="s">
        <v>197</v>
      </c>
      <c r="AU232" s="143" t="s">
        <v>87</v>
      </c>
      <c r="AY232" s="17" t="s">
        <v>194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7" t="s">
        <v>85</v>
      </c>
      <c r="BK232" s="144">
        <f>ROUND(I232*H232,2)</f>
        <v>0</v>
      </c>
      <c r="BL232" s="17" t="s">
        <v>201</v>
      </c>
      <c r="BM232" s="143" t="s">
        <v>1914</v>
      </c>
    </row>
    <row r="233" spans="2:51" s="12" customFormat="1" ht="11.25">
      <c r="B233" s="151"/>
      <c r="D233" s="145" t="s">
        <v>320</v>
      </c>
      <c r="E233" s="152" t="s">
        <v>33</v>
      </c>
      <c r="F233" s="153" t="s">
        <v>1915</v>
      </c>
      <c r="H233" s="154">
        <v>266</v>
      </c>
      <c r="I233" s="155"/>
      <c r="L233" s="151"/>
      <c r="M233" s="156"/>
      <c r="T233" s="157"/>
      <c r="AT233" s="152" t="s">
        <v>320</v>
      </c>
      <c r="AU233" s="152" t="s">
        <v>87</v>
      </c>
      <c r="AV233" s="12" t="s">
        <v>87</v>
      </c>
      <c r="AW233" s="12" t="s">
        <v>39</v>
      </c>
      <c r="AX233" s="12" t="s">
        <v>85</v>
      </c>
      <c r="AY233" s="152" t="s">
        <v>194</v>
      </c>
    </row>
    <row r="234" spans="2:65" s="1" customFormat="1" ht="21.75" customHeight="1">
      <c r="B234" s="33"/>
      <c r="C234" s="132" t="s">
        <v>936</v>
      </c>
      <c r="D234" s="132" t="s">
        <v>197</v>
      </c>
      <c r="E234" s="133" t="s">
        <v>1411</v>
      </c>
      <c r="F234" s="134" t="s">
        <v>1412</v>
      </c>
      <c r="G234" s="135" t="s">
        <v>344</v>
      </c>
      <c r="H234" s="136">
        <v>23</v>
      </c>
      <c r="I234" s="137"/>
      <c r="J234" s="138">
        <f>ROUND(I234*H234,2)</f>
        <v>0</v>
      </c>
      <c r="K234" s="134" t="s">
        <v>295</v>
      </c>
      <c r="L234" s="33"/>
      <c r="M234" s="139" t="s">
        <v>33</v>
      </c>
      <c r="N234" s="140" t="s">
        <v>49</v>
      </c>
      <c r="P234" s="141">
        <f>O234*H234</f>
        <v>0</v>
      </c>
      <c r="Q234" s="141">
        <v>2.16</v>
      </c>
      <c r="R234" s="141">
        <f>Q234*H234</f>
        <v>49.68000000000001</v>
      </c>
      <c r="S234" s="141">
        <v>0</v>
      </c>
      <c r="T234" s="142">
        <f>S234*H234</f>
        <v>0</v>
      </c>
      <c r="AR234" s="143" t="s">
        <v>201</v>
      </c>
      <c r="AT234" s="143" t="s">
        <v>197</v>
      </c>
      <c r="AU234" s="143" t="s">
        <v>87</v>
      </c>
      <c r="AY234" s="17" t="s">
        <v>194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7" t="s">
        <v>85</v>
      </c>
      <c r="BK234" s="144">
        <f>ROUND(I234*H234,2)</f>
        <v>0</v>
      </c>
      <c r="BL234" s="17" t="s">
        <v>201</v>
      </c>
      <c r="BM234" s="143" t="s">
        <v>1916</v>
      </c>
    </row>
    <row r="235" spans="2:47" s="1" customFormat="1" ht="11.25">
      <c r="B235" s="33"/>
      <c r="D235" s="149" t="s">
        <v>297</v>
      </c>
      <c r="F235" s="150" t="s">
        <v>1414</v>
      </c>
      <c r="I235" s="147"/>
      <c r="L235" s="33"/>
      <c r="M235" s="148"/>
      <c r="T235" s="54"/>
      <c r="AT235" s="17" t="s">
        <v>297</v>
      </c>
      <c r="AU235" s="17" t="s">
        <v>87</v>
      </c>
    </row>
    <row r="236" spans="2:51" s="12" customFormat="1" ht="11.25">
      <c r="B236" s="151"/>
      <c r="D236" s="145" t="s">
        <v>320</v>
      </c>
      <c r="E236" s="152" t="s">
        <v>33</v>
      </c>
      <c r="F236" s="153" t="s">
        <v>1917</v>
      </c>
      <c r="H236" s="154">
        <v>23</v>
      </c>
      <c r="I236" s="155"/>
      <c r="L236" s="151"/>
      <c r="M236" s="156"/>
      <c r="T236" s="157"/>
      <c r="AT236" s="152" t="s">
        <v>320</v>
      </c>
      <c r="AU236" s="152" t="s">
        <v>87</v>
      </c>
      <c r="AV236" s="12" t="s">
        <v>87</v>
      </c>
      <c r="AW236" s="12" t="s">
        <v>39</v>
      </c>
      <c r="AX236" s="12" t="s">
        <v>85</v>
      </c>
      <c r="AY236" s="152" t="s">
        <v>194</v>
      </c>
    </row>
    <row r="237" spans="2:63" s="11" customFormat="1" ht="22.9" customHeight="1">
      <c r="B237" s="120"/>
      <c r="D237" s="121" t="s">
        <v>77</v>
      </c>
      <c r="E237" s="130" t="s">
        <v>219</v>
      </c>
      <c r="F237" s="130" t="s">
        <v>529</v>
      </c>
      <c r="I237" s="123"/>
      <c r="J237" s="131">
        <f>BK237</f>
        <v>0</v>
      </c>
      <c r="L237" s="120"/>
      <c r="M237" s="125"/>
      <c r="P237" s="126">
        <f>SUM(P238:P240)</f>
        <v>0</v>
      </c>
      <c r="R237" s="126">
        <f>SUM(R238:R240)</f>
        <v>3.29508</v>
      </c>
      <c r="T237" s="127">
        <f>SUM(T238:T240)</f>
        <v>0</v>
      </c>
      <c r="AR237" s="121" t="s">
        <v>85</v>
      </c>
      <c r="AT237" s="128" t="s">
        <v>77</v>
      </c>
      <c r="AU237" s="128" t="s">
        <v>85</v>
      </c>
      <c r="AY237" s="121" t="s">
        <v>194</v>
      </c>
      <c r="BK237" s="129">
        <f>SUM(BK238:BK240)</f>
        <v>0</v>
      </c>
    </row>
    <row r="238" spans="2:65" s="1" customFormat="1" ht="24.2" customHeight="1">
      <c r="B238" s="33"/>
      <c r="C238" s="132" t="s">
        <v>942</v>
      </c>
      <c r="D238" s="132" t="s">
        <v>197</v>
      </c>
      <c r="E238" s="133" t="s">
        <v>530</v>
      </c>
      <c r="F238" s="134" t="s">
        <v>531</v>
      </c>
      <c r="G238" s="135" t="s">
        <v>317</v>
      </c>
      <c r="H238" s="136">
        <v>36</v>
      </c>
      <c r="I238" s="137"/>
      <c r="J238" s="138">
        <f>ROUND(I238*H238,2)</f>
        <v>0</v>
      </c>
      <c r="K238" s="134" t="s">
        <v>295</v>
      </c>
      <c r="L238" s="33"/>
      <c r="M238" s="139" t="s">
        <v>33</v>
      </c>
      <c r="N238" s="140" t="s">
        <v>49</v>
      </c>
      <c r="P238" s="141">
        <f>O238*H238</f>
        <v>0</v>
      </c>
      <c r="Q238" s="141">
        <v>0.09153</v>
      </c>
      <c r="R238" s="141">
        <f>Q238*H238</f>
        <v>3.29508</v>
      </c>
      <c r="S238" s="141">
        <v>0</v>
      </c>
      <c r="T238" s="142">
        <f>S238*H238</f>
        <v>0</v>
      </c>
      <c r="AR238" s="143" t="s">
        <v>201</v>
      </c>
      <c r="AT238" s="143" t="s">
        <v>197</v>
      </c>
      <c r="AU238" s="143" t="s">
        <v>87</v>
      </c>
      <c r="AY238" s="17" t="s">
        <v>194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7" t="s">
        <v>85</v>
      </c>
      <c r="BK238" s="144">
        <f>ROUND(I238*H238,2)</f>
        <v>0</v>
      </c>
      <c r="BL238" s="17" t="s">
        <v>201</v>
      </c>
      <c r="BM238" s="143" t="s">
        <v>1918</v>
      </c>
    </row>
    <row r="239" spans="2:47" s="1" customFormat="1" ht="11.25">
      <c r="B239" s="33"/>
      <c r="D239" s="149" t="s">
        <v>297</v>
      </c>
      <c r="F239" s="150" t="s">
        <v>533</v>
      </c>
      <c r="I239" s="147"/>
      <c r="L239" s="33"/>
      <c r="M239" s="148"/>
      <c r="T239" s="54"/>
      <c r="AT239" s="17" t="s">
        <v>297</v>
      </c>
      <c r="AU239" s="17" t="s">
        <v>87</v>
      </c>
    </row>
    <row r="240" spans="2:51" s="12" customFormat="1" ht="11.25">
      <c r="B240" s="151"/>
      <c r="D240" s="145" t="s">
        <v>320</v>
      </c>
      <c r="E240" s="152" t="s">
        <v>33</v>
      </c>
      <c r="F240" s="153" t="s">
        <v>1919</v>
      </c>
      <c r="H240" s="154">
        <v>36</v>
      </c>
      <c r="I240" s="155"/>
      <c r="L240" s="151"/>
      <c r="M240" s="156"/>
      <c r="T240" s="157"/>
      <c r="AT240" s="152" t="s">
        <v>320</v>
      </c>
      <c r="AU240" s="152" t="s">
        <v>87</v>
      </c>
      <c r="AV240" s="12" t="s">
        <v>87</v>
      </c>
      <c r="AW240" s="12" t="s">
        <v>39</v>
      </c>
      <c r="AX240" s="12" t="s">
        <v>85</v>
      </c>
      <c r="AY240" s="152" t="s">
        <v>194</v>
      </c>
    </row>
    <row r="241" spans="2:63" s="11" customFormat="1" ht="22.9" customHeight="1">
      <c r="B241" s="120"/>
      <c r="D241" s="121" t="s">
        <v>77</v>
      </c>
      <c r="E241" s="130" t="s">
        <v>235</v>
      </c>
      <c r="F241" s="130" t="s">
        <v>364</v>
      </c>
      <c r="I241" s="123"/>
      <c r="J241" s="131">
        <f>BK241</f>
        <v>0</v>
      </c>
      <c r="L241" s="120"/>
      <c r="M241" s="125"/>
      <c r="P241" s="126">
        <f>SUM(P242:P262)</f>
        <v>0</v>
      </c>
      <c r="R241" s="126">
        <f>SUM(R242:R262)</f>
        <v>0.0806</v>
      </c>
      <c r="T241" s="127">
        <f>SUM(T242:T262)</f>
        <v>0.6719999999999999</v>
      </c>
      <c r="AR241" s="121" t="s">
        <v>85</v>
      </c>
      <c r="AT241" s="128" t="s">
        <v>77</v>
      </c>
      <c r="AU241" s="128" t="s">
        <v>85</v>
      </c>
      <c r="AY241" s="121" t="s">
        <v>194</v>
      </c>
      <c r="BK241" s="129">
        <f>SUM(BK242:BK262)</f>
        <v>0</v>
      </c>
    </row>
    <row r="242" spans="2:65" s="1" customFormat="1" ht="16.5" customHeight="1">
      <c r="B242" s="33"/>
      <c r="C242" s="132" t="s">
        <v>946</v>
      </c>
      <c r="D242" s="132" t="s">
        <v>197</v>
      </c>
      <c r="E242" s="133" t="s">
        <v>902</v>
      </c>
      <c r="F242" s="134" t="s">
        <v>903</v>
      </c>
      <c r="G242" s="135" t="s">
        <v>367</v>
      </c>
      <c r="H242" s="136">
        <v>9.6</v>
      </c>
      <c r="I242" s="137"/>
      <c r="J242" s="138">
        <f>ROUND(I242*H242,2)</f>
        <v>0</v>
      </c>
      <c r="K242" s="134" t="s">
        <v>33</v>
      </c>
      <c r="L242" s="33"/>
      <c r="M242" s="139" t="s">
        <v>33</v>
      </c>
      <c r="N242" s="140" t="s">
        <v>49</v>
      </c>
      <c r="P242" s="141">
        <f>O242*H242</f>
        <v>0</v>
      </c>
      <c r="Q242" s="141">
        <v>0</v>
      </c>
      <c r="R242" s="141">
        <f>Q242*H242</f>
        <v>0</v>
      </c>
      <c r="S242" s="141">
        <v>0</v>
      </c>
      <c r="T242" s="142">
        <f>S242*H242</f>
        <v>0</v>
      </c>
      <c r="AR242" s="143" t="s">
        <v>201</v>
      </c>
      <c r="AT242" s="143" t="s">
        <v>197</v>
      </c>
      <c r="AU242" s="143" t="s">
        <v>87</v>
      </c>
      <c r="AY242" s="17" t="s">
        <v>194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7" t="s">
        <v>85</v>
      </c>
      <c r="BK242" s="144">
        <f>ROUND(I242*H242,2)</f>
        <v>0</v>
      </c>
      <c r="BL242" s="17" t="s">
        <v>201</v>
      </c>
      <c r="BM242" s="143" t="s">
        <v>1920</v>
      </c>
    </row>
    <row r="243" spans="2:51" s="12" customFormat="1" ht="11.25">
      <c r="B243" s="151"/>
      <c r="D243" s="145" t="s">
        <v>320</v>
      </c>
      <c r="E243" s="152" t="s">
        <v>33</v>
      </c>
      <c r="F243" s="153" t="s">
        <v>1921</v>
      </c>
      <c r="H243" s="154">
        <v>9.6</v>
      </c>
      <c r="I243" s="155"/>
      <c r="L243" s="151"/>
      <c r="M243" s="156"/>
      <c r="T243" s="157"/>
      <c r="AT243" s="152" t="s">
        <v>320</v>
      </c>
      <c r="AU243" s="152" t="s">
        <v>87</v>
      </c>
      <c r="AV243" s="12" t="s">
        <v>87</v>
      </c>
      <c r="AW243" s="12" t="s">
        <v>39</v>
      </c>
      <c r="AX243" s="12" t="s">
        <v>85</v>
      </c>
      <c r="AY243" s="152" t="s">
        <v>194</v>
      </c>
    </row>
    <row r="244" spans="2:65" s="1" customFormat="1" ht="37.9" customHeight="1">
      <c r="B244" s="33"/>
      <c r="C244" s="132" t="s">
        <v>948</v>
      </c>
      <c r="D244" s="132" t="s">
        <v>197</v>
      </c>
      <c r="E244" s="133" t="s">
        <v>540</v>
      </c>
      <c r="F244" s="134" t="s">
        <v>541</v>
      </c>
      <c r="G244" s="135" t="s">
        <v>317</v>
      </c>
      <c r="H244" s="136">
        <v>36</v>
      </c>
      <c r="I244" s="137"/>
      <c r="J244" s="138">
        <f>ROUND(I244*H244,2)</f>
        <v>0</v>
      </c>
      <c r="K244" s="134" t="s">
        <v>295</v>
      </c>
      <c r="L244" s="33"/>
      <c r="M244" s="139" t="s">
        <v>33</v>
      </c>
      <c r="N244" s="140" t="s">
        <v>49</v>
      </c>
      <c r="P244" s="141">
        <f>O244*H244</f>
        <v>0</v>
      </c>
      <c r="Q244" s="141">
        <v>0</v>
      </c>
      <c r="R244" s="141">
        <f>Q244*H244</f>
        <v>0</v>
      </c>
      <c r="S244" s="141">
        <v>0.018</v>
      </c>
      <c r="T244" s="142">
        <f>S244*H244</f>
        <v>0.6479999999999999</v>
      </c>
      <c r="AR244" s="143" t="s">
        <v>201</v>
      </c>
      <c r="AT244" s="143" t="s">
        <v>197</v>
      </c>
      <c r="AU244" s="143" t="s">
        <v>87</v>
      </c>
      <c r="AY244" s="17" t="s">
        <v>194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7" t="s">
        <v>85</v>
      </c>
      <c r="BK244" s="144">
        <f>ROUND(I244*H244,2)</f>
        <v>0</v>
      </c>
      <c r="BL244" s="17" t="s">
        <v>201</v>
      </c>
      <c r="BM244" s="143" t="s">
        <v>1922</v>
      </c>
    </row>
    <row r="245" spans="2:47" s="1" customFormat="1" ht="11.25">
      <c r="B245" s="33"/>
      <c r="D245" s="149" t="s">
        <v>297</v>
      </c>
      <c r="F245" s="150" t="s">
        <v>543</v>
      </c>
      <c r="I245" s="147"/>
      <c r="L245" s="33"/>
      <c r="M245" s="148"/>
      <c r="T245" s="54"/>
      <c r="AT245" s="17" t="s">
        <v>297</v>
      </c>
      <c r="AU245" s="17" t="s">
        <v>87</v>
      </c>
    </row>
    <row r="246" spans="2:51" s="12" customFormat="1" ht="11.25">
      <c r="B246" s="151"/>
      <c r="D246" s="145" t="s">
        <v>320</v>
      </c>
      <c r="E246" s="152" t="s">
        <v>33</v>
      </c>
      <c r="F246" s="153" t="s">
        <v>1923</v>
      </c>
      <c r="H246" s="154">
        <v>36</v>
      </c>
      <c r="I246" s="155"/>
      <c r="L246" s="151"/>
      <c r="M246" s="156"/>
      <c r="T246" s="157"/>
      <c r="AT246" s="152" t="s">
        <v>320</v>
      </c>
      <c r="AU246" s="152" t="s">
        <v>87</v>
      </c>
      <c r="AV246" s="12" t="s">
        <v>87</v>
      </c>
      <c r="AW246" s="12" t="s">
        <v>39</v>
      </c>
      <c r="AX246" s="12" t="s">
        <v>85</v>
      </c>
      <c r="AY246" s="152" t="s">
        <v>194</v>
      </c>
    </row>
    <row r="247" spans="2:65" s="1" customFormat="1" ht="24.2" customHeight="1">
      <c r="B247" s="33"/>
      <c r="C247" s="132" t="s">
        <v>954</v>
      </c>
      <c r="D247" s="132" t="s">
        <v>197</v>
      </c>
      <c r="E247" s="133" t="s">
        <v>1433</v>
      </c>
      <c r="F247" s="134" t="s">
        <v>1434</v>
      </c>
      <c r="G247" s="135" t="s">
        <v>317</v>
      </c>
      <c r="H247" s="136">
        <v>5</v>
      </c>
      <c r="I247" s="137"/>
      <c r="J247" s="138">
        <f>ROUND(I247*H247,2)</f>
        <v>0</v>
      </c>
      <c r="K247" s="134" t="s">
        <v>295</v>
      </c>
      <c r="L247" s="33"/>
      <c r="M247" s="139" t="s">
        <v>33</v>
      </c>
      <c r="N247" s="140" t="s">
        <v>49</v>
      </c>
      <c r="P247" s="141">
        <f>O247*H247</f>
        <v>0</v>
      </c>
      <c r="Q247" s="141">
        <v>0</v>
      </c>
      <c r="R247" s="141">
        <f>Q247*H247</f>
        <v>0</v>
      </c>
      <c r="S247" s="141">
        <v>0</v>
      </c>
      <c r="T247" s="142">
        <f>S247*H247</f>
        <v>0</v>
      </c>
      <c r="AR247" s="143" t="s">
        <v>201</v>
      </c>
      <c r="AT247" s="143" t="s">
        <v>197</v>
      </c>
      <c r="AU247" s="143" t="s">
        <v>87</v>
      </c>
      <c r="AY247" s="17" t="s">
        <v>194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7" t="s">
        <v>85</v>
      </c>
      <c r="BK247" s="144">
        <f>ROUND(I247*H247,2)</f>
        <v>0</v>
      </c>
      <c r="BL247" s="17" t="s">
        <v>201</v>
      </c>
      <c r="BM247" s="143" t="s">
        <v>1924</v>
      </c>
    </row>
    <row r="248" spans="2:47" s="1" customFormat="1" ht="11.25">
      <c r="B248" s="33"/>
      <c r="D248" s="149" t="s">
        <v>297</v>
      </c>
      <c r="F248" s="150" t="s">
        <v>1436</v>
      </c>
      <c r="I248" s="147"/>
      <c r="L248" s="33"/>
      <c r="M248" s="148"/>
      <c r="T248" s="54"/>
      <c r="AT248" s="17" t="s">
        <v>297</v>
      </c>
      <c r="AU248" s="17" t="s">
        <v>87</v>
      </c>
    </row>
    <row r="249" spans="2:51" s="12" customFormat="1" ht="11.25">
      <c r="B249" s="151"/>
      <c r="D249" s="145" t="s">
        <v>320</v>
      </c>
      <c r="E249" s="152" t="s">
        <v>33</v>
      </c>
      <c r="F249" s="153" t="s">
        <v>1925</v>
      </c>
      <c r="H249" s="154">
        <v>5</v>
      </c>
      <c r="I249" s="155"/>
      <c r="L249" s="151"/>
      <c r="M249" s="156"/>
      <c r="T249" s="157"/>
      <c r="AT249" s="152" t="s">
        <v>320</v>
      </c>
      <c r="AU249" s="152" t="s">
        <v>87</v>
      </c>
      <c r="AV249" s="12" t="s">
        <v>87</v>
      </c>
      <c r="AW249" s="12" t="s">
        <v>39</v>
      </c>
      <c r="AX249" s="12" t="s">
        <v>85</v>
      </c>
      <c r="AY249" s="152" t="s">
        <v>194</v>
      </c>
    </row>
    <row r="250" spans="2:65" s="1" customFormat="1" ht="24.2" customHeight="1">
      <c r="B250" s="33"/>
      <c r="C250" s="132" t="s">
        <v>962</v>
      </c>
      <c r="D250" s="132" t="s">
        <v>197</v>
      </c>
      <c r="E250" s="133" t="s">
        <v>1439</v>
      </c>
      <c r="F250" s="134" t="s">
        <v>1440</v>
      </c>
      <c r="G250" s="135" t="s">
        <v>317</v>
      </c>
      <c r="H250" s="136">
        <v>150</v>
      </c>
      <c r="I250" s="137"/>
      <c r="J250" s="138">
        <f>ROUND(I250*H250,2)</f>
        <v>0</v>
      </c>
      <c r="K250" s="134" t="s">
        <v>295</v>
      </c>
      <c r="L250" s="33"/>
      <c r="M250" s="139" t="s">
        <v>33</v>
      </c>
      <c r="N250" s="140" t="s">
        <v>49</v>
      </c>
      <c r="P250" s="141">
        <f>O250*H250</f>
        <v>0</v>
      </c>
      <c r="Q250" s="141">
        <v>0</v>
      </c>
      <c r="R250" s="141">
        <f>Q250*H250</f>
        <v>0</v>
      </c>
      <c r="S250" s="141">
        <v>0</v>
      </c>
      <c r="T250" s="142">
        <f>S250*H250</f>
        <v>0</v>
      </c>
      <c r="AR250" s="143" t="s">
        <v>201</v>
      </c>
      <c r="AT250" s="143" t="s">
        <v>197</v>
      </c>
      <c r="AU250" s="143" t="s">
        <v>87</v>
      </c>
      <c r="AY250" s="17" t="s">
        <v>194</v>
      </c>
      <c r="BE250" s="144">
        <f>IF(N250="základní",J250,0)</f>
        <v>0</v>
      </c>
      <c r="BF250" s="144">
        <f>IF(N250="snížená",J250,0)</f>
        <v>0</v>
      </c>
      <c r="BG250" s="144">
        <f>IF(N250="zákl. přenesená",J250,0)</f>
        <v>0</v>
      </c>
      <c r="BH250" s="144">
        <f>IF(N250="sníž. přenesená",J250,0)</f>
        <v>0</v>
      </c>
      <c r="BI250" s="144">
        <f>IF(N250="nulová",J250,0)</f>
        <v>0</v>
      </c>
      <c r="BJ250" s="17" t="s">
        <v>85</v>
      </c>
      <c r="BK250" s="144">
        <f>ROUND(I250*H250,2)</f>
        <v>0</v>
      </c>
      <c r="BL250" s="17" t="s">
        <v>201</v>
      </c>
      <c r="BM250" s="143" t="s">
        <v>1926</v>
      </c>
    </row>
    <row r="251" spans="2:47" s="1" customFormat="1" ht="11.25">
      <c r="B251" s="33"/>
      <c r="D251" s="149" t="s">
        <v>297</v>
      </c>
      <c r="F251" s="150" t="s">
        <v>1442</v>
      </c>
      <c r="I251" s="147"/>
      <c r="L251" s="33"/>
      <c r="M251" s="148"/>
      <c r="T251" s="54"/>
      <c r="AT251" s="17" t="s">
        <v>297</v>
      </c>
      <c r="AU251" s="17" t="s">
        <v>87</v>
      </c>
    </row>
    <row r="252" spans="2:51" s="12" customFormat="1" ht="11.25">
      <c r="B252" s="151"/>
      <c r="D252" s="145" t="s">
        <v>320</v>
      </c>
      <c r="E252" s="152" t="s">
        <v>33</v>
      </c>
      <c r="F252" s="153" t="s">
        <v>1927</v>
      </c>
      <c r="H252" s="154">
        <v>150</v>
      </c>
      <c r="I252" s="155"/>
      <c r="L252" s="151"/>
      <c r="M252" s="156"/>
      <c r="T252" s="157"/>
      <c r="AT252" s="152" t="s">
        <v>320</v>
      </c>
      <c r="AU252" s="152" t="s">
        <v>87</v>
      </c>
      <c r="AV252" s="12" t="s">
        <v>87</v>
      </c>
      <c r="AW252" s="12" t="s">
        <v>39</v>
      </c>
      <c r="AX252" s="12" t="s">
        <v>85</v>
      </c>
      <c r="AY252" s="152" t="s">
        <v>194</v>
      </c>
    </row>
    <row r="253" spans="2:65" s="1" customFormat="1" ht="24.2" customHeight="1">
      <c r="B253" s="33"/>
      <c r="C253" s="132" t="s">
        <v>1210</v>
      </c>
      <c r="D253" s="132" t="s">
        <v>197</v>
      </c>
      <c r="E253" s="133" t="s">
        <v>1445</v>
      </c>
      <c r="F253" s="134" t="s">
        <v>1446</v>
      </c>
      <c r="G253" s="135" t="s">
        <v>317</v>
      </c>
      <c r="H253" s="136">
        <v>5</v>
      </c>
      <c r="I253" s="137"/>
      <c r="J253" s="138">
        <f>ROUND(I253*H253,2)</f>
        <v>0</v>
      </c>
      <c r="K253" s="134" t="s">
        <v>295</v>
      </c>
      <c r="L253" s="33"/>
      <c r="M253" s="139" t="s">
        <v>33</v>
      </c>
      <c r="N253" s="140" t="s">
        <v>49</v>
      </c>
      <c r="P253" s="141">
        <f>O253*H253</f>
        <v>0</v>
      </c>
      <c r="Q253" s="141">
        <v>0</v>
      </c>
      <c r="R253" s="141">
        <f>Q253*H253</f>
        <v>0</v>
      </c>
      <c r="S253" s="141">
        <v>0</v>
      </c>
      <c r="T253" s="142">
        <f>S253*H253</f>
        <v>0</v>
      </c>
      <c r="AR253" s="143" t="s">
        <v>201</v>
      </c>
      <c r="AT253" s="143" t="s">
        <v>197</v>
      </c>
      <c r="AU253" s="143" t="s">
        <v>87</v>
      </c>
      <c r="AY253" s="17" t="s">
        <v>194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7" t="s">
        <v>85</v>
      </c>
      <c r="BK253" s="144">
        <f>ROUND(I253*H253,2)</f>
        <v>0</v>
      </c>
      <c r="BL253" s="17" t="s">
        <v>201</v>
      </c>
      <c r="BM253" s="143" t="s">
        <v>1928</v>
      </c>
    </row>
    <row r="254" spans="2:47" s="1" customFormat="1" ht="11.25">
      <c r="B254" s="33"/>
      <c r="D254" s="149" t="s">
        <v>297</v>
      </c>
      <c r="F254" s="150" t="s">
        <v>1448</v>
      </c>
      <c r="I254" s="147"/>
      <c r="L254" s="33"/>
      <c r="M254" s="148"/>
      <c r="T254" s="54"/>
      <c r="AT254" s="17" t="s">
        <v>297</v>
      </c>
      <c r="AU254" s="17" t="s">
        <v>87</v>
      </c>
    </row>
    <row r="255" spans="2:65" s="1" customFormat="1" ht="16.5" customHeight="1">
      <c r="B255" s="33"/>
      <c r="C255" s="132" t="s">
        <v>1214</v>
      </c>
      <c r="D255" s="132" t="s">
        <v>197</v>
      </c>
      <c r="E255" s="133" t="s">
        <v>545</v>
      </c>
      <c r="F255" s="134" t="s">
        <v>546</v>
      </c>
      <c r="G255" s="135" t="s">
        <v>317</v>
      </c>
      <c r="H255" s="136">
        <v>44</v>
      </c>
      <c r="I255" s="137"/>
      <c r="J255" s="138">
        <f>ROUND(I255*H255,2)</f>
        <v>0</v>
      </c>
      <c r="K255" s="134" t="s">
        <v>295</v>
      </c>
      <c r="L255" s="33"/>
      <c r="M255" s="139" t="s">
        <v>33</v>
      </c>
      <c r="N255" s="140" t="s">
        <v>49</v>
      </c>
      <c r="P255" s="141">
        <f>O255*H255</f>
        <v>0</v>
      </c>
      <c r="Q255" s="141">
        <v>0</v>
      </c>
      <c r="R255" s="141">
        <f>Q255*H255</f>
        <v>0</v>
      </c>
      <c r="S255" s="141">
        <v>0</v>
      </c>
      <c r="T255" s="142">
        <f>S255*H255</f>
        <v>0</v>
      </c>
      <c r="AR255" s="143" t="s">
        <v>201</v>
      </c>
      <c r="AT255" s="143" t="s">
        <v>197</v>
      </c>
      <c r="AU255" s="143" t="s">
        <v>87</v>
      </c>
      <c r="AY255" s="17" t="s">
        <v>194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7" t="s">
        <v>85</v>
      </c>
      <c r="BK255" s="144">
        <f>ROUND(I255*H255,2)</f>
        <v>0</v>
      </c>
      <c r="BL255" s="17" t="s">
        <v>201</v>
      </c>
      <c r="BM255" s="143" t="s">
        <v>1929</v>
      </c>
    </row>
    <row r="256" spans="2:47" s="1" customFormat="1" ht="11.25">
      <c r="B256" s="33"/>
      <c r="D256" s="149" t="s">
        <v>297</v>
      </c>
      <c r="F256" s="150" t="s">
        <v>548</v>
      </c>
      <c r="I256" s="147"/>
      <c r="L256" s="33"/>
      <c r="M256" s="148"/>
      <c r="T256" s="54"/>
      <c r="AT256" s="17" t="s">
        <v>297</v>
      </c>
      <c r="AU256" s="17" t="s">
        <v>87</v>
      </c>
    </row>
    <row r="257" spans="2:51" s="12" customFormat="1" ht="11.25">
      <c r="B257" s="151"/>
      <c r="D257" s="145" t="s">
        <v>320</v>
      </c>
      <c r="E257" s="152" t="s">
        <v>33</v>
      </c>
      <c r="F257" s="153" t="s">
        <v>1930</v>
      </c>
      <c r="H257" s="154">
        <v>44</v>
      </c>
      <c r="I257" s="155"/>
      <c r="L257" s="151"/>
      <c r="M257" s="156"/>
      <c r="T257" s="157"/>
      <c r="AT257" s="152" t="s">
        <v>320</v>
      </c>
      <c r="AU257" s="152" t="s">
        <v>87</v>
      </c>
      <c r="AV257" s="12" t="s">
        <v>87</v>
      </c>
      <c r="AW257" s="12" t="s">
        <v>39</v>
      </c>
      <c r="AX257" s="12" t="s">
        <v>85</v>
      </c>
      <c r="AY257" s="152" t="s">
        <v>194</v>
      </c>
    </row>
    <row r="258" spans="2:65" s="1" customFormat="1" ht="24.2" customHeight="1">
      <c r="B258" s="33"/>
      <c r="C258" s="132" t="s">
        <v>1417</v>
      </c>
      <c r="D258" s="132" t="s">
        <v>197</v>
      </c>
      <c r="E258" s="133" t="s">
        <v>365</v>
      </c>
      <c r="F258" s="134" t="s">
        <v>366</v>
      </c>
      <c r="G258" s="135" t="s">
        <v>367</v>
      </c>
      <c r="H258" s="136">
        <v>24</v>
      </c>
      <c r="I258" s="137"/>
      <c r="J258" s="138">
        <f>ROUND(I258*H258,2)</f>
        <v>0</v>
      </c>
      <c r="K258" s="134" t="s">
        <v>295</v>
      </c>
      <c r="L258" s="33"/>
      <c r="M258" s="139" t="s">
        <v>33</v>
      </c>
      <c r="N258" s="140" t="s">
        <v>49</v>
      </c>
      <c r="P258" s="141">
        <f>O258*H258</f>
        <v>0</v>
      </c>
      <c r="Q258" s="141">
        <v>0.00065</v>
      </c>
      <c r="R258" s="141">
        <f>Q258*H258</f>
        <v>0.0156</v>
      </c>
      <c r="S258" s="141">
        <v>0.001</v>
      </c>
      <c r="T258" s="142">
        <f>S258*H258</f>
        <v>0.024</v>
      </c>
      <c r="AR258" s="143" t="s">
        <v>201</v>
      </c>
      <c r="AT258" s="143" t="s">
        <v>197</v>
      </c>
      <c r="AU258" s="143" t="s">
        <v>87</v>
      </c>
      <c r="AY258" s="17" t="s">
        <v>194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7" t="s">
        <v>85</v>
      </c>
      <c r="BK258" s="144">
        <f>ROUND(I258*H258,2)</f>
        <v>0</v>
      </c>
      <c r="BL258" s="17" t="s">
        <v>201</v>
      </c>
      <c r="BM258" s="143" t="s">
        <v>1931</v>
      </c>
    </row>
    <row r="259" spans="2:47" s="1" customFormat="1" ht="11.25">
      <c r="B259" s="33"/>
      <c r="D259" s="149" t="s">
        <v>297</v>
      </c>
      <c r="F259" s="150" t="s">
        <v>369</v>
      </c>
      <c r="I259" s="147"/>
      <c r="L259" s="33"/>
      <c r="M259" s="148"/>
      <c r="T259" s="54"/>
      <c r="AT259" s="17" t="s">
        <v>297</v>
      </c>
      <c r="AU259" s="17" t="s">
        <v>87</v>
      </c>
    </row>
    <row r="260" spans="2:51" s="12" customFormat="1" ht="11.25">
      <c r="B260" s="151"/>
      <c r="D260" s="145" t="s">
        <v>320</v>
      </c>
      <c r="E260" s="152" t="s">
        <v>33</v>
      </c>
      <c r="F260" s="153" t="s">
        <v>1932</v>
      </c>
      <c r="H260" s="154">
        <v>24</v>
      </c>
      <c r="I260" s="155"/>
      <c r="L260" s="151"/>
      <c r="M260" s="156"/>
      <c r="T260" s="157"/>
      <c r="AT260" s="152" t="s">
        <v>320</v>
      </c>
      <c r="AU260" s="152" t="s">
        <v>87</v>
      </c>
      <c r="AV260" s="12" t="s">
        <v>87</v>
      </c>
      <c r="AW260" s="12" t="s">
        <v>39</v>
      </c>
      <c r="AX260" s="12" t="s">
        <v>85</v>
      </c>
      <c r="AY260" s="152" t="s">
        <v>194</v>
      </c>
    </row>
    <row r="261" spans="2:65" s="1" customFormat="1" ht="16.5" customHeight="1">
      <c r="B261" s="33"/>
      <c r="C261" s="161" t="s">
        <v>1420</v>
      </c>
      <c r="D261" s="161" t="s">
        <v>348</v>
      </c>
      <c r="E261" s="162" t="s">
        <v>371</v>
      </c>
      <c r="F261" s="163" t="s">
        <v>372</v>
      </c>
      <c r="G261" s="164" t="s">
        <v>351</v>
      </c>
      <c r="H261" s="165">
        <v>0.065</v>
      </c>
      <c r="I261" s="166"/>
      <c r="J261" s="167">
        <f>ROUND(I261*H261,2)</f>
        <v>0</v>
      </c>
      <c r="K261" s="163" t="s">
        <v>295</v>
      </c>
      <c r="L261" s="168"/>
      <c r="M261" s="169" t="s">
        <v>33</v>
      </c>
      <c r="N261" s="170" t="s">
        <v>49</v>
      </c>
      <c r="P261" s="141">
        <f>O261*H261</f>
        <v>0</v>
      </c>
      <c r="Q261" s="141">
        <v>1</v>
      </c>
      <c r="R261" s="141">
        <f>Q261*H261</f>
        <v>0.065</v>
      </c>
      <c r="S261" s="141">
        <v>0</v>
      </c>
      <c r="T261" s="142">
        <f>S261*H261</f>
        <v>0</v>
      </c>
      <c r="AR261" s="143" t="s">
        <v>228</v>
      </c>
      <c r="AT261" s="143" t="s">
        <v>348</v>
      </c>
      <c r="AU261" s="143" t="s">
        <v>87</v>
      </c>
      <c r="AY261" s="17" t="s">
        <v>194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7" t="s">
        <v>85</v>
      </c>
      <c r="BK261" s="144">
        <f>ROUND(I261*H261,2)</f>
        <v>0</v>
      </c>
      <c r="BL261" s="17" t="s">
        <v>201</v>
      </c>
      <c r="BM261" s="143" t="s">
        <v>1933</v>
      </c>
    </row>
    <row r="262" spans="2:51" s="12" customFormat="1" ht="11.25">
      <c r="B262" s="151"/>
      <c r="D262" s="145" t="s">
        <v>320</v>
      </c>
      <c r="E262" s="152" t="s">
        <v>33</v>
      </c>
      <c r="F262" s="153" t="s">
        <v>1934</v>
      </c>
      <c r="H262" s="154">
        <v>0.065</v>
      </c>
      <c r="I262" s="155"/>
      <c r="L262" s="151"/>
      <c r="M262" s="156"/>
      <c r="T262" s="157"/>
      <c r="AT262" s="152" t="s">
        <v>320</v>
      </c>
      <c r="AU262" s="152" t="s">
        <v>87</v>
      </c>
      <c r="AV262" s="12" t="s">
        <v>87</v>
      </c>
      <c r="AW262" s="12" t="s">
        <v>39</v>
      </c>
      <c r="AX262" s="12" t="s">
        <v>85</v>
      </c>
      <c r="AY262" s="152" t="s">
        <v>194</v>
      </c>
    </row>
    <row r="263" spans="2:63" s="11" customFormat="1" ht="22.9" customHeight="1">
      <c r="B263" s="120"/>
      <c r="D263" s="121" t="s">
        <v>77</v>
      </c>
      <c r="E263" s="130" t="s">
        <v>498</v>
      </c>
      <c r="F263" s="130" t="s">
        <v>499</v>
      </c>
      <c r="I263" s="123"/>
      <c r="J263" s="131">
        <f>BK263</f>
        <v>0</v>
      </c>
      <c r="L263" s="120"/>
      <c r="M263" s="125"/>
      <c r="P263" s="126">
        <f>SUM(P264:P272)</f>
        <v>0</v>
      </c>
      <c r="R263" s="126">
        <f>SUM(R264:R272)</f>
        <v>0</v>
      </c>
      <c r="T263" s="127">
        <f>SUM(T264:T272)</f>
        <v>0</v>
      </c>
      <c r="AR263" s="121" t="s">
        <v>85</v>
      </c>
      <c r="AT263" s="128" t="s">
        <v>77</v>
      </c>
      <c r="AU263" s="128" t="s">
        <v>85</v>
      </c>
      <c r="AY263" s="121" t="s">
        <v>194</v>
      </c>
      <c r="BK263" s="129">
        <f>SUM(BK264:BK272)</f>
        <v>0</v>
      </c>
    </row>
    <row r="264" spans="2:65" s="1" customFormat="1" ht="24.2" customHeight="1">
      <c r="B264" s="33"/>
      <c r="C264" s="132" t="s">
        <v>1423</v>
      </c>
      <c r="D264" s="132" t="s">
        <v>197</v>
      </c>
      <c r="E264" s="133" t="s">
        <v>1935</v>
      </c>
      <c r="F264" s="134" t="s">
        <v>1936</v>
      </c>
      <c r="G264" s="135" t="s">
        <v>351</v>
      </c>
      <c r="H264" s="136">
        <v>2.624</v>
      </c>
      <c r="I264" s="137"/>
      <c r="J264" s="138">
        <f>ROUND(I264*H264,2)</f>
        <v>0</v>
      </c>
      <c r="K264" s="134" t="s">
        <v>295</v>
      </c>
      <c r="L264" s="33"/>
      <c r="M264" s="139" t="s">
        <v>33</v>
      </c>
      <c r="N264" s="140" t="s">
        <v>49</v>
      </c>
      <c r="P264" s="141">
        <f>O264*H264</f>
        <v>0</v>
      </c>
      <c r="Q264" s="141">
        <v>0</v>
      </c>
      <c r="R264" s="141">
        <f>Q264*H264</f>
        <v>0</v>
      </c>
      <c r="S264" s="141">
        <v>0</v>
      </c>
      <c r="T264" s="142">
        <f>S264*H264</f>
        <v>0</v>
      </c>
      <c r="AR264" s="143" t="s">
        <v>201</v>
      </c>
      <c r="AT264" s="143" t="s">
        <v>197</v>
      </c>
      <c r="AU264" s="143" t="s">
        <v>87</v>
      </c>
      <c r="AY264" s="17" t="s">
        <v>194</v>
      </c>
      <c r="BE264" s="144">
        <f>IF(N264="základní",J264,0)</f>
        <v>0</v>
      </c>
      <c r="BF264" s="144">
        <f>IF(N264="snížená",J264,0)</f>
        <v>0</v>
      </c>
      <c r="BG264" s="144">
        <f>IF(N264="zákl. přenesená",J264,0)</f>
        <v>0</v>
      </c>
      <c r="BH264" s="144">
        <f>IF(N264="sníž. přenesená",J264,0)</f>
        <v>0</v>
      </c>
      <c r="BI264" s="144">
        <f>IF(N264="nulová",J264,0)</f>
        <v>0</v>
      </c>
      <c r="BJ264" s="17" t="s">
        <v>85</v>
      </c>
      <c r="BK264" s="144">
        <f>ROUND(I264*H264,2)</f>
        <v>0</v>
      </c>
      <c r="BL264" s="17" t="s">
        <v>201</v>
      </c>
      <c r="BM264" s="143" t="s">
        <v>1937</v>
      </c>
    </row>
    <row r="265" spans="2:47" s="1" customFormat="1" ht="11.25">
      <c r="B265" s="33"/>
      <c r="D265" s="149" t="s">
        <v>297</v>
      </c>
      <c r="F265" s="150" t="s">
        <v>1938</v>
      </c>
      <c r="I265" s="147"/>
      <c r="L265" s="33"/>
      <c r="M265" s="148"/>
      <c r="T265" s="54"/>
      <c r="AT265" s="17" t="s">
        <v>297</v>
      </c>
      <c r="AU265" s="17" t="s">
        <v>87</v>
      </c>
    </row>
    <row r="266" spans="2:51" s="12" customFormat="1" ht="11.25">
      <c r="B266" s="151"/>
      <c r="D266" s="145" t="s">
        <v>320</v>
      </c>
      <c r="E266" s="152" t="s">
        <v>33</v>
      </c>
      <c r="F266" s="153" t="s">
        <v>1939</v>
      </c>
      <c r="H266" s="154">
        <v>2.624</v>
      </c>
      <c r="I266" s="155"/>
      <c r="L266" s="151"/>
      <c r="M266" s="156"/>
      <c r="T266" s="157"/>
      <c r="AT266" s="152" t="s">
        <v>320</v>
      </c>
      <c r="AU266" s="152" t="s">
        <v>87</v>
      </c>
      <c r="AV266" s="12" t="s">
        <v>87</v>
      </c>
      <c r="AW266" s="12" t="s">
        <v>39</v>
      </c>
      <c r="AX266" s="12" t="s">
        <v>85</v>
      </c>
      <c r="AY266" s="152" t="s">
        <v>194</v>
      </c>
    </row>
    <row r="267" spans="2:65" s="1" customFormat="1" ht="24.2" customHeight="1">
      <c r="B267" s="33"/>
      <c r="C267" s="132" t="s">
        <v>1426</v>
      </c>
      <c r="D267" s="132" t="s">
        <v>197</v>
      </c>
      <c r="E267" s="133" t="s">
        <v>500</v>
      </c>
      <c r="F267" s="134" t="s">
        <v>501</v>
      </c>
      <c r="G267" s="135" t="s">
        <v>351</v>
      </c>
      <c r="H267" s="136">
        <v>2.624</v>
      </c>
      <c r="I267" s="137"/>
      <c r="J267" s="138">
        <f>ROUND(I267*H267,2)</f>
        <v>0</v>
      </c>
      <c r="K267" s="134" t="s">
        <v>295</v>
      </c>
      <c r="L267" s="33"/>
      <c r="M267" s="139" t="s">
        <v>33</v>
      </c>
      <c r="N267" s="140" t="s">
        <v>49</v>
      </c>
      <c r="P267" s="141">
        <f>O267*H267</f>
        <v>0</v>
      </c>
      <c r="Q267" s="141">
        <v>0</v>
      </c>
      <c r="R267" s="141">
        <f>Q267*H267</f>
        <v>0</v>
      </c>
      <c r="S267" s="141">
        <v>0</v>
      </c>
      <c r="T267" s="142">
        <f>S267*H267</f>
        <v>0</v>
      </c>
      <c r="AR267" s="143" t="s">
        <v>201</v>
      </c>
      <c r="AT267" s="143" t="s">
        <v>197</v>
      </c>
      <c r="AU267" s="143" t="s">
        <v>87</v>
      </c>
      <c r="AY267" s="17" t="s">
        <v>194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7" t="s">
        <v>85</v>
      </c>
      <c r="BK267" s="144">
        <f>ROUND(I267*H267,2)</f>
        <v>0</v>
      </c>
      <c r="BL267" s="17" t="s">
        <v>201</v>
      </c>
      <c r="BM267" s="143" t="s">
        <v>1940</v>
      </c>
    </row>
    <row r="268" spans="2:47" s="1" customFormat="1" ht="11.25">
      <c r="B268" s="33"/>
      <c r="D268" s="149" t="s">
        <v>297</v>
      </c>
      <c r="F268" s="150" t="s">
        <v>503</v>
      </c>
      <c r="I268" s="147"/>
      <c r="L268" s="33"/>
      <c r="M268" s="148"/>
      <c r="T268" s="54"/>
      <c r="AT268" s="17" t="s">
        <v>297</v>
      </c>
      <c r="AU268" s="17" t="s">
        <v>87</v>
      </c>
    </row>
    <row r="269" spans="2:51" s="12" customFormat="1" ht="11.25">
      <c r="B269" s="151"/>
      <c r="D269" s="145" t="s">
        <v>320</v>
      </c>
      <c r="E269" s="152" t="s">
        <v>33</v>
      </c>
      <c r="F269" s="153" t="s">
        <v>1939</v>
      </c>
      <c r="H269" s="154">
        <v>2.624</v>
      </c>
      <c r="I269" s="155"/>
      <c r="L269" s="151"/>
      <c r="M269" s="156"/>
      <c r="T269" s="157"/>
      <c r="AT269" s="152" t="s">
        <v>320</v>
      </c>
      <c r="AU269" s="152" t="s">
        <v>87</v>
      </c>
      <c r="AV269" s="12" t="s">
        <v>87</v>
      </c>
      <c r="AW269" s="12" t="s">
        <v>39</v>
      </c>
      <c r="AX269" s="12" t="s">
        <v>85</v>
      </c>
      <c r="AY269" s="152" t="s">
        <v>194</v>
      </c>
    </row>
    <row r="270" spans="2:65" s="1" customFormat="1" ht="24.2" customHeight="1">
      <c r="B270" s="33"/>
      <c r="C270" s="132" t="s">
        <v>1429</v>
      </c>
      <c r="D270" s="132" t="s">
        <v>197</v>
      </c>
      <c r="E270" s="133" t="s">
        <v>505</v>
      </c>
      <c r="F270" s="134" t="s">
        <v>506</v>
      </c>
      <c r="G270" s="135" t="s">
        <v>351</v>
      </c>
      <c r="H270" s="136">
        <v>62.976</v>
      </c>
      <c r="I270" s="137"/>
      <c r="J270" s="138">
        <f>ROUND(I270*H270,2)</f>
        <v>0</v>
      </c>
      <c r="K270" s="134" t="s">
        <v>295</v>
      </c>
      <c r="L270" s="33"/>
      <c r="M270" s="139" t="s">
        <v>33</v>
      </c>
      <c r="N270" s="140" t="s">
        <v>49</v>
      </c>
      <c r="P270" s="141">
        <f>O270*H270</f>
        <v>0</v>
      </c>
      <c r="Q270" s="141">
        <v>0</v>
      </c>
      <c r="R270" s="141">
        <f>Q270*H270</f>
        <v>0</v>
      </c>
      <c r="S270" s="141">
        <v>0</v>
      </c>
      <c r="T270" s="142">
        <f>S270*H270</f>
        <v>0</v>
      </c>
      <c r="AR270" s="143" t="s">
        <v>201</v>
      </c>
      <c r="AT270" s="143" t="s">
        <v>197</v>
      </c>
      <c r="AU270" s="143" t="s">
        <v>87</v>
      </c>
      <c r="AY270" s="17" t="s">
        <v>194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7" t="s">
        <v>85</v>
      </c>
      <c r="BK270" s="144">
        <f>ROUND(I270*H270,2)</f>
        <v>0</v>
      </c>
      <c r="BL270" s="17" t="s">
        <v>201</v>
      </c>
      <c r="BM270" s="143" t="s">
        <v>1941</v>
      </c>
    </row>
    <row r="271" spans="2:47" s="1" customFormat="1" ht="11.25">
      <c r="B271" s="33"/>
      <c r="D271" s="149" t="s">
        <v>297</v>
      </c>
      <c r="F271" s="150" t="s">
        <v>508</v>
      </c>
      <c r="I271" s="147"/>
      <c r="L271" s="33"/>
      <c r="M271" s="148"/>
      <c r="T271" s="54"/>
      <c r="AT271" s="17" t="s">
        <v>297</v>
      </c>
      <c r="AU271" s="17" t="s">
        <v>87</v>
      </c>
    </row>
    <row r="272" spans="2:51" s="12" customFormat="1" ht="11.25">
      <c r="B272" s="151"/>
      <c r="D272" s="145" t="s">
        <v>320</v>
      </c>
      <c r="E272" s="152" t="s">
        <v>33</v>
      </c>
      <c r="F272" s="153" t="s">
        <v>1942</v>
      </c>
      <c r="H272" s="154">
        <v>62.976</v>
      </c>
      <c r="I272" s="155"/>
      <c r="L272" s="151"/>
      <c r="M272" s="156"/>
      <c r="T272" s="157"/>
      <c r="AT272" s="152" t="s">
        <v>320</v>
      </c>
      <c r="AU272" s="152" t="s">
        <v>87</v>
      </c>
      <c r="AV272" s="12" t="s">
        <v>87</v>
      </c>
      <c r="AW272" s="12" t="s">
        <v>39</v>
      </c>
      <c r="AX272" s="12" t="s">
        <v>85</v>
      </c>
      <c r="AY272" s="152" t="s">
        <v>194</v>
      </c>
    </row>
    <row r="273" spans="2:63" s="11" customFormat="1" ht="22.9" customHeight="1">
      <c r="B273" s="120"/>
      <c r="D273" s="121" t="s">
        <v>77</v>
      </c>
      <c r="E273" s="130" t="s">
        <v>375</v>
      </c>
      <c r="F273" s="130" t="s">
        <v>376</v>
      </c>
      <c r="I273" s="123"/>
      <c r="J273" s="131">
        <f>BK273</f>
        <v>0</v>
      </c>
      <c r="L273" s="120"/>
      <c r="M273" s="125"/>
      <c r="P273" s="126">
        <f>SUM(P274:P275)</f>
        <v>0</v>
      </c>
      <c r="R273" s="126">
        <f>SUM(R274:R275)</f>
        <v>0</v>
      </c>
      <c r="T273" s="127">
        <f>SUM(T274:T275)</f>
        <v>0</v>
      </c>
      <c r="AR273" s="121" t="s">
        <v>85</v>
      </c>
      <c r="AT273" s="128" t="s">
        <v>77</v>
      </c>
      <c r="AU273" s="128" t="s">
        <v>85</v>
      </c>
      <c r="AY273" s="121" t="s">
        <v>194</v>
      </c>
      <c r="BK273" s="129">
        <f>SUM(BK274:BK275)</f>
        <v>0</v>
      </c>
    </row>
    <row r="274" spans="2:65" s="1" customFormat="1" ht="21.75" customHeight="1">
      <c r="B274" s="33"/>
      <c r="C274" s="132" t="s">
        <v>1432</v>
      </c>
      <c r="D274" s="132" t="s">
        <v>197</v>
      </c>
      <c r="E274" s="133" t="s">
        <v>377</v>
      </c>
      <c r="F274" s="134" t="s">
        <v>378</v>
      </c>
      <c r="G274" s="135" t="s">
        <v>351</v>
      </c>
      <c r="H274" s="136">
        <v>1121.429</v>
      </c>
      <c r="I274" s="137"/>
      <c r="J274" s="138">
        <f>ROUND(I274*H274,2)</f>
        <v>0</v>
      </c>
      <c r="K274" s="134" t="s">
        <v>295</v>
      </c>
      <c r="L274" s="33"/>
      <c r="M274" s="139" t="s">
        <v>33</v>
      </c>
      <c r="N274" s="140" t="s">
        <v>49</v>
      </c>
      <c r="P274" s="141">
        <f>O274*H274</f>
        <v>0</v>
      </c>
      <c r="Q274" s="141">
        <v>0</v>
      </c>
      <c r="R274" s="141">
        <f>Q274*H274</f>
        <v>0</v>
      </c>
      <c r="S274" s="141">
        <v>0</v>
      </c>
      <c r="T274" s="142">
        <f>S274*H274</f>
        <v>0</v>
      </c>
      <c r="AR274" s="143" t="s">
        <v>201</v>
      </c>
      <c r="AT274" s="143" t="s">
        <v>197</v>
      </c>
      <c r="AU274" s="143" t="s">
        <v>87</v>
      </c>
      <c r="AY274" s="17" t="s">
        <v>194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7" t="s">
        <v>85</v>
      </c>
      <c r="BK274" s="144">
        <f>ROUND(I274*H274,2)</f>
        <v>0</v>
      </c>
      <c r="BL274" s="17" t="s">
        <v>201</v>
      </c>
      <c r="BM274" s="143" t="s">
        <v>1943</v>
      </c>
    </row>
    <row r="275" spans="2:47" s="1" customFormat="1" ht="11.25">
      <c r="B275" s="33"/>
      <c r="D275" s="149" t="s">
        <v>297</v>
      </c>
      <c r="F275" s="150" t="s">
        <v>380</v>
      </c>
      <c r="I275" s="147"/>
      <c r="L275" s="33"/>
      <c r="M275" s="158"/>
      <c r="N275" s="159"/>
      <c r="O275" s="159"/>
      <c r="P275" s="159"/>
      <c r="Q275" s="159"/>
      <c r="R275" s="159"/>
      <c r="S275" s="159"/>
      <c r="T275" s="160"/>
      <c r="AT275" s="17" t="s">
        <v>297</v>
      </c>
      <c r="AU275" s="17" t="s">
        <v>87</v>
      </c>
    </row>
    <row r="276" spans="2:12" s="1" customFormat="1" ht="6.95" customHeight="1">
      <c r="B276" s="42"/>
      <c r="C276" s="43"/>
      <c r="D276" s="43"/>
      <c r="E276" s="43"/>
      <c r="F276" s="43"/>
      <c r="G276" s="43"/>
      <c r="H276" s="43"/>
      <c r="I276" s="43"/>
      <c r="J276" s="43"/>
      <c r="K276" s="43"/>
      <c r="L276" s="33"/>
    </row>
  </sheetData>
  <sheetProtection algorithmName="SHA-512" hashValue="n4NwW7EK85f+VtUXV6C9yr4biYx6PFtsugth1ZbfxXxPdk7sFZ1pnvkW2SNWwqhQDUZDnfb8lP83PiaYTt8SfQ==" saltValue="3+B7b2iGzglAhr9hGCak6vhX7aBVNzRC7DiUI4xZEXEFCDUtAgJv5gt6bP9uJgVZFXkI0vZhoXKG8wF+i/zP1A==" spinCount="100000" sheet="1" objects="1" scenarios="1" formatColumns="0" formatRows="0" autoFilter="0"/>
  <autoFilter ref="C93:K275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3_01/112101101"/>
    <hyperlink ref="F101" r:id="rId2" display="https://podminky.urs.cz/item/CS_URS_2023_01/112111111"/>
    <hyperlink ref="F103" r:id="rId3" display="https://podminky.urs.cz/item/CS_URS_2023_01/112251101"/>
    <hyperlink ref="F106" r:id="rId4" display="https://podminky.urs.cz/item/CS_URS_2023_01/114203103"/>
    <hyperlink ref="F109" r:id="rId5" display="https://podminky.urs.cz/item/CS_URS_2023_01/114203104"/>
    <hyperlink ref="F112" r:id="rId6" display="https://podminky.urs.cz/item/CS_URS_2023_01/121151113"/>
    <hyperlink ref="F115" r:id="rId7" display="https://podminky.urs.cz/item/CS_URS_2023_01/127751111"/>
    <hyperlink ref="F118" r:id="rId8" display="https://podminky.urs.cz/item/CS_URS_2023_01/162351103"/>
    <hyperlink ref="F127" r:id="rId9" display="https://podminky.urs.cz/item/CS_URS_2023_01/162451106"/>
    <hyperlink ref="F130" r:id="rId10" display="https://podminky.urs.cz/item/CS_URS_2023_01/162751117"/>
    <hyperlink ref="F134" r:id="rId11" display="https://podminky.urs.cz/item/CS_URS_2023_01/162751119"/>
    <hyperlink ref="F139" r:id="rId12" display="https://podminky.urs.cz/item/CS_URS_2023_01/167151111"/>
    <hyperlink ref="F144" r:id="rId13" display="https://podminky.urs.cz/item/CS_URS_2023_01/171151131"/>
    <hyperlink ref="F149" r:id="rId14" display="https://podminky.urs.cz/item/CS_URS_2023_01/181351003"/>
    <hyperlink ref="F152" r:id="rId15" display="https://podminky.urs.cz/item/CS_URS_2023_01/181411121"/>
    <hyperlink ref="F157" r:id="rId16" display="https://podminky.urs.cz/item/CS_URS_2023_01/181411122"/>
    <hyperlink ref="F159" r:id="rId17" display="https://podminky.urs.cz/item/CS_URS_2023_01/181951112"/>
    <hyperlink ref="F162" r:id="rId18" display="https://podminky.urs.cz/item/CS_URS_2023_01/182251101"/>
    <hyperlink ref="F165" r:id="rId19" display="https://podminky.urs.cz/item/CS_URS_2023_01/182351023"/>
    <hyperlink ref="F168" r:id="rId20" display="https://podminky.urs.cz/item/CS_URS_2023_01/185804312"/>
    <hyperlink ref="F179" r:id="rId21" display="https://podminky.urs.cz/item/CS_URS_2023_01/225311114"/>
    <hyperlink ref="F182" r:id="rId22" display="https://podminky.urs.cz/item/CS_URS_2023_01/273313611"/>
    <hyperlink ref="F185" r:id="rId23" display="https://podminky.urs.cz/item/CS_URS_2023_01/281602111"/>
    <hyperlink ref="F190" r:id="rId24" display="https://podminky.urs.cz/item/CS_URS_2023_01/283111112"/>
    <hyperlink ref="F195" r:id="rId25" display="https://podminky.urs.cz/item/CS_URS_2023_01/283131112"/>
    <hyperlink ref="F198" r:id="rId26" display="https://podminky.urs.cz/item/CS_URS_2023_01/321212345"/>
    <hyperlink ref="F201" r:id="rId27" display="https://podminky.urs.cz/item/CS_URS_2023_01/461310312"/>
    <hyperlink ref="F204" r:id="rId28" display="https://podminky.urs.cz/item/CS_URS_2023_01/321321116"/>
    <hyperlink ref="F207" r:id="rId29" display="https://podminky.urs.cz/item/CS_URS_2023_01/321351010"/>
    <hyperlink ref="F210" r:id="rId30" display="https://podminky.urs.cz/item/CS_URS_2023_01/321352010"/>
    <hyperlink ref="F212" r:id="rId31" display="https://podminky.urs.cz/item/CS_URS_2023_01/321366111"/>
    <hyperlink ref="F215" r:id="rId32" display="https://podminky.urs.cz/item/CS_URS_2023_01/321366112"/>
    <hyperlink ref="F218" r:id="rId33" display="https://podminky.urs.cz/item/CS_URS_2023_01/321368211"/>
    <hyperlink ref="F235" r:id="rId34" display="https://podminky.urs.cz/item/CS_URS_2023_01/464531112"/>
    <hyperlink ref="F239" r:id="rId35" display="https://podminky.urs.cz/item/CS_URS_2023_01/628635512"/>
    <hyperlink ref="F245" r:id="rId36" display="https://podminky.urs.cz/item/CS_URS_2023_01/938903111"/>
    <hyperlink ref="F248" r:id="rId37" display="https://podminky.urs.cz/item/CS_URS_2023_01/941311111"/>
    <hyperlink ref="F251" r:id="rId38" display="https://podminky.urs.cz/item/CS_URS_2023_01/941311211"/>
    <hyperlink ref="F254" r:id="rId39" display="https://podminky.urs.cz/item/CS_URS_2023_01/941311811"/>
    <hyperlink ref="F256" r:id="rId40" display="https://podminky.urs.cz/item/CS_URS_2023_01/985131111"/>
    <hyperlink ref="F259" r:id="rId41" display="https://podminky.urs.cz/item/CS_URS_2023_01/985331215"/>
    <hyperlink ref="F265" r:id="rId42" display="https://podminky.urs.cz/item/CS_URS_2023_01/997013873"/>
    <hyperlink ref="F268" r:id="rId43" display="https://podminky.urs.cz/item/CS_URS_2023_01/997321511"/>
    <hyperlink ref="F271" r:id="rId44" display="https://podminky.urs.cz/item/CS_URS_2023_01/997321519"/>
    <hyperlink ref="F275" r:id="rId45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47"/>
  <headerFooter>
    <oddFooter>&amp;CStrana &amp;P z &amp;N&amp;R&amp;A</oddFooter>
  </headerFooter>
  <drawing r:id="rId4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BM23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161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1722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1944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ROUND((SUM(BE93:BE232)),2)</f>
        <v>0</v>
      </c>
      <c r="I35" s="94">
        <v>0.21</v>
      </c>
      <c r="J35" s="84">
        <f>ROUND(((SUM(BE93:BE232))*I35),2)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ROUND((SUM(BF93:BF232)),2)</f>
        <v>0</v>
      </c>
      <c r="I36" s="94">
        <v>0.15</v>
      </c>
      <c r="J36" s="84">
        <f>ROUND(((SUM(BF93:BF232))*I36),2)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ROUND((SUM(BG93:BG232)),2)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ROUND((SUM(BH93:BH232)),2)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ROUND((SUM(BI93:BI232)),2)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1722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04.4 - Opevnění koryta - km 27,666 - 27,737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J93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333</v>
      </c>
      <c r="E66" s="110"/>
      <c r="F66" s="110"/>
      <c r="G66" s="110"/>
      <c r="H66" s="110"/>
      <c r="I66" s="110"/>
      <c r="J66" s="111">
        <f>J156</f>
        <v>0</v>
      </c>
      <c r="L66" s="108"/>
    </row>
    <row r="67" spans="2:12" s="9" customFormat="1" ht="19.9" customHeight="1">
      <c r="B67" s="108"/>
      <c r="D67" s="109" t="s">
        <v>334</v>
      </c>
      <c r="E67" s="110"/>
      <c r="F67" s="110"/>
      <c r="G67" s="110"/>
      <c r="H67" s="110"/>
      <c r="I67" s="110"/>
      <c r="J67" s="111">
        <f>J178</f>
        <v>0</v>
      </c>
      <c r="L67" s="108"/>
    </row>
    <row r="68" spans="2:12" s="9" customFormat="1" ht="19.9" customHeight="1">
      <c r="B68" s="108"/>
      <c r="D68" s="109" t="s">
        <v>335</v>
      </c>
      <c r="E68" s="110"/>
      <c r="F68" s="110"/>
      <c r="G68" s="110"/>
      <c r="H68" s="110"/>
      <c r="I68" s="110"/>
      <c r="J68" s="111">
        <f>J201</f>
        <v>0</v>
      </c>
      <c r="L68" s="108"/>
    </row>
    <row r="69" spans="2:12" s="9" customFormat="1" ht="19.9" customHeight="1">
      <c r="B69" s="108"/>
      <c r="D69" s="109" t="s">
        <v>336</v>
      </c>
      <c r="E69" s="110"/>
      <c r="F69" s="110"/>
      <c r="G69" s="110"/>
      <c r="H69" s="110"/>
      <c r="I69" s="110"/>
      <c r="J69" s="111">
        <f>J213</f>
        <v>0</v>
      </c>
      <c r="L69" s="108"/>
    </row>
    <row r="70" spans="2:12" s="9" customFormat="1" ht="19.9" customHeight="1">
      <c r="B70" s="108"/>
      <c r="D70" s="109" t="s">
        <v>384</v>
      </c>
      <c r="E70" s="110"/>
      <c r="F70" s="110"/>
      <c r="G70" s="110"/>
      <c r="H70" s="110"/>
      <c r="I70" s="110"/>
      <c r="J70" s="111">
        <f>J227</f>
        <v>0</v>
      </c>
      <c r="L70" s="108"/>
    </row>
    <row r="71" spans="2:12" s="9" customFormat="1" ht="19.9" customHeight="1">
      <c r="B71" s="108"/>
      <c r="D71" s="109" t="s">
        <v>337</v>
      </c>
      <c r="E71" s="110"/>
      <c r="F71" s="110"/>
      <c r="G71" s="110"/>
      <c r="H71" s="110"/>
      <c r="I71" s="110"/>
      <c r="J71" s="111">
        <f>J230</f>
        <v>0</v>
      </c>
      <c r="L71" s="108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1" t="s">
        <v>178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7" t="s">
        <v>16</v>
      </c>
      <c r="L80" s="33"/>
    </row>
    <row r="81" spans="2:12" s="1" customFormat="1" ht="16.5" customHeight="1">
      <c r="B81" s="33"/>
      <c r="E81" s="314" t="str">
        <f>E7</f>
        <v>Bělá - Domašov, ř. km 25,500 - 27,800 - odstranění PŠ 2021</v>
      </c>
      <c r="F81" s="315"/>
      <c r="G81" s="315"/>
      <c r="H81" s="315"/>
      <c r="L81" s="33"/>
    </row>
    <row r="82" spans="2:12" ht="12" customHeight="1">
      <c r="B82" s="20"/>
      <c r="C82" s="27" t="s">
        <v>166</v>
      </c>
      <c r="L82" s="20"/>
    </row>
    <row r="83" spans="2:12" s="1" customFormat="1" ht="16.5" customHeight="1">
      <c r="B83" s="33"/>
      <c r="E83" s="314" t="s">
        <v>1722</v>
      </c>
      <c r="F83" s="316"/>
      <c r="G83" s="316"/>
      <c r="H83" s="316"/>
      <c r="L83" s="33"/>
    </row>
    <row r="84" spans="2:12" s="1" customFormat="1" ht="12" customHeight="1">
      <c r="B84" s="33"/>
      <c r="C84" s="27" t="s">
        <v>330</v>
      </c>
      <c r="L84" s="33"/>
    </row>
    <row r="85" spans="2:12" s="1" customFormat="1" ht="16.5" customHeight="1">
      <c r="B85" s="33"/>
      <c r="E85" s="280" t="str">
        <f>E11</f>
        <v>SO 04.4 - Opevnění koryta - km 27,666 - 27,737</v>
      </c>
      <c r="F85" s="316"/>
      <c r="G85" s="316"/>
      <c r="H85" s="316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7" t="s">
        <v>22</v>
      </c>
      <c r="F87" s="25" t="str">
        <f>F14</f>
        <v>Olomoucký kraj</v>
      </c>
      <c r="I87" s="27" t="s">
        <v>24</v>
      </c>
      <c r="J87" s="50" t="str">
        <f>IF(J14="","",J14)</f>
        <v>9. 5. 2022</v>
      </c>
      <c r="L87" s="33"/>
    </row>
    <row r="88" spans="2:12" s="1" customFormat="1" ht="6.95" customHeight="1">
      <c r="B88" s="33"/>
      <c r="L88" s="33"/>
    </row>
    <row r="89" spans="2:12" s="1" customFormat="1" ht="15.2" customHeight="1">
      <c r="B89" s="33"/>
      <c r="C89" s="27" t="s">
        <v>28</v>
      </c>
      <c r="F89" s="25" t="str">
        <f>E17</f>
        <v>Povodí Odry, státní podnik</v>
      </c>
      <c r="I89" s="27" t="s">
        <v>36</v>
      </c>
      <c r="J89" s="31" t="str">
        <f>E23</f>
        <v>AQUATIS, a.s.</v>
      </c>
      <c r="L89" s="33"/>
    </row>
    <row r="90" spans="2:12" s="1" customFormat="1" ht="25.7" customHeight="1">
      <c r="B90" s="33"/>
      <c r="C90" s="27" t="s">
        <v>34</v>
      </c>
      <c r="F90" s="25" t="str">
        <f>IF(E20="","",E20)</f>
        <v>Vyplň údaj</v>
      </c>
      <c r="I90" s="27" t="s">
        <v>40</v>
      </c>
      <c r="J90" s="31" t="str">
        <f>E26</f>
        <v xml:space="preserve">Ing. Michal Jendruščák 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179</v>
      </c>
      <c r="D92" s="114" t="s">
        <v>63</v>
      </c>
      <c r="E92" s="114" t="s">
        <v>59</v>
      </c>
      <c r="F92" s="114" t="s">
        <v>60</v>
      </c>
      <c r="G92" s="114" t="s">
        <v>180</v>
      </c>
      <c r="H92" s="114" t="s">
        <v>181</v>
      </c>
      <c r="I92" s="114" t="s">
        <v>182</v>
      </c>
      <c r="J92" s="114" t="s">
        <v>170</v>
      </c>
      <c r="K92" s="115" t="s">
        <v>183</v>
      </c>
      <c r="L92" s="112"/>
      <c r="M92" s="57" t="s">
        <v>33</v>
      </c>
      <c r="N92" s="58" t="s">
        <v>48</v>
      </c>
      <c r="O92" s="58" t="s">
        <v>184</v>
      </c>
      <c r="P92" s="58" t="s">
        <v>185</v>
      </c>
      <c r="Q92" s="58" t="s">
        <v>186</v>
      </c>
      <c r="R92" s="58" t="s">
        <v>187</v>
      </c>
      <c r="S92" s="58" t="s">
        <v>188</v>
      </c>
      <c r="T92" s="59" t="s">
        <v>189</v>
      </c>
    </row>
    <row r="93" spans="2:63" s="1" customFormat="1" ht="22.9" customHeight="1">
      <c r="B93" s="33"/>
      <c r="C93" s="62" t="s">
        <v>190</v>
      </c>
      <c r="J93" s="116">
        <f>BK93</f>
        <v>0</v>
      </c>
      <c r="L93" s="33"/>
      <c r="M93" s="60"/>
      <c r="N93" s="51"/>
      <c r="O93" s="51"/>
      <c r="P93" s="117">
        <f>P94</f>
        <v>0</v>
      </c>
      <c r="Q93" s="51"/>
      <c r="R93" s="117">
        <f>R94</f>
        <v>453.7583764699999</v>
      </c>
      <c r="S93" s="51"/>
      <c r="T93" s="118">
        <f>T94</f>
        <v>254.63</v>
      </c>
      <c r="AT93" s="17" t="s">
        <v>77</v>
      </c>
      <c r="AU93" s="17" t="s">
        <v>171</v>
      </c>
      <c r="BK93" s="119">
        <f>BK94</f>
        <v>0</v>
      </c>
    </row>
    <row r="94" spans="2:63" s="11" customFormat="1" ht="25.9" customHeight="1">
      <c r="B94" s="120"/>
      <c r="D94" s="121" t="s">
        <v>77</v>
      </c>
      <c r="E94" s="122" t="s">
        <v>338</v>
      </c>
      <c r="F94" s="122" t="s">
        <v>339</v>
      </c>
      <c r="I94" s="123"/>
      <c r="J94" s="124">
        <f>BK94</f>
        <v>0</v>
      </c>
      <c r="L94" s="120"/>
      <c r="M94" s="125"/>
      <c r="P94" s="126">
        <f>P95+P156+P178+P201+P213+P227+P230</f>
        <v>0</v>
      </c>
      <c r="R94" s="126">
        <f>R95+R156+R178+R201+R213+R227+R230</f>
        <v>453.7583764699999</v>
      </c>
      <c r="T94" s="127">
        <f>T95+T156+T178+T201+T213+T227+T230</f>
        <v>254.63</v>
      </c>
      <c r="AR94" s="121" t="s">
        <v>85</v>
      </c>
      <c r="AT94" s="128" t="s">
        <v>77</v>
      </c>
      <c r="AU94" s="128" t="s">
        <v>78</v>
      </c>
      <c r="AY94" s="121" t="s">
        <v>194</v>
      </c>
      <c r="BK94" s="129">
        <f>BK95+BK156+BK178+BK201+BK213+BK227+BK230</f>
        <v>0</v>
      </c>
    </row>
    <row r="95" spans="2:63" s="11" customFormat="1" ht="22.9" customHeight="1">
      <c r="B95" s="120"/>
      <c r="D95" s="121" t="s">
        <v>77</v>
      </c>
      <c r="E95" s="130" t="s">
        <v>85</v>
      </c>
      <c r="F95" s="130" t="s">
        <v>385</v>
      </c>
      <c r="I95" s="123"/>
      <c r="J95" s="131">
        <f>BK95</f>
        <v>0</v>
      </c>
      <c r="L95" s="120"/>
      <c r="M95" s="125"/>
      <c r="P95" s="126">
        <f>SUM(P96:P155)</f>
        <v>0</v>
      </c>
      <c r="R95" s="126">
        <f>SUM(R96:R155)</f>
        <v>4.00442</v>
      </c>
      <c r="T95" s="127">
        <f>SUM(T96:T155)</f>
        <v>251.98</v>
      </c>
      <c r="AR95" s="121" t="s">
        <v>85</v>
      </c>
      <c r="AT95" s="128" t="s">
        <v>77</v>
      </c>
      <c r="AU95" s="128" t="s">
        <v>85</v>
      </c>
      <c r="AY95" s="121" t="s">
        <v>194</v>
      </c>
      <c r="BK95" s="129">
        <f>SUM(BK96:BK155)</f>
        <v>0</v>
      </c>
    </row>
    <row r="96" spans="2:65" s="1" customFormat="1" ht="24.2" customHeight="1">
      <c r="B96" s="33"/>
      <c r="C96" s="132" t="s">
        <v>85</v>
      </c>
      <c r="D96" s="132" t="s">
        <v>197</v>
      </c>
      <c r="E96" s="133" t="s">
        <v>985</v>
      </c>
      <c r="F96" s="134" t="s">
        <v>986</v>
      </c>
      <c r="G96" s="135" t="s">
        <v>344</v>
      </c>
      <c r="H96" s="136">
        <v>4.5</v>
      </c>
      <c r="I96" s="137"/>
      <c r="J96" s="138">
        <f>ROUND(I96*H96,2)</f>
        <v>0</v>
      </c>
      <c r="K96" s="134" t="s">
        <v>295</v>
      </c>
      <c r="L96" s="33"/>
      <c r="M96" s="139" t="s">
        <v>33</v>
      </c>
      <c r="N96" s="140" t="s">
        <v>49</v>
      </c>
      <c r="P96" s="141">
        <f>O96*H96</f>
        <v>0</v>
      </c>
      <c r="Q96" s="141">
        <v>0</v>
      </c>
      <c r="R96" s="141">
        <f>Q96*H96</f>
        <v>0</v>
      </c>
      <c r="S96" s="141">
        <v>1.8</v>
      </c>
      <c r="T96" s="142">
        <f>S96*H96</f>
        <v>8.1</v>
      </c>
      <c r="AR96" s="143" t="s">
        <v>201</v>
      </c>
      <c r="AT96" s="143" t="s">
        <v>197</v>
      </c>
      <c r="AU96" s="143" t="s">
        <v>87</v>
      </c>
      <c r="AY96" s="17" t="s">
        <v>194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7" t="s">
        <v>85</v>
      </c>
      <c r="BK96" s="144">
        <f>ROUND(I96*H96,2)</f>
        <v>0</v>
      </c>
      <c r="BL96" s="17" t="s">
        <v>201</v>
      </c>
      <c r="BM96" s="143" t="s">
        <v>1945</v>
      </c>
    </row>
    <row r="97" spans="2:47" s="1" customFormat="1" ht="11.25">
      <c r="B97" s="33"/>
      <c r="D97" s="149" t="s">
        <v>297</v>
      </c>
      <c r="F97" s="150" t="s">
        <v>988</v>
      </c>
      <c r="I97" s="147"/>
      <c r="L97" s="33"/>
      <c r="M97" s="148"/>
      <c r="T97" s="54"/>
      <c r="AT97" s="17" t="s">
        <v>297</v>
      </c>
      <c r="AU97" s="17" t="s">
        <v>87</v>
      </c>
    </row>
    <row r="98" spans="2:51" s="12" customFormat="1" ht="11.25">
      <c r="B98" s="151"/>
      <c r="D98" s="145" t="s">
        <v>320</v>
      </c>
      <c r="E98" s="152" t="s">
        <v>33</v>
      </c>
      <c r="F98" s="153" t="s">
        <v>1946</v>
      </c>
      <c r="H98" s="154">
        <v>4.5</v>
      </c>
      <c r="I98" s="155"/>
      <c r="L98" s="151"/>
      <c r="M98" s="156"/>
      <c r="T98" s="157"/>
      <c r="AT98" s="152" t="s">
        <v>320</v>
      </c>
      <c r="AU98" s="152" t="s">
        <v>87</v>
      </c>
      <c r="AV98" s="12" t="s">
        <v>87</v>
      </c>
      <c r="AW98" s="12" t="s">
        <v>39</v>
      </c>
      <c r="AX98" s="12" t="s">
        <v>85</v>
      </c>
      <c r="AY98" s="152" t="s">
        <v>194</v>
      </c>
    </row>
    <row r="99" spans="2:65" s="1" customFormat="1" ht="24.2" customHeight="1">
      <c r="B99" s="33"/>
      <c r="C99" s="132" t="s">
        <v>87</v>
      </c>
      <c r="D99" s="132" t="s">
        <v>197</v>
      </c>
      <c r="E99" s="133" t="s">
        <v>386</v>
      </c>
      <c r="F99" s="134" t="s">
        <v>387</v>
      </c>
      <c r="G99" s="135" t="s">
        <v>344</v>
      </c>
      <c r="H99" s="136">
        <v>134</v>
      </c>
      <c r="I99" s="137"/>
      <c r="J99" s="138">
        <f>ROUND(I99*H99,2)</f>
        <v>0</v>
      </c>
      <c r="K99" s="134" t="s">
        <v>295</v>
      </c>
      <c r="L99" s="33"/>
      <c r="M99" s="139" t="s">
        <v>33</v>
      </c>
      <c r="N99" s="140" t="s">
        <v>49</v>
      </c>
      <c r="P99" s="141">
        <f>O99*H99</f>
        <v>0</v>
      </c>
      <c r="Q99" s="141">
        <v>0</v>
      </c>
      <c r="R99" s="141">
        <f>Q99*H99</f>
        <v>0</v>
      </c>
      <c r="S99" s="141">
        <v>1.82</v>
      </c>
      <c r="T99" s="142">
        <f>S99*H99</f>
        <v>243.88</v>
      </c>
      <c r="AR99" s="143" t="s">
        <v>201</v>
      </c>
      <c r="AT99" s="143" t="s">
        <v>197</v>
      </c>
      <c r="AU99" s="143" t="s">
        <v>87</v>
      </c>
      <c r="AY99" s="17" t="s">
        <v>194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7" t="s">
        <v>85</v>
      </c>
      <c r="BK99" s="144">
        <f>ROUND(I99*H99,2)</f>
        <v>0</v>
      </c>
      <c r="BL99" s="17" t="s">
        <v>201</v>
      </c>
      <c r="BM99" s="143" t="s">
        <v>1947</v>
      </c>
    </row>
    <row r="100" spans="2:47" s="1" customFormat="1" ht="11.25">
      <c r="B100" s="33"/>
      <c r="D100" s="149" t="s">
        <v>297</v>
      </c>
      <c r="F100" s="150" t="s">
        <v>389</v>
      </c>
      <c r="I100" s="147"/>
      <c r="L100" s="33"/>
      <c r="M100" s="148"/>
      <c r="T100" s="54"/>
      <c r="AT100" s="17" t="s">
        <v>297</v>
      </c>
      <c r="AU100" s="17" t="s">
        <v>87</v>
      </c>
    </row>
    <row r="101" spans="2:51" s="12" customFormat="1" ht="11.25">
      <c r="B101" s="151"/>
      <c r="D101" s="145" t="s">
        <v>320</v>
      </c>
      <c r="E101" s="152" t="s">
        <v>33</v>
      </c>
      <c r="F101" s="153" t="s">
        <v>1948</v>
      </c>
      <c r="H101" s="154">
        <v>134</v>
      </c>
      <c r="I101" s="155"/>
      <c r="L101" s="151"/>
      <c r="M101" s="156"/>
      <c r="T101" s="157"/>
      <c r="AT101" s="152" t="s">
        <v>320</v>
      </c>
      <c r="AU101" s="152" t="s">
        <v>87</v>
      </c>
      <c r="AV101" s="12" t="s">
        <v>87</v>
      </c>
      <c r="AW101" s="12" t="s">
        <v>39</v>
      </c>
      <c r="AX101" s="12" t="s">
        <v>85</v>
      </c>
      <c r="AY101" s="152" t="s">
        <v>194</v>
      </c>
    </row>
    <row r="102" spans="2:65" s="1" customFormat="1" ht="16.5" customHeight="1">
      <c r="B102" s="33"/>
      <c r="C102" s="132" t="s">
        <v>208</v>
      </c>
      <c r="D102" s="132" t="s">
        <v>197</v>
      </c>
      <c r="E102" s="133" t="s">
        <v>992</v>
      </c>
      <c r="F102" s="134" t="s">
        <v>993</v>
      </c>
      <c r="G102" s="135" t="s">
        <v>317</v>
      </c>
      <c r="H102" s="136">
        <v>205</v>
      </c>
      <c r="I102" s="137"/>
      <c r="J102" s="138">
        <f>ROUND(I102*H102,2)</f>
        <v>0</v>
      </c>
      <c r="K102" s="134" t="s">
        <v>295</v>
      </c>
      <c r="L102" s="33"/>
      <c r="M102" s="139" t="s">
        <v>33</v>
      </c>
      <c r="N102" s="140" t="s">
        <v>49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201</v>
      </c>
      <c r="AT102" s="143" t="s">
        <v>197</v>
      </c>
      <c r="AU102" s="143" t="s">
        <v>87</v>
      </c>
      <c r="AY102" s="17" t="s">
        <v>194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7" t="s">
        <v>85</v>
      </c>
      <c r="BK102" s="144">
        <f>ROUND(I102*H102,2)</f>
        <v>0</v>
      </c>
      <c r="BL102" s="17" t="s">
        <v>201</v>
      </c>
      <c r="BM102" s="143" t="s">
        <v>1949</v>
      </c>
    </row>
    <row r="103" spans="2:47" s="1" customFormat="1" ht="11.25">
      <c r="B103" s="33"/>
      <c r="D103" s="149" t="s">
        <v>297</v>
      </c>
      <c r="F103" s="150" t="s">
        <v>995</v>
      </c>
      <c r="I103" s="147"/>
      <c r="L103" s="33"/>
      <c r="M103" s="148"/>
      <c r="T103" s="54"/>
      <c r="AT103" s="17" t="s">
        <v>297</v>
      </c>
      <c r="AU103" s="17" t="s">
        <v>87</v>
      </c>
    </row>
    <row r="104" spans="2:51" s="12" customFormat="1" ht="11.25">
      <c r="B104" s="151"/>
      <c r="D104" s="145" t="s">
        <v>320</v>
      </c>
      <c r="E104" s="152" t="s">
        <v>33</v>
      </c>
      <c r="F104" s="153" t="s">
        <v>1950</v>
      </c>
      <c r="H104" s="154">
        <v>205</v>
      </c>
      <c r="I104" s="155"/>
      <c r="L104" s="151"/>
      <c r="M104" s="156"/>
      <c r="T104" s="157"/>
      <c r="AT104" s="152" t="s">
        <v>320</v>
      </c>
      <c r="AU104" s="152" t="s">
        <v>87</v>
      </c>
      <c r="AV104" s="12" t="s">
        <v>87</v>
      </c>
      <c r="AW104" s="12" t="s">
        <v>39</v>
      </c>
      <c r="AX104" s="12" t="s">
        <v>85</v>
      </c>
      <c r="AY104" s="152" t="s">
        <v>194</v>
      </c>
    </row>
    <row r="105" spans="2:65" s="1" customFormat="1" ht="33" customHeight="1">
      <c r="B105" s="33"/>
      <c r="C105" s="132" t="s">
        <v>201</v>
      </c>
      <c r="D105" s="132" t="s">
        <v>197</v>
      </c>
      <c r="E105" s="133" t="s">
        <v>391</v>
      </c>
      <c r="F105" s="134" t="s">
        <v>392</v>
      </c>
      <c r="G105" s="135" t="s">
        <v>344</v>
      </c>
      <c r="H105" s="136">
        <v>457</v>
      </c>
      <c r="I105" s="137"/>
      <c r="J105" s="138">
        <f>ROUND(I105*H105,2)</f>
        <v>0</v>
      </c>
      <c r="K105" s="134" t="s">
        <v>295</v>
      </c>
      <c r="L105" s="33"/>
      <c r="M105" s="139" t="s">
        <v>33</v>
      </c>
      <c r="N105" s="140" t="s">
        <v>49</v>
      </c>
      <c r="P105" s="141">
        <f>O105*H105</f>
        <v>0</v>
      </c>
      <c r="Q105" s="141">
        <v>0</v>
      </c>
      <c r="R105" s="141">
        <f>Q105*H105</f>
        <v>0</v>
      </c>
      <c r="S105" s="141">
        <v>0</v>
      </c>
      <c r="T105" s="142">
        <f>S105*H105</f>
        <v>0</v>
      </c>
      <c r="AR105" s="143" t="s">
        <v>201</v>
      </c>
      <c r="AT105" s="143" t="s">
        <v>197</v>
      </c>
      <c r="AU105" s="143" t="s">
        <v>87</v>
      </c>
      <c r="AY105" s="17" t="s">
        <v>194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7" t="s">
        <v>85</v>
      </c>
      <c r="BK105" s="144">
        <f>ROUND(I105*H105,2)</f>
        <v>0</v>
      </c>
      <c r="BL105" s="17" t="s">
        <v>201</v>
      </c>
      <c r="BM105" s="143" t="s">
        <v>1951</v>
      </c>
    </row>
    <row r="106" spans="2:47" s="1" customFormat="1" ht="11.25">
      <c r="B106" s="33"/>
      <c r="D106" s="149" t="s">
        <v>297</v>
      </c>
      <c r="F106" s="150" t="s">
        <v>394</v>
      </c>
      <c r="I106" s="147"/>
      <c r="L106" s="33"/>
      <c r="M106" s="148"/>
      <c r="T106" s="54"/>
      <c r="AT106" s="17" t="s">
        <v>297</v>
      </c>
      <c r="AU106" s="17" t="s">
        <v>87</v>
      </c>
    </row>
    <row r="107" spans="2:51" s="12" customFormat="1" ht="11.25">
      <c r="B107" s="151"/>
      <c r="D107" s="145" t="s">
        <v>320</v>
      </c>
      <c r="E107" s="152" t="s">
        <v>33</v>
      </c>
      <c r="F107" s="153" t="s">
        <v>1952</v>
      </c>
      <c r="H107" s="154">
        <v>275</v>
      </c>
      <c r="I107" s="155"/>
      <c r="L107" s="151"/>
      <c r="M107" s="156"/>
      <c r="T107" s="157"/>
      <c r="AT107" s="152" t="s">
        <v>320</v>
      </c>
      <c r="AU107" s="152" t="s">
        <v>87</v>
      </c>
      <c r="AV107" s="12" t="s">
        <v>87</v>
      </c>
      <c r="AW107" s="12" t="s">
        <v>39</v>
      </c>
      <c r="AX107" s="12" t="s">
        <v>78</v>
      </c>
      <c r="AY107" s="152" t="s">
        <v>194</v>
      </c>
    </row>
    <row r="108" spans="2:51" s="12" customFormat="1" ht="11.25">
      <c r="B108" s="151"/>
      <c r="D108" s="145" t="s">
        <v>320</v>
      </c>
      <c r="E108" s="152" t="s">
        <v>33</v>
      </c>
      <c r="F108" s="153" t="s">
        <v>1953</v>
      </c>
      <c r="H108" s="154">
        <v>182</v>
      </c>
      <c r="I108" s="155"/>
      <c r="L108" s="151"/>
      <c r="M108" s="156"/>
      <c r="T108" s="157"/>
      <c r="AT108" s="152" t="s">
        <v>320</v>
      </c>
      <c r="AU108" s="152" t="s">
        <v>87</v>
      </c>
      <c r="AV108" s="12" t="s">
        <v>87</v>
      </c>
      <c r="AW108" s="12" t="s">
        <v>39</v>
      </c>
      <c r="AX108" s="12" t="s">
        <v>78</v>
      </c>
      <c r="AY108" s="152" t="s">
        <v>194</v>
      </c>
    </row>
    <row r="109" spans="2:51" s="14" customFormat="1" ht="11.25">
      <c r="B109" s="179"/>
      <c r="D109" s="145" t="s">
        <v>320</v>
      </c>
      <c r="E109" s="180" t="s">
        <v>33</v>
      </c>
      <c r="F109" s="181" t="s">
        <v>402</v>
      </c>
      <c r="H109" s="182">
        <v>457</v>
      </c>
      <c r="I109" s="183"/>
      <c r="L109" s="179"/>
      <c r="M109" s="184"/>
      <c r="T109" s="185"/>
      <c r="AT109" s="180" t="s">
        <v>320</v>
      </c>
      <c r="AU109" s="180" t="s">
        <v>87</v>
      </c>
      <c r="AV109" s="14" t="s">
        <v>201</v>
      </c>
      <c r="AW109" s="14" t="s">
        <v>39</v>
      </c>
      <c r="AX109" s="14" t="s">
        <v>85</v>
      </c>
      <c r="AY109" s="180" t="s">
        <v>194</v>
      </c>
    </row>
    <row r="110" spans="2:65" s="1" customFormat="1" ht="37.9" customHeight="1">
      <c r="B110" s="33"/>
      <c r="C110" s="132" t="s">
        <v>193</v>
      </c>
      <c r="D110" s="132" t="s">
        <v>197</v>
      </c>
      <c r="E110" s="133" t="s">
        <v>396</v>
      </c>
      <c r="F110" s="134" t="s">
        <v>397</v>
      </c>
      <c r="G110" s="135" t="s">
        <v>344</v>
      </c>
      <c r="H110" s="136">
        <v>508.15</v>
      </c>
      <c r="I110" s="137"/>
      <c r="J110" s="138">
        <f>ROUND(I110*H110,2)</f>
        <v>0</v>
      </c>
      <c r="K110" s="134" t="s">
        <v>295</v>
      </c>
      <c r="L110" s="33"/>
      <c r="M110" s="139" t="s">
        <v>33</v>
      </c>
      <c r="N110" s="140" t="s">
        <v>49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201</v>
      </c>
      <c r="AT110" s="143" t="s">
        <v>197</v>
      </c>
      <c r="AU110" s="143" t="s">
        <v>87</v>
      </c>
      <c r="AY110" s="17" t="s">
        <v>194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7" t="s">
        <v>85</v>
      </c>
      <c r="BK110" s="144">
        <f>ROUND(I110*H110,2)</f>
        <v>0</v>
      </c>
      <c r="BL110" s="17" t="s">
        <v>201</v>
      </c>
      <c r="BM110" s="143" t="s">
        <v>1954</v>
      </c>
    </row>
    <row r="111" spans="2:47" s="1" customFormat="1" ht="11.25">
      <c r="B111" s="33"/>
      <c r="D111" s="149" t="s">
        <v>297</v>
      </c>
      <c r="F111" s="150" t="s">
        <v>399</v>
      </c>
      <c r="I111" s="147"/>
      <c r="L111" s="33"/>
      <c r="M111" s="148"/>
      <c r="T111" s="54"/>
      <c r="AT111" s="17" t="s">
        <v>297</v>
      </c>
      <c r="AU111" s="17" t="s">
        <v>87</v>
      </c>
    </row>
    <row r="112" spans="2:51" s="12" customFormat="1" ht="11.25">
      <c r="B112" s="151"/>
      <c r="D112" s="145" t="s">
        <v>320</v>
      </c>
      <c r="E112" s="152" t="s">
        <v>33</v>
      </c>
      <c r="F112" s="153" t="s">
        <v>1952</v>
      </c>
      <c r="H112" s="154">
        <v>275</v>
      </c>
      <c r="I112" s="155"/>
      <c r="L112" s="151"/>
      <c r="M112" s="156"/>
      <c r="T112" s="157"/>
      <c r="AT112" s="152" t="s">
        <v>320</v>
      </c>
      <c r="AU112" s="152" t="s">
        <v>87</v>
      </c>
      <c r="AV112" s="12" t="s">
        <v>87</v>
      </c>
      <c r="AW112" s="12" t="s">
        <v>39</v>
      </c>
      <c r="AX112" s="12" t="s">
        <v>78</v>
      </c>
      <c r="AY112" s="152" t="s">
        <v>194</v>
      </c>
    </row>
    <row r="113" spans="2:51" s="13" customFormat="1" ht="11.25">
      <c r="B113" s="172"/>
      <c r="D113" s="145" t="s">
        <v>320</v>
      </c>
      <c r="E113" s="173" t="s">
        <v>33</v>
      </c>
      <c r="F113" s="174" t="s">
        <v>400</v>
      </c>
      <c r="H113" s="175">
        <v>275</v>
      </c>
      <c r="I113" s="176"/>
      <c r="L113" s="172"/>
      <c r="M113" s="177"/>
      <c r="T113" s="178"/>
      <c r="AT113" s="173" t="s">
        <v>320</v>
      </c>
      <c r="AU113" s="173" t="s">
        <v>87</v>
      </c>
      <c r="AV113" s="13" t="s">
        <v>208</v>
      </c>
      <c r="AW113" s="13" t="s">
        <v>39</v>
      </c>
      <c r="AX113" s="13" t="s">
        <v>78</v>
      </c>
      <c r="AY113" s="173" t="s">
        <v>194</v>
      </c>
    </row>
    <row r="114" spans="2:51" s="12" customFormat="1" ht="11.25">
      <c r="B114" s="151"/>
      <c r="D114" s="145" t="s">
        <v>320</v>
      </c>
      <c r="E114" s="152" t="s">
        <v>33</v>
      </c>
      <c r="F114" s="153" t="s">
        <v>1955</v>
      </c>
      <c r="H114" s="154">
        <v>200</v>
      </c>
      <c r="I114" s="155"/>
      <c r="L114" s="151"/>
      <c r="M114" s="156"/>
      <c r="T114" s="157"/>
      <c r="AT114" s="152" t="s">
        <v>320</v>
      </c>
      <c r="AU114" s="152" t="s">
        <v>87</v>
      </c>
      <c r="AV114" s="12" t="s">
        <v>87</v>
      </c>
      <c r="AW114" s="12" t="s">
        <v>39</v>
      </c>
      <c r="AX114" s="12" t="s">
        <v>78</v>
      </c>
      <c r="AY114" s="152" t="s">
        <v>194</v>
      </c>
    </row>
    <row r="115" spans="2:51" s="12" customFormat="1" ht="11.25">
      <c r="B115" s="151"/>
      <c r="D115" s="145" t="s">
        <v>320</v>
      </c>
      <c r="E115" s="152" t="s">
        <v>33</v>
      </c>
      <c r="F115" s="153" t="s">
        <v>1956</v>
      </c>
      <c r="H115" s="154">
        <v>33.15</v>
      </c>
      <c r="I115" s="155"/>
      <c r="L115" s="151"/>
      <c r="M115" s="156"/>
      <c r="T115" s="157"/>
      <c r="AT115" s="152" t="s">
        <v>320</v>
      </c>
      <c r="AU115" s="152" t="s">
        <v>87</v>
      </c>
      <c r="AV115" s="12" t="s">
        <v>87</v>
      </c>
      <c r="AW115" s="12" t="s">
        <v>39</v>
      </c>
      <c r="AX115" s="12" t="s">
        <v>78</v>
      </c>
      <c r="AY115" s="152" t="s">
        <v>194</v>
      </c>
    </row>
    <row r="116" spans="2:51" s="13" customFormat="1" ht="11.25">
      <c r="B116" s="172"/>
      <c r="D116" s="145" t="s">
        <v>320</v>
      </c>
      <c r="E116" s="173" t="s">
        <v>381</v>
      </c>
      <c r="F116" s="174" t="s">
        <v>400</v>
      </c>
      <c r="H116" s="175">
        <v>233.15</v>
      </c>
      <c r="I116" s="176"/>
      <c r="L116" s="172"/>
      <c r="M116" s="177"/>
      <c r="T116" s="178"/>
      <c r="AT116" s="173" t="s">
        <v>320</v>
      </c>
      <c r="AU116" s="173" t="s">
        <v>87</v>
      </c>
      <c r="AV116" s="13" t="s">
        <v>208</v>
      </c>
      <c r="AW116" s="13" t="s">
        <v>39</v>
      </c>
      <c r="AX116" s="13" t="s">
        <v>78</v>
      </c>
      <c r="AY116" s="173" t="s">
        <v>194</v>
      </c>
    </row>
    <row r="117" spans="2:51" s="14" customFormat="1" ht="11.25">
      <c r="B117" s="179"/>
      <c r="D117" s="145" t="s">
        <v>320</v>
      </c>
      <c r="E117" s="180" t="s">
        <v>33</v>
      </c>
      <c r="F117" s="181" t="s">
        <v>402</v>
      </c>
      <c r="H117" s="182">
        <v>508.15</v>
      </c>
      <c r="I117" s="183"/>
      <c r="L117" s="179"/>
      <c r="M117" s="184"/>
      <c r="T117" s="185"/>
      <c r="AT117" s="180" t="s">
        <v>320</v>
      </c>
      <c r="AU117" s="180" t="s">
        <v>87</v>
      </c>
      <c r="AV117" s="14" t="s">
        <v>201</v>
      </c>
      <c r="AW117" s="14" t="s">
        <v>39</v>
      </c>
      <c r="AX117" s="14" t="s">
        <v>85</v>
      </c>
      <c r="AY117" s="180" t="s">
        <v>194</v>
      </c>
    </row>
    <row r="118" spans="2:65" s="1" customFormat="1" ht="37.9" customHeight="1">
      <c r="B118" s="33"/>
      <c r="C118" s="132" t="s">
        <v>219</v>
      </c>
      <c r="D118" s="132" t="s">
        <v>197</v>
      </c>
      <c r="E118" s="133" t="s">
        <v>1108</v>
      </c>
      <c r="F118" s="134" t="s">
        <v>1109</v>
      </c>
      <c r="G118" s="135" t="s">
        <v>344</v>
      </c>
      <c r="H118" s="136">
        <v>182</v>
      </c>
      <c r="I118" s="137"/>
      <c r="J118" s="138">
        <f>ROUND(I118*H118,2)</f>
        <v>0</v>
      </c>
      <c r="K118" s="134" t="s">
        <v>295</v>
      </c>
      <c r="L118" s="33"/>
      <c r="M118" s="139" t="s">
        <v>33</v>
      </c>
      <c r="N118" s="140" t="s">
        <v>49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201</v>
      </c>
      <c r="AT118" s="143" t="s">
        <v>197</v>
      </c>
      <c r="AU118" s="143" t="s">
        <v>87</v>
      </c>
      <c r="AY118" s="17" t="s">
        <v>194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7" t="s">
        <v>85</v>
      </c>
      <c r="BK118" s="144">
        <f>ROUND(I118*H118,2)</f>
        <v>0</v>
      </c>
      <c r="BL118" s="17" t="s">
        <v>201</v>
      </c>
      <c r="BM118" s="143" t="s">
        <v>1957</v>
      </c>
    </row>
    <row r="119" spans="2:47" s="1" customFormat="1" ht="11.25">
      <c r="B119" s="33"/>
      <c r="D119" s="149" t="s">
        <v>297</v>
      </c>
      <c r="F119" s="150" t="s">
        <v>1111</v>
      </c>
      <c r="I119" s="147"/>
      <c r="L119" s="33"/>
      <c r="M119" s="148"/>
      <c r="T119" s="54"/>
      <c r="AT119" s="17" t="s">
        <v>297</v>
      </c>
      <c r="AU119" s="17" t="s">
        <v>87</v>
      </c>
    </row>
    <row r="120" spans="2:51" s="12" customFormat="1" ht="11.25">
      <c r="B120" s="151"/>
      <c r="D120" s="145" t="s">
        <v>320</v>
      </c>
      <c r="E120" s="152" t="s">
        <v>33</v>
      </c>
      <c r="F120" s="153" t="s">
        <v>1953</v>
      </c>
      <c r="H120" s="154">
        <v>182</v>
      </c>
      <c r="I120" s="155"/>
      <c r="L120" s="151"/>
      <c r="M120" s="156"/>
      <c r="T120" s="157"/>
      <c r="AT120" s="152" t="s">
        <v>320</v>
      </c>
      <c r="AU120" s="152" t="s">
        <v>87</v>
      </c>
      <c r="AV120" s="12" t="s">
        <v>87</v>
      </c>
      <c r="AW120" s="12" t="s">
        <v>39</v>
      </c>
      <c r="AX120" s="12" t="s">
        <v>85</v>
      </c>
      <c r="AY120" s="152" t="s">
        <v>194</v>
      </c>
    </row>
    <row r="121" spans="2:65" s="1" customFormat="1" ht="24.2" customHeight="1">
      <c r="B121" s="33"/>
      <c r="C121" s="132" t="s">
        <v>223</v>
      </c>
      <c r="D121" s="132" t="s">
        <v>197</v>
      </c>
      <c r="E121" s="133" t="s">
        <v>421</v>
      </c>
      <c r="F121" s="134" t="s">
        <v>422</v>
      </c>
      <c r="G121" s="135" t="s">
        <v>344</v>
      </c>
      <c r="H121" s="136">
        <v>200</v>
      </c>
      <c r="I121" s="137"/>
      <c r="J121" s="138">
        <f>ROUND(I121*H121,2)</f>
        <v>0</v>
      </c>
      <c r="K121" s="134" t="s">
        <v>295</v>
      </c>
      <c r="L121" s="33"/>
      <c r="M121" s="139" t="s">
        <v>33</v>
      </c>
      <c r="N121" s="140" t="s">
        <v>49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201</v>
      </c>
      <c r="AT121" s="143" t="s">
        <v>197</v>
      </c>
      <c r="AU121" s="143" t="s">
        <v>87</v>
      </c>
      <c r="AY121" s="17" t="s">
        <v>194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7" t="s">
        <v>85</v>
      </c>
      <c r="BK121" s="144">
        <f>ROUND(I121*H121,2)</f>
        <v>0</v>
      </c>
      <c r="BL121" s="17" t="s">
        <v>201</v>
      </c>
      <c r="BM121" s="143" t="s">
        <v>1958</v>
      </c>
    </row>
    <row r="122" spans="2:47" s="1" customFormat="1" ht="11.25">
      <c r="B122" s="33"/>
      <c r="D122" s="149" t="s">
        <v>297</v>
      </c>
      <c r="F122" s="150" t="s">
        <v>424</v>
      </c>
      <c r="I122" s="147"/>
      <c r="L122" s="33"/>
      <c r="M122" s="148"/>
      <c r="T122" s="54"/>
      <c r="AT122" s="17" t="s">
        <v>297</v>
      </c>
      <c r="AU122" s="17" t="s">
        <v>87</v>
      </c>
    </row>
    <row r="123" spans="2:51" s="12" customFormat="1" ht="11.25">
      <c r="B123" s="151"/>
      <c r="D123" s="145" t="s">
        <v>320</v>
      </c>
      <c r="E123" s="152" t="s">
        <v>33</v>
      </c>
      <c r="F123" s="153" t="s">
        <v>1955</v>
      </c>
      <c r="H123" s="154">
        <v>200</v>
      </c>
      <c r="I123" s="155"/>
      <c r="L123" s="151"/>
      <c r="M123" s="156"/>
      <c r="T123" s="157"/>
      <c r="AT123" s="152" t="s">
        <v>320</v>
      </c>
      <c r="AU123" s="152" t="s">
        <v>87</v>
      </c>
      <c r="AV123" s="12" t="s">
        <v>87</v>
      </c>
      <c r="AW123" s="12" t="s">
        <v>39</v>
      </c>
      <c r="AX123" s="12" t="s">
        <v>85</v>
      </c>
      <c r="AY123" s="152" t="s">
        <v>194</v>
      </c>
    </row>
    <row r="124" spans="2:65" s="1" customFormat="1" ht="37.9" customHeight="1">
      <c r="B124" s="33"/>
      <c r="C124" s="132" t="s">
        <v>228</v>
      </c>
      <c r="D124" s="132" t="s">
        <v>197</v>
      </c>
      <c r="E124" s="133" t="s">
        <v>796</v>
      </c>
      <c r="F124" s="134" t="s">
        <v>797</v>
      </c>
      <c r="G124" s="135" t="s">
        <v>344</v>
      </c>
      <c r="H124" s="136">
        <v>2</v>
      </c>
      <c r="I124" s="137"/>
      <c r="J124" s="138">
        <f>ROUND(I124*H124,2)</f>
        <v>0</v>
      </c>
      <c r="K124" s="134" t="s">
        <v>295</v>
      </c>
      <c r="L124" s="33"/>
      <c r="M124" s="139" t="s">
        <v>33</v>
      </c>
      <c r="N124" s="140" t="s">
        <v>49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201</v>
      </c>
      <c r="AT124" s="143" t="s">
        <v>197</v>
      </c>
      <c r="AU124" s="143" t="s">
        <v>87</v>
      </c>
      <c r="AY124" s="17" t="s">
        <v>194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7" t="s">
        <v>85</v>
      </c>
      <c r="BK124" s="144">
        <f>ROUND(I124*H124,2)</f>
        <v>0</v>
      </c>
      <c r="BL124" s="17" t="s">
        <v>201</v>
      </c>
      <c r="BM124" s="143" t="s">
        <v>1959</v>
      </c>
    </row>
    <row r="125" spans="2:47" s="1" customFormat="1" ht="11.25">
      <c r="B125" s="33"/>
      <c r="D125" s="149" t="s">
        <v>297</v>
      </c>
      <c r="F125" s="150" t="s">
        <v>799</v>
      </c>
      <c r="I125" s="147"/>
      <c r="L125" s="33"/>
      <c r="M125" s="148"/>
      <c r="T125" s="54"/>
      <c r="AT125" s="17" t="s">
        <v>297</v>
      </c>
      <c r="AU125" s="17" t="s">
        <v>87</v>
      </c>
    </row>
    <row r="126" spans="2:51" s="12" customFormat="1" ht="11.25">
      <c r="B126" s="151"/>
      <c r="D126" s="145" t="s">
        <v>320</v>
      </c>
      <c r="E126" s="152" t="s">
        <v>33</v>
      </c>
      <c r="F126" s="153" t="s">
        <v>1960</v>
      </c>
      <c r="H126" s="154">
        <v>2</v>
      </c>
      <c r="I126" s="155"/>
      <c r="L126" s="151"/>
      <c r="M126" s="156"/>
      <c r="T126" s="157"/>
      <c r="AT126" s="152" t="s">
        <v>320</v>
      </c>
      <c r="AU126" s="152" t="s">
        <v>87</v>
      </c>
      <c r="AV126" s="12" t="s">
        <v>87</v>
      </c>
      <c r="AW126" s="12" t="s">
        <v>39</v>
      </c>
      <c r="AX126" s="12" t="s">
        <v>85</v>
      </c>
      <c r="AY126" s="152" t="s">
        <v>194</v>
      </c>
    </row>
    <row r="127" spans="2:65" s="1" customFormat="1" ht="16.5" customHeight="1">
      <c r="B127" s="33"/>
      <c r="C127" s="161" t="s">
        <v>235</v>
      </c>
      <c r="D127" s="161" t="s">
        <v>348</v>
      </c>
      <c r="E127" s="162" t="s">
        <v>802</v>
      </c>
      <c r="F127" s="163" t="s">
        <v>803</v>
      </c>
      <c r="G127" s="164" t="s">
        <v>351</v>
      </c>
      <c r="H127" s="165">
        <v>4</v>
      </c>
      <c r="I127" s="166"/>
      <c r="J127" s="167">
        <f>ROUND(I127*H127,2)</f>
        <v>0</v>
      </c>
      <c r="K127" s="163" t="s">
        <v>295</v>
      </c>
      <c r="L127" s="168"/>
      <c r="M127" s="169" t="s">
        <v>33</v>
      </c>
      <c r="N127" s="170" t="s">
        <v>49</v>
      </c>
      <c r="P127" s="141">
        <f>O127*H127</f>
        <v>0</v>
      </c>
      <c r="Q127" s="141">
        <v>1</v>
      </c>
      <c r="R127" s="141">
        <f>Q127*H127</f>
        <v>4</v>
      </c>
      <c r="S127" s="141">
        <v>0</v>
      </c>
      <c r="T127" s="142">
        <f>S127*H127</f>
        <v>0</v>
      </c>
      <c r="AR127" s="143" t="s">
        <v>228</v>
      </c>
      <c r="AT127" s="143" t="s">
        <v>348</v>
      </c>
      <c r="AU127" s="143" t="s">
        <v>87</v>
      </c>
      <c r="AY127" s="17" t="s">
        <v>194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7" t="s">
        <v>85</v>
      </c>
      <c r="BK127" s="144">
        <f>ROUND(I127*H127,2)</f>
        <v>0</v>
      </c>
      <c r="BL127" s="17" t="s">
        <v>201</v>
      </c>
      <c r="BM127" s="143" t="s">
        <v>1961</v>
      </c>
    </row>
    <row r="128" spans="2:51" s="12" customFormat="1" ht="11.25">
      <c r="B128" s="151"/>
      <c r="D128" s="145" t="s">
        <v>320</v>
      </c>
      <c r="E128" s="152" t="s">
        <v>33</v>
      </c>
      <c r="F128" s="153" t="s">
        <v>1960</v>
      </c>
      <c r="H128" s="154">
        <v>2</v>
      </c>
      <c r="I128" s="155"/>
      <c r="L128" s="151"/>
      <c r="M128" s="156"/>
      <c r="T128" s="157"/>
      <c r="AT128" s="152" t="s">
        <v>320</v>
      </c>
      <c r="AU128" s="152" t="s">
        <v>87</v>
      </c>
      <c r="AV128" s="12" t="s">
        <v>87</v>
      </c>
      <c r="AW128" s="12" t="s">
        <v>39</v>
      </c>
      <c r="AX128" s="12" t="s">
        <v>85</v>
      </c>
      <c r="AY128" s="152" t="s">
        <v>194</v>
      </c>
    </row>
    <row r="129" spans="2:51" s="12" customFormat="1" ht="11.25">
      <c r="B129" s="151"/>
      <c r="D129" s="145" t="s">
        <v>320</v>
      </c>
      <c r="F129" s="153" t="s">
        <v>1962</v>
      </c>
      <c r="H129" s="154">
        <v>4</v>
      </c>
      <c r="I129" s="155"/>
      <c r="L129" s="151"/>
      <c r="M129" s="156"/>
      <c r="T129" s="157"/>
      <c r="AT129" s="152" t="s">
        <v>320</v>
      </c>
      <c r="AU129" s="152" t="s">
        <v>87</v>
      </c>
      <c r="AV129" s="12" t="s">
        <v>87</v>
      </c>
      <c r="AW129" s="12" t="s">
        <v>4</v>
      </c>
      <c r="AX129" s="12" t="s">
        <v>85</v>
      </c>
      <c r="AY129" s="152" t="s">
        <v>194</v>
      </c>
    </row>
    <row r="130" spans="2:65" s="1" customFormat="1" ht="24.2" customHeight="1">
      <c r="B130" s="33"/>
      <c r="C130" s="132" t="s">
        <v>239</v>
      </c>
      <c r="D130" s="132" t="s">
        <v>197</v>
      </c>
      <c r="E130" s="133" t="s">
        <v>425</v>
      </c>
      <c r="F130" s="134" t="s">
        <v>426</v>
      </c>
      <c r="G130" s="135" t="s">
        <v>317</v>
      </c>
      <c r="H130" s="136">
        <v>204</v>
      </c>
      <c r="I130" s="137"/>
      <c r="J130" s="138">
        <f>ROUND(I130*H130,2)</f>
        <v>0</v>
      </c>
      <c r="K130" s="134" t="s">
        <v>295</v>
      </c>
      <c r="L130" s="33"/>
      <c r="M130" s="139" t="s">
        <v>33</v>
      </c>
      <c r="N130" s="140" t="s">
        <v>49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201</v>
      </c>
      <c r="AT130" s="143" t="s">
        <v>197</v>
      </c>
      <c r="AU130" s="143" t="s">
        <v>87</v>
      </c>
      <c r="AY130" s="17" t="s">
        <v>194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7" t="s">
        <v>85</v>
      </c>
      <c r="BK130" s="144">
        <f>ROUND(I130*H130,2)</f>
        <v>0</v>
      </c>
      <c r="BL130" s="17" t="s">
        <v>201</v>
      </c>
      <c r="BM130" s="143" t="s">
        <v>1963</v>
      </c>
    </row>
    <row r="131" spans="2:47" s="1" customFormat="1" ht="11.25">
      <c r="B131" s="33"/>
      <c r="D131" s="149" t="s">
        <v>297</v>
      </c>
      <c r="F131" s="150" t="s">
        <v>428</v>
      </c>
      <c r="I131" s="147"/>
      <c r="L131" s="33"/>
      <c r="M131" s="148"/>
      <c r="T131" s="54"/>
      <c r="AT131" s="17" t="s">
        <v>297</v>
      </c>
      <c r="AU131" s="17" t="s">
        <v>87</v>
      </c>
    </row>
    <row r="132" spans="2:51" s="12" customFormat="1" ht="11.25">
      <c r="B132" s="151"/>
      <c r="D132" s="145" t="s">
        <v>320</v>
      </c>
      <c r="E132" s="152" t="s">
        <v>33</v>
      </c>
      <c r="F132" s="153" t="s">
        <v>1964</v>
      </c>
      <c r="H132" s="154">
        <v>204</v>
      </c>
      <c r="I132" s="155"/>
      <c r="L132" s="151"/>
      <c r="M132" s="156"/>
      <c r="T132" s="157"/>
      <c r="AT132" s="152" t="s">
        <v>320</v>
      </c>
      <c r="AU132" s="152" t="s">
        <v>87</v>
      </c>
      <c r="AV132" s="12" t="s">
        <v>87</v>
      </c>
      <c r="AW132" s="12" t="s">
        <v>39</v>
      </c>
      <c r="AX132" s="12" t="s">
        <v>85</v>
      </c>
      <c r="AY132" s="152" t="s">
        <v>194</v>
      </c>
    </row>
    <row r="133" spans="2:65" s="1" customFormat="1" ht="24.2" customHeight="1">
      <c r="B133" s="33"/>
      <c r="C133" s="132" t="s">
        <v>243</v>
      </c>
      <c r="D133" s="132" t="s">
        <v>197</v>
      </c>
      <c r="E133" s="133" t="s">
        <v>430</v>
      </c>
      <c r="F133" s="134" t="s">
        <v>431</v>
      </c>
      <c r="G133" s="135" t="s">
        <v>317</v>
      </c>
      <c r="H133" s="136">
        <v>204</v>
      </c>
      <c r="I133" s="137"/>
      <c r="J133" s="138">
        <f>ROUND(I133*H133,2)</f>
        <v>0</v>
      </c>
      <c r="K133" s="134" t="s">
        <v>295</v>
      </c>
      <c r="L133" s="33"/>
      <c r="M133" s="139" t="s">
        <v>33</v>
      </c>
      <c r="N133" s="140" t="s">
        <v>49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201</v>
      </c>
      <c r="AT133" s="143" t="s">
        <v>197</v>
      </c>
      <c r="AU133" s="143" t="s">
        <v>87</v>
      </c>
      <c r="AY133" s="17" t="s">
        <v>194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7" t="s">
        <v>85</v>
      </c>
      <c r="BK133" s="144">
        <f>ROUND(I133*H133,2)</f>
        <v>0</v>
      </c>
      <c r="BL133" s="17" t="s">
        <v>201</v>
      </c>
      <c r="BM133" s="143" t="s">
        <v>1965</v>
      </c>
    </row>
    <row r="134" spans="2:47" s="1" customFormat="1" ht="11.25">
      <c r="B134" s="33"/>
      <c r="D134" s="149" t="s">
        <v>297</v>
      </c>
      <c r="F134" s="150" t="s">
        <v>433</v>
      </c>
      <c r="I134" s="147"/>
      <c r="L134" s="33"/>
      <c r="M134" s="148"/>
      <c r="T134" s="54"/>
      <c r="AT134" s="17" t="s">
        <v>297</v>
      </c>
      <c r="AU134" s="17" t="s">
        <v>87</v>
      </c>
    </row>
    <row r="135" spans="2:65" s="1" customFormat="1" ht="16.5" customHeight="1">
      <c r="B135" s="33"/>
      <c r="C135" s="161" t="s">
        <v>247</v>
      </c>
      <c r="D135" s="161" t="s">
        <v>348</v>
      </c>
      <c r="E135" s="162" t="s">
        <v>434</v>
      </c>
      <c r="F135" s="163" t="s">
        <v>435</v>
      </c>
      <c r="G135" s="164" t="s">
        <v>436</v>
      </c>
      <c r="H135" s="165">
        <v>4.42</v>
      </c>
      <c r="I135" s="166"/>
      <c r="J135" s="167">
        <f>ROUND(I135*H135,2)</f>
        <v>0</v>
      </c>
      <c r="K135" s="163" t="s">
        <v>295</v>
      </c>
      <c r="L135" s="168"/>
      <c r="M135" s="169" t="s">
        <v>33</v>
      </c>
      <c r="N135" s="170" t="s">
        <v>49</v>
      </c>
      <c r="P135" s="141">
        <f>O135*H135</f>
        <v>0</v>
      </c>
      <c r="Q135" s="141">
        <v>0.001</v>
      </c>
      <c r="R135" s="141">
        <f>Q135*H135</f>
        <v>0.00442</v>
      </c>
      <c r="S135" s="141">
        <v>0</v>
      </c>
      <c r="T135" s="142">
        <f>S135*H135</f>
        <v>0</v>
      </c>
      <c r="AR135" s="143" t="s">
        <v>228</v>
      </c>
      <c r="AT135" s="143" t="s">
        <v>348</v>
      </c>
      <c r="AU135" s="143" t="s">
        <v>87</v>
      </c>
      <c r="AY135" s="17" t="s">
        <v>194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85</v>
      </c>
      <c r="BK135" s="144">
        <f>ROUND(I135*H135,2)</f>
        <v>0</v>
      </c>
      <c r="BL135" s="17" t="s">
        <v>201</v>
      </c>
      <c r="BM135" s="143" t="s">
        <v>1966</v>
      </c>
    </row>
    <row r="136" spans="2:51" s="12" customFormat="1" ht="11.25">
      <c r="B136" s="151"/>
      <c r="D136" s="145" t="s">
        <v>320</v>
      </c>
      <c r="F136" s="153" t="s">
        <v>1967</v>
      </c>
      <c r="H136" s="154">
        <v>4.42</v>
      </c>
      <c r="I136" s="155"/>
      <c r="L136" s="151"/>
      <c r="M136" s="156"/>
      <c r="T136" s="157"/>
      <c r="AT136" s="152" t="s">
        <v>320</v>
      </c>
      <c r="AU136" s="152" t="s">
        <v>87</v>
      </c>
      <c r="AV136" s="12" t="s">
        <v>87</v>
      </c>
      <c r="AW136" s="12" t="s">
        <v>4</v>
      </c>
      <c r="AX136" s="12" t="s">
        <v>85</v>
      </c>
      <c r="AY136" s="152" t="s">
        <v>194</v>
      </c>
    </row>
    <row r="137" spans="2:65" s="1" customFormat="1" ht="24.2" customHeight="1">
      <c r="B137" s="33"/>
      <c r="C137" s="132" t="s">
        <v>251</v>
      </c>
      <c r="D137" s="132" t="s">
        <v>197</v>
      </c>
      <c r="E137" s="133" t="s">
        <v>439</v>
      </c>
      <c r="F137" s="134" t="s">
        <v>440</v>
      </c>
      <c r="G137" s="135" t="s">
        <v>317</v>
      </c>
      <c r="H137" s="136">
        <v>17</v>
      </c>
      <c r="I137" s="137"/>
      <c r="J137" s="138">
        <f>ROUND(I137*H137,2)</f>
        <v>0</v>
      </c>
      <c r="K137" s="134" t="s">
        <v>295</v>
      </c>
      <c r="L137" s="33"/>
      <c r="M137" s="139" t="s">
        <v>33</v>
      </c>
      <c r="N137" s="140" t="s">
        <v>49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201</v>
      </c>
      <c r="AT137" s="143" t="s">
        <v>197</v>
      </c>
      <c r="AU137" s="143" t="s">
        <v>87</v>
      </c>
      <c r="AY137" s="17" t="s">
        <v>194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7" t="s">
        <v>85</v>
      </c>
      <c r="BK137" s="144">
        <f>ROUND(I137*H137,2)</f>
        <v>0</v>
      </c>
      <c r="BL137" s="17" t="s">
        <v>201</v>
      </c>
      <c r="BM137" s="143" t="s">
        <v>1968</v>
      </c>
    </row>
    <row r="138" spans="2:47" s="1" customFormat="1" ht="11.25">
      <c r="B138" s="33"/>
      <c r="D138" s="149" t="s">
        <v>297</v>
      </c>
      <c r="F138" s="150" t="s">
        <v>442</v>
      </c>
      <c r="I138" s="147"/>
      <c r="L138" s="33"/>
      <c r="M138" s="148"/>
      <c r="T138" s="54"/>
      <c r="AT138" s="17" t="s">
        <v>297</v>
      </c>
      <c r="AU138" s="17" t="s">
        <v>87</v>
      </c>
    </row>
    <row r="139" spans="2:65" s="1" customFormat="1" ht="21.75" customHeight="1">
      <c r="B139" s="33"/>
      <c r="C139" s="132" t="s">
        <v>257</v>
      </c>
      <c r="D139" s="132" t="s">
        <v>197</v>
      </c>
      <c r="E139" s="133" t="s">
        <v>443</v>
      </c>
      <c r="F139" s="134" t="s">
        <v>444</v>
      </c>
      <c r="G139" s="135" t="s">
        <v>317</v>
      </c>
      <c r="H139" s="136">
        <v>204</v>
      </c>
      <c r="I139" s="137"/>
      <c r="J139" s="138">
        <f>ROUND(I139*H139,2)</f>
        <v>0</v>
      </c>
      <c r="K139" s="134" t="s">
        <v>295</v>
      </c>
      <c r="L139" s="33"/>
      <c r="M139" s="139" t="s">
        <v>33</v>
      </c>
      <c r="N139" s="140" t="s">
        <v>49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201</v>
      </c>
      <c r="AT139" s="143" t="s">
        <v>197</v>
      </c>
      <c r="AU139" s="143" t="s">
        <v>87</v>
      </c>
      <c r="AY139" s="17" t="s">
        <v>194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7" t="s">
        <v>85</v>
      </c>
      <c r="BK139" s="144">
        <f>ROUND(I139*H139,2)</f>
        <v>0</v>
      </c>
      <c r="BL139" s="17" t="s">
        <v>201</v>
      </c>
      <c r="BM139" s="143" t="s">
        <v>1969</v>
      </c>
    </row>
    <row r="140" spans="2:47" s="1" customFormat="1" ht="11.25">
      <c r="B140" s="33"/>
      <c r="D140" s="149" t="s">
        <v>297</v>
      </c>
      <c r="F140" s="150" t="s">
        <v>446</v>
      </c>
      <c r="I140" s="147"/>
      <c r="L140" s="33"/>
      <c r="M140" s="148"/>
      <c r="T140" s="54"/>
      <c r="AT140" s="17" t="s">
        <v>297</v>
      </c>
      <c r="AU140" s="17" t="s">
        <v>87</v>
      </c>
    </row>
    <row r="141" spans="2:47" s="1" customFormat="1" ht="19.5">
      <c r="B141" s="33"/>
      <c r="D141" s="145" t="s">
        <v>206</v>
      </c>
      <c r="F141" s="146" t="s">
        <v>1776</v>
      </c>
      <c r="I141" s="147"/>
      <c r="L141" s="33"/>
      <c r="M141" s="148"/>
      <c r="T141" s="54"/>
      <c r="AT141" s="17" t="s">
        <v>206</v>
      </c>
      <c r="AU141" s="17" t="s">
        <v>87</v>
      </c>
    </row>
    <row r="142" spans="2:65" s="1" customFormat="1" ht="24.2" customHeight="1">
      <c r="B142" s="33"/>
      <c r="C142" s="132" t="s">
        <v>8</v>
      </c>
      <c r="D142" s="132" t="s">
        <v>197</v>
      </c>
      <c r="E142" s="133" t="s">
        <v>448</v>
      </c>
      <c r="F142" s="134" t="s">
        <v>449</v>
      </c>
      <c r="G142" s="135" t="s">
        <v>317</v>
      </c>
      <c r="H142" s="136">
        <v>202</v>
      </c>
      <c r="I142" s="137"/>
      <c r="J142" s="138">
        <f>ROUND(I142*H142,2)</f>
        <v>0</v>
      </c>
      <c r="K142" s="134" t="s">
        <v>295</v>
      </c>
      <c r="L142" s="33"/>
      <c r="M142" s="139" t="s">
        <v>33</v>
      </c>
      <c r="N142" s="140" t="s">
        <v>49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201</v>
      </c>
      <c r="AT142" s="143" t="s">
        <v>197</v>
      </c>
      <c r="AU142" s="143" t="s">
        <v>87</v>
      </c>
      <c r="AY142" s="17" t="s">
        <v>194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7" t="s">
        <v>85</v>
      </c>
      <c r="BK142" s="144">
        <f>ROUND(I142*H142,2)</f>
        <v>0</v>
      </c>
      <c r="BL142" s="17" t="s">
        <v>201</v>
      </c>
      <c r="BM142" s="143" t="s">
        <v>1970</v>
      </c>
    </row>
    <row r="143" spans="2:47" s="1" customFormat="1" ht="11.25">
      <c r="B143" s="33"/>
      <c r="D143" s="149" t="s">
        <v>297</v>
      </c>
      <c r="F143" s="150" t="s">
        <v>451</v>
      </c>
      <c r="I143" s="147"/>
      <c r="L143" s="33"/>
      <c r="M143" s="148"/>
      <c r="T143" s="54"/>
      <c r="AT143" s="17" t="s">
        <v>297</v>
      </c>
      <c r="AU143" s="17" t="s">
        <v>87</v>
      </c>
    </row>
    <row r="144" spans="2:51" s="12" customFormat="1" ht="11.25">
      <c r="B144" s="151"/>
      <c r="D144" s="145" t="s">
        <v>320</v>
      </c>
      <c r="E144" s="152" t="s">
        <v>33</v>
      </c>
      <c r="F144" s="153" t="s">
        <v>1971</v>
      </c>
      <c r="H144" s="154">
        <v>202</v>
      </c>
      <c r="I144" s="155"/>
      <c r="L144" s="151"/>
      <c r="M144" s="156"/>
      <c r="T144" s="157"/>
      <c r="AT144" s="152" t="s">
        <v>320</v>
      </c>
      <c r="AU144" s="152" t="s">
        <v>87</v>
      </c>
      <c r="AV144" s="12" t="s">
        <v>87</v>
      </c>
      <c r="AW144" s="12" t="s">
        <v>39</v>
      </c>
      <c r="AX144" s="12" t="s">
        <v>85</v>
      </c>
      <c r="AY144" s="152" t="s">
        <v>194</v>
      </c>
    </row>
    <row r="145" spans="2:65" s="1" customFormat="1" ht="24.2" customHeight="1">
      <c r="B145" s="33"/>
      <c r="C145" s="132" t="s">
        <v>265</v>
      </c>
      <c r="D145" s="132" t="s">
        <v>197</v>
      </c>
      <c r="E145" s="133" t="s">
        <v>453</v>
      </c>
      <c r="F145" s="134" t="s">
        <v>454</v>
      </c>
      <c r="G145" s="135" t="s">
        <v>317</v>
      </c>
      <c r="H145" s="136">
        <v>17</v>
      </c>
      <c r="I145" s="137"/>
      <c r="J145" s="138">
        <f>ROUND(I145*H145,2)</f>
        <v>0</v>
      </c>
      <c r="K145" s="134" t="s">
        <v>295</v>
      </c>
      <c r="L145" s="33"/>
      <c r="M145" s="139" t="s">
        <v>33</v>
      </c>
      <c r="N145" s="140" t="s">
        <v>49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201</v>
      </c>
      <c r="AT145" s="143" t="s">
        <v>197</v>
      </c>
      <c r="AU145" s="143" t="s">
        <v>87</v>
      </c>
      <c r="AY145" s="17" t="s">
        <v>194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7" t="s">
        <v>85</v>
      </c>
      <c r="BK145" s="144">
        <f>ROUND(I145*H145,2)</f>
        <v>0</v>
      </c>
      <c r="BL145" s="17" t="s">
        <v>201</v>
      </c>
      <c r="BM145" s="143" t="s">
        <v>1972</v>
      </c>
    </row>
    <row r="146" spans="2:47" s="1" customFormat="1" ht="11.25">
      <c r="B146" s="33"/>
      <c r="D146" s="149" t="s">
        <v>297</v>
      </c>
      <c r="F146" s="150" t="s">
        <v>456</v>
      </c>
      <c r="I146" s="147"/>
      <c r="L146" s="33"/>
      <c r="M146" s="148"/>
      <c r="T146" s="54"/>
      <c r="AT146" s="17" t="s">
        <v>297</v>
      </c>
      <c r="AU146" s="17" t="s">
        <v>87</v>
      </c>
    </row>
    <row r="147" spans="2:51" s="12" customFormat="1" ht="11.25">
      <c r="B147" s="151"/>
      <c r="D147" s="145" t="s">
        <v>320</v>
      </c>
      <c r="E147" s="152" t="s">
        <v>33</v>
      </c>
      <c r="F147" s="153" t="s">
        <v>1973</v>
      </c>
      <c r="H147" s="154">
        <v>17</v>
      </c>
      <c r="I147" s="155"/>
      <c r="L147" s="151"/>
      <c r="M147" s="156"/>
      <c r="T147" s="157"/>
      <c r="AT147" s="152" t="s">
        <v>320</v>
      </c>
      <c r="AU147" s="152" t="s">
        <v>87</v>
      </c>
      <c r="AV147" s="12" t="s">
        <v>87</v>
      </c>
      <c r="AW147" s="12" t="s">
        <v>39</v>
      </c>
      <c r="AX147" s="12" t="s">
        <v>85</v>
      </c>
      <c r="AY147" s="152" t="s">
        <v>194</v>
      </c>
    </row>
    <row r="148" spans="2:65" s="1" customFormat="1" ht="16.5" customHeight="1">
      <c r="B148" s="33"/>
      <c r="C148" s="132" t="s">
        <v>270</v>
      </c>
      <c r="D148" s="132" t="s">
        <v>197</v>
      </c>
      <c r="E148" s="133" t="s">
        <v>458</v>
      </c>
      <c r="F148" s="134" t="s">
        <v>459</v>
      </c>
      <c r="G148" s="135" t="s">
        <v>344</v>
      </c>
      <c r="H148" s="136">
        <v>4.42</v>
      </c>
      <c r="I148" s="137"/>
      <c r="J148" s="138">
        <f>ROUND(I148*H148,2)</f>
        <v>0</v>
      </c>
      <c r="K148" s="134" t="s">
        <v>295</v>
      </c>
      <c r="L148" s="33"/>
      <c r="M148" s="139" t="s">
        <v>33</v>
      </c>
      <c r="N148" s="140" t="s">
        <v>49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201</v>
      </c>
      <c r="AT148" s="143" t="s">
        <v>197</v>
      </c>
      <c r="AU148" s="143" t="s">
        <v>87</v>
      </c>
      <c r="AY148" s="17" t="s">
        <v>194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7" t="s">
        <v>85</v>
      </c>
      <c r="BK148" s="144">
        <f>ROUND(I148*H148,2)</f>
        <v>0</v>
      </c>
      <c r="BL148" s="17" t="s">
        <v>201</v>
      </c>
      <c r="BM148" s="143" t="s">
        <v>1974</v>
      </c>
    </row>
    <row r="149" spans="2:47" s="1" customFormat="1" ht="11.25">
      <c r="B149" s="33"/>
      <c r="D149" s="149" t="s">
        <v>297</v>
      </c>
      <c r="F149" s="150" t="s">
        <v>461</v>
      </c>
      <c r="I149" s="147"/>
      <c r="L149" s="33"/>
      <c r="M149" s="148"/>
      <c r="T149" s="54"/>
      <c r="AT149" s="17" t="s">
        <v>297</v>
      </c>
      <c r="AU149" s="17" t="s">
        <v>87</v>
      </c>
    </row>
    <row r="150" spans="2:65" s="1" customFormat="1" ht="16.5" customHeight="1">
      <c r="B150" s="33"/>
      <c r="C150" s="132" t="s">
        <v>274</v>
      </c>
      <c r="D150" s="132" t="s">
        <v>197</v>
      </c>
      <c r="E150" s="133" t="s">
        <v>462</v>
      </c>
      <c r="F150" s="134" t="s">
        <v>463</v>
      </c>
      <c r="G150" s="135" t="s">
        <v>200</v>
      </c>
      <c r="H150" s="136">
        <v>1</v>
      </c>
      <c r="I150" s="137"/>
      <c r="J150" s="138">
        <f>ROUND(I150*H150,2)</f>
        <v>0</v>
      </c>
      <c r="K150" s="134" t="s">
        <v>33</v>
      </c>
      <c r="L150" s="33"/>
      <c r="M150" s="139" t="s">
        <v>33</v>
      </c>
      <c r="N150" s="140" t="s">
        <v>49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201</v>
      </c>
      <c r="AT150" s="143" t="s">
        <v>197</v>
      </c>
      <c r="AU150" s="143" t="s">
        <v>87</v>
      </c>
      <c r="AY150" s="17" t="s">
        <v>194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7" t="s">
        <v>85</v>
      </c>
      <c r="BK150" s="144">
        <f>ROUND(I150*H150,2)</f>
        <v>0</v>
      </c>
      <c r="BL150" s="17" t="s">
        <v>201</v>
      </c>
      <c r="BM150" s="143" t="s">
        <v>1975</v>
      </c>
    </row>
    <row r="151" spans="2:47" s="1" customFormat="1" ht="68.25">
      <c r="B151" s="33"/>
      <c r="D151" s="145" t="s">
        <v>206</v>
      </c>
      <c r="F151" s="146" t="s">
        <v>465</v>
      </c>
      <c r="I151" s="147"/>
      <c r="L151" s="33"/>
      <c r="M151" s="148"/>
      <c r="T151" s="54"/>
      <c r="AT151" s="17" t="s">
        <v>206</v>
      </c>
      <c r="AU151" s="17" t="s">
        <v>87</v>
      </c>
    </row>
    <row r="152" spans="2:51" s="12" customFormat="1" ht="11.25">
      <c r="B152" s="151"/>
      <c r="D152" s="145" t="s">
        <v>320</v>
      </c>
      <c r="E152" s="152" t="s">
        <v>33</v>
      </c>
      <c r="F152" s="153" t="s">
        <v>466</v>
      </c>
      <c r="H152" s="154">
        <v>1</v>
      </c>
      <c r="I152" s="155"/>
      <c r="L152" s="151"/>
      <c r="M152" s="156"/>
      <c r="T152" s="157"/>
      <c r="AT152" s="152" t="s">
        <v>320</v>
      </c>
      <c r="AU152" s="152" t="s">
        <v>87</v>
      </c>
      <c r="AV152" s="12" t="s">
        <v>87</v>
      </c>
      <c r="AW152" s="12" t="s">
        <v>39</v>
      </c>
      <c r="AX152" s="12" t="s">
        <v>85</v>
      </c>
      <c r="AY152" s="152" t="s">
        <v>194</v>
      </c>
    </row>
    <row r="153" spans="2:65" s="1" customFormat="1" ht="16.5" customHeight="1">
      <c r="B153" s="33"/>
      <c r="C153" s="132" t="s">
        <v>279</v>
      </c>
      <c r="D153" s="132" t="s">
        <v>197</v>
      </c>
      <c r="E153" s="133" t="s">
        <v>467</v>
      </c>
      <c r="F153" s="134" t="s">
        <v>468</v>
      </c>
      <c r="G153" s="135" t="s">
        <v>200</v>
      </c>
      <c r="H153" s="136">
        <v>1</v>
      </c>
      <c r="I153" s="137"/>
      <c r="J153" s="138">
        <f>ROUND(I153*H153,2)</f>
        <v>0</v>
      </c>
      <c r="K153" s="134" t="s">
        <v>33</v>
      </c>
      <c r="L153" s="33"/>
      <c r="M153" s="139" t="s">
        <v>33</v>
      </c>
      <c r="N153" s="140" t="s">
        <v>49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201</v>
      </c>
      <c r="AT153" s="143" t="s">
        <v>197</v>
      </c>
      <c r="AU153" s="143" t="s">
        <v>87</v>
      </c>
      <c r="AY153" s="17" t="s">
        <v>194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7" t="s">
        <v>85</v>
      </c>
      <c r="BK153" s="144">
        <f>ROUND(I153*H153,2)</f>
        <v>0</v>
      </c>
      <c r="BL153" s="17" t="s">
        <v>201</v>
      </c>
      <c r="BM153" s="143" t="s">
        <v>1976</v>
      </c>
    </row>
    <row r="154" spans="2:47" s="1" customFormat="1" ht="48.75">
      <c r="B154" s="33"/>
      <c r="D154" s="145" t="s">
        <v>206</v>
      </c>
      <c r="F154" s="146" t="s">
        <v>1347</v>
      </c>
      <c r="I154" s="147"/>
      <c r="L154" s="33"/>
      <c r="M154" s="148"/>
      <c r="T154" s="54"/>
      <c r="AT154" s="17" t="s">
        <v>206</v>
      </c>
      <c r="AU154" s="17" t="s">
        <v>87</v>
      </c>
    </row>
    <row r="155" spans="2:51" s="12" customFormat="1" ht="11.25">
      <c r="B155" s="151"/>
      <c r="D155" s="145" t="s">
        <v>320</v>
      </c>
      <c r="E155" s="152" t="s">
        <v>33</v>
      </c>
      <c r="F155" s="153" t="s">
        <v>1665</v>
      </c>
      <c r="H155" s="154">
        <v>1</v>
      </c>
      <c r="I155" s="155"/>
      <c r="L155" s="151"/>
      <c r="M155" s="156"/>
      <c r="T155" s="157"/>
      <c r="AT155" s="152" t="s">
        <v>320</v>
      </c>
      <c r="AU155" s="152" t="s">
        <v>87</v>
      </c>
      <c r="AV155" s="12" t="s">
        <v>87</v>
      </c>
      <c r="AW155" s="12" t="s">
        <v>39</v>
      </c>
      <c r="AX155" s="12" t="s">
        <v>85</v>
      </c>
      <c r="AY155" s="152" t="s">
        <v>194</v>
      </c>
    </row>
    <row r="156" spans="2:63" s="11" customFormat="1" ht="22.9" customHeight="1">
      <c r="B156" s="120"/>
      <c r="D156" s="121" t="s">
        <v>77</v>
      </c>
      <c r="E156" s="130" t="s">
        <v>87</v>
      </c>
      <c r="F156" s="130" t="s">
        <v>340</v>
      </c>
      <c r="I156" s="123"/>
      <c r="J156" s="131">
        <f>BK156</f>
        <v>0</v>
      </c>
      <c r="L156" s="120"/>
      <c r="M156" s="125"/>
      <c r="P156" s="126">
        <f>SUM(P157:P177)</f>
        <v>0</v>
      </c>
      <c r="R156" s="126">
        <f>SUM(R157:R177)</f>
        <v>18.915314999999996</v>
      </c>
      <c r="T156" s="127">
        <f>SUM(T157:T177)</f>
        <v>0</v>
      </c>
      <c r="AR156" s="121" t="s">
        <v>85</v>
      </c>
      <c r="AT156" s="128" t="s">
        <v>77</v>
      </c>
      <c r="AU156" s="128" t="s">
        <v>85</v>
      </c>
      <c r="AY156" s="121" t="s">
        <v>194</v>
      </c>
      <c r="BK156" s="129">
        <f>SUM(BK157:BK177)</f>
        <v>0</v>
      </c>
    </row>
    <row r="157" spans="2:65" s="1" customFormat="1" ht="16.5" customHeight="1">
      <c r="B157" s="33"/>
      <c r="C157" s="132" t="s">
        <v>283</v>
      </c>
      <c r="D157" s="132" t="s">
        <v>197</v>
      </c>
      <c r="E157" s="133" t="s">
        <v>821</v>
      </c>
      <c r="F157" s="134" t="s">
        <v>822</v>
      </c>
      <c r="G157" s="135" t="s">
        <v>367</v>
      </c>
      <c r="H157" s="136">
        <v>11.5</v>
      </c>
      <c r="I157" s="137"/>
      <c r="J157" s="138">
        <f>ROUND(I157*H157,2)</f>
        <v>0</v>
      </c>
      <c r="K157" s="134" t="s">
        <v>295</v>
      </c>
      <c r="L157" s="33"/>
      <c r="M157" s="139" t="s">
        <v>33</v>
      </c>
      <c r="N157" s="140" t="s">
        <v>49</v>
      </c>
      <c r="P157" s="141">
        <f>O157*H157</f>
        <v>0</v>
      </c>
      <c r="Q157" s="141">
        <v>0.00049</v>
      </c>
      <c r="R157" s="141">
        <f>Q157*H157</f>
        <v>0.005634999999999999</v>
      </c>
      <c r="S157" s="141">
        <v>0</v>
      </c>
      <c r="T157" s="142">
        <f>S157*H157</f>
        <v>0</v>
      </c>
      <c r="AR157" s="143" t="s">
        <v>201</v>
      </c>
      <c r="AT157" s="143" t="s">
        <v>197</v>
      </c>
      <c r="AU157" s="143" t="s">
        <v>87</v>
      </c>
      <c r="AY157" s="17" t="s">
        <v>194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7" t="s">
        <v>85</v>
      </c>
      <c r="BK157" s="144">
        <f>ROUND(I157*H157,2)</f>
        <v>0</v>
      </c>
      <c r="BL157" s="17" t="s">
        <v>201</v>
      </c>
      <c r="BM157" s="143" t="s">
        <v>1977</v>
      </c>
    </row>
    <row r="158" spans="2:47" s="1" customFormat="1" ht="11.25">
      <c r="B158" s="33"/>
      <c r="D158" s="149" t="s">
        <v>297</v>
      </c>
      <c r="F158" s="150" t="s">
        <v>824</v>
      </c>
      <c r="I158" s="147"/>
      <c r="L158" s="33"/>
      <c r="M158" s="148"/>
      <c r="T158" s="54"/>
      <c r="AT158" s="17" t="s">
        <v>297</v>
      </c>
      <c r="AU158" s="17" t="s">
        <v>87</v>
      </c>
    </row>
    <row r="159" spans="2:51" s="12" customFormat="1" ht="11.25">
      <c r="B159" s="151"/>
      <c r="D159" s="145" t="s">
        <v>320</v>
      </c>
      <c r="E159" s="152" t="s">
        <v>33</v>
      </c>
      <c r="F159" s="153" t="s">
        <v>1978</v>
      </c>
      <c r="H159" s="154">
        <v>11.5</v>
      </c>
      <c r="I159" s="155"/>
      <c r="L159" s="151"/>
      <c r="M159" s="156"/>
      <c r="T159" s="157"/>
      <c r="AT159" s="152" t="s">
        <v>320</v>
      </c>
      <c r="AU159" s="152" t="s">
        <v>87</v>
      </c>
      <c r="AV159" s="12" t="s">
        <v>87</v>
      </c>
      <c r="AW159" s="12" t="s">
        <v>39</v>
      </c>
      <c r="AX159" s="12" t="s">
        <v>85</v>
      </c>
      <c r="AY159" s="152" t="s">
        <v>194</v>
      </c>
    </row>
    <row r="160" spans="2:65" s="1" customFormat="1" ht="21.75" customHeight="1">
      <c r="B160" s="33"/>
      <c r="C160" s="132" t="s">
        <v>7</v>
      </c>
      <c r="D160" s="132" t="s">
        <v>197</v>
      </c>
      <c r="E160" s="133" t="s">
        <v>1259</v>
      </c>
      <c r="F160" s="134" t="s">
        <v>1260</v>
      </c>
      <c r="G160" s="135" t="s">
        <v>367</v>
      </c>
      <c r="H160" s="136">
        <v>30</v>
      </c>
      <c r="I160" s="137"/>
      <c r="J160" s="138">
        <f>ROUND(I160*H160,2)</f>
        <v>0</v>
      </c>
      <c r="K160" s="134" t="s">
        <v>295</v>
      </c>
      <c r="L160" s="33"/>
      <c r="M160" s="139" t="s">
        <v>33</v>
      </c>
      <c r="N160" s="140" t="s">
        <v>49</v>
      </c>
      <c r="P160" s="141">
        <f>O160*H160</f>
        <v>0</v>
      </c>
      <c r="Q160" s="141">
        <v>0.00044</v>
      </c>
      <c r="R160" s="141">
        <f>Q160*H160</f>
        <v>0.0132</v>
      </c>
      <c r="S160" s="141">
        <v>0</v>
      </c>
      <c r="T160" s="142">
        <f>S160*H160</f>
        <v>0</v>
      </c>
      <c r="AR160" s="143" t="s">
        <v>201</v>
      </c>
      <c r="AT160" s="143" t="s">
        <v>197</v>
      </c>
      <c r="AU160" s="143" t="s">
        <v>87</v>
      </c>
      <c r="AY160" s="17" t="s">
        <v>194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7" t="s">
        <v>85</v>
      </c>
      <c r="BK160" s="144">
        <f>ROUND(I160*H160,2)</f>
        <v>0</v>
      </c>
      <c r="BL160" s="17" t="s">
        <v>201</v>
      </c>
      <c r="BM160" s="143" t="s">
        <v>1979</v>
      </c>
    </row>
    <row r="161" spans="2:47" s="1" customFormat="1" ht="11.25">
      <c r="B161" s="33"/>
      <c r="D161" s="149" t="s">
        <v>297</v>
      </c>
      <c r="F161" s="150" t="s">
        <v>1262</v>
      </c>
      <c r="I161" s="147"/>
      <c r="L161" s="33"/>
      <c r="M161" s="148"/>
      <c r="T161" s="54"/>
      <c r="AT161" s="17" t="s">
        <v>297</v>
      </c>
      <c r="AU161" s="17" t="s">
        <v>87</v>
      </c>
    </row>
    <row r="162" spans="2:51" s="12" customFormat="1" ht="11.25">
      <c r="B162" s="151"/>
      <c r="D162" s="145" t="s">
        <v>320</v>
      </c>
      <c r="E162" s="152" t="s">
        <v>33</v>
      </c>
      <c r="F162" s="153" t="s">
        <v>1980</v>
      </c>
      <c r="H162" s="154">
        <v>30</v>
      </c>
      <c r="I162" s="155"/>
      <c r="L162" s="151"/>
      <c r="M162" s="156"/>
      <c r="T162" s="157"/>
      <c r="AT162" s="152" t="s">
        <v>320</v>
      </c>
      <c r="AU162" s="152" t="s">
        <v>87</v>
      </c>
      <c r="AV162" s="12" t="s">
        <v>87</v>
      </c>
      <c r="AW162" s="12" t="s">
        <v>39</v>
      </c>
      <c r="AX162" s="12" t="s">
        <v>85</v>
      </c>
      <c r="AY162" s="152" t="s">
        <v>194</v>
      </c>
    </row>
    <row r="163" spans="2:65" s="1" customFormat="1" ht="16.5" customHeight="1">
      <c r="B163" s="33"/>
      <c r="C163" s="132" t="s">
        <v>486</v>
      </c>
      <c r="D163" s="132" t="s">
        <v>197</v>
      </c>
      <c r="E163" s="133" t="s">
        <v>826</v>
      </c>
      <c r="F163" s="134" t="s">
        <v>827</v>
      </c>
      <c r="G163" s="135" t="s">
        <v>344</v>
      </c>
      <c r="H163" s="136">
        <v>1</v>
      </c>
      <c r="I163" s="137"/>
      <c r="J163" s="138">
        <f>ROUND(I163*H163,2)</f>
        <v>0</v>
      </c>
      <c r="K163" s="134" t="s">
        <v>295</v>
      </c>
      <c r="L163" s="33"/>
      <c r="M163" s="139" t="s">
        <v>33</v>
      </c>
      <c r="N163" s="140" t="s">
        <v>49</v>
      </c>
      <c r="P163" s="141">
        <f>O163*H163</f>
        <v>0</v>
      </c>
      <c r="Q163" s="141">
        <v>2.30102</v>
      </c>
      <c r="R163" s="141">
        <f>Q163*H163</f>
        <v>2.30102</v>
      </c>
      <c r="S163" s="141">
        <v>0</v>
      </c>
      <c r="T163" s="142">
        <f>S163*H163</f>
        <v>0</v>
      </c>
      <c r="AR163" s="143" t="s">
        <v>201</v>
      </c>
      <c r="AT163" s="143" t="s">
        <v>197</v>
      </c>
      <c r="AU163" s="143" t="s">
        <v>87</v>
      </c>
      <c r="AY163" s="17" t="s">
        <v>194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7" t="s">
        <v>85</v>
      </c>
      <c r="BK163" s="144">
        <f>ROUND(I163*H163,2)</f>
        <v>0</v>
      </c>
      <c r="BL163" s="17" t="s">
        <v>201</v>
      </c>
      <c r="BM163" s="143" t="s">
        <v>1981</v>
      </c>
    </row>
    <row r="164" spans="2:47" s="1" customFormat="1" ht="11.25">
      <c r="B164" s="33"/>
      <c r="D164" s="149" t="s">
        <v>297</v>
      </c>
      <c r="F164" s="150" t="s">
        <v>829</v>
      </c>
      <c r="I164" s="147"/>
      <c r="L164" s="33"/>
      <c r="M164" s="148"/>
      <c r="T164" s="54"/>
      <c r="AT164" s="17" t="s">
        <v>297</v>
      </c>
      <c r="AU164" s="17" t="s">
        <v>87</v>
      </c>
    </row>
    <row r="165" spans="2:51" s="12" customFormat="1" ht="11.25">
      <c r="B165" s="151"/>
      <c r="D165" s="145" t="s">
        <v>320</v>
      </c>
      <c r="E165" s="152" t="s">
        <v>33</v>
      </c>
      <c r="F165" s="153" t="s">
        <v>1982</v>
      </c>
      <c r="H165" s="154">
        <v>1</v>
      </c>
      <c r="I165" s="155"/>
      <c r="L165" s="151"/>
      <c r="M165" s="156"/>
      <c r="T165" s="157"/>
      <c r="AT165" s="152" t="s">
        <v>320</v>
      </c>
      <c r="AU165" s="152" t="s">
        <v>87</v>
      </c>
      <c r="AV165" s="12" t="s">
        <v>87</v>
      </c>
      <c r="AW165" s="12" t="s">
        <v>39</v>
      </c>
      <c r="AX165" s="12" t="s">
        <v>85</v>
      </c>
      <c r="AY165" s="152" t="s">
        <v>194</v>
      </c>
    </row>
    <row r="166" spans="2:65" s="1" customFormat="1" ht="16.5" customHeight="1">
      <c r="B166" s="33"/>
      <c r="C166" s="132" t="s">
        <v>293</v>
      </c>
      <c r="D166" s="132" t="s">
        <v>197</v>
      </c>
      <c r="E166" s="133" t="s">
        <v>1355</v>
      </c>
      <c r="F166" s="134" t="s">
        <v>1356</v>
      </c>
      <c r="G166" s="135" t="s">
        <v>1357</v>
      </c>
      <c r="H166" s="136">
        <v>15</v>
      </c>
      <c r="I166" s="137"/>
      <c r="J166" s="138">
        <f>ROUND(I166*H166,2)</f>
        <v>0</v>
      </c>
      <c r="K166" s="134" t="s">
        <v>295</v>
      </c>
      <c r="L166" s="33"/>
      <c r="M166" s="139" t="s">
        <v>33</v>
      </c>
      <c r="N166" s="140" t="s">
        <v>49</v>
      </c>
      <c r="P166" s="141">
        <f>O166*H166</f>
        <v>0</v>
      </c>
      <c r="Q166" s="141">
        <v>0.00014</v>
      </c>
      <c r="R166" s="141">
        <f>Q166*H166</f>
        <v>0.0021</v>
      </c>
      <c r="S166" s="141">
        <v>0</v>
      </c>
      <c r="T166" s="142">
        <f>S166*H166</f>
        <v>0</v>
      </c>
      <c r="AR166" s="143" t="s">
        <v>201</v>
      </c>
      <c r="AT166" s="143" t="s">
        <v>197</v>
      </c>
      <c r="AU166" s="143" t="s">
        <v>87</v>
      </c>
      <c r="AY166" s="17" t="s">
        <v>194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7" t="s">
        <v>85</v>
      </c>
      <c r="BK166" s="144">
        <f>ROUND(I166*H166,2)</f>
        <v>0</v>
      </c>
      <c r="BL166" s="17" t="s">
        <v>201</v>
      </c>
      <c r="BM166" s="143" t="s">
        <v>1983</v>
      </c>
    </row>
    <row r="167" spans="2:47" s="1" customFormat="1" ht="11.25">
      <c r="B167" s="33"/>
      <c r="D167" s="149" t="s">
        <v>297</v>
      </c>
      <c r="F167" s="150" t="s">
        <v>1359</v>
      </c>
      <c r="I167" s="147"/>
      <c r="L167" s="33"/>
      <c r="M167" s="148"/>
      <c r="T167" s="54"/>
      <c r="AT167" s="17" t="s">
        <v>297</v>
      </c>
      <c r="AU167" s="17" t="s">
        <v>87</v>
      </c>
    </row>
    <row r="168" spans="2:51" s="12" customFormat="1" ht="11.25">
      <c r="B168" s="151"/>
      <c r="D168" s="145" t="s">
        <v>320</v>
      </c>
      <c r="E168" s="152" t="s">
        <v>33</v>
      </c>
      <c r="F168" s="153" t="s">
        <v>1984</v>
      </c>
      <c r="H168" s="154">
        <v>15</v>
      </c>
      <c r="I168" s="155"/>
      <c r="L168" s="151"/>
      <c r="M168" s="156"/>
      <c r="T168" s="157"/>
      <c r="AT168" s="152" t="s">
        <v>320</v>
      </c>
      <c r="AU168" s="152" t="s">
        <v>87</v>
      </c>
      <c r="AV168" s="12" t="s">
        <v>87</v>
      </c>
      <c r="AW168" s="12" t="s">
        <v>39</v>
      </c>
      <c r="AX168" s="12" t="s">
        <v>85</v>
      </c>
      <c r="AY168" s="152" t="s">
        <v>194</v>
      </c>
    </row>
    <row r="169" spans="2:65" s="1" customFormat="1" ht="16.5" customHeight="1">
      <c r="B169" s="33"/>
      <c r="C169" s="161" t="s">
        <v>494</v>
      </c>
      <c r="D169" s="161" t="s">
        <v>348</v>
      </c>
      <c r="E169" s="162" t="s">
        <v>1361</v>
      </c>
      <c r="F169" s="163" t="s">
        <v>1362</v>
      </c>
      <c r="G169" s="164" t="s">
        <v>351</v>
      </c>
      <c r="H169" s="165">
        <v>6</v>
      </c>
      <c r="I169" s="166"/>
      <c r="J169" s="167">
        <f>ROUND(I169*H169,2)</f>
        <v>0</v>
      </c>
      <c r="K169" s="163" t="s">
        <v>295</v>
      </c>
      <c r="L169" s="168"/>
      <c r="M169" s="169" t="s">
        <v>33</v>
      </c>
      <c r="N169" s="170" t="s">
        <v>49</v>
      </c>
      <c r="P169" s="141">
        <f>O169*H169</f>
        <v>0</v>
      </c>
      <c r="Q169" s="141">
        <v>1</v>
      </c>
      <c r="R169" s="141">
        <f>Q169*H169</f>
        <v>6</v>
      </c>
      <c r="S169" s="141">
        <v>0</v>
      </c>
      <c r="T169" s="142">
        <f>S169*H169</f>
        <v>0</v>
      </c>
      <c r="AR169" s="143" t="s">
        <v>228</v>
      </c>
      <c r="AT169" s="143" t="s">
        <v>348</v>
      </c>
      <c r="AU169" s="143" t="s">
        <v>87</v>
      </c>
      <c r="AY169" s="17" t="s">
        <v>194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7" t="s">
        <v>85</v>
      </c>
      <c r="BK169" s="144">
        <f>ROUND(I169*H169,2)</f>
        <v>0</v>
      </c>
      <c r="BL169" s="17" t="s">
        <v>201</v>
      </c>
      <c r="BM169" s="143" t="s">
        <v>1985</v>
      </c>
    </row>
    <row r="170" spans="2:65" s="1" customFormat="1" ht="16.5" customHeight="1">
      <c r="B170" s="33"/>
      <c r="C170" s="161" t="s">
        <v>300</v>
      </c>
      <c r="D170" s="161" t="s">
        <v>348</v>
      </c>
      <c r="E170" s="162" t="s">
        <v>1364</v>
      </c>
      <c r="F170" s="163" t="s">
        <v>1365</v>
      </c>
      <c r="G170" s="164" t="s">
        <v>351</v>
      </c>
      <c r="H170" s="165">
        <v>9</v>
      </c>
      <c r="I170" s="166"/>
      <c r="J170" s="167">
        <f>ROUND(I170*H170,2)</f>
        <v>0</v>
      </c>
      <c r="K170" s="163" t="s">
        <v>295</v>
      </c>
      <c r="L170" s="168"/>
      <c r="M170" s="169" t="s">
        <v>33</v>
      </c>
      <c r="N170" s="170" t="s">
        <v>49</v>
      </c>
      <c r="P170" s="141">
        <f>O170*H170</f>
        <v>0</v>
      </c>
      <c r="Q170" s="141">
        <v>1</v>
      </c>
      <c r="R170" s="141">
        <f>Q170*H170</f>
        <v>9</v>
      </c>
      <c r="S170" s="141">
        <v>0</v>
      </c>
      <c r="T170" s="142">
        <f>S170*H170</f>
        <v>0</v>
      </c>
      <c r="AR170" s="143" t="s">
        <v>228</v>
      </c>
      <c r="AT170" s="143" t="s">
        <v>348</v>
      </c>
      <c r="AU170" s="143" t="s">
        <v>87</v>
      </c>
      <c r="AY170" s="17" t="s">
        <v>194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7" t="s">
        <v>85</v>
      </c>
      <c r="BK170" s="144">
        <f>ROUND(I170*H170,2)</f>
        <v>0</v>
      </c>
      <c r="BL170" s="17" t="s">
        <v>201</v>
      </c>
      <c r="BM170" s="143" t="s">
        <v>1986</v>
      </c>
    </row>
    <row r="171" spans="2:65" s="1" customFormat="1" ht="24.2" customHeight="1">
      <c r="B171" s="33"/>
      <c r="C171" s="132" t="s">
        <v>504</v>
      </c>
      <c r="D171" s="132" t="s">
        <v>197</v>
      </c>
      <c r="E171" s="133" t="s">
        <v>1367</v>
      </c>
      <c r="F171" s="134" t="s">
        <v>1368</v>
      </c>
      <c r="G171" s="135" t="s">
        <v>367</v>
      </c>
      <c r="H171" s="136">
        <v>30</v>
      </c>
      <c r="I171" s="137"/>
      <c r="J171" s="138">
        <f>ROUND(I171*H171,2)</f>
        <v>0</v>
      </c>
      <c r="K171" s="134" t="s">
        <v>295</v>
      </c>
      <c r="L171" s="33"/>
      <c r="M171" s="139" t="s">
        <v>33</v>
      </c>
      <c r="N171" s="140" t="s">
        <v>49</v>
      </c>
      <c r="P171" s="141">
        <f>O171*H171</f>
        <v>0</v>
      </c>
      <c r="Q171" s="141">
        <v>0.03701</v>
      </c>
      <c r="R171" s="141">
        <f>Q171*H171</f>
        <v>1.1103</v>
      </c>
      <c r="S171" s="141">
        <v>0</v>
      </c>
      <c r="T171" s="142">
        <f>S171*H171</f>
        <v>0</v>
      </c>
      <c r="AR171" s="143" t="s">
        <v>201</v>
      </c>
      <c r="AT171" s="143" t="s">
        <v>197</v>
      </c>
      <c r="AU171" s="143" t="s">
        <v>87</v>
      </c>
      <c r="AY171" s="17" t="s">
        <v>194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7" t="s">
        <v>85</v>
      </c>
      <c r="BK171" s="144">
        <f>ROUND(I171*H171,2)</f>
        <v>0</v>
      </c>
      <c r="BL171" s="17" t="s">
        <v>201</v>
      </c>
      <c r="BM171" s="143" t="s">
        <v>1987</v>
      </c>
    </row>
    <row r="172" spans="2:47" s="1" customFormat="1" ht="11.25">
      <c r="B172" s="33"/>
      <c r="D172" s="149" t="s">
        <v>297</v>
      </c>
      <c r="F172" s="150" t="s">
        <v>1370</v>
      </c>
      <c r="I172" s="147"/>
      <c r="L172" s="33"/>
      <c r="M172" s="148"/>
      <c r="T172" s="54"/>
      <c r="AT172" s="17" t="s">
        <v>297</v>
      </c>
      <c r="AU172" s="17" t="s">
        <v>87</v>
      </c>
    </row>
    <row r="173" spans="2:51" s="12" customFormat="1" ht="11.25">
      <c r="B173" s="151"/>
      <c r="D173" s="145" t="s">
        <v>320</v>
      </c>
      <c r="E173" s="152" t="s">
        <v>33</v>
      </c>
      <c r="F173" s="153" t="s">
        <v>1980</v>
      </c>
      <c r="H173" s="154">
        <v>30</v>
      </c>
      <c r="I173" s="155"/>
      <c r="L173" s="151"/>
      <c r="M173" s="156"/>
      <c r="T173" s="157"/>
      <c r="AT173" s="152" t="s">
        <v>320</v>
      </c>
      <c r="AU173" s="152" t="s">
        <v>87</v>
      </c>
      <c r="AV173" s="12" t="s">
        <v>87</v>
      </c>
      <c r="AW173" s="12" t="s">
        <v>39</v>
      </c>
      <c r="AX173" s="12" t="s">
        <v>85</v>
      </c>
      <c r="AY173" s="152" t="s">
        <v>194</v>
      </c>
    </row>
    <row r="174" spans="2:65" s="1" customFormat="1" ht="16.5" customHeight="1">
      <c r="B174" s="33"/>
      <c r="C174" s="161" t="s">
        <v>305</v>
      </c>
      <c r="D174" s="161" t="s">
        <v>348</v>
      </c>
      <c r="E174" s="162" t="s">
        <v>1231</v>
      </c>
      <c r="F174" s="163" t="s">
        <v>1232</v>
      </c>
      <c r="G174" s="164" t="s">
        <v>367</v>
      </c>
      <c r="H174" s="165">
        <v>30</v>
      </c>
      <c r="I174" s="166"/>
      <c r="J174" s="167">
        <f>ROUND(I174*H174,2)</f>
        <v>0</v>
      </c>
      <c r="K174" s="163" t="s">
        <v>295</v>
      </c>
      <c r="L174" s="168"/>
      <c r="M174" s="169" t="s">
        <v>33</v>
      </c>
      <c r="N174" s="170" t="s">
        <v>49</v>
      </c>
      <c r="P174" s="141">
        <f>O174*H174</f>
        <v>0</v>
      </c>
      <c r="Q174" s="141">
        <v>0.01598</v>
      </c>
      <c r="R174" s="141">
        <f>Q174*H174</f>
        <v>0.47940000000000005</v>
      </c>
      <c r="S174" s="141">
        <v>0</v>
      </c>
      <c r="T174" s="142">
        <f>S174*H174</f>
        <v>0</v>
      </c>
      <c r="AR174" s="143" t="s">
        <v>228</v>
      </c>
      <c r="AT174" s="143" t="s">
        <v>348</v>
      </c>
      <c r="AU174" s="143" t="s">
        <v>87</v>
      </c>
      <c r="AY174" s="17" t="s">
        <v>194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7" t="s">
        <v>85</v>
      </c>
      <c r="BK174" s="144">
        <f>ROUND(I174*H174,2)</f>
        <v>0</v>
      </c>
      <c r="BL174" s="17" t="s">
        <v>201</v>
      </c>
      <c r="BM174" s="143" t="s">
        <v>1988</v>
      </c>
    </row>
    <row r="175" spans="2:51" s="12" customFormat="1" ht="11.25">
      <c r="B175" s="151"/>
      <c r="D175" s="145" t="s">
        <v>320</v>
      </c>
      <c r="F175" s="153" t="s">
        <v>1989</v>
      </c>
      <c r="H175" s="154">
        <v>30</v>
      </c>
      <c r="I175" s="155"/>
      <c r="L175" s="151"/>
      <c r="M175" s="156"/>
      <c r="T175" s="157"/>
      <c r="AT175" s="152" t="s">
        <v>320</v>
      </c>
      <c r="AU175" s="152" t="s">
        <v>87</v>
      </c>
      <c r="AV175" s="12" t="s">
        <v>87</v>
      </c>
      <c r="AW175" s="12" t="s">
        <v>4</v>
      </c>
      <c r="AX175" s="12" t="s">
        <v>85</v>
      </c>
      <c r="AY175" s="152" t="s">
        <v>194</v>
      </c>
    </row>
    <row r="176" spans="2:65" s="1" customFormat="1" ht="16.5" customHeight="1">
      <c r="B176" s="33"/>
      <c r="C176" s="132" t="s">
        <v>309</v>
      </c>
      <c r="D176" s="132" t="s">
        <v>197</v>
      </c>
      <c r="E176" s="133" t="s">
        <v>1373</v>
      </c>
      <c r="F176" s="134" t="s">
        <v>1374</v>
      </c>
      <c r="G176" s="135" t="s">
        <v>621</v>
      </c>
      <c r="H176" s="136">
        <v>6</v>
      </c>
      <c r="I176" s="137"/>
      <c r="J176" s="138">
        <f>ROUND(I176*H176,2)</f>
        <v>0</v>
      </c>
      <c r="K176" s="134" t="s">
        <v>295</v>
      </c>
      <c r="L176" s="33"/>
      <c r="M176" s="139" t="s">
        <v>33</v>
      </c>
      <c r="N176" s="140" t="s">
        <v>49</v>
      </c>
      <c r="P176" s="141">
        <f>O176*H176</f>
        <v>0</v>
      </c>
      <c r="Q176" s="141">
        <v>0.00061</v>
      </c>
      <c r="R176" s="141">
        <f>Q176*H176</f>
        <v>0.00366</v>
      </c>
      <c r="S176" s="141">
        <v>0</v>
      </c>
      <c r="T176" s="142">
        <f>S176*H176</f>
        <v>0</v>
      </c>
      <c r="AR176" s="143" t="s">
        <v>201</v>
      </c>
      <c r="AT176" s="143" t="s">
        <v>197</v>
      </c>
      <c r="AU176" s="143" t="s">
        <v>87</v>
      </c>
      <c r="AY176" s="17" t="s">
        <v>194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7" t="s">
        <v>85</v>
      </c>
      <c r="BK176" s="144">
        <f>ROUND(I176*H176,2)</f>
        <v>0</v>
      </c>
      <c r="BL176" s="17" t="s">
        <v>201</v>
      </c>
      <c r="BM176" s="143" t="s">
        <v>1990</v>
      </c>
    </row>
    <row r="177" spans="2:47" s="1" customFormat="1" ht="11.25">
      <c r="B177" s="33"/>
      <c r="D177" s="149" t="s">
        <v>297</v>
      </c>
      <c r="F177" s="150" t="s">
        <v>1376</v>
      </c>
      <c r="I177" s="147"/>
      <c r="L177" s="33"/>
      <c r="M177" s="148"/>
      <c r="T177" s="54"/>
      <c r="AT177" s="17" t="s">
        <v>297</v>
      </c>
      <c r="AU177" s="17" t="s">
        <v>87</v>
      </c>
    </row>
    <row r="178" spans="2:63" s="11" customFormat="1" ht="22.9" customHeight="1">
      <c r="B178" s="120"/>
      <c r="D178" s="121" t="s">
        <v>77</v>
      </c>
      <c r="E178" s="130" t="s">
        <v>208</v>
      </c>
      <c r="F178" s="130" t="s">
        <v>341</v>
      </c>
      <c r="I178" s="123"/>
      <c r="J178" s="131">
        <f>BK178</f>
        <v>0</v>
      </c>
      <c r="L178" s="120"/>
      <c r="M178" s="125"/>
      <c r="P178" s="126">
        <f>SUM(P179:P200)</f>
        <v>0</v>
      </c>
      <c r="R178" s="126">
        <f>SUM(R179:R200)</f>
        <v>4.42029897</v>
      </c>
      <c r="T178" s="127">
        <f>SUM(T179:T200)</f>
        <v>0</v>
      </c>
      <c r="AR178" s="121" t="s">
        <v>85</v>
      </c>
      <c r="AT178" s="128" t="s">
        <v>77</v>
      </c>
      <c r="AU178" s="128" t="s">
        <v>85</v>
      </c>
      <c r="AY178" s="121" t="s">
        <v>194</v>
      </c>
      <c r="BK178" s="129">
        <f>SUM(BK179:BK200)</f>
        <v>0</v>
      </c>
    </row>
    <row r="179" spans="2:65" s="1" customFormat="1" ht="37.9" customHeight="1">
      <c r="B179" s="33"/>
      <c r="C179" s="132" t="s">
        <v>314</v>
      </c>
      <c r="D179" s="132" t="s">
        <v>197</v>
      </c>
      <c r="E179" s="133" t="s">
        <v>833</v>
      </c>
      <c r="F179" s="134" t="s">
        <v>834</v>
      </c>
      <c r="G179" s="135" t="s">
        <v>344</v>
      </c>
      <c r="H179" s="136">
        <v>26</v>
      </c>
      <c r="I179" s="137"/>
      <c r="J179" s="138">
        <f>ROUND(I179*H179,2)</f>
        <v>0</v>
      </c>
      <c r="K179" s="134" t="s">
        <v>295</v>
      </c>
      <c r="L179" s="33"/>
      <c r="M179" s="139" t="s">
        <v>33</v>
      </c>
      <c r="N179" s="140" t="s">
        <v>49</v>
      </c>
      <c r="P179" s="141">
        <f>O179*H179</f>
        <v>0</v>
      </c>
      <c r="Q179" s="141">
        <v>0</v>
      </c>
      <c r="R179" s="141">
        <f>Q179*H179</f>
        <v>0</v>
      </c>
      <c r="S179" s="141">
        <v>0</v>
      </c>
      <c r="T179" s="142">
        <f>S179*H179</f>
        <v>0</v>
      </c>
      <c r="AR179" s="143" t="s">
        <v>201</v>
      </c>
      <c r="AT179" s="143" t="s">
        <v>197</v>
      </c>
      <c r="AU179" s="143" t="s">
        <v>87</v>
      </c>
      <c r="AY179" s="17" t="s">
        <v>194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7" t="s">
        <v>85</v>
      </c>
      <c r="BK179" s="144">
        <f>ROUND(I179*H179,2)</f>
        <v>0</v>
      </c>
      <c r="BL179" s="17" t="s">
        <v>201</v>
      </c>
      <c r="BM179" s="143" t="s">
        <v>1991</v>
      </c>
    </row>
    <row r="180" spans="2:47" s="1" customFormat="1" ht="11.25">
      <c r="B180" s="33"/>
      <c r="D180" s="149" t="s">
        <v>297</v>
      </c>
      <c r="F180" s="150" t="s">
        <v>836</v>
      </c>
      <c r="I180" s="147"/>
      <c r="L180" s="33"/>
      <c r="M180" s="148"/>
      <c r="T180" s="54"/>
      <c r="AT180" s="17" t="s">
        <v>297</v>
      </c>
      <c r="AU180" s="17" t="s">
        <v>87</v>
      </c>
    </row>
    <row r="181" spans="2:51" s="12" customFormat="1" ht="11.25">
      <c r="B181" s="151"/>
      <c r="D181" s="145" t="s">
        <v>320</v>
      </c>
      <c r="E181" s="152" t="s">
        <v>33</v>
      </c>
      <c r="F181" s="153" t="s">
        <v>1992</v>
      </c>
      <c r="H181" s="154">
        <v>26</v>
      </c>
      <c r="I181" s="155"/>
      <c r="L181" s="151"/>
      <c r="M181" s="156"/>
      <c r="T181" s="157"/>
      <c r="AT181" s="152" t="s">
        <v>320</v>
      </c>
      <c r="AU181" s="152" t="s">
        <v>87</v>
      </c>
      <c r="AV181" s="12" t="s">
        <v>87</v>
      </c>
      <c r="AW181" s="12" t="s">
        <v>39</v>
      </c>
      <c r="AX181" s="12" t="s">
        <v>85</v>
      </c>
      <c r="AY181" s="152" t="s">
        <v>194</v>
      </c>
    </row>
    <row r="182" spans="2:65" s="1" customFormat="1" ht="37.9" customHeight="1">
      <c r="B182" s="33"/>
      <c r="C182" s="132" t="s">
        <v>324</v>
      </c>
      <c r="D182" s="132" t="s">
        <v>197</v>
      </c>
      <c r="E182" s="133" t="s">
        <v>477</v>
      </c>
      <c r="F182" s="134" t="s">
        <v>478</v>
      </c>
      <c r="G182" s="135" t="s">
        <v>317</v>
      </c>
      <c r="H182" s="136">
        <v>53</v>
      </c>
      <c r="I182" s="137"/>
      <c r="J182" s="138">
        <f>ROUND(I182*H182,2)</f>
        <v>0</v>
      </c>
      <c r="K182" s="134" t="s">
        <v>295</v>
      </c>
      <c r="L182" s="33"/>
      <c r="M182" s="139" t="s">
        <v>33</v>
      </c>
      <c r="N182" s="140" t="s">
        <v>49</v>
      </c>
      <c r="P182" s="141">
        <f>O182*H182</f>
        <v>0</v>
      </c>
      <c r="Q182" s="141">
        <v>0.00726</v>
      </c>
      <c r="R182" s="141">
        <f>Q182*H182</f>
        <v>0.38478</v>
      </c>
      <c r="S182" s="141">
        <v>0</v>
      </c>
      <c r="T182" s="142">
        <f>S182*H182</f>
        <v>0</v>
      </c>
      <c r="AR182" s="143" t="s">
        <v>201</v>
      </c>
      <c r="AT182" s="143" t="s">
        <v>197</v>
      </c>
      <c r="AU182" s="143" t="s">
        <v>87</v>
      </c>
      <c r="AY182" s="17" t="s">
        <v>194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7" t="s">
        <v>85</v>
      </c>
      <c r="BK182" s="144">
        <f>ROUND(I182*H182,2)</f>
        <v>0</v>
      </c>
      <c r="BL182" s="17" t="s">
        <v>201</v>
      </c>
      <c r="BM182" s="143" t="s">
        <v>1993</v>
      </c>
    </row>
    <row r="183" spans="2:47" s="1" customFormat="1" ht="11.25">
      <c r="B183" s="33"/>
      <c r="D183" s="149" t="s">
        <v>297</v>
      </c>
      <c r="F183" s="150" t="s">
        <v>480</v>
      </c>
      <c r="I183" s="147"/>
      <c r="L183" s="33"/>
      <c r="M183" s="148"/>
      <c r="T183" s="54"/>
      <c r="AT183" s="17" t="s">
        <v>297</v>
      </c>
      <c r="AU183" s="17" t="s">
        <v>87</v>
      </c>
    </row>
    <row r="184" spans="2:51" s="12" customFormat="1" ht="11.25">
      <c r="B184" s="151"/>
      <c r="D184" s="145" t="s">
        <v>320</v>
      </c>
      <c r="E184" s="152" t="s">
        <v>33</v>
      </c>
      <c r="F184" s="153" t="s">
        <v>1994</v>
      </c>
      <c r="H184" s="154">
        <v>53</v>
      </c>
      <c r="I184" s="155"/>
      <c r="L184" s="151"/>
      <c r="M184" s="156"/>
      <c r="T184" s="157"/>
      <c r="AT184" s="152" t="s">
        <v>320</v>
      </c>
      <c r="AU184" s="152" t="s">
        <v>87</v>
      </c>
      <c r="AV184" s="12" t="s">
        <v>87</v>
      </c>
      <c r="AW184" s="12" t="s">
        <v>39</v>
      </c>
      <c r="AX184" s="12" t="s">
        <v>85</v>
      </c>
      <c r="AY184" s="152" t="s">
        <v>194</v>
      </c>
    </row>
    <row r="185" spans="2:65" s="1" customFormat="1" ht="37.9" customHeight="1">
      <c r="B185" s="33"/>
      <c r="C185" s="132" t="s">
        <v>861</v>
      </c>
      <c r="D185" s="132" t="s">
        <v>197</v>
      </c>
      <c r="E185" s="133" t="s">
        <v>482</v>
      </c>
      <c r="F185" s="134" t="s">
        <v>483</v>
      </c>
      <c r="G185" s="135" t="s">
        <v>317</v>
      </c>
      <c r="H185" s="136">
        <v>53</v>
      </c>
      <c r="I185" s="137"/>
      <c r="J185" s="138">
        <f>ROUND(I185*H185,2)</f>
        <v>0</v>
      </c>
      <c r="K185" s="134" t="s">
        <v>295</v>
      </c>
      <c r="L185" s="33"/>
      <c r="M185" s="139" t="s">
        <v>33</v>
      </c>
      <c r="N185" s="140" t="s">
        <v>49</v>
      </c>
      <c r="P185" s="141">
        <f>O185*H185</f>
        <v>0</v>
      </c>
      <c r="Q185" s="141">
        <v>0.00086</v>
      </c>
      <c r="R185" s="141">
        <f>Q185*H185</f>
        <v>0.045579999999999996</v>
      </c>
      <c r="S185" s="141">
        <v>0</v>
      </c>
      <c r="T185" s="142">
        <f>S185*H185</f>
        <v>0</v>
      </c>
      <c r="AR185" s="143" t="s">
        <v>201</v>
      </c>
      <c r="AT185" s="143" t="s">
        <v>197</v>
      </c>
      <c r="AU185" s="143" t="s">
        <v>87</v>
      </c>
      <c r="AY185" s="17" t="s">
        <v>194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7" t="s">
        <v>85</v>
      </c>
      <c r="BK185" s="144">
        <f>ROUND(I185*H185,2)</f>
        <v>0</v>
      </c>
      <c r="BL185" s="17" t="s">
        <v>201</v>
      </c>
      <c r="BM185" s="143" t="s">
        <v>1995</v>
      </c>
    </row>
    <row r="186" spans="2:47" s="1" customFormat="1" ht="11.25">
      <c r="B186" s="33"/>
      <c r="D186" s="149" t="s">
        <v>297</v>
      </c>
      <c r="F186" s="150" t="s">
        <v>485</v>
      </c>
      <c r="I186" s="147"/>
      <c r="L186" s="33"/>
      <c r="M186" s="148"/>
      <c r="T186" s="54"/>
      <c r="AT186" s="17" t="s">
        <v>297</v>
      </c>
      <c r="AU186" s="17" t="s">
        <v>87</v>
      </c>
    </row>
    <row r="187" spans="2:65" s="1" customFormat="1" ht="44.25" customHeight="1">
      <c r="B187" s="33"/>
      <c r="C187" s="132" t="s">
        <v>866</v>
      </c>
      <c r="D187" s="132" t="s">
        <v>197</v>
      </c>
      <c r="E187" s="133" t="s">
        <v>845</v>
      </c>
      <c r="F187" s="134" t="s">
        <v>846</v>
      </c>
      <c r="G187" s="135" t="s">
        <v>351</v>
      </c>
      <c r="H187" s="136">
        <v>0.654</v>
      </c>
      <c r="I187" s="137"/>
      <c r="J187" s="138">
        <f>ROUND(I187*H187,2)</f>
        <v>0</v>
      </c>
      <c r="K187" s="134" t="s">
        <v>295</v>
      </c>
      <c r="L187" s="33"/>
      <c r="M187" s="139" t="s">
        <v>33</v>
      </c>
      <c r="N187" s="140" t="s">
        <v>49</v>
      </c>
      <c r="P187" s="141">
        <f>O187*H187</f>
        <v>0</v>
      </c>
      <c r="Q187" s="141">
        <v>1.09528</v>
      </c>
      <c r="R187" s="141">
        <f>Q187*H187</f>
        <v>0.71631312</v>
      </c>
      <c r="S187" s="141">
        <v>0</v>
      </c>
      <c r="T187" s="142">
        <f>S187*H187</f>
        <v>0</v>
      </c>
      <c r="AR187" s="143" t="s">
        <v>201</v>
      </c>
      <c r="AT187" s="143" t="s">
        <v>197</v>
      </c>
      <c r="AU187" s="143" t="s">
        <v>87</v>
      </c>
      <c r="AY187" s="17" t="s">
        <v>194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7" t="s">
        <v>85</v>
      </c>
      <c r="BK187" s="144">
        <f>ROUND(I187*H187,2)</f>
        <v>0</v>
      </c>
      <c r="BL187" s="17" t="s">
        <v>201</v>
      </c>
      <c r="BM187" s="143" t="s">
        <v>1996</v>
      </c>
    </row>
    <row r="188" spans="2:47" s="1" customFormat="1" ht="11.25">
      <c r="B188" s="33"/>
      <c r="D188" s="149" t="s">
        <v>297</v>
      </c>
      <c r="F188" s="150" t="s">
        <v>848</v>
      </c>
      <c r="I188" s="147"/>
      <c r="L188" s="33"/>
      <c r="M188" s="148"/>
      <c r="T188" s="54"/>
      <c r="AT188" s="17" t="s">
        <v>297</v>
      </c>
      <c r="AU188" s="17" t="s">
        <v>87</v>
      </c>
    </row>
    <row r="189" spans="2:51" s="12" customFormat="1" ht="11.25">
      <c r="B189" s="151"/>
      <c r="D189" s="145" t="s">
        <v>320</v>
      </c>
      <c r="E189" s="152" t="s">
        <v>33</v>
      </c>
      <c r="F189" s="153" t="s">
        <v>1997</v>
      </c>
      <c r="H189" s="154">
        <v>0.654</v>
      </c>
      <c r="I189" s="155"/>
      <c r="L189" s="151"/>
      <c r="M189" s="156"/>
      <c r="T189" s="157"/>
      <c r="AT189" s="152" t="s">
        <v>320</v>
      </c>
      <c r="AU189" s="152" t="s">
        <v>87</v>
      </c>
      <c r="AV189" s="12" t="s">
        <v>87</v>
      </c>
      <c r="AW189" s="12" t="s">
        <v>39</v>
      </c>
      <c r="AX189" s="12" t="s">
        <v>85</v>
      </c>
      <c r="AY189" s="152" t="s">
        <v>194</v>
      </c>
    </row>
    <row r="190" spans="2:65" s="1" customFormat="1" ht="44.25" customHeight="1">
      <c r="B190" s="33"/>
      <c r="C190" s="132" t="s">
        <v>871</v>
      </c>
      <c r="D190" s="132" t="s">
        <v>197</v>
      </c>
      <c r="E190" s="133" t="s">
        <v>850</v>
      </c>
      <c r="F190" s="134" t="s">
        <v>851</v>
      </c>
      <c r="G190" s="135" t="s">
        <v>351</v>
      </c>
      <c r="H190" s="136">
        <v>1.046</v>
      </c>
      <c r="I190" s="137"/>
      <c r="J190" s="138">
        <f>ROUND(I190*H190,2)</f>
        <v>0</v>
      </c>
      <c r="K190" s="134" t="s">
        <v>295</v>
      </c>
      <c r="L190" s="33"/>
      <c r="M190" s="139" t="s">
        <v>33</v>
      </c>
      <c r="N190" s="140" t="s">
        <v>49</v>
      </c>
      <c r="P190" s="141">
        <f>O190*H190</f>
        <v>0</v>
      </c>
      <c r="Q190" s="141">
        <v>1.0556</v>
      </c>
      <c r="R190" s="141">
        <f>Q190*H190</f>
        <v>1.1041576000000002</v>
      </c>
      <c r="S190" s="141">
        <v>0</v>
      </c>
      <c r="T190" s="142">
        <f>S190*H190</f>
        <v>0</v>
      </c>
      <c r="AR190" s="143" t="s">
        <v>201</v>
      </c>
      <c r="AT190" s="143" t="s">
        <v>197</v>
      </c>
      <c r="AU190" s="143" t="s">
        <v>87</v>
      </c>
      <c r="AY190" s="17" t="s">
        <v>194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7" t="s">
        <v>85</v>
      </c>
      <c r="BK190" s="144">
        <f>ROUND(I190*H190,2)</f>
        <v>0</v>
      </c>
      <c r="BL190" s="17" t="s">
        <v>201</v>
      </c>
      <c r="BM190" s="143" t="s">
        <v>1998</v>
      </c>
    </row>
    <row r="191" spans="2:47" s="1" customFormat="1" ht="11.25">
      <c r="B191" s="33"/>
      <c r="D191" s="149" t="s">
        <v>297</v>
      </c>
      <c r="F191" s="150" t="s">
        <v>853</v>
      </c>
      <c r="I191" s="147"/>
      <c r="L191" s="33"/>
      <c r="M191" s="148"/>
      <c r="T191" s="54"/>
      <c r="AT191" s="17" t="s">
        <v>297</v>
      </c>
      <c r="AU191" s="17" t="s">
        <v>87</v>
      </c>
    </row>
    <row r="192" spans="2:51" s="12" customFormat="1" ht="11.25">
      <c r="B192" s="151"/>
      <c r="D192" s="145" t="s">
        <v>320</v>
      </c>
      <c r="E192" s="152" t="s">
        <v>33</v>
      </c>
      <c r="F192" s="153" t="s">
        <v>1999</v>
      </c>
      <c r="H192" s="154">
        <v>1.046</v>
      </c>
      <c r="I192" s="155"/>
      <c r="L192" s="151"/>
      <c r="M192" s="156"/>
      <c r="T192" s="157"/>
      <c r="AT192" s="152" t="s">
        <v>320</v>
      </c>
      <c r="AU192" s="152" t="s">
        <v>87</v>
      </c>
      <c r="AV192" s="12" t="s">
        <v>87</v>
      </c>
      <c r="AW192" s="12" t="s">
        <v>39</v>
      </c>
      <c r="AX192" s="12" t="s">
        <v>85</v>
      </c>
      <c r="AY192" s="152" t="s">
        <v>194</v>
      </c>
    </row>
    <row r="193" spans="2:65" s="1" customFormat="1" ht="44.25" customHeight="1">
      <c r="B193" s="33"/>
      <c r="C193" s="132" t="s">
        <v>875</v>
      </c>
      <c r="D193" s="132" t="s">
        <v>197</v>
      </c>
      <c r="E193" s="133" t="s">
        <v>855</v>
      </c>
      <c r="F193" s="134" t="s">
        <v>856</v>
      </c>
      <c r="G193" s="135" t="s">
        <v>351</v>
      </c>
      <c r="H193" s="136">
        <v>0.915</v>
      </c>
      <c r="I193" s="137"/>
      <c r="J193" s="138">
        <f>ROUND(I193*H193,2)</f>
        <v>0</v>
      </c>
      <c r="K193" s="134" t="s">
        <v>295</v>
      </c>
      <c r="L193" s="33"/>
      <c r="M193" s="139" t="s">
        <v>33</v>
      </c>
      <c r="N193" s="140" t="s">
        <v>49</v>
      </c>
      <c r="P193" s="141">
        <f>O193*H193</f>
        <v>0</v>
      </c>
      <c r="Q193" s="141">
        <v>1.03955</v>
      </c>
      <c r="R193" s="141">
        <f>Q193*H193</f>
        <v>0.9511882500000001</v>
      </c>
      <c r="S193" s="141">
        <v>0</v>
      </c>
      <c r="T193" s="142">
        <f>S193*H193</f>
        <v>0</v>
      </c>
      <c r="AR193" s="143" t="s">
        <v>201</v>
      </c>
      <c r="AT193" s="143" t="s">
        <v>197</v>
      </c>
      <c r="AU193" s="143" t="s">
        <v>87</v>
      </c>
      <c r="AY193" s="17" t="s">
        <v>194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7" t="s">
        <v>85</v>
      </c>
      <c r="BK193" s="144">
        <f>ROUND(I193*H193,2)</f>
        <v>0</v>
      </c>
      <c r="BL193" s="17" t="s">
        <v>201</v>
      </c>
      <c r="BM193" s="143" t="s">
        <v>2000</v>
      </c>
    </row>
    <row r="194" spans="2:47" s="1" customFormat="1" ht="11.25">
      <c r="B194" s="33"/>
      <c r="D194" s="149" t="s">
        <v>297</v>
      </c>
      <c r="F194" s="150" t="s">
        <v>858</v>
      </c>
      <c r="I194" s="147"/>
      <c r="L194" s="33"/>
      <c r="M194" s="148"/>
      <c r="T194" s="54"/>
      <c r="AT194" s="17" t="s">
        <v>297</v>
      </c>
      <c r="AU194" s="17" t="s">
        <v>87</v>
      </c>
    </row>
    <row r="195" spans="2:51" s="12" customFormat="1" ht="11.25">
      <c r="B195" s="151"/>
      <c r="D195" s="145" t="s">
        <v>320</v>
      </c>
      <c r="E195" s="152" t="s">
        <v>33</v>
      </c>
      <c r="F195" s="153" t="s">
        <v>2001</v>
      </c>
      <c r="H195" s="154">
        <v>0.915</v>
      </c>
      <c r="I195" s="155"/>
      <c r="L195" s="151"/>
      <c r="M195" s="156"/>
      <c r="T195" s="157"/>
      <c r="AT195" s="152" t="s">
        <v>320</v>
      </c>
      <c r="AU195" s="152" t="s">
        <v>87</v>
      </c>
      <c r="AV195" s="12" t="s">
        <v>87</v>
      </c>
      <c r="AW195" s="12" t="s">
        <v>39</v>
      </c>
      <c r="AX195" s="12" t="s">
        <v>85</v>
      </c>
      <c r="AY195" s="152" t="s">
        <v>194</v>
      </c>
    </row>
    <row r="196" spans="2:65" s="1" customFormat="1" ht="16.5" customHeight="1">
      <c r="B196" s="33"/>
      <c r="C196" s="132" t="s">
        <v>878</v>
      </c>
      <c r="D196" s="132" t="s">
        <v>197</v>
      </c>
      <c r="E196" s="133" t="s">
        <v>862</v>
      </c>
      <c r="F196" s="134" t="s">
        <v>863</v>
      </c>
      <c r="G196" s="135" t="s">
        <v>317</v>
      </c>
      <c r="H196" s="136">
        <v>20</v>
      </c>
      <c r="I196" s="137"/>
      <c r="J196" s="138">
        <f>ROUND(I196*H196,2)</f>
        <v>0</v>
      </c>
      <c r="K196" s="134" t="s">
        <v>33</v>
      </c>
      <c r="L196" s="33"/>
      <c r="M196" s="139" t="s">
        <v>33</v>
      </c>
      <c r="N196" s="140" t="s">
        <v>49</v>
      </c>
      <c r="P196" s="141">
        <f>O196*H196</f>
        <v>0</v>
      </c>
      <c r="Q196" s="141">
        <v>0</v>
      </c>
      <c r="R196" s="141">
        <f>Q196*H196</f>
        <v>0</v>
      </c>
      <c r="S196" s="141">
        <v>0</v>
      </c>
      <c r="T196" s="142">
        <f>S196*H196</f>
        <v>0</v>
      </c>
      <c r="AR196" s="143" t="s">
        <v>201</v>
      </c>
      <c r="AT196" s="143" t="s">
        <v>197</v>
      </c>
      <c r="AU196" s="143" t="s">
        <v>87</v>
      </c>
      <c r="AY196" s="17" t="s">
        <v>194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7" t="s">
        <v>85</v>
      </c>
      <c r="BK196" s="144">
        <f>ROUND(I196*H196,2)</f>
        <v>0</v>
      </c>
      <c r="BL196" s="17" t="s">
        <v>201</v>
      </c>
      <c r="BM196" s="143" t="s">
        <v>2002</v>
      </c>
    </row>
    <row r="197" spans="2:51" s="12" customFormat="1" ht="11.25">
      <c r="B197" s="151"/>
      <c r="D197" s="145" t="s">
        <v>320</v>
      </c>
      <c r="E197" s="152" t="s">
        <v>33</v>
      </c>
      <c r="F197" s="153" t="s">
        <v>283</v>
      </c>
      <c r="H197" s="154">
        <v>20</v>
      </c>
      <c r="I197" s="155"/>
      <c r="L197" s="151"/>
      <c r="M197" s="156"/>
      <c r="T197" s="157"/>
      <c r="AT197" s="152" t="s">
        <v>320</v>
      </c>
      <c r="AU197" s="152" t="s">
        <v>87</v>
      </c>
      <c r="AV197" s="12" t="s">
        <v>87</v>
      </c>
      <c r="AW197" s="12" t="s">
        <v>39</v>
      </c>
      <c r="AX197" s="12" t="s">
        <v>85</v>
      </c>
      <c r="AY197" s="152" t="s">
        <v>194</v>
      </c>
    </row>
    <row r="198" spans="2:65" s="1" customFormat="1" ht="16.5" customHeight="1">
      <c r="B198" s="33"/>
      <c r="C198" s="132" t="s">
        <v>882</v>
      </c>
      <c r="D198" s="132" t="s">
        <v>197</v>
      </c>
      <c r="E198" s="133" t="s">
        <v>867</v>
      </c>
      <c r="F198" s="134" t="s">
        <v>868</v>
      </c>
      <c r="G198" s="135" t="s">
        <v>317</v>
      </c>
      <c r="H198" s="136">
        <v>14</v>
      </c>
      <c r="I198" s="137"/>
      <c r="J198" s="138">
        <f>ROUND(I198*H198,2)</f>
        <v>0</v>
      </c>
      <c r="K198" s="134" t="s">
        <v>33</v>
      </c>
      <c r="L198" s="33"/>
      <c r="M198" s="139" t="s">
        <v>33</v>
      </c>
      <c r="N198" s="140" t="s">
        <v>49</v>
      </c>
      <c r="P198" s="141">
        <f>O198*H198</f>
        <v>0</v>
      </c>
      <c r="Q198" s="141">
        <v>0.08702</v>
      </c>
      <c r="R198" s="141">
        <f>Q198*H198</f>
        <v>1.21828</v>
      </c>
      <c r="S198" s="141">
        <v>0</v>
      </c>
      <c r="T198" s="142">
        <f>S198*H198</f>
        <v>0</v>
      </c>
      <c r="AR198" s="143" t="s">
        <v>201</v>
      </c>
      <c r="AT198" s="143" t="s">
        <v>197</v>
      </c>
      <c r="AU198" s="143" t="s">
        <v>87</v>
      </c>
      <c r="AY198" s="17" t="s">
        <v>194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7" t="s">
        <v>85</v>
      </c>
      <c r="BK198" s="144">
        <f>ROUND(I198*H198,2)</f>
        <v>0</v>
      </c>
      <c r="BL198" s="17" t="s">
        <v>201</v>
      </c>
      <c r="BM198" s="143" t="s">
        <v>2003</v>
      </c>
    </row>
    <row r="199" spans="2:51" s="12" customFormat="1" ht="11.25">
      <c r="B199" s="151"/>
      <c r="D199" s="145" t="s">
        <v>320</v>
      </c>
      <c r="E199" s="152" t="s">
        <v>33</v>
      </c>
      <c r="F199" s="153" t="s">
        <v>2004</v>
      </c>
      <c r="H199" s="154">
        <v>14</v>
      </c>
      <c r="I199" s="155"/>
      <c r="L199" s="151"/>
      <c r="M199" s="156"/>
      <c r="T199" s="157"/>
      <c r="AT199" s="152" t="s">
        <v>320</v>
      </c>
      <c r="AU199" s="152" t="s">
        <v>87</v>
      </c>
      <c r="AV199" s="12" t="s">
        <v>87</v>
      </c>
      <c r="AW199" s="12" t="s">
        <v>39</v>
      </c>
      <c r="AX199" s="12" t="s">
        <v>85</v>
      </c>
      <c r="AY199" s="152" t="s">
        <v>194</v>
      </c>
    </row>
    <row r="200" spans="2:65" s="1" customFormat="1" ht="37.9" customHeight="1">
      <c r="B200" s="33"/>
      <c r="C200" s="132" t="s">
        <v>888</v>
      </c>
      <c r="D200" s="132" t="s">
        <v>197</v>
      </c>
      <c r="E200" s="133" t="s">
        <v>872</v>
      </c>
      <c r="F200" s="134" t="s">
        <v>873</v>
      </c>
      <c r="G200" s="135" t="s">
        <v>317</v>
      </c>
      <c r="H200" s="136">
        <v>14</v>
      </c>
      <c r="I200" s="137"/>
      <c r="J200" s="138">
        <f>ROUND(I200*H200,2)</f>
        <v>0</v>
      </c>
      <c r="K200" s="134" t="s">
        <v>33</v>
      </c>
      <c r="L200" s="33"/>
      <c r="M200" s="139" t="s">
        <v>33</v>
      </c>
      <c r="N200" s="140" t="s">
        <v>49</v>
      </c>
      <c r="P200" s="141">
        <f>O200*H200</f>
        <v>0</v>
      </c>
      <c r="Q200" s="141">
        <v>0</v>
      </c>
      <c r="R200" s="141">
        <f>Q200*H200</f>
        <v>0</v>
      </c>
      <c r="S200" s="141">
        <v>0</v>
      </c>
      <c r="T200" s="142">
        <f>S200*H200</f>
        <v>0</v>
      </c>
      <c r="AR200" s="143" t="s">
        <v>201</v>
      </c>
      <c r="AT200" s="143" t="s">
        <v>197</v>
      </c>
      <c r="AU200" s="143" t="s">
        <v>87</v>
      </c>
      <c r="AY200" s="17" t="s">
        <v>194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7" t="s">
        <v>85</v>
      </c>
      <c r="BK200" s="144">
        <f>ROUND(I200*H200,2)</f>
        <v>0</v>
      </c>
      <c r="BL200" s="17" t="s">
        <v>201</v>
      </c>
      <c r="BM200" s="143" t="s">
        <v>2005</v>
      </c>
    </row>
    <row r="201" spans="2:63" s="11" customFormat="1" ht="22.9" customHeight="1">
      <c r="B201" s="120"/>
      <c r="D201" s="121" t="s">
        <v>77</v>
      </c>
      <c r="E201" s="130" t="s">
        <v>201</v>
      </c>
      <c r="F201" s="130" t="s">
        <v>354</v>
      </c>
      <c r="I201" s="123"/>
      <c r="J201" s="131">
        <f>BK201</f>
        <v>0</v>
      </c>
      <c r="L201" s="120"/>
      <c r="M201" s="125"/>
      <c r="P201" s="126">
        <f>SUM(P202:P212)</f>
        <v>0</v>
      </c>
      <c r="R201" s="126">
        <f>SUM(R202:R212)</f>
        <v>426.41834249999994</v>
      </c>
      <c r="T201" s="127">
        <f>SUM(T202:T212)</f>
        <v>0</v>
      </c>
      <c r="AR201" s="121" t="s">
        <v>85</v>
      </c>
      <c r="AT201" s="128" t="s">
        <v>77</v>
      </c>
      <c r="AU201" s="128" t="s">
        <v>85</v>
      </c>
      <c r="AY201" s="121" t="s">
        <v>194</v>
      </c>
      <c r="BK201" s="129">
        <f>SUM(BK202:BK212)</f>
        <v>0</v>
      </c>
    </row>
    <row r="202" spans="2:65" s="1" customFormat="1" ht="16.5" customHeight="1">
      <c r="B202" s="33"/>
      <c r="C202" s="132" t="s">
        <v>895</v>
      </c>
      <c r="D202" s="132" t="s">
        <v>197</v>
      </c>
      <c r="E202" s="133" t="s">
        <v>751</v>
      </c>
      <c r="F202" s="134" t="s">
        <v>752</v>
      </c>
      <c r="G202" s="135" t="s">
        <v>344</v>
      </c>
      <c r="H202" s="136">
        <v>17.75</v>
      </c>
      <c r="I202" s="137"/>
      <c r="J202" s="138">
        <f>ROUND(I202*H202,2)</f>
        <v>0</v>
      </c>
      <c r="K202" s="134" t="s">
        <v>33</v>
      </c>
      <c r="L202" s="33"/>
      <c r="M202" s="139" t="s">
        <v>33</v>
      </c>
      <c r="N202" s="140" t="s">
        <v>49</v>
      </c>
      <c r="P202" s="141">
        <f>O202*H202</f>
        <v>0</v>
      </c>
      <c r="Q202" s="141">
        <v>2.43279</v>
      </c>
      <c r="R202" s="141">
        <f>Q202*H202</f>
        <v>43.182022499999995</v>
      </c>
      <c r="S202" s="141">
        <v>0</v>
      </c>
      <c r="T202" s="142">
        <f>S202*H202</f>
        <v>0</v>
      </c>
      <c r="AR202" s="143" t="s">
        <v>201</v>
      </c>
      <c r="AT202" s="143" t="s">
        <v>197</v>
      </c>
      <c r="AU202" s="143" t="s">
        <v>87</v>
      </c>
      <c r="AY202" s="17" t="s">
        <v>194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7" t="s">
        <v>85</v>
      </c>
      <c r="BK202" s="144">
        <f>ROUND(I202*H202,2)</f>
        <v>0</v>
      </c>
      <c r="BL202" s="17" t="s">
        <v>201</v>
      </c>
      <c r="BM202" s="143" t="s">
        <v>2006</v>
      </c>
    </row>
    <row r="203" spans="2:51" s="12" customFormat="1" ht="11.25">
      <c r="B203" s="151"/>
      <c r="D203" s="145" t="s">
        <v>320</v>
      </c>
      <c r="E203" s="152" t="s">
        <v>33</v>
      </c>
      <c r="F203" s="153" t="s">
        <v>2007</v>
      </c>
      <c r="H203" s="154">
        <v>17.75</v>
      </c>
      <c r="I203" s="155"/>
      <c r="L203" s="151"/>
      <c r="M203" s="156"/>
      <c r="T203" s="157"/>
      <c r="AT203" s="152" t="s">
        <v>320</v>
      </c>
      <c r="AU203" s="152" t="s">
        <v>87</v>
      </c>
      <c r="AV203" s="12" t="s">
        <v>87</v>
      </c>
      <c r="AW203" s="12" t="s">
        <v>39</v>
      </c>
      <c r="AX203" s="12" t="s">
        <v>85</v>
      </c>
      <c r="AY203" s="152" t="s">
        <v>194</v>
      </c>
    </row>
    <row r="204" spans="2:65" s="1" customFormat="1" ht="16.5" customHeight="1">
      <c r="B204" s="33"/>
      <c r="C204" s="132" t="s">
        <v>901</v>
      </c>
      <c r="D204" s="132" t="s">
        <v>197</v>
      </c>
      <c r="E204" s="133" t="s">
        <v>1403</v>
      </c>
      <c r="F204" s="134" t="s">
        <v>1404</v>
      </c>
      <c r="G204" s="135" t="s">
        <v>344</v>
      </c>
      <c r="H204" s="136">
        <v>28</v>
      </c>
      <c r="I204" s="137"/>
      <c r="J204" s="138">
        <f>ROUND(I204*H204,2)</f>
        <v>0</v>
      </c>
      <c r="K204" s="134" t="s">
        <v>33</v>
      </c>
      <c r="L204" s="33"/>
      <c r="M204" s="139" t="s">
        <v>33</v>
      </c>
      <c r="N204" s="140" t="s">
        <v>49</v>
      </c>
      <c r="P204" s="141">
        <f>O204*H204</f>
        <v>0</v>
      </c>
      <c r="Q204" s="141">
        <v>2.43408</v>
      </c>
      <c r="R204" s="141">
        <f>Q204*H204</f>
        <v>68.15423999999999</v>
      </c>
      <c r="S204" s="141">
        <v>0</v>
      </c>
      <c r="T204" s="142">
        <f>S204*H204</f>
        <v>0</v>
      </c>
      <c r="AR204" s="143" t="s">
        <v>201</v>
      </c>
      <c r="AT204" s="143" t="s">
        <v>197</v>
      </c>
      <c r="AU204" s="143" t="s">
        <v>87</v>
      </c>
      <c r="AY204" s="17" t="s">
        <v>194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7" t="s">
        <v>85</v>
      </c>
      <c r="BK204" s="144">
        <f>ROUND(I204*H204,2)</f>
        <v>0</v>
      </c>
      <c r="BL204" s="17" t="s">
        <v>201</v>
      </c>
      <c r="BM204" s="143" t="s">
        <v>2008</v>
      </c>
    </row>
    <row r="205" spans="2:51" s="12" customFormat="1" ht="11.25">
      <c r="B205" s="151"/>
      <c r="D205" s="145" t="s">
        <v>320</v>
      </c>
      <c r="E205" s="152" t="s">
        <v>33</v>
      </c>
      <c r="F205" s="153" t="s">
        <v>2009</v>
      </c>
      <c r="H205" s="154">
        <v>28</v>
      </c>
      <c r="I205" s="155"/>
      <c r="L205" s="151"/>
      <c r="M205" s="156"/>
      <c r="T205" s="157"/>
      <c r="AT205" s="152" t="s">
        <v>320</v>
      </c>
      <c r="AU205" s="152" t="s">
        <v>87</v>
      </c>
      <c r="AV205" s="12" t="s">
        <v>87</v>
      </c>
      <c r="AW205" s="12" t="s">
        <v>39</v>
      </c>
      <c r="AX205" s="12" t="s">
        <v>85</v>
      </c>
      <c r="AY205" s="152" t="s">
        <v>194</v>
      </c>
    </row>
    <row r="206" spans="2:65" s="1" customFormat="1" ht="16.5" customHeight="1">
      <c r="B206" s="33"/>
      <c r="C206" s="132" t="s">
        <v>906</v>
      </c>
      <c r="D206" s="132" t="s">
        <v>197</v>
      </c>
      <c r="E206" s="133" t="s">
        <v>355</v>
      </c>
      <c r="F206" s="134" t="s">
        <v>356</v>
      </c>
      <c r="G206" s="135" t="s">
        <v>344</v>
      </c>
      <c r="H206" s="136">
        <v>71</v>
      </c>
      <c r="I206" s="137"/>
      <c r="J206" s="138">
        <f>ROUND(I206*H206,2)</f>
        <v>0</v>
      </c>
      <c r="K206" s="134" t="s">
        <v>33</v>
      </c>
      <c r="L206" s="33"/>
      <c r="M206" s="139" t="s">
        <v>33</v>
      </c>
      <c r="N206" s="140" t="s">
        <v>49</v>
      </c>
      <c r="P206" s="141">
        <f>O206*H206</f>
        <v>0</v>
      </c>
      <c r="Q206" s="141">
        <v>2.43408</v>
      </c>
      <c r="R206" s="141">
        <f>Q206*H206</f>
        <v>172.81967999999998</v>
      </c>
      <c r="S206" s="141">
        <v>0</v>
      </c>
      <c r="T206" s="142">
        <f>S206*H206</f>
        <v>0</v>
      </c>
      <c r="AR206" s="143" t="s">
        <v>201</v>
      </c>
      <c r="AT206" s="143" t="s">
        <v>197</v>
      </c>
      <c r="AU206" s="143" t="s">
        <v>87</v>
      </c>
      <c r="AY206" s="17" t="s">
        <v>194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7" t="s">
        <v>85</v>
      </c>
      <c r="BK206" s="144">
        <f>ROUND(I206*H206,2)</f>
        <v>0</v>
      </c>
      <c r="BL206" s="17" t="s">
        <v>201</v>
      </c>
      <c r="BM206" s="143" t="s">
        <v>2010</v>
      </c>
    </row>
    <row r="207" spans="2:51" s="12" customFormat="1" ht="11.25">
      <c r="B207" s="151"/>
      <c r="D207" s="145" t="s">
        <v>320</v>
      </c>
      <c r="E207" s="152" t="s">
        <v>33</v>
      </c>
      <c r="F207" s="153" t="s">
        <v>2011</v>
      </c>
      <c r="H207" s="154">
        <v>71</v>
      </c>
      <c r="I207" s="155"/>
      <c r="L207" s="151"/>
      <c r="M207" s="156"/>
      <c r="T207" s="157"/>
      <c r="AT207" s="152" t="s">
        <v>320</v>
      </c>
      <c r="AU207" s="152" t="s">
        <v>87</v>
      </c>
      <c r="AV207" s="12" t="s">
        <v>87</v>
      </c>
      <c r="AW207" s="12" t="s">
        <v>39</v>
      </c>
      <c r="AX207" s="12" t="s">
        <v>85</v>
      </c>
      <c r="AY207" s="152" t="s">
        <v>194</v>
      </c>
    </row>
    <row r="208" spans="2:65" s="1" customFormat="1" ht="16.5" customHeight="1">
      <c r="B208" s="33"/>
      <c r="C208" s="132" t="s">
        <v>912</v>
      </c>
      <c r="D208" s="132" t="s">
        <v>197</v>
      </c>
      <c r="E208" s="133" t="s">
        <v>591</v>
      </c>
      <c r="F208" s="134" t="s">
        <v>592</v>
      </c>
      <c r="G208" s="135" t="s">
        <v>344</v>
      </c>
      <c r="H208" s="136">
        <v>68</v>
      </c>
      <c r="I208" s="137"/>
      <c r="J208" s="138">
        <f>ROUND(I208*H208,2)</f>
        <v>0</v>
      </c>
      <c r="K208" s="134" t="s">
        <v>33</v>
      </c>
      <c r="L208" s="33"/>
      <c r="M208" s="139" t="s">
        <v>33</v>
      </c>
      <c r="N208" s="140" t="s">
        <v>49</v>
      </c>
      <c r="P208" s="141">
        <f>O208*H208</f>
        <v>0</v>
      </c>
      <c r="Q208" s="141">
        <v>1.9968</v>
      </c>
      <c r="R208" s="141">
        <f>Q208*H208</f>
        <v>135.7824</v>
      </c>
      <c r="S208" s="141">
        <v>0</v>
      </c>
      <c r="T208" s="142">
        <f>S208*H208</f>
        <v>0</v>
      </c>
      <c r="AR208" s="143" t="s">
        <v>201</v>
      </c>
      <c r="AT208" s="143" t="s">
        <v>197</v>
      </c>
      <c r="AU208" s="143" t="s">
        <v>87</v>
      </c>
      <c r="AY208" s="17" t="s">
        <v>194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7" t="s">
        <v>85</v>
      </c>
      <c r="BK208" s="144">
        <f>ROUND(I208*H208,2)</f>
        <v>0</v>
      </c>
      <c r="BL208" s="17" t="s">
        <v>201</v>
      </c>
      <c r="BM208" s="143" t="s">
        <v>2012</v>
      </c>
    </row>
    <row r="209" spans="2:51" s="12" customFormat="1" ht="11.25">
      <c r="B209" s="151"/>
      <c r="D209" s="145" t="s">
        <v>320</v>
      </c>
      <c r="E209" s="152" t="s">
        <v>33</v>
      </c>
      <c r="F209" s="153" t="s">
        <v>2013</v>
      </c>
      <c r="H209" s="154">
        <v>68</v>
      </c>
      <c r="I209" s="155"/>
      <c r="L209" s="151"/>
      <c r="M209" s="156"/>
      <c r="T209" s="157"/>
      <c r="AT209" s="152" t="s">
        <v>320</v>
      </c>
      <c r="AU209" s="152" t="s">
        <v>87</v>
      </c>
      <c r="AV209" s="12" t="s">
        <v>87</v>
      </c>
      <c r="AW209" s="12" t="s">
        <v>39</v>
      </c>
      <c r="AX209" s="12" t="s">
        <v>85</v>
      </c>
      <c r="AY209" s="152" t="s">
        <v>194</v>
      </c>
    </row>
    <row r="210" spans="2:65" s="1" customFormat="1" ht="21.75" customHeight="1">
      <c r="B210" s="33"/>
      <c r="C210" s="132" t="s">
        <v>915</v>
      </c>
      <c r="D210" s="132" t="s">
        <v>197</v>
      </c>
      <c r="E210" s="133" t="s">
        <v>1411</v>
      </c>
      <c r="F210" s="134" t="s">
        <v>1412</v>
      </c>
      <c r="G210" s="135" t="s">
        <v>344</v>
      </c>
      <c r="H210" s="136">
        <v>3</v>
      </c>
      <c r="I210" s="137"/>
      <c r="J210" s="138">
        <f>ROUND(I210*H210,2)</f>
        <v>0</v>
      </c>
      <c r="K210" s="134" t="s">
        <v>295</v>
      </c>
      <c r="L210" s="33"/>
      <c r="M210" s="139" t="s">
        <v>33</v>
      </c>
      <c r="N210" s="140" t="s">
        <v>49</v>
      </c>
      <c r="P210" s="141">
        <f>O210*H210</f>
        <v>0</v>
      </c>
      <c r="Q210" s="141">
        <v>2.16</v>
      </c>
      <c r="R210" s="141">
        <f>Q210*H210</f>
        <v>6.48</v>
      </c>
      <c r="S210" s="141">
        <v>0</v>
      </c>
      <c r="T210" s="142">
        <f>S210*H210</f>
        <v>0</v>
      </c>
      <c r="AR210" s="143" t="s">
        <v>201</v>
      </c>
      <c r="AT210" s="143" t="s">
        <v>197</v>
      </c>
      <c r="AU210" s="143" t="s">
        <v>87</v>
      </c>
      <c r="AY210" s="17" t="s">
        <v>194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7" t="s">
        <v>85</v>
      </c>
      <c r="BK210" s="144">
        <f>ROUND(I210*H210,2)</f>
        <v>0</v>
      </c>
      <c r="BL210" s="17" t="s">
        <v>201</v>
      </c>
      <c r="BM210" s="143" t="s">
        <v>2014</v>
      </c>
    </row>
    <row r="211" spans="2:47" s="1" customFormat="1" ht="11.25">
      <c r="B211" s="33"/>
      <c r="D211" s="149" t="s">
        <v>297</v>
      </c>
      <c r="F211" s="150" t="s">
        <v>1414</v>
      </c>
      <c r="I211" s="147"/>
      <c r="L211" s="33"/>
      <c r="M211" s="148"/>
      <c r="T211" s="54"/>
      <c r="AT211" s="17" t="s">
        <v>297</v>
      </c>
      <c r="AU211" s="17" t="s">
        <v>87</v>
      </c>
    </row>
    <row r="212" spans="2:51" s="12" customFormat="1" ht="11.25">
      <c r="B212" s="151"/>
      <c r="D212" s="145" t="s">
        <v>320</v>
      </c>
      <c r="E212" s="152" t="s">
        <v>33</v>
      </c>
      <c r="F212" s="153" t="s">
        <v>1536</v>
      </c>
      <c r="H212" s="154">
        <v>3</v>
      </c>
      <c r="I212" s="155"/>
      <c r="L212" s="151"/>
      <c r="M212" s="156"/>
      <c r="T212" s="157"/>
      <c r="AT212" s="152" t="s">
        <v>320</v>
      </c>
      <c r="AU212" s="152" t="s">
        <v>87</v>
      </c>
      <c r="AV212" s="12" t="s">
        <v>87</v>
      </c>
      <c r="AW212" s="12" t="s">
        <v>39</v>
      </c>
      <c r="AX212" s="12" t="s">
        <v>85</v>
      </c>
      <c r="AY212" s="152" t="s">
        <v>194</v>
      </c>
    </row>
    <row r="213" spans="2:63" s="11" customFormat="1" ht="22.9" customHeight="1">
      <c r="B213" s="120"/>
      <c r="D213" s="121" t="s">
        <v>77</v>
      </c>
      <c r="E213" s="130" t="s">
        <v>235</v>
      </c>
      <c r="F213" s="130" t="s">
        <v>364</v>
      </c>
      <c r="I213" s="123"/>
      <c r="J213" s="131">
        <f>BK213</f>
        <v>0</v>
      </c>
      <c r="L213" s="120"/>
      <c r="M213" s="125"/>
      <c r="P213" s="126">
        <f>SUM(P214:P226)</f>
        <v>0</v>
      </c>
      <c r="R213" s="126">
        <f>SUM(R214:R226)</f>
        <v>0</v>
      </c>
      <c r="T213" s="127">
        <f>SUM(T214:T226)</f>
        <v>2.65</v>
      </c>
      <c r="AR213" s="121" t="s">
        <v>85</v>
      </c>
      <c r="AT213" s="128" t="s">
        <v>77</v>
      </c>
      <c r="AU213" s="128" t="s">
        <v>85</v>
      </c>
      <c r="AY213" s="121" t="s">
        <v>194</v>
      </c>
      <c r="BK213" s="129">
        <f>SUM(BK214:BK226)</f>
        <v>0</v>
      </c>
    </row>
    <row r="214" spans="2:65" s="1" customFormat="1" ht="16.5" customHeight="1">
      <c r="B214" s="33"/>
      <c r="C214" s="132" t="s">
        <v>1063</v>
      </c>
      <c r="D214" s="132" t="s">
        <v>197</v>
      </c>
      <c r="E214" s="133" t="s">
        <v>902</v>
      </c>
      <c r="F214" s="134" t="s">
        <v>903</v>
      </c>
      <c r="G214" s="135" t="s">
        <v>367</v>
      </c>
      <c r="H214" s="136">
        <v>26.3</v>
      </c>
      <c r="I214" s="137"/>
      <c r="J214" s="138">
        <f>ROUND(I214*H214,2)</f>
        <v>0</v>
      </c>
      <c r="K214" s="134" t="s">
        <v>33</v>
      </c>
      <c r="L214" s="33"/>
      <c r="M214" s="139" t="s">
        <v>33</v>
      </c>
      <c r="N214" s="140" t="s">
        <v>49</v>
      </c>
      <c r="P214" s="141">
        <f>O214*H214</f>
        <v>0</v>
      </c>
      <c r="Q214" s="141">
        <v>0</v>
      </c>
      <c r="R214" s="141">
        <f>Q214*H214</f>
        <v>0</v>
      </c>
      <c r="S214" s="141">
        <v>0</v>
      </c>
      <c r="T214" s="142">
        <f>S214*H214</f>
        <v>0</v>
      </c>
      <c r="AR214" s="143" t="s">
        <v>201</v>
      </c>
      <c r="AT214" s="143" t="s">
        <v>197</v>
      </c>
      <c r="AU214" s="143" t="s">
        <v>87</v>
      </c>
      <c r="AY214" s="17" t="s">
        <v>194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7" t="s">
        <v>85</v>
      </c>
      <c r="BK214" s="144">
        <f>ROUND(I214*H214,2)</f>
        <v>0</v>
      </c>
      <c r="BL214" s="17" t="s">
        <v>201</v>
      </c>
      <c r="BM214" s="143" t="s">
        <v>2015</v>
      </c>
    </row>
    <row r="215" spans="2:51" s="12" customFormat="1" ht="11.25">
      <c r="B215" s="151"/>
      <c r="D215" s="145" t="s">
        <v>320</v>
      </c>
      <c r="E215" s="152" t="s">
        <v>33</v>
      </c>
      <c r="F215" s="153" t="s">
        <v>2016</v>
      </c>
      <c r="H215" s="154">
        <v>26.3</v>
      </c>
      <c r="I215" s="155"/>
      <c r="L215" s="151"/>
      <c r="M215" s="156"/>
      <c r="T215" s="157"/>
      <c r="AT215" s="152" t="s">
        <v>320</v>
      </c>
      <c r="AU215" s="152" t="s">
        <v>87</v>
      </c>
      <c r="AV215" s="12" t="s">
        <v>87</v>
      </c>
      <c r="AW215" s="12" t="s">
        <v>39</v>
      </c>
      <c r="AX215" s="12" t="s">
        <v>85</v>
      </c>
      <c r="AY215" s="152" t="s">
        <v>194</v>
      </c>
    </row>
    <row r="216" spans="2:65" s="1" customFormat="1" ht="24.2" customHeight="1">
      <c r="B216" s="33"/>
      <c r="C216" s="132" t="s">
        <v>1066</v>
      </c>
      <c r="D216" s="132" t="s">
        <v>197</v>
      </c>
      <c r="E216" s="133" t="s">
        <v>1433</v>
      </c>
      <c r="F216" s="134" t="s">
        <v>1434</v>
      </c>
      <c r="G216" s="135" t="s">
        <v>317</v>
      </c>
      <c r="H216" s="136">
        <v>23</v>
      </c>
      <c r="I216" s="137"/>
      <c r="J216" s="138">
        <f>ROUND(I216*H216,2)</f>
        <v>0</v>
      </c>
      <c r="K216" s="134" t="s">
        <v>295</v>
      </c>
      <c r="L216" s="33"/>
      <c r="M216" s="139" t="s">
        <v>33</v>
      </c>
      <c r="N216" s="140" t="s">
        <v>49</v>
      </c>
      <c r="P216" s="141">
        <f>O216*H216</f>
        <v>0</v>
      </c>
      <c r="Q216" s="141">
        <v>0</v>
      </c>
      <c r="R216" s="141">
        <f>Q216*H216</f>
        <v>0</v>
      </c>
      <c r="S216" s="141">
        <v>0</v>
      </c>
      <c r="T216" s="142">
        <f>S216*H216</f>
        <v>0</v>
      </c>
      <c r="AR216" s="143" t="s">
        <v>201</v>
      </c>
      <c r="AT216" s="143" t="s">
        <v>197</v>
      </c>
      <c r="AU216" s="143" t="s">
        <v>87</v>
      </c>
      <c r="AY216" s="17" t="s">
        <v>194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7" t="s">
        <v>85</v>
      </c>
      <c r="BK216" s="144">
        <f>ROUND(I216*H216,2)</f>
        <v>0</v>
      </c>
      <c r="BL216" s="17" t="s">
        <v>201</v>
      </c>
      <c r="BM216" s="143" t="s">
        <v>2017</v>
      </c>
    </row>
    <row r="217" spans="2:47" s="1" customFormat="1" ht="11.25">
      <c r="B217" s="33"/>
      <c r="D217" s="149" t="s">
        <v>297</v>
      </c>
      <c r="F217" s="150" t="s">
        <v>1436</v>
      </c>
      <c r="I217" s="147"/>
      <c r="L217" s="33"/>
      <c r="M217" s="148"/>
      <c r="T217" s="54"/>
      <c r="AT217" s="17" t="s">
        <v>297</v>
      </c>
      <c r="AU217" s="17" t="s">
        <v>87</v>
      </c>
    </row>
    <row r="218" spans="2:51" s="12" customFormat="1" ht="11.25">
      <c r="B218" s="151"/>
      <c r="D218" s="145" t="s">
        <v>320</v>
      </c>
      <c r="E218" s="152" t="s">
        <v>33</v>
      </c>
      <c r="F218" s="153" t="s">
        <v>293</v>
      </c>
      <c r="H218" s="154">
        <v>23</v>
      </c>
      <c r="I218" s="155"/>
      <c r="L218" s="151"/>
      <c r="M218" s="156"/>
      <c r="T218" s="157"/>
      <c r="AT218" s="152" t="s">
        <v>320</v>
      </c>
      <c r="AU218" s="152" t="s">
        <v>87</v>
      </c>
      <c r="AV218" s="12" t="s">
        <v>87</v>
      </c>
      <c r="AW218" s="12" t="s">
        <v>39</v>
      </c>
      <c r="AX218" s="12" t="s">
        <v>85</v>
      </c>
      <c r="AY218" s="152" t="s">
        <v>194</v>
      </c>
    </row>
    <row r="219" spans="2:65" s="1" customFormat="1" ht="24.2" customHeight="1">
      <c r="B219" s="33"/>
      <c r="C219" s="132" t="s">
        <v>1068</v>
      </c>
      <c r="D219" s="132" t="s">
        <v>197</v>
      </c>
      <c r="E219" s="133" t="s">
        <v>1439</v>
      </c>
      <c r="F219" s="134" t="s">
        <v>1440</v>
      </c>
      <c r="G219" s="135" t="s">
        <v>317</v>
      </c>
      <c r="H219" s="136">
        <v>690</v>
      </c>
      <c r="I219" s="137"/>
      <c r="J219" s="138">
        <f>ROUND(I219*H219,2)</f>
        <v>0</v>
      </c>
      <c r="K219" s="134" t="s">
        <v>295</v>
      </c>
      <c r="L219" s="33"/>
      <c r="M219" s="139" t="s">
        <v>33</v>
      </c>
      <c r="N219" s="140" t="s">
        <v>49</v>
      </c>
      <c r="P219" s="141">
        <f>O219*H219</f>
        <v>0</v>
      </c>
      <c r="Q219" s="141">
        <v>0</v>
      </c>
      <c r="R219" s="141">
        <f>Q219*H219</f>
        <v>0</v>
      </c>
      <c r="S219" s="141">
        <v>0</v>
      </c>
      <c r="T219" s="142">
        <f>S219*H219</f>
        <v>0</v>
      </c>
      <c r="AR219" s="143" t="s">
        <v>201</v>
      </c>
      <c r="AT219" s="143" t="s">
        <v>197</v>
      </c>
      <c r="AU219" s="143" t="s">
        <v>87</v>
      </c>
      <c r="AY219" s="17" t="s">
        <v>194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7" t="s">
        <v>85</v>
      </c>
      <c r="BK219" s="144">
        <f>ROUND(I219*H219,2)</f>
        <v>0</v>
      </c>
      <c r="BL219" s="17" t="s">
        <v>201</v>
      </c>
      <c r="BM219" s="143" t="s">
        <v>2018</v>
      </c>
    </row>
    <row r="220" spans="2:47" s="1" customFormat="1" ht="11.25">
      <c r="B220" s="33"/>
      <c r="D220" s="149" t="s">
        <v>297</v>
      </c>
      <c r="F220" s="150" t="s">
        <v>1442</v>
      </c>
      <c r="I220" s="147"/>
      <c r="L220" s="33"/>
      <c r="M220" s="148"/>
      <c r="T220" s="54"/>
      <c r="AT220" s="17" t="s">
        <v>297</v>
      </c>
      <c r="AU220" s="17" t="s">
        <v>87</v>
      </c>
    </row>
    <row r="221" spans="2:51" s="12" customFormat="1" ht="11.25">
      <c r="B221" s="151"/>
      <c r="D221" s="145" t="s">
        <v>320</v>
      </c>
      <c r="E221" s="152" t="s">
        <v>33</v>
      </c>
      <c r="F221" s="153" t="s">
        <v>2019</v>
      </c>
      <c r="H221" s="154">
        <v>690</v>
      </c>
      <c r="I221" s="155"/>
      <c r="L221" s="151"/>
      <c r="M221" s="156"/>
      <c r="T221" s="157"/>
      <c r="AT221" s="152" t="s">
        <v>320</v>
      </c>
      <c r="AU221" s="152" t="s">
        <v>87</v>
      </c>
      <c r="AV221" s="12" t="s">
        <v>87</v>
      </c>
      <c r="AW221" s="12" t="s">
        <v>39</v>
      </c>
      <c r="AX221" s="12" t="s">
        <v>85</v>
      </c>
      <c r="AY221" s="152" t="s">
        <v>194</v>
      </c>
    </row>
    <row r="222" spans="2:65" s="1" customFormat="1" ht="24.2" customHeight="1">
      <c r="B222" s="33"/>
      <c r="C222" s="132" t="s">
        <v>918</v>
      </c>
      <c r="D222" s="132" t="s">
        <v>197</v>
      </c>
      <c r="E222" s="133" t="s">
        <v>1445</v>
      </c>
      <c r="F222" s="134" t="s">
        <v>1446</v>
      </c>
      <c r="G222" s="135" t="s">
        <v>317</v>
      </c>
      <c r="H222" s="136">
        <v>23</v>
      </c>
      <c r="I222" s="137"/>
      <c r="J222" s="138">
        <f>ROUND(I222*H222,2)</f>
        <v>0</v>
      </c>
      <c r="K222" s="134" t="s">
        <v>295</v>
      </c>
      <c r="L222" s="33"/>
      <c r="M222" s="139" t="s">
        <v>33</v>
      </c>
      <c r="N222" s="140" t="s">
        <v>49</v>
      </c>
      <c r="P222" s="141">
        <f>O222*H222</f>
        <v>0</v>
      </c>
      <c r="Q222" s="141">
        <v>0</v>
      </c>
      <c r="R222" s="141">
        <f>Q222*H222</f>
        <v>0</v>
      </c>
      <c r="S222" s="141">
        <v>0</v>
      </c>
      <c r="T222" s="142">
        <f>S222*H222</f>
        <v>0</v>
      </c>
      <c r="AR222" s="143" t="s">
        <v>201</v>
      </c>
      <c r="AT222" s="143" t="s">
        <v>197</v>
      </c>
      <c r="AU222" s="143" t="s">
        <v>87</v>
      </c>
      <c r="AY222" s="17" t="s">
        <v>194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7" t="s">
        <v>85</v>
      </c>
      <c r="BK222" s="144">
        <f>ROUND(I222*H222,2)</f>
        <v>0</v>
      </c>
      <c r="BL222" s="17" t="s">
        <v>201</v>
      </c>
      <c r="BM222" s="143" t="s">
        <v>2020</v>
      </c>
    </row>
    <row r="223" spans="2:47" s="1" customFormat="1" ht="11.25">
      <c r="B223" s="33"/>
      <c r="D223" s="149" t="s">
        <v>297</v>
      </c>
      <c r="F223" s="150" t="s">
        <v>1448</v>
      </c>
      <c r="I223" s="147"/>
      <c r="L223" s="33"/>
      <c r="M223" s="148"/>
      <c r="T223" s="54"/>
      <c r="AT223" s="17" t="s">
        <v>297</v>
      </c>
      <c r="AU223" s="17" t="s">
        <v>87</v>
      </c>
    </row>
    <row r="224" spans="2:65" s="1" customFormat="1" ht="33" customHeight="1">
      <c r="B224" s="33"/>
      <c r="C224" s="132" t="s">
        <v>924</v>
      </c>
      <c r="D224" s="132" t="s">
        <v>197</v>
      </c>
      <c r="E224" s="133" t="s">
        <v>1073</v>
      </c>
      <c r="F224" s="134" t="s">
        <v>1074</v>
      </c>
      <c r="G224" s="135" t="s">
        <v>344</v>
      </c>
      <c r="H224" s="136">
        <v>1</v>
      </c>
      <c r="I224" s="137"/>
      <c r="J224" s="138">
        <f>ROUND(I224*H224,2)</f>
        <v>0</v>
      </c>
      <c r="K224" s="134" t="s">
        <v>295</v>
      </c>
      <c r="L224" s="33"/>
      <c r="M224" s="139" t="s">
        <v>33</v>
      </c>
      <c r="N224" s="140" t="s">
        <v>49</v>
      </c>
      <c r="P224" s="141">
        <f>O224*H224</f>
        <v>0</v>
      </c>
      <c r="Q224" s="141">
        <v>0</v>
      </c>
      <c r="R224" s="141">
        <f>Q224*H224</f>
        <v>0</v>
      </c>
      <c r="S224" s="141">
        <v>2.65</v>
      </c>
      <c r="T224" s="142">
        <f>S224*H224</f>
        <v>2.65</v>
      </c>
      <c r="AR224" s="143" t="s">
        <v>201</v>
      </c>
      <c r="AT224" s="143" t="s">
        <v>197</v>
      </c>
      <c r="AU224" s="143" t="s">
        <v>87</v>
      </c>
      <c r="AY224" s="17" t="s">
        <v>194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7" t="s">
        <v>85</v>
      </c>
      <c r="BK224" s="144">
        <f>ROUND(I224*H224,2)</f>
        <v>0</v>
      </c>
      <c r="BL224" s="17" t="s">
        <v>201</v>
      </c>
      <c r="BM224" s="143" t="s">
        <v>2021</v>
      </c>
    </row>
    <row r="225" spans="2:47" s="1" customFormat="1" ht="11.25">
      <c r="B225" s="33"/>
      <c r="D225" s="149" t="s">
        <v>297</v>
      </c>
      <c r="F225" s="150" t="s">
        <v>1076</v>
      </c>
      <c r="I225" s="147"/>
      <c r="L225" s="33"/>
      <c r="M225" s="148"/>
      <c r="T225" s="54"/>
      <c r="AT225" s="17" t="s">
        <v>297</v>
      </c>
      <c r="AU225" s="17" t="s">
        <v>87</v>
      </c>
    </row>
    <row r="226" spans="2:51" s="12" customFormat="1" ht="11.25">
      <c r="B226" s="151"/>
      <c r="D226" s="145" t="s">
        <v>320</v>
      </c>
      <c r="E226" s="152" t="s">
        <v>33</v>
      </c>
      <c r="F226" s="153" t="s">
        <v>2022</v>
      </c>
      <c r="H226" s="154">
        <v>1</v>
      </c>
      <c r="I226" s="155"/>
      <c r="L226" s="151"/>
      <c r="M226" s="156"/>
      <c r="T226" s="157"/>
      <c r="AT226" s="152" t="s">
        <v>320</v>
      </c>
      <c r="AU226" s="152" t="s">
        <v>87</v>
      </c>
      <c r="AV226" s="12" t="s">
        <v>87</v>
      </c>
      <c r="AW226" s="12" t="s">
        <v>39</v>
      </c>
      <c r="AX226" s="12" t="s">
        <v>85</v>
      </c>
      <c r="AY226" s="152" t="s">
        <v>194</v>
      </c>
    </row>
    <row r="227" spans="2:63" s="11" customFormat="1" ht="22.9" customHeight="1">
      <c r="B227" s="120"/>
      <c r="D227" s="121" t="s">
        <v>77</v>
      </c>
      <c r="E227" s="130" t="s">
        <v>498</v>
      </c>
      <c r="F227" s="130" t="s">
        <v>499</v>
      </c>
      <c r="I227" s="123"/>
      <c r="J227" s="131">
        <f>BK227</f>
        <v>0</v>
      </c>
      <c r="L227" s="120"/>
      <c r="M227" s="125"/>
      <c r="P227" s="126">
        <f>SUM(P228:P229)</f>
        <v>0</v>
      </c>
      <c r="R227" s="126">
        <f>SUM(R228:R229)</f>
        <v>0</v>
      </c>
      <c r="T227" s="127">
        <f>SUM(T228:T229)</f>
        <v>0</v>
      </c>
      <c r="AR227" s="121" t="s">
        <v>85</v>
      </c>
      <c r="AT227" s="128" t="s">
        <v>77</v>
      </c>
      <c r="AU227" s="128" t="s">
        <v>85</v>
      </c>
      <c r="AY227" s="121" t="s">
        <v>194</v>
      </c>
      <c r="BK227" s="129">
        <f>SUM(BK228:BK229)</f>
        <v>0</v>
      </c>
    </row>
    <row r="228" spans="2:65" s="1" customFormat="1" ht="24.2" customHeight="1">
      <c r="B228" s="33"/>
      <c r="C228" s="132" t="s">
        <v>930</v>
      </c>
      <c r="D228" s="132" t="s">
        <v>197</v>
      </c>
      <c r="E228" s="133" t="s">
        <v>500</v>
      </c>
      <c r="F228" s="134" t="s">
        <v>501</v>
      </c>
      <c r="G228" s="135" t="s">
        <v>351</v>
      </c>
      <c r="H228" s="136">
        <v>254.63</v>
      </c>
      <c r="I228" s="137"/>
      <c r="J228" s="138">
        <f>ROUND(I228*H228,2)</f>
        <v>0</v>
      </c>
      <c r="K228" s="134" t="s">
        <v>295</v>
      </c>
      <c r="L228" s="33"/>
      <c r="M228" s="139" t="s">
        <v>33</v>
      </c>
      <c r="N228" s="140" t="s">
        <v>49</v>
      </c>
      <c r="P228" s="141">
        <f>O228*H228</f>
        <v>0</v>
      </c>
      <c r="Q228" s="141">
        <v>0</v>
      </c>
      <c r="R228" s="141">
        <f>Q228*H228</f>
        <v>0</v>
      </c>
      <c r="S228" s="141">
        <v>0</v>
      </c>
      <c r="T228" s="142">
        <f>S228*H228</f>
        <v>0</v>
      </c>
      <c r="AR228" s="143" t="s">
        <v>201</v>
      </c>
      <c r="AT228" s="143" t="s">
        <v>197</v>
      </c>
      <c r="AU228" s="143" t="s">
        <v>87</v>
      </c>
      <c r="AY228" s="17" t="s">
        <v>194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7" t="s">
        <v>85</v>
      </c>
      <c r="BK228" s="144">
        <f>ROUND(I228*H228,2)</f>
        <v>0</v>
      </c>
      <c r="BL228" s="17" t="s">
        <v>201</v>
      </c>
      <c r="BM228" s="143" t="s">
        <v>2023</v>
      </c>
    </row>
    <row r="229" spans="2:47" s="1" customFormat="1" ht="11.25">
      <c r="B229" s="33"/>
      <c r="D229" s="149" t="s">
        <v>297</v>
      </c>
      <c r="F229" s="150" t="s">
        <v>503</v>
      </c>
      <c r="I229" s="147"/>
      <c r="L229" s="33"/>
      <c r="M229" s="148"/>
      <c r="T229" s="54"/>
      <c r="AT229" s="17" t="s">
        <v>297</v>
      </c>
      <c r="AU229" s="17" t="s">
        <v>87</v>
      </c>
    </row>
    <row r="230" spans="2:63" s="11" customFormat="1" ht="22.9" customHeight="1">
      <c r="B230" s="120"/>
      <c r="D230" s="121" t="s">
        <v>77</v>
      </c>
      <c r="E230" s="130" t="s">
        <v>375</v>
      </c>
      <c r="F230" s="130" t="s">
        <v>376</v>
      </c>
      <c r="I230" s="123"/>
      <c r="J230" s="131">
        <f>BK230</f>
        <v>0</v>
      </c>
      <c r="L230" s="120"/>
      <c r="M230" s="125"/>
      <c r="P230" s="126">
        <f>SUM(P231:P232)</f>
        <v>0</v>
      </c>
      <c r="R230" s="126">
        <f>SUM(R231:R232)</f>
        <v>0</v>
      </c>
      <c r="T230" s="127">
        <f>SUM(T231:T232)</f>
        <v>0</v>
      </c>
      <c r="AR230" s="121" t="s">
        <v>85</v>
      </c>
      <c r="AT230" s="128" t="s">
        <v>77</v>
      </c>
      <c r="AU230" s="128" t="s">
        <v>85</v>
      </c>
      <c r="AY230" s="121" t="s">
        <v>194</v>
      </c>
      <c r="BK230" s="129">
        <f>SUM(BK231:BK232)</f>
        <v>0</v>
      </c>
    </row>
    <row r="231" spans="2:65" s="1" customFormat="1" ht="21.75" customHeight="1">
      <c r="B231" s="33"/>
      <c r="C231" s="132" t="s">
        <v>936</v>
      </c>
      <c r="D231" s="132" t="s">
        <v>197</v>
      </c>
      <c r="E231" s="133" t="s">
        <v>377</v>
      </c>
      <c r="F231" s="134" t="s">
        <v>378</v>
      </c>
      <c r="G231" s="135" t="s">
        <v>351</v>
      </c>
      <c r="H231" s="136">
        <v>453.758</v>
      </c>
      <c r="I231" s="137"/>
      <c r="J231" s="138">
        <f>ROUND(I231*H231,2)</f>
        <v>0</v>
      </c>
      <c r="K231" s="134" t="s">
        <v>295</v>
      </c>
      <c r="L231" s="33"/>
      <c r="M231" s="139" t="s">
        <v>33</v>
      </c>
      <c r="N231" s="140" t="s">
        <v>49</v>
      </c>
      <c r="P231" s="141">
        <f>O231*H231</f>
        <v>0</v>
      </c>
      <c r="Q231" s="141">
        <v>0</v>
      </c>
      <c r="R231" s="141">
        <f>Q231*H231</f>
        <v>0</v>
      </c>
      <c r="S231" s="141">
        <v>0</v>
      </c>
      <c r="T231" s="142">
        <f>S231*H231</f>
        <v>0</v>
      </c>
      <c r="AR231" s="143" t="s">
        <v>201</v>
      </c>
      <c r="AT231" s="143" t="s">
        <v>197</v>
      </c>
      <c r="AU231" s="143" t="s">
        <v>87</v>
      </c>
      <c r="AY231" s="17" t="s">
        <v>194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7" t="s">
        <v>85</v>
      </c>
      <c r="BK231" s="144">
        <f>ROUND(I231*H231,2)</f>
        <v>0</v>
      </c>
      <c r="BL231" s="17" t="s">
        <v>201</v>
      </c>
      <c r="BM231" s="143" t="s">
        <v>2024</v>
      </c>
    </row>
    <row r="232" spans="2:47" s="1" customFormat="1" ht="11.25">
      <c r="B232" s="33"/>
      <c r="D232" s="149" t="s">
        <v>297</v>
      </c>
      <c r="F232" s="150" t="s">
        <v>380</v>
      </c>
      <c r="I232" s="147"/>
      <c r="L232" s="33"/>
      <c r="M232" s="158"/>
      <c r="N232" s="159"/>
      <c r="O232" s="159"/>
      <c r="P232" s="159"/>
      <c r="Q232" s="159"/>
      <c r="R232" s="159"/>
      <c r="S232" s="159"/>
      <c r="T232" s="160"/>
      <c r="AT232" s="17" t="s">
        <v>297</v>
      </c>
      <c r="AU232" s="17" t="s">
        <v>87</v>
      </c>
    </row>
    <row r="233" spans="2:12" s="1" customFormat="1" ht="6.95" customHeight="1">
      <c r="B233" s="42"/>
      <c r="C233" s="43"/>
      <c r="D233" s="43"/>
      <c r="E233" s="43"/>
      <c r="F233" s="43"/>
      <c r="G233" s="43"/>
      <c r="H233" s="43"/>
      <c r="I233" s="43"/>
      <c r="J233" s="43"/>
      <c r="K233" s="43"/>
      <c r="L233" s="33"/>
    </row>
  </sheetData>
  <sheetProtection algorithmName="SHA-512" hashValue="ewTp8PDVk+Q/qOMIx0DNDugpGKcAlIj0aPjWILogKrloIxmEx3C3gqlf6pFhRgSqVu6xp/NXuD9LIXYXhLSQRQ==" saltValue="18/3jsrCo+OC4RbINc1y7Gci3/FU9SRk4ns52IIJGuixAsWNhWoqxgXlmgIWhFMDkHVpX38rQXZgk87ucwY2Mw==" spinCount="100000" sheet="1" objects="1" scenarios="1" formatColumns="0" formatRows="0" autoFilter="0"/>
  <autoFilter ref="C92:K23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3_01/114203102"/>
    <hyperlink ref="F100" r:id="rId2" display="https://podminky.urs.cz/item/CS_URS_2023_01/114203104"/>
    <hyperlink ref="F103" r:id="rId3" display="https://podminky.urs.cz/item/CS_URS_2023_01/121151123"/>
    <hyperlink ref="F106" r:id="rId4" display="https://podminky.urs.cz/item/CS_URS_2023_01/127751111"/>
    <hyperlink ref="F111" r:id="rId5" display="https://podminky.urs.cz/item/CS_URS_2023_01/162351103"/>
    <hyperlink ref="F119" r:id="rId6" display="https://podminky.urs.cz/item/CS_URS_2023_01/162351104"/>
    <hyperlink ref="F122" r:id="rId7" display="https://podminky.urs.cz/item/CS_URS_2023_01/171151131"/>
    <hyperlink ref="F125" r:id="rId8" display="https://podminky.urs.cz/item/CS_URS_2023_01/175151101"/>
    <hyperlink ref="F131" r:id="rId9" display="https://podminky.urs.cz/item/CS_URS_2023_01/181351003"/>
    <hyperlink ref="F134" r:id="rId10" display="https://podminky.urs.cz/item/CS_URS_2023_01/181411121"/>
    <hyperlink ref="F138" r:id="rId11" display="https://podminky.urs.cz/item/CS_URS_2023_01/181411122"/>
    <hyperlink ref="F140" r:id="rId12" display="https://podminky.urs.cz/item/CS_URS_2023_01/181951112"/>
    <hyperlink ref="F143" r:id="rId13" display="https://podminky.urs.cz/item/CS_URS_2023_01/182251101"/>
    <hyperlink ref="F146" r:id="rId14" display="https://podminky.urs.cz/item/CS_URS_2023_01/182351023"/>
    <hyperlink ref="F149" r:id="rId15" display="https://podminky.urs.cz/item/CS_URS_2023_01/185804312"/>
    <hyperlink ref="F158" r:id="rId16" display="https://podminky.urs.cz/item/CS_URS_2023_01/212755214"/>
    <hyperlink ref="F161" r:id="rId17" display="https://podminky.urs.cz/item/CS_URS_2023_01/225311114"/>
    <hyperlink ref="F164" r:id="rId18" display="https://podminky.urs.cz/item/CS_URS_2023_01/273313611"/>
    <hyperlink ref="F167" r:id="rId19" display="https://podminky.urs.cz/item/CS_URS_2023_01/281602111"/>
    <hyperlink ref="F172" r:id="rId20" display="https://podminky.urs.cz/item/CS_URS_2023_01/283111112"/>
    <hyperlink ref="F177" r:id="rId21" display="https://podminky.urs.cz/item/CS_URS_2023_01/283131112"/>
    <hyperlink ref="F180" r:id="rId22" display="https://podminky.urs.cz/item/CS_URS_2023_01/321321116"/>
    <hyperlink ref="F183" r:id="rId23" display="https://podminky.urs.cz/item/CS_URS_2023_01/321351010"/>
    <hyperlink ref="F186" r:id="rId24" display="https://podminky.urs.cz/item/CS_URS_2023_01/321352010"/>
    <hyperlink ref="F188" r:id="rId25" display="https://podminky.urs.cz/item/CS_URS_2023_01/321366111"/>
    <hyperlink ref="F191" r:id="rId26" display="https://podminky.urs.cz/item/CS_URS_2023_01/321366112"/>
    <hyperlink ref="F194" r:id="rId27" display="https://podminky.urs.cz/item/CS_URS_2023_01/321368211"/>
    <hyperlink ref="F211" r:id="rId28" display="https://podminky.urs.cz/item/CS_URS_2023_01/464531112"/>
    <hyperlink ref="F217" r:id="rId29" display="https://podminky.urs.cz/item/CS_URS_2023_01/941311111"/>
    <hyperlink ref="F220" r:id="rId30" display="https://podminky.urs.cz/item/CS_URS_2023_01/941311211"/>
    <hyperlink ref="F223" r:id="rId31" display="https://podminky.urs.cz/item/CS_URS_2023_01/941311811"/>
    <hyperlink ref="F225" r:id="rId32" display="https://podminky.urs.cz/item/CS_URS_2023_01/960211251"/>
    <hyperlink ref="F229" r:id="rId33" display="https://podminky.urs.cz/item/CS_URS_2023_01/997321511"/>
    <hyperlink ref="F232" r:id="rId34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36"/>
  <headerFooter>
    <oddFooter>&amp;CStrana &amp;P z &amp;N&amp;R&amp;A</oddFooter>
  </headerFooter>
  <drawing r:id="rId3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BM15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164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s="1" customFormat="1" ht="12" customHeight="1">
      <c r="B8" s="33"/>
      <c r="D8" s="27" t="s">
        <v>166</v>
      </c>
      <c r="L8" s="33"/>
    </row>
    <row r="9" spans="2:12" s="1" customFormat="1" ht="16.5" customHeight="1">
      <c r="B9" s="33"/>
      <c r="E9" s="280" t="s">
        <v>2025</v>
      </c>
      <c r="F9" s="316"/>
      <c r="G9" s="316"/>
      <c r="H9" s="316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7" t="s">
        <v>18</v>
      </c>
      <c r="F11" s="25" t="s">
        <v>19</v>
      </c>
      <c r="I11" s="27" t="s">
        <v>20</v>
      </c>
      <c r="J11" s="25" t="s">
        <v>33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9. 5. 2022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7" t="s">
        <v>28</v>
      </c>
      <c r="I14" s="27" t="s">
        <v>29</v>
      </c>
      <c r="J14" s="25" t="s">
        <v>30</v>
      </c>
      <c r="L14" s="33"/>
    </row>
    <row r="15" spans="2:12" s="1" customFormat="1" ht="18" customHeight="1">
      <c r="B15" s="33"/>
      <c r="E15" s="25" t="s">
        <v>31</v>
      </c>
      <c r="I15" s="27" t="s">
        <v>32</v>
      </c>
      <c r="J15" s="25" t="s">
        <v>33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7" t="s">
        <v>34</v>
      </c>
      <c r="I17" s="27" t="s">
        <v>29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17" t="str">
        <f>'Rekapitulace stavby'!E14</f>
        <v>Vyplň údaj</v>
      </c>
      <c r="F18" s="298"/>
      <c r="G18" s="298"/>
      <c r="H18" s="298"/>
      <c r="I18" s="27" t="s">
        <v>32</v>
      </c>
      <c r="J18" s="28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7" t="s">
        <v>36</v>
      </c>
      <c r="I20" s="27" t="s">
        <v>29</v>
      </c>
      <c r="J20" s="25" t="s">
        <v>37</v>
      </c>
      <c r="L20" s="33"/>
    </row>
    <row r="21" spans="2:12" s="1" customFormat="1" ht="18" customHeight="1">
      <c r="B21" s="33"/>
      <c r="E21" s="25" t="s">
        <v>38</v>
      </c>
      <c r="I21" s="27" t="s">
        <v>32</v>
      </c>
      <c r="J21" s="25" t="s">
        <v>33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7" t="s">
        <v>40</v>
      </c>
      <c r="I23" s="27" t="s">
        <v>29</v>
      </c>
      <c r="J23" s="25" t="s">
        <v>33</v>
      </c>
      <c r="L23" s="33"/>
    </row>
    <row r="24" spans="2:12" s="1" customFormat="1" ht="18" customHeight="1">
      <c r="B24" s="33"/>
      <c r="E24" s="25" t="s">
        <v>41</v>
      </c>
      <c r="I24" s="27" t="s">
        <v>32</v>
      </c>
      <c r="J24" s="25" t="s">
        <v>33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7" t="s">
        <v>42</v>
      </c>
      <c r="L26" s="33"/>
    </row>
    <row r="27" spans="2:12" s="7" customFormat="1" ht="16.5" customHeight="1">
      <c r="B27" s="92"/>
      <c r="E27" s="303" t="s">
        <v>33</v>
      </c>
      <c r="F27" s="303"/>
      <c r="G27" s="303"/>
      <c r="H27" s="303"/>
      <c r="L27" s="92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3" t="s">
        <v>44</v>
      </c>
      <c r="J30" s="64">
        <f>ROUND(J82,2)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46</v>
      </c>
      <c r="I32" s="36" t="s">
        <v>45</v>
      </c>
      <c r="J32" s="36" t="s">
        <v>47</v>
      </c>
      <c r="L32" s="33"/>
    </row>
    <row r="33" spans="2:12" s="1" customFormat="1" ht="14.45" customHeight="1">
      <c r="B33" s="33"/>
      <c r="D33" s="53" t="s">
        <v>48</v>
      </c>
      <c r="E33" s="27" t="s">
        <v>49</v>
      </c>
      <c r="F33" s="84">
        <f>ROUND((SUM(BE82:BE154)),2)</f>
        <v>0</v>
      </c>
      <c r="I33" s="94">
        <v>0.21</v>
      </c>
      <c r="J33" s="84">
        <f>ROUND(((SUM(BE82:BE154))*I33),2)</f>
        <v>0</v>
      </c>
      <c r="L33" s="33"/>
    </row>
    <row r="34" spans="2:12" s="1" customFormat="1" ht="14.45" customHeight="1">
      <c r="B34" s="33"/>
      <c r="E34" s="27" t="s">
        <v>50</v>
      </c>
      <c r="F34" s="84">
        <f>ROUND((SUM(BF82:BF154)),2)</f>
        <v>0</v>
      </c>
      <c r="I34" s="94">
        <v>0.15</v>
      </c>
      <c r="J34" s="84">
        <f>ROUND(((SUM(BF82:BF154))*I34),2)</f>
        <v>0</v>
      </c>
      <c r="L34" s="33"/>
    </row>
    <row r="35" spans="2:12" s="1" customFormat="1" ht="14.45" customHeight="1" hidden="1">
      <c r="B35" s="33"/>
      <c r="E35" s="27" t="s">
        <v>51</v>
      </c>
      <c r="F35" s="84">
        <f>ROUND((SUM(BG82:BG154)),2)</f>
        <v>0</v>
      </c>
      <c r="I35" s="94">
        <v>0.21</v>
      </c>
      <c r="J35" s="84">
        <f>0</f>
        <v>0</v>
      </c>
      <c r="L35" s="33"/>
    </row>
    <row r="36" spans="2:12" s="1" customFormat="1" ht="14.45" customHeight="1" hidden="1">
      <c r="B36" s="33"/>
      <c r="E36" s="27" t="s">
        <v>52</v>
      </c>
      <c r="F36" s="84">
        <f>ROUND((SUM(BH82:BH154)),2)</f>
        <v>0</v>
      </c>
      <c r="I36" s="94">
        <v>0.15</v>
      </c>
      <c r="J36" s="84">
        <f>0</f>
        <v>0</v>
      </c>
      <c r="L36" s="33"/>
    </row>
    <row r="37" spans="2:12" s="1" customFormat="1" ht="14.45" customHeight="1" hidden="1">
      <c r="B37" s="33"/>
      <c r="E37" s="27" t="s">
        <v>53</v>
      </c>
      <c r="F37" s="84">
        <f>ROUND((SUM(BI82:BI154)),2)</f>
        <v>0</v>
      </c>
      <c r="I37" s="94">
        <v>0</v>
      </c>
      <c r="J37" s="84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5"/>
      <c r="D39" s="96" t="s">
        <v>54</v>
      </c>
      <c r="E39" s="55"/>
      <c r="F39" s="55"/>
      <c r="G39" s="97" t="s">
        <v>55</v>
      </c>
      <c r="H39" s="98" t="s">
        <v>56</v>
      </c>
      <c r="I39" s="55"/>
      <c r="J39" s="99">
        <f>SUM(J30:J37)</f>
        <v>0</v>
      </c>
      <c r="K39" s="100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1" t="s">
        <v>168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16.5" customHeight="1">
      <c r="B48" s="33"/>
      <c r="E48" s="314" t="str">
        <f>E7</f>
        <v>Bělá - Domašov, ř. km 25,500 - 27,800 - odstranění PŠ 2021</v>
      </c>
      <c r="F48" s="315"/>
      <c r="G48" s="315"/>
      <c r="H48" s="315"/>
      <c r="L48" s="33"/>
    </row>
    <row r="49" spans="2:12" s="1" customFormat="1" ht="12" customHeight="1">
      <c r="B49" s="33"/>
      <c r="C49" s="27" t="s">
        <v>166</v>
      </c>
      <c r="L49" s="33"/>
    </row>
    <row r="50" spans="2:12" s="1" customFormat="1" ht="16.5" customHeight="1">
      <c r="B50" s="33"/>
      <c r="E50" s="280" t="str">
        <f>E9</f>
        <v>SO 05 - Vegetační doprovod</v>
      </c>
      <c r="F50" s="316"/>
      <c r="G50" s="316"/>
      <c r="H50" s="316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Olomoucký kraj</v>
      </c>
      <c r="I52" s="27" t="s">
        <v>24</v>
      </c>
      <c r="J52" s="50" t="str">
        <f>IF(J12="","",J12)</f>
        <v>9. 5. 2022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7" t="s">
        <v>28</v>
      </c>
      <c r="F54" s="25" t="str">
        <f>E15</f>
        <v>Povodí Odry, státní podnik</v>
      </c>
      <c r="I54" s="27" t="s">
        <v>36</v>
      </c>
      <c r="J54" s="31" t="str">
        <f>E21</f>
        <v>AQUATIS, a.s.</v>
      </c>
      <c r="L54" s="33"/>
    </row>
    <row r="55" spans="2:12" s="1" customFormat="1" ht="25.7" customHeight="1">
      <c r="B55" s="33"/>
      <c r="C55" s="27" t="s">
        <v>34</v>
      </c>
      <c r="F55" s="25" t="str">
        <f>IF(E18="","",E18)</f>
        <v>Vyplň údaj</v>
      </c>
      <c r="I55" s="27" t="s">
        <v>40</v>
      </c>
      <c r="J55" s="31" t="str">
        <f>E24</f>
        <v xml:space="preserve">Ing. Michal Jendruščák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101" t="s">
        <v>169</v>
      </c>
      <c r="D57" s="95"/>
      <c r="E57" s="95"/>
      <c r="F57" s="95"/>
      <c r="G57" s="95"/>
      <c r="H57" s="95"/>
      <c r="I57" s="95"/>
      <c r="J57" s="102" t="s">
        <v>170</v>
      </c>
      <c r="K57" s="95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3" t="s">
        <v>76</v>
      </c>
      <c r="J59" s="64">
        <f>J82</f>
        <v>0</v>
      </c>
      <c r="L59" s="33"/>
      <c r="AU59" s="17" t="s">
        <v>171</v>
      </c>
    </row>
    <row r="60" spans="2:12" s="8" customFormat="1" ht="24.95" customHeight="1">
      <c r="B60" s="104"/>
      <c r="D60" s="105" t="s">
        <v>332</v>
      </c>
      <c r="E60" s="106"/>
      <c r="F60" s="106"/>
      <c r="G60" s="106"/>
      <c r="H60" s="106"/>
      <c r="I60" s="106"/>
      <c r="J60" s="107">
        <f>J83</f>
        <v>0</v>
      </c>
      <c r="L60" s="104"/>
    </row>
    <row r="61" spans="2:12" s="9" customFormat="1" ht="19.9" customHeight="1">
      <c r="B61" s="108"/>
      <c r="D61" s="109" t="s">
        <v>383</v>
      </c>
      <c r="E61" s="110"/>
      <c r="F61" s="110"/>
      <c r="G61" s="110"/>
      <c r="H61" s="110"/>
      <c r="I61" s="110"/>
      <c r="J61" s="111">
        <f>J84</f>
        <v>0</v>
      </c>
      <c r="L61" s="108"/>
    </row>
    <row r="62" spans="2:12" s="9" customFormat="1" ht="19.9" customHeight="1">
      <c r="B62" s="108"/>
      <c r="D62" s="109" t="s">
        <v>337</v>
      </c>
      <c r="E62" s="110"/>
      <c r="F62" s="110"/>
      <c r="G62" s="110"/>
      <c r="H62" s="110"/>
      <c r="I62" s="110"/>
      <c r="J62" s="111">
        <f>J152</f>
        <v>0</v>
      </c>
      <c r="L62" s="108"/>
    </row>
    <row r="63" spans="2:12" s="1" customFormat="1" ht="21.75" customHeight="1">
      <c r="B63" s="33"/>
      <c r="L63" s="33"/>
    </row>
    <row r="64" spans="2:12" s="1" customFormat="1" ht="6.95" customHeight="1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33"/>
    </row>
    <row r="68" spans="2:12" s="1" customFormat="1" ht="6.95" customHeight="1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33"/>
    </row>
    <row r="69" spans="2:12" s="1" customFormat="1" ht="24.95" customHeight="1">
      <c r="B69" s="33"/>
      <c r="C69" s="21" t="s">
        <v>178</v>
      </c>
      <c r="L69" s="33"/>
    </row>
    <row r="70" spans="2:12" s="1" customFormat="1" ht="6.95" customHeight="1">
      <c r="B70" s="33"/>
      <c r="L70" s="33"/>
    </row>
    <row r="71" spans="2:12" s="1" customFormat="1" ht="12" customHeight="1">
      <c r="B71" s="33"/>
      <c r="C71" s="27" t="s">
        <v>16</v>
      </c>
      <c r="L71" s="33"/>
    </row>
    <row r="72" spans="2:12" s="1" customFormat="1" ht="16.5" customHeight="1">
      <c r="B72" s="33"/>
      <c r="E72" s="314" t="str">
        <f>E7</f>
        <v>Bělá - Domašov, ř. km 25,500 - 27,800 - odstranění PŠ 2021</v>
      </c>
      <c r="F72" s="315"/>
      <c r="G72" s="315"/>
      <c r="H72" s="315"/>
      <c r="L72" s="33"/>
    </row>
    <row r="73" spans="2:12" s="1" customFormat="1" ht="12" customHeight="1">
      <c r="B73" s="33"/>
      <c r="C73" s="27" t="s">
        <v>166</v>
      </c>
      <c r="L73" s="33"/>
    </row>
    <row r="74" spans="2:12" s="1" customFormat="1" ht="16.5" customHeight="1">
      <c r="B74" s="33"/>
      <c r="E74" s="280" t="str">
        <f>E9</f>
        <v>SO 05 - Vegetační doprovod</v>
      </c>
      <c r="F74" s="316"/>
      <c r="G74" s="316"/>
      <c r="H74" s="316"/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7" t="s">
        <v>22</v>
      </c>
      <c r="F76" s="25" t="str">
        <f>F12</f>
        <v>Olomoucký kraj</v>
      </c>
      <c r="I76" s="27" t="s">
        <v>24</v>
      </c>
      <c r="J76" s="50" t="str">
        <f>IF(J12="","",J12)</f>
        <v>9. 5. 2022</v>
      </c>
      <c r="L76" s="33"/>
    </row>
    <row r="77" spans="2:12" s="1" customFormat="1" ht="6.95" customHeight="1">
      <c r="B77" s="33"/>
      <c r="L77" s="33"/>
    </row>
    <row r="78" spans="2:12" s="1" customFormat="1" ht="15.2" customHeight="1">
      <c r="B78" s="33"/>
      <c r="C78" s="27" t="s">
        <v>28</v>
      </c>
      <c r="F78" s="25" t="str">
        <f>E15</f>
        <v>Povodí Odry, státní podnik</v>
      </c>
      <c r="I78" s="27" t="s">
        <v>36</v>
      </c>
      <c r="J78" s="31" t="str">
        <f>E21</f>
        <v>AQUATIS, a.s.</v>
      </c>
      <c r="L78" s="33"/>
    </row>
    <row r="79" spans="2:12" s="1" customFormat="1" ht="25.7" customHeight="1">
      <c r="B79" s="33"/>
      <c r="C79" s="27" t="s">
        <v>34</v>
      </c>
      <c r="F79" s="25" t="str">
        <f>IF(E18="","",E18)</f>
        <v>Vyplň údaj</v>
      </c>
      <c r="I79" s="27" t="s">
        <v>40</v>
      </c>
      <c r="J79" s="31" t="str">
        <f>E24</f>
        <v xml:space="preserve">Ing. Michal Jendruščák </v>
      </c>
      <c r="L79" s="33"/>
    </row>
    <row r="80" spans="2:12" s="1" customFormat="1" ht="10.35" customHeight="1">
      <c r="B80" s="33"/>
      <c r="L80" s="33"/>
    </row>
    <row r="81" spans="2:20" s="10" customFormat="1" ht="29.25" customHeight="1">
      <c r="B81" s="112"/>
      <c r="C81" s="113" t="s">
        <v>179</v>
      </c>
      <c r="D81" s="114" t="s">
        <v>63</v>
      </c>
      <c r="E81" s="114" t="s">
        <v>59</v>
      </c>
      <c r="F81" s="114" t="s">
        <v>60</v>
      </c>
      <c r="G81" s="114" t="s">
        <v>180</v>
      </c>
      <c r="H81" s="114" t="s">
        <v>181</v>
      </c>
      <c r="I81" s="114" t="s">
        <v>182</v>
      </c>
      <c r="J81" s="114" t="s">
        <v>170</v>
      </c>
      <c r="K81" s="115" t="s">
        <v>183</v>
      </c>
      <c r="L81" s="112"/>
      <c r="M81" s="57" t="s">
        <v>33</v>
      </c>
      <c r="N81" s="58" t="s">
        <v>48</v>
      </c>
      <c r="O81" s="58" t="s">
        <v>184</v>
      </c>
      <c r="P81" s="58" t="s">
        <v>185</v>
      </c>
      <c r="Q81" s="58" t="s">
        <v>186</v>
      </c>
      <c r="R81" s="58" t="s">
        <v>187</v>
      </c>
      <c r="S81" s="58" t="s">
        <v>188</v>
      </c>
      <c r="T81" s="59" t="s">
        <v>189</v>
      </c>
    </row>
    <row r="82" spans="2:63" s="1" customFormat="1" ht="22.9" customHeight="1">
      <c r="B82" s="33"/>
      <c r="C82" s="62" t="s">
        <v>190</v>
      </c>
      <c r="J82" s="116">
        <f>BK82</f>
        <v>0</v>
      </c>
      <c r="L82" s="33"/>
      <c r="M82" s="60"/>
      <c r="N82" s="51"/>
      <c r="O82" s="51"/>
      <c r="P82" s="117">
        <f>P83</f>
        <v>0</v>
      </c>
      <c r="Q82" s="51"/>
      <c r="R82" s="117">
        <f>R83</f>
        <v>0.57462</v>
      </c>
      <c r="S82" s="51"/>
      <c r="T82" s="118">
        <f>T83</f>
        <v>0</v>
      </c>
      <c r="AT82" s="17" t="s">
        <v>77</v>
      </c>
      <c r="AU82" s="17" t="s">
        <v>171</v>
      </c>
      <c r="BK82" s="119">
        <f>BK83</f>
        <v>0</v>
      </c>
    </row>
    <row r="83" spans="2:63" s="11" customFormat="1" ht="25.9" customHeight="1">
      <c r="B83" s="120"/>
      <c r="D83" s="121" t="s">
        <v>77</v>
      </c>
      <c r="E83" s="122" t="s">
        <v>338</v>
      </c>
      <c r="F83" s="122" t="s">
        <v>339</v>
      </c>
      <c r="I83" s="123"/>
      <c r="J83" s="124">
        <f>BK83</f>
        <v>0</v>
      </c>
      <c r="L83" s="120"/>
      <c r="M83" s="125"/>
      <c r="P83" s="126">
        <f>P84+P152</f>
        <v>0</v>
      </c>
      <c r="R83" s="126">
        <f>R84+R152</f>
        <v>0.57462</v>
      </c>
      <c r="T83" s="127">
        <f>T84+T152</f>
        <v>0</v>
      </c>
      <c r="AR83" s="121" t="s">
        <v>85</v>
      </c>
      <c r="AT83" s="128" t="s">
        <v>77</v>
      </c>
      <c r="AU83" s="128" t="s">
        <v>78</v>
      </c>
      <c r="AY83" s="121" t="s">
        <v>194</v>
      </c>
      <c r="BK83" s="129">
        <f>BK84+BK152</f>
        <v>0</v>
      </c>
    </row>
    <row r="84" spans="2:63" s="11" customFormat="1" ht="22.9" customHeight="1">
      <c r="B84" s="120"/>
      <c r="D84" s="121" t="s">
        <v>77</v>
      </c>
      <c r="E84" s="130" t="s">
        <v>85</v>
      </c>
      <c r="F84" s="130" t="s">
        <v>385</v>
      </c>
      <c r="I84" s="123"/>
      <c r="J84" s="131">
        <f>BK84</f>
        <v>0</v>
      </c>
      <c r="L84" s="120"/>
      <c r="M84" s="125"/>
      <c r="P84" s="126">
        <f>SUM(P85:P151)</f>
        <v>0</v>
      </c>
      <c r="R84" s="126">
        <f>SUM(R85:R151)</f>
        <v>0.57462</v>
      </c>
      <c r="T84" s="127">
        <f>SUM(T85:T151)</f>
        <v>0</v>
      </c>
      <c r="AR84" s="121" t="s">
        <v>85</v>
      </c>
      <c r="AT84" s="128" t="s">
        <v>77</v>
      </c>
      <c r="AU84" s="128" t="s">
        <v>85</v>
      </c>
      <c r="AY84" s="121" t="s">
        <v>194</v>
      </c>
      <c r="BK84" s="129">
        <f>SUM(BK85:BK151)</f>
        <v>0</v>
      </c>
    </row>
    <row r="85" spans="2:65" s="1" customFormat="1" ht="24.2" customHeight="1">
      <c r="B85" s="33"/>
      <c r="C85" s="132" t="s">
        <v>85</v>
      </c>
      <c r="D85" s="132" t="s">
        <v>197</v>
      </c>
      <c r="E85" s="133" t="s">
        <v>2026</v>
      </c>
      <c r="F85" s="134" t="s">
        <v>2027</v>
      </c>
      <c r="G85" s="135" t="s">
        <v>621</v>
      </c>
      <c r="H85" s="136">
        <v>21</v>
      </c>
      <c r="I85" s="137"/>
      <c r="J85" s="138">
        <f>ROUND(I85*H85,2)</f>
        <v>0</v>
      </c>
      <c r="K85" s="134" t="s">
        <v>295</v>
      </c>
      <c r="L85" s="33"/>
      <c r="M85" s="139" t="s">
        <v>33</v>
      </c>
      <c r="N85" s="140" t="s">
        <v>49</v>
      </c>
      <c r="P85" s="141">
        <f>O85*H85</f>
        <v>0</v>
      </c>
      <c r="Q85" s="141">
        <v>0</v>
      </c>
      <c r="R85" s="141">
        <f>Q85*H85</f>
        <v>0</v>
      </c>
      <c r="S85" s="141">
        <v>0</v>
      </c>
      <c r="T85" s="142">
        <f>S85*H85</f>
        <v>0</v>
      </c>
      <c r="AR85" s="143" t="s">
        <v>201</v>
      </c>
      <c r="AT85" s="143" t="s">
        <v>197</v>
      </c>
      <c r="AU85" s="143" t="s">
        <v>87</v>
      </c>
      <c r="AY85" s="17" t="s">
        <v>194</v>
      </c>
      <c r="BE85" s="144">
        <f>IF(N85="základní",J85,0)</f>
        <v>0</v>
      </c>
      <c r="BF85" s="144">
        <f>IF(N85="snížená",J85,0)</f>
        <v>0</v>
      </c>
      <c r="BG85" s="144">
        <f>IF(N85="zákl. přenesená",J85,0)</f>
        <v>0</v>
      </c>
      <c r="BH85" s="144">
        <f>IF(N85="sníž. přenesená",J85,0)</f>
        <v>0</v>
      </c>
      <c r="BI85" s="144">
        <f>IF(N85="nulová",J85,0)</f>
        <v>0</v>
      </c>
      <c r="BJ85" s="17" t="s">
        <v>85</v>
      </c>
      <c r="BK85" s="144">
        <f>ROUND(I85*H85,2)</f>
        <v>0</v>
      </c>
      <c r="BL85" s="17" t="s">
        <v>201</v>
      </c>
      <c r="BM85" s="143" t="s">
        <v>2028</v>
      </c>
    </row>
    <row r="86" spans="2:47" s="1" customFormat="1" ht="11.25">
      <c r="B86" s="33"/>
      <c r="D86" s="149" t="s">
        <v>297</v>
      </c>
      <c r="F86" s="150" t="s">
        <v>2029</v>
      </c>
      <c r="I86" s="147"/>
      <c r="L86" s="33"/>
      <c r="M86" s="148"/>
      <c r="T86" s="54"/>
      <c r="AT86" s="17" t="s">
        <v>297</v>
      </c>
      <c r="AU86" s="17" t="s">
        <v>87</v>
      </c>
    </row>
    <row r="87" spans="2:51" s="12" customFormat="1" ht="11.25">
      <c r="B87" s="151"/>
      <c r="D87" s="145" t="s">
        <v>320</v>
      </c>
      <c r="E87" s="152" t="s">
        <v>33</v>
      </c>
      <c r="F87" s="153" t="s">
        <v>2030</v>
      </c>
      <c r="H87" s="154">
        <v>21</v>
      </c>
      <c r="I87" s="155"/>
      <c r="L87" s="151"/>
      <c r="M87" s="156"/>
      <c r="T87" s="157"/>
      <c r="AT87" s="152" t="s">
        <v>320</v>
      </c>
      <c r="AU87" s="152" t="s">
        <v>87</v>
      </c>
      <c r="AV87" s="12" t="s">
        <v>87</v>
      </c>
      <c r="AW87" s="12" t="s">
        <v>39</v>
      </c>
      <c r="AX87" s="12" t="s">
        <v>85</v>
      </c>
      <c r="AY87" s="152" t="s">
        <v>194</v>
      </c>
    </row>
    <row r="88" spans="2:65" s="1" customFormat="1" ht="24.2" customHeight="1">
      <c r="B88" s="33"/>
      <c r="C88" s="132" t="s">
        <v>208</v>
      </c>
      <c r="D88" s="132" t="s">
        <v>197</v>
      </c>
      <c r="E88" s="133" t="s">
        <v>2031</v>
      </c>
      <c r="F88" s="134" t="s">
        <v>2032</v>
      </c>
      <c r="G88" s="135" t="s">
        <v>621</v>
      </c>
      <c r="H88" s="136">
        <v>9</v>
      </c>
      <c r="I88" s="137"/>
      <c r="J88" s="138">
        <f>ROUND(I88*H88,2)</f>
        <v>0</v>
      </c>
      <c r="K88" s="134" t="s">
        <v>295</v>
      </c>
      <c r="L88" s="33"/>
      <c r="M88" s="139" t="s">
        <v>33</v>
      </c>
      <c r="N88" s="140" t="s">
        <v>49</v>
      </c>
      <c r="P88" s="141">
        <f>O88*H88</f>
        <v>0</v>
      </c>
      <c r="Q88" s="141">
        <v>0</v>
      </c>
      <c r="R88" s="141">
        <f>Q88*H88</f>
        <v>0</v>
      </c>
      <c r="S88" s="141">
        <v>0</v>
      </c>
      <c r="T88" s="142">
        <f>S88*H88</f>
        <v>0</v>
      </c>
      <c r="AR88" s="143" t="s">
        <v>201</v>
      </c>
      <c r="AT88" s="143" t="s">
        <v>197</v>
      </c>
      <c r="AU88" s="143" t="s">
        <v>87</v>
      </c>
      <c r="AY88" s="17" t="s">
        <v>194</v>
      </c>
      <c r="BE88" s="144">
        <f>IF(N88="základní",J88,0)</f>
        <v>0</v>
      </c>
      <c r="BF88" s="144">
        <f>IF(N88="snížená",J88,0)</f>
        <v>0</v>
      </c>
      <c r="BG88" s="144">
        <f>IF(N88="zákl. přenesená",J88,0)</f>
        <v>0</v>
      </c>
      <c r="BH88" s="144">
        <f>IF(N88="sníž. přenesená",J88,0)</f>
        <v>0</v>
      </c>
      <c r="BI88" s="144">
        <f>IF(N88="nulová",J88,0)</f>
        <v>0</v>
      </c>
      <c r="BJ88" s="17" t="s">
        <v>85</v>
      </c>
      <c r="BK88" s="144">
        <f>ROUND(I88*H88,2)</f>
        <v>0</v>
      </c>
      <c r="BL88" s="17" t="s">
        <v>201</v>
      </c>
      <c r="BM88" s="143" t="s">
        <v>2033</v>
      </c>
    </row>
    <row r="89" spans="2:47" s="1" customFormat="1" ht="11.25">
      <c r="B89" s="33"/>
      <c r="D89" s="149" t="s">
        <v>297</v>
      </c>
      <c r="F89" s="150" t="s">
        <v>2034</v>
      </c>
      <c r="I89" s="147"/>
      <c r="L89" s="33"/>
      <c r="M89" s="148"/>
      <c r="T89" s="54"/>
      <c r="AT89" s="17" t="s">
        <v>297</v>
      </c>
      <c r="AU89" s="17" t="s">
        <v>87</v>
      </c>
    </row>
    <row r="90" spans="2:51" s="12" customFormat="1" ht="11.25">
      <c r="B90" s="151"/>
      <c r="D90" s="145" t="s">
        <v>320</v>
      </c>
      <c r="E90" s="152" t="s">
        <v>33</v>
      </c>
      <c r="F90" s="153" t="s">
        <v>2035</v>
      </c>
      <c r="H90" s="154">
        <v>9</v>
      </c>
      <c r="I90" s="155"/>
      <c r="L90" s="151"/>
      <c r="M90" s="156"/>
      <c r="T90" s="157"/>
      <c r="AT90" s="152" t="s">
        <v>320</v>
      </c>
      <c r="AU90" s="152" t="s">
        <v>87</v>
      </c>
      <c r="AV90" s="12" t="s">
        <v>87</v>
      </c>
      <c r="AW90" s="12" t="s">
        <v>39</v>
      </c>
      <c r="AX90" s="12" t="s">
        <v>85</v>
      </c>
      <c r="AY90" s="152" t="s">
        <v>194</v>
      </c>
    </row>
    <row r="91" spans="2:65" s="1" customFormat="1" ht="16.5" customHeight="1">
      <c r="B91" s="33"/>
      <c r="C91" s="161" t="s">
        <v>87</v>
      </c>
      <c r="D91" s="161" t="s">
        <v>348</v>
      </c>
      <c r="E91" s="162" t="s">
        <v>2036</v>
      </c>
      <c r="F91" s="163" t="s">
        <v>2037</v>
      </c>
      <c r="G91" s="164" t="s">
        <v>344</v>
      </c>
      <c r="H91" s="165">
        <v>0.461</v>
      </c>
      <c r="I91" s="166"/>
      <c r="J91" s="167">
        <f>ROUND(I91*H91,2)</f>
        <v>0</v>
      </c>
      <c r="K91" s="163" t="s">
        <v>295</v>
      </c>
      <c r="L91" s="168"/>
      <c r="M91" s="169" t="s">
        <v>33</v>
      </c>
      <c r="N91" s="170" t="s">
        <v>49</v>
      </c>
      <c r="P91" s="141">
        <f>O91*H91</f>
        <v>0</v>
      </c>
      <c r="Q91" s="141">
        <v>0.21</v>
      </c>
      <c r="R91" s="141">
        <f>Q91*H91</f>
        <v>0.09681000000000001</v>
      </c>
      <c r="S91" s="141">
        <v>0</v>
      </c>
      <c r="T91" s="142">
        <f>S91*H91</f>
        <v>0</v>
      </c>
      <c r="AR91" s="143" t="s">
        <v>228</v>
      </c>
      <c r="AT91" s="143" t="s">
        <v>348</v>
      </c>
      <c r="AU91" s="143" t="s">
        <v>87</v>
      </c>
      <c r="AY91" s="17" t="s">
        <v>194</v>
      </c>
      <c r="BE91" s="144">
        <f>IF(N91="základní",J91,0)</f>
        <v>0</v>
      </c>
      <c r="BF91" s="144">
        <f>IF(N91="snížená",J91,0)</f>
        <v>0</v>
      </c>
      <c r="BG91" s="144">
        <f>IF(N91="zákl. přenesená",J91,0)</f>
        <v>0</v>
      </c>
      <c r="BH91" s="144">
        <f>IF(N91="sníž. přenesená",J91,0)</f>
        <v>0</v>
      </c>
      <c r="BI91" s="144">
        <f>IF(N91="nulová",J91,0)</f>
        <v>0</v>
      </c>
      <c r="BJ91" s="17" t="s">
        <v>85</v>
      </c>
      <c r="BK91" s="144">
        <f>ROUND(I91*H91,2)</f>
        <v>0</v>
      </c>
      <c r="BL91" s="17" t="s">
        <v>201</v>
      </c>
      <c r="BM91" s="143" t="s">
        <v>2038</v>
      </c>
    </row>
    <row r="92" spans="2:51" s="12" customFormat="1" ht="11.25">
      <c r="B92" s="151"/>
      <c r="D92" s="145" t="s">
        <v>320</v>
      </c>
      <c r="E92" s="152" t="s">
        <v>33</v>
      </c>
      <c r="F92" s="153" t="s">
        <v>2039</v>
      </c>
      <c r="H92" s="154">
        <v>2.268</v>
      </c>
      <c r="I92" s="155"/>
      <c r="L92" s="151"/>
      <c r="M92" s="156"/>
      <c r="T92" s="157"/>
      <c r="AT92" s="152" t="s">
        <v>320</v>
      </c>
      <c r="AU92" s="152" t="s">
        <v>87</v>
      </c>
      <c r="AV92" s="12" t="s">
        <v>87</v>
      </c>
      <c r="AW92" s="12" t="s">
        <v>39</v>
      </c>
      <c r="AX92" s="12" t="s">
        <v>78</v>
      </c>
      <c r="AY92" s="152" t="s">
        <v>194</v>
      </c>
    </row>
    <row r="93" spans="2:51" s="12" customFormat="1" ht="11.25">
      <c r="B93" s="151"/>
      <c r="D93" s="145" t="s">
        <v>320</v>
      </c>
      <c r="E93" s="152" t="s">
        <v>33</v>
      </c>
      <c r="F93" s="153" t="s">
        <v>2040</v>
      </c>
      <c r="H93" s="154">
        <v>0.036</v>
      </c>
      <c r="I93" s="155"/>
      <c r="L93" s="151"/>
      <c r="M93" s="156"/>
      <c r="T93" s="157"/>
      <c r="AT93" s="152" t="s">
        <v>320</v>
      </c>
      <c r="AU93" s="152" t="s">
        <v>87</v>
      </c>
      <c r="AV93" s="12" t="s">
        <v>87</v>
      </c>
      <c r="AW93" s="12" t="s">
        <v>39</v>
      </c>
      <c r="AX93" s="12" t="s">
        <v>78</v>
      </c>
      <c r="AY93" s="152" t="s">
        <v>194</v>
      </c>
    </row>
    <row r="94" spans="2:51" s="14" customFormat="1" ht="11.25">
      <c r="B94" s="179"/>
      <c r="D94" s="145" t="s">
        <v>320</v>
      </c>
      <c r="E94" s="180" t="s">
        <v>33</v>
      </c>
      <c r="F94" s="181" t="s">
        <v>402</v>
      </c>
      <c r="H94" s="182">
        <v>2.304</v>
      </c>
      <c r="I94" s="183"/>
      <c r="L94" s="179"/>
      <c r="M94" s="184"/>
      <c r="T94" s="185"/>
      <c r="AT94" s="180" t="s">
        <v>320</v>
      </c>
      <c r="AU94" s="180" t="s">
        <v>87</v>
      </c>
      <c r="AV94" s="14" t="s">
        <v>201</v>
      </c>
      <c r="AW94" s="14" t="s">
        <v>39</v>
      </c>
      <c r="AX94" s="14" t="s">
        <v>85</v>
      </c>
      <c r="AY94" s="180" t="s">
        <v>194</v>
      </c>
    </row>
    <row r="95" spans="2:51" s="12" customFormat="1" ht="11.25">
      <c r="B95" s="151"/>
      <c r="D95" s="145" t="s">
        <v>320</v>
      </c>
      <c r="F95" s="153" t="s">
        <v>2041</v>
      </c>
      <c r="H95" s="154">
        <v>0.461</v>
      </c>
      <c r="I95" s="155"/>
      <c r="L95" s="151"/>
      <c r="M95" s="156"/>
      <c r="T95" s="157"/>
      <c r="AT95" s="152" t="s">
        <v>320</v>
      </c>
      <c r="AU95" s="152" t="s">
        <v>87</v>
      </c>
      <c r="AV95" s="12" t="s">
        <v>87</v>
      </c>
      <c r="AW95" s="12" t="s">
        <v>4</v>
      </c>
      <c r="AX95" s="12" t="s">
        <v>85</v>
      </c>
      <c r="AY95" s="152" t="s">
        <v>194</v>
      </c>
    </row>
    <row r="96" spans="2:65" s="1" customFormat="1" ht="24.2" customHeight="1">
      <c r="B96" s="33"/>
      <c r="C96" s="132" t="s">
        <v>201</v>
      </c>
      <c r="D96" s="132" t="s">
        <v>197</v>
      </c>
      <c r="E96" s="133" t="s">
        <v>2042</v>
      </c>
      <c r="F96" s="134" t="s">
        <v>2043</v>
      </c>
      <c r="G96" s="135" t="s">
        <v>621</v>
      </c>
      <c r="H96" s="136">
        <v>21</v>
      </c>
      <c r="I96" s="137"/>
      <c r="J96" s="138">
        <f>ROUND(I96*H96,2)</f>
        <v>0</v>
      </c>
      <c r="K96" s="134" t="s">
        <v>295</v>
      </c>
      <c r="L96" s="33"/>
      <c r="M96" s="139" t="s">
        <v>33</v>
      </c>
      <c r="N96" s="140" t="s">
        <v>49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201</v>
      </c>
      <c r="AT96" s="143" t="s">
        <v>197</v>
      </c>
      <c r="AU96" s="143" t="s">
        <v>87</v>
      </c>
      <c r="AY96" s="17" t="s">
        <v>194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7" t="s">
        <v>85</v>
      </c>
      <c r="BK96" s="144">
        <f>ROUND(I96*H96,2)</f>
        <v>0</v>
      </c>
      <c r="BL96" s="17" t="s">
        <v>201</v>
      </c>
      <c r="BM96" s="143" t="s">
        <v>2044</v>
      </c>
    </row>
    <row r="97" spans="2:47" s="1" customFormat="1" ht="11.25">
      <c r="B97" s="33"/>
      <c r="D97" s="149" t="s">
        <v>297</v>
      </c>
      <c r="F97" s="150" t="s">
        <v>2045</v>
      </c>
      <c r="I97" s="147"/>
      <c r="L97" s="33"/>
      <c r="M97" s="148"/>
      <c r="T97" s="54"/>
      <c r="AT97" s="17" t="s">
        <v>297</v>
      </c>
      <c r="AU97" s="17" t="s">
        <v>87</v>
      </c>
    </row>
    <row r="98" spans="2:51" s="12" customFormat="1" ht="11.25">
      <c r="B98" s="151"/>
      <c r="D98" s="145" t="s">
        <v>320</v>
      </c>
      <c r="E98" s="152" t="s">
        <v>33</v>
      </c>
      <c r="F98" s="153" t="s">
        <v>2046</v>
      </c>
      <c r="H98" s="154">
        <v>21</v>
      </c>
      <c r="I98" s="155"/>
      <c r="L98" s="151"/>
      <c r="M98" s="156"/>
      <c r="T98" s="157"/>
      <c r="AT98" s="152" t="s">
        <v>320</v>
      </c>
      <c r="AU98" s="152" t="s">
        <v>87</v>
      </c>
      <c r="AV98" s="12" t="s">
        <v>87</v>
      </c>
      <c r="AW98" s="12" t="s">
        <v>39</v>
      </c>
      <c r="AX98" s="12" t="s">
        <v>85</v>
      </c>
      <c r="AY98" s="152" t="s">
        <v>194</v>
      </c>
    </row>
    <row r="99" spans="2:65" s="1" customFormat="1" ht="16.5" customHeight="1">
      <c r="B99" s="33"/>
      <c r="C99" s="161" t="s">
        <v>193</v>
      </c>
      <c r="D99" s="161" t="s">
        <v>348</v>
      </c>
      <c r="E99" s="162" t="s">
        <v>2047</v>
      </c>
      <c r="F99" s="163" t="s">
        <v>2048</v>
      </c>
      <c r="G99" s="164" t="s">
        <v>621</v>
      </c>
      <c r="H99" s="165">
        <v>4</v>
      </c>
      <c r="I99" s="166"/>
      <c r="J99" s="167">
        <f aca="true" t="shared" si="0" ref="J99:J106">ROUND(I99*H99,2)</f>
        <v>0</v>
      </c>
      <c r="K99" s="163" t="s">
        <v>33</v>
      </c>
      <c r="L99" s="168"/>
      <c r="M99" s="169" t="s">
        <v>33</v>
      </c>
      <c r="N99" s="170" t="s">
        <v>49</v>
      </c>
      <c r="P99" s="141">
        <f aca="true" t="shared" si="1" ref="P99:P106">O99*H99</f>
        <v>0</v>
      </c>
      <c r="Q99" s="141">
        <v>0</v>
      </c>
      <c r="R99" s="141">
        <f aca="true" t="shared" si="2" ref="R99:R106">Q99*H99</f>
        <v>0</v>
      </c>
      <c r="S99" s="141">
        <v>0</v>
      </c>
      <c r="T99" s="142">
        <f aca="true" t="shared" si="3" ref="T99:T106">S99*H99</f>
        <v>0</v>
      </c>
      <c r="AR99" s="143" t="s">
        <v>228</v>
      </c>
      <c r="AT99" s="143" t="s">
        <v>348</v>
      </c>
      <c r="AU99" s="143" t="s">
        <v>87</v>
      </c>
      <c r="AY99" s="17" t="s">
        <v>194</v>
      </c>
      <c r="BE99" s="144">
        <f aca="true" t="shared" si="4" ref="BE99:BE106">IF(N99="základní",J99,0)</f>
        <v>0</v>
      </c>
      <c r="BF99" s="144">
        <f aca="true" t="shared" si="5" ref="BF99:BF106">IF(N99="snížená",J99,0)</f>
        <v>0</v>
      </c>
      <c r="BG99" s="144">
        <f aca="true" t="shared" si="6" ref="BG99:BG106">IF(N99="zákl. přenesená",J99,0)</f>
        <v>0</v>
      </c>
      <c r="BH99" s="144">
        <f aca="true" t="shared" si="7" ref="BH99:BH106">IF(N99="sníž. přenesená",J99,0)</f>
        <v>0</v>
      </c>
      <c r="BI99" s="144">
        <f aca="true" t="shared" si="8" ref="BI99:BI106">IF(N99="nulová",J99,0)</f>
        <v>0</v>
      </c>
      <c r="BJ99" s="17" t="s">
        <v>85</v>
      </c>
      <c r="BK99" s="144">
        <f aca="true" t="shared" si="9" ref="BK99:BK106">ROUND(I99*H99,2)</f>
        <v>0</v>
      </c>
      <c r="BL99" s="17" t="s">
        <v>201</v>
      </c>
      <c r="BM99" s="143" t="s">
        <v>2049</v>
      </c>
    </row>
    <row r="100" spans="2:65" s="1" customFormat="1" ht="16.5" customHeight="1">
      <c r="B100" s="33"/>
      <c r="C100" s="161" t="s">
        <v>219</v>
      </c>
      <c r="D100" s="161" t="s">
        <v>348</v>
      </c>
      <c r="E100" s="162" t="s">
        <v>2050</v>
      </c>
      <c r="F100" s="163" t="s">
        <v>2051</v>
      </c>
      <c r="G100" s="164" t="s">
        <v>621</v>
      </c>
      <c r="H100" s="165">
        <v>7</v>
      </c>
      <c r="I100" s="166"/>
      <c r="J100" s="167">
        <f t="shared" si="0"/>
        <v>0</v>
      </c>
      <c r="K100" s="163" t="s">
        <v>33</v>
      </c>
      <c r="L100" s="168"/>
      <c r="M100" s="169" t="s">
        <v>33</v>
      </c>
      <c r="N100" s="170" t="s">
        <v>49</v>
      </c>
      <c r="P100" s="141">
        <f t="shared" si="1"/>
        <v>0</v>
      </c>
      <c r="Q100" s="141">
        <v>0</v>
      </c>
      <c r="R100" s="141">
        <f t="shared" si="2"/>
        <v>0</v>
      </c>
      <c r="S100" s="141">
        <v>0</v>
      </c>
      <c r="T100" s="142">
        <f t="shared" si="3"/>
        <v>0</v>
      </c>
      <c r="AR100" s="143" t="s">
        <v>228</v>
      </c>
      <c r="AT100" s="143" t="s">
        <v>348</v>
      </c>
      <c r="AU100" s="143" t="s">
        <v>87</v>
      </c>
      <c r="AY100" s="17" t="s">
        <v>194</v>
      </c>
      <c r="BE100" s="144">
        <f t="shared" si="4"/>
        <v>0</v>
      </c>
      <c r="BF100" s="144">
        <f t="shared" si="5"/>
        <v>0</v>
      </c>
      <c r="BG100" s="144">
        <f t="shared" si="6"/>
        <v>0</v>
      </c>
      <c r="BH100" s="144">
        <f t="shared" si="7"/>
        <v>0</v>
      </c>
      <c r="BI100" s="144">
        <f t="shared" si="8"/>
        <v>0</v>
      </c>
      <c r="BJ100" s="17" t="s">
        <v>85</v>
      </c>
      <c r="BK100" s="144">
        <f t="shared" si="9"/>
        <v>0</v>
      </c>
      <c r="BL100" s="17" t="s">
        <v>201</v>
      </c>
      <c r="BM100" s="143" t="s">
        <v>2052</v>
      </c>
    </row>
    <row r="101" spans="2:65" s="1" customFormat="1" ht="16.5" customHeight="1">
      <c r="B101" s="33"/>
      <c r="C101" s="161" t="s">
        <v>223</v>
      </c>
      <c r="D101" s="161" t="s">
        <v>348</v>
      </c>
      <c r="E101" s="162" t="s">
        <v>2053</v>
      </c>
      <c r="F101" s="163" t="s">
        <v>2054</v>
      </c>
      <c r="G101" s="164" t="s">
        <v>621</v>
      </c>
      <c r="H101" s="165">
        <v>2</v>
      </c>
      <c r="I101" s="166"/>
      <c r="J101" s="167">
        <f t="shared" si="0"/>
        <v>0</v>
      </c>
      <c r="K101" s="163" t="s">
        <v>33</v>
      </c>
      <c r="L101" s="168"/>
      <c r="M101" s="169" t="s">
        <v>33</v>
      </c>
      <c r="N101" s="170" t="s">
        <v>49</v>
      </c>
      <c r="P101" s="141">
        <f t="shared" si="1"/>
        <v>0</v>
      </c>
      <c r="Q101" s="141">
        <v>0</v>
      </c>
      <c r="R101" s="141">
        <f t="shared" si="2"/>
        <v>0</v>
      </c>
      <c r="S101" s="141">
        <v>0</v>
      </c>
      <c r="T101" s="142">
        <f t="shared" si="3"/>
        <v>0</v>
      </c>
      <c r="AR101" s="143" t="s">
        <v>228</v>
      </c>
      <c r="AT101" s="143" t="s">
        <v>348</v>
      </c>
      <c r="AU101" s="143" t="s">
        <v>87</v>
      </c>
      <c r="AY101" s="17" t="s">
        <v>194</v>
      </c>
      <c r="BE101" s="144">
        <f t="shared" si="4"/>
        <v>0</v>
      </c>
      <c r="BF101" s="144">
        <f t="shared" si="5"/>
        <v>0</v>
      </c>
      <c r="BG101" s="144">
        <f t="shared" si="6"/>
        <v>0</v>
      </c>
      <c r="BH101" s="144">
        <f t="shared" si="7"/>
        <v>0</v>
      </c>
      <c r="BI101" s="144">
        <f t="shared" si="8"/>
        <v>0</v>
      </c>
      <c r="BJ101" s="17" t="s">
        <v>85</v>
      </c>
      <c r="BK101" s="144">
        <f t="shared" si="9"/>
        <v>0</v>
      </c>
      <c r="BL101" s="17" t="s">
        <v>201</v>
      </c>
      <c r="BM101" s="143" t="s">
        <v>2055</v>
      </c>
    </row>
    <row r="102" spans="2:65" s="1" customFormat="1" ht="16.5" customHeight="1">
      <c r="B102" s="33"/>
      <c r="C102" s="161" t="s">
        <v>228</v>
      </c>
      <c r="D102" s="161" t="s">
        <v>348</v>
      </c>
      <c r="E102" s="162" t="s">
        <v>2056</v>
      </c>
      <c r="F102" s="163" t="s">
        <v>2057</v>
      </c>
      <c r="G102" s="164" t="s">
        <v>621</v>
      </c>
      <c r="H102" s="165">
        <v>4</v>
      </c>
      <c r="I102" s="166"/>
      <c r="J102" s="167">
        <f t="shared" si="0"/>
        <v>0</v>
      </c>
      <c r="K102" s="163" t="s">
        <v>33</v>
      </c>
      <c r="L102" s="168"/>
      <c r="M102" s="169" t="s">
        <v>33</v>
      </c>
      <c r="N102" s="170" t="s">
        <v>49</v>
      </c>
      <c r="P102" s="141">
        <f t="shared" si="1"/>
        <v>0</v>
      </c>
      <c r="Q102" s="141">
        <v>0</v>
      </c>
      <c r="R102" s="141">
        <f t="shared" si="2"/>
        <v>0</v>
      </c>
      <c r="S102" s="141">
        <v>0</v>
      </c>
      <c r="T102" s="142">
        <f t="shared" si="3"/>
        <v>0</v>
      </c>
      <c r="AR102" s="143" t="s">
        <v>228</v>
      </c>
      <c r="AT102" s="143" t="s">
        <v>348</v>
      </c>
      <c r="AU102" s="143" t="s">
        <v>87</v>
      </c>
      <c r="AY102" s="17" t="s">
        <v>194</v>
      </c>
      <c r="BE102" s="144">
        <f t="shared" si="4"/>
        <v>0</v>
      </c>
      <c r="BF102" s="144">
        <f t="shared" si="5"/>
        <v>0</v>
      </c>
      <c r="BG102" s="144">
        <f t="shared" si="6"/>
        <v>0</v>
      </c>
      <c r="BH102" s="144">
        <f t="shared" si="7"/>
        <v>0</v>
      </c>
      <c r="BI102" s="144">
        <f t="shared" si="8"/>
        <v>0</v>
      </c>
      <c r="BJ102" s="17" t="s">
        <v>85</v>
      </c>
      <c r="BK102" s="144">
        <f t="shared" si="9"/>
        <v>0</v>
      </c>
      <c r="BL102" s="17" t="s">
        <v>201</v>
      </c>
      <c r="BM102" s="143" t="s">
        <v>2058</v>
      </c>
    </row>
    <row r="103" spans="2:65" s="1" customFormat="1" ht="16.5" customHeight="1">
      <c r="B103" s="33"/>
      <c r="C103" s="161" t="s">
        <v>235</v>
      </c>
      <c r="D103" s="161" t="s">
        <v>348</v>
      </c>
      <c r="E103" s="162" t="s">
        <v>2059</v>
      </c>
      <c r="F103" s="163" t="s">
        <v>2060</v>
      </c>
      <c r="G103" s="164" t="s">
        <v>621</v>
      </c>
      <c r="H103" s="165">
        <v>4</v>
      </c>
      <c r="I103" s="166"/>
      <c r="J103" s="167">
        <f t="shared" si="0"/>
        <v>0</v>
      </c>
      <c r="K103" s="163" t="s">
        <v>33</v>
      </c>
      <c r="L103" s="168"/>
      <c r="M103" s="169" t="s">
        <v>33</v>
      </c>
      <c r="N103" s="170" t="s">
        <v>49</v>
      </c>
      <c r="P103" s="141">
        <f t="shared" si="1"/>
        <v>0</v>
      </c>
      <c r="Q103" s="141">
        <v>0</v>
      </c>
      <c r="R103" s="141">
        <f t="shared" si="2"/>
        <v>0</v>
      </c>
      <c r="S103" s="141">
        <v>0</v>
      </c>
      <c r="T103" s="142">
        <f t="shared" si="3"/>
        <v>0</v>
      </c>
      <c r="AR103" s="143" t="s">
        <v>228</v>
      </c>
      <c r="AT103" s="143" t="s">
        <v>348</v>
      </c>
      <c r="AU103" s="143" t="s">
        <v>87</v>
      </c>
      <c r="AY103" s="17" t="s">
        <v>194</v>
      </c>
      <c r="BE103" s="144">
        <f t="shared" si="4"/>
        <v>0</v>
      </c>
      <c r="BF103" s="144">
        <f t="shared" si="5"/>
        <v>0</v>
      </c>
      <c r="BG103" s="144">
        <f t="shared" si="6"/>
        <v>0</v>
      </c>
      <c r="BH103" s="144">
        <f t="shared" si="7"/>
        <v>0</v>
      </c>
      <c r="BI103" s="144">
        <f t="shared" si="8"/>
        <v>0</v>
      </c>
      <c r="BJ103" s="17" t="s">
        <v>85</v>
      </c>
      <c r="BK103" s="144">
        <f t="shared" si="9"/>
        <v>0</v>
      </c>
      <c r="BL103" s="17" t="s">
        <v>201</v>
      </c>
      <c r="BM103" s="143" t="s">
        <v>2061</v>
      </c>
    </row>
    <row r="104" spans="2:65" s="1" customFormat="1" ht="16.5" customHeight="1">
      <c r="B104" s="33"/>
      <c r="C104" s="161" t="s">
        <v>239</v>
      </c>
      <c r="D104" s="161" t="s">
        <v>348</v>
      </c>
      <c r="E104" s="162" t="s">
        <v>2062</v>
      </c>
      <c r="F104" s="163" t="s">
        <v>2063</v>
      </c>
      <c r="G104" s="164" t="s">
        <v>621</v>
      </c>
      <c r="H104" s="165">
        <v>2</v>
      </c>
      <c r="I104" s="166"/>
      <c r="J104" s="167">
        <f t="shared" si="0"/>
        <v>0</v>
      </c>
      <c r="K104" s="163" t="s">
        <v>33</v>
      </c>
      <c r="L104" s="168"/>
      <c r="M104" s="169" t="s">
        <v>33</v>
      </c>
      <c r="N104" s="170" t="s">
        <v>49</v>
      </c>
      <c r="P104" s="141">
        <f t="shared" si="1"/>
        <v>0</v>
      </c>
      <c r="Q104" s="141">
        <v>0</v>
      </c>
      <c r="R104" s="141">
        <f t="shared" si="2"/>
        <v>0</v>
      </c>
      <c r="S104" s="141">
        <v>0</v>
      </c>
      <c r="T104" s="142">
        <f t="shared" si="3"/>
        <v>0</v>
      </c>
      <c r="AR104" s="143" t="s">
        <v>228</v>
      </c>
      <c r="AT104" s="143" t="s">
        <v>348</v>
      </c>
      <c r="AU104" s="143" t="s">
        <v>87</v>
      </c>
      <c r="AY104" s="17" t="s">
        <v>194</v>
      </c>
      <c r="BE104" s="144">
        <f t="shared" si="4"/>
        <v>0</v>
      </c>
      <c r="BF104" s="144">
        <f t="shared" si="5"/>
        <v>0</v>
      </c>
      <c r="BG104" s="144">
        <f t="shared" si="6"/>
        <v>0</v>
      </c>
      <c r="BH104" s="144">
        <f t="shared" si="7"/>
        <v>0</v>
      </c>
      <c r="BI104" s="144">
        <f t="shared" si="8"/>
        <v>0</v>
      </c>
      <c r="BJ104" s="17" t="s">
        <v>85</v>
      </c>
      <c r="BK104" s="144">
        <f t="shared" si="9"/>
        <v>0</v>
      </c>
      <c r="BL104" s="17" t="s">
        <v>201</v>
      </c>
      <c r="BM104" s="143" t="s">
        <v>2064</v>
      </c>
    </row>
    <row r="105" spans="2:65" s="1" customFormat="1" ht="16.5" customHeight="1">
      <c r="B105" s="33"/>
      <c r="C105" s="161" t="s">
        <v>243</v>
      </c>
      <c r="D105" s="161" t="s">
        <v>348</v>
      </c>
      <c r="E105" s="162" t="s">
        <v>2065</v>
      </c>
      <c r="F105" s="163" t="s">
        <v>2066</v>
      </c>
      <c r="G105" s="164" t="s">
        <v>621</v>
      </c>
      <c r="H105" s="165">
        <v>2</v>
      </c>
      <c r="I105" s="166"/>
      <c r="J105" s="167">
        <f t="shared" si="0"/>
        <v>0</v>
      </c>
      <c r="K105" s="163" t="s">
        <v>33</v>
      </c>
      <c r="L105" s="168"/>
      <c r="M105" s="169" t="s">
        <v>33</v>
      </c>
      <c r="N105" s="170" t="s">
        <v>49</v>
      </c>
      <c r="P105" s="141">
        <f t="shared" si="1"/>
        <v>0</v>
      </c>
      <c r="Q105" s="141">
        <v>0</v>
      </c>
      <c r="R105" s="141">
        <f t="shared" si="2"/>
        <v>0</v>
      </c>
      <c r="S105" s="141">
        <v>0</v>
      </c>
      <c r="T105" s="142">
        <f t="shared" si="3"/>
        <v>0</v>
      </c>
      <c r="AR105" s="143" t="s">
        <v>228</v>
      </c>
      <c r="AT105" s="143" t="s">
        <v>348</v>
      </c>
      <c r="AU105" s="143" t="s">
        <v>87</v>
      </c>
      <c r="AY105" s="17" t="s">
        <v>194</v>
      </c>
      <c r="BE105" s="144">
        <f t="shared" si="4"/>
        <v>0</v>
      </c>
      <c r="BF105" s="144">
        <f t="shared" si="5"/>
        <v>0</v>
      </c>
      <c r="BG105" s="144">
        <f t="shared" si="6"/>
        <v>0</v>
      </c>
      <c r="BH105" s="144">
        <f t="shared" si="7"/>
        <v>0</v>
      </c>
      <c r="BI105" s="144">
        <f t="shared" si="8"/>
        <v>0</v>
      </c>
      <c r="BJ105" s="17" t="s">
        <v>85</v>
      </c>
      <c r="BK105" s="144">
        <f t="shared" si="9"/>
        <v>0</v>
      </c>
      <c r="BL105" s="17" t="s">
        <v>201</v>
      </c>
      <c r="BM105" s="143" t="s">
        <v>2067</v>
      </c>
    </row>
    <row r="106" spans="2:65" s="1" customFormat="1" ht="24.2" customHeight="1">
      <c r="B106" s="33"/>
      <c r="C106" s="132" t="s">
        <v>247</v>
      </c>
      <c r="D106" s="132" t="s">
        <v>197</v>
      </c>
      <c r="E106" s="133" t="s">
        <v>2068</v>
      </c>
      <c r="F106" s="134" t="s">
        <v>2069</v>
      </c>
      <c r="G106" s="135" t="s">
        <v>621</v>
      </c>
      <c r="H106" s="136">
        <v>9</v>
      </c>
      <c r="I106" s="137"/>
      <c r="J106" s="138">
        <f t="shared" si="0"/>
        <v>0</v>
      </c>
      <c r="K106" s="134" t="s">
        <v>295</v>
      </c>
      <c r="L106" s="33"/>
      <c r="M106" s="139" t="s">
        <v>33</v>
      </c>
      <c r="N106" s="140" t="s">
        <v>49</v>
      </c>
      <c r="P106" s="141">
        <f t="shared" si="1"/>
        <v>0</v>
      </c>
      <c r="Q106" s="141">
        <v>0</v>
      </c>
      <c r="R106" s="141">
        <f t="shared" si="2"/>
        <v>0</v>
      </c>
      <c r="S106" s="141">
        <v>0</v>
      </c>
      <c r="T106" s="142">
        <f t="shared" si="3"/>
        <v>0</v>
      </c>
      <c r="AR106" s="143" t="s">
        <v>201</v>
      </c>
      <c r="AT106" s="143" t="s">
        <v>197</v>
      </c>
      <c r="AU106" s="143" t="s">
        <v>87</v>
      </c>
      <c r="AY106" s="17" t="s">
        <v>194</v>
      </c>
      <c r="BE106" s="144">
        <f t="shared" si="4"/>
        <v>0</v>
      </c>
      <c r="BF106" s="144">
        <f t="shared" si="5"/>
        <v>0</v>
      </c>
      <c r="BG106" s="144">
        <f t="shared" si="6"/>
        <v>0</v>
      </c>
      <c r="BH106" s="144">
        <f t="shared" si="7"/>
        <v>0</v>
      </c>
      <c r="BI106" s="144">
        <f t="shared" si="8"/>
        <v>0</v>
      </c>
      <c r="BJ106" s="17" t="s">
        <v>85</v>
      </c>
      <c r="BK106" s="144">
        <f t="shared" si="9"/>
        <v>0</v>
      </c>
      <c r="BL106" s="17" t="s">
        <v>201</v>
      </c>
      <c r="BM106" s="143" t="s">
        <v>2070</v>
      </c>
    </row>
    <row r="107" spans="2:47" s="1" customFormat="1" ht="11.25">
      <c r="B107" s="33"/>
      <c r="D107" s="149" t="s">
        <v>297</v>
      </c>
      <c r="F107" s="150" t="s">
        <v>2071</v>
      </c>
      <c r="I107" s="147"/>
      <c r="L107" s="33"/>
      <c r="M107" s="148"/>
      <c r="T107" s="54"/>
      <c r="AT107" s="17" t="s">
        <v>297</v>
      </c>
      <c r="AU107" s="17" t="s">
        <v>87</v>
      </c>
    </row>
    <row r="108" spans="2:47" s="1" customFormat="1" ht="19.5">
      <c r="B108" s="33"/>
      <c r="D108" s="145" t="s">
        <v>206</v>
      </c>
      <c r="F108" s="146" t="s">
        <v>2072</v>
      </c>
      <c r="I108" s="147"/>
      <c r="L108" s="33"/>
      <c r="M108" s="148"/>
      <c r="T108" s="54"/>
      <c r="AT108" s="17" t="s">
        <v>206</v>
      </c>
      <c r="AU108" s="17" t="s">
        <v>87</v>
      </c>
    </row>
    <row r="109" spans="2:65" s="1" customFormat="1" ht="16.5" customHeight="1">
      <c r="B109" s="33"/>
      <c r="C109" s="161" t="s">
        <v>251</v>
      </c>
      <c r="D109" s="161" t="s">
        <v>348</v>
      </c>
      <c r="E109" s="162" t="s">
        <v>2073</v>
      </c>
      <c r="F109" s="163" t="s">
        <v>2074</v>
      </c>
      <c r="G109" s="164" t="s">
        <v>621</v>
      </c>
      <c r="H109" s="165">
        <v>5</v>
      </c>
      <c r="I109" s="166"/>
      <c r="J109" s="167">
        <f>ROUND(I109*H109,2)</f>
        <v>0</v>
      </c>
      <c r="K109" s="163" t="s">
        <v>33</v>
      </c>
      <c r="L109" s="168"/>
      <c r="M109" s="169" t="s">
        <v>33</v>
      </c>
      <c r="N109" s="170" t="s">
        <v>49</v>
      </c>
      <c r="P109" s="141">
        <f>O109*H109</f>
        <v>0</v>
      </c>
      <c r="Q109" s="141">
        <v>0</v>
      </c>
      <c r="R109" s="141">
        <f>Q109*H109</f>
        <v>0</v>
      </c>
      <c r="S109" s="141">
        <v>0</v>
      </c>
      <c r="T109" s="142">
        <f>S109*H109</f>
        <v>0</v>
      </c>
      <c r="AR109" s="143" t="s">
        <v>228</v>
      </c>
      <c r="AT109" s="143" t="s">
        <v>348</v>
      </c>
      <c r="AU109" s="143" t="s">
        <v>87</v>
      </c>
      <c r="AY109" s="17" t="s">
        <v>194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7" t="s">
        <v>85</v>
      </c>
      <c r="BK109" s="144">
        <f>ROUND(I109*H109,2)</f>
        <v>0</v>
      </c>
      <c r="BL109" s="17" t="s">
        <v>201</v>
      </c>
      <c r="BM109" s="143" t="s">
        <v>2075</v>
      </c>
    </row>
    <row r="110" spans="2:65" s="1" customFormat="1" ht="16.5" customHeight="1">
      <c r="B110" s="33"/>
      <c r="C110" s="161" t="s">
        <v>257</v>
      </c>
      <c r="D110" s="161" t="s">
        <v>348</v>
      </c>
      <c r="E110" s="162" t="s">
        <v>2076</v>
      </c>
      <c r="F110" s="163" t="s">
        <v>2077</v>
      </c>
      <c r="G110" s="164" t="s">
        <v>621</v>
      </c>
      <c r="H110" s="165">
        <v>4</v>
      </c>
      <c r="I110" s="166"/>
      <c r="J110" s="167">
        <f>ROUND(I110*H110,2)</f>
        <v>0</v>
      </c>
      <c r="K110" s="163" t="s">
        <v>33</v>
      </c>
      <c r="L110" s="168"/>
      <c r="M110" s="169" t="s">
        <v>33</v>
      </c>
      <c r="N110" s="170" t="s">
        <v>49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228</v>
      </c>
      <c r="AT110" s="143" t="s">
        <v>348</v>
      </c>
      <c r="AU110" s="143" t="s">
        <v>87</v>
      </c>
      <c r="AY110" s="17" t="s">
        <v>194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7" t="s">
        <v>85</v>
      </c>
      <c r="BK110" s="144">
        <f>ROUND(I110*H110,2)</f>
        <v>0</v>
      </c>
      <c r="BL110" s="17" t="s">
        <v>201</v>
      </c>
      <c r="BM110" s="143" t="s">
        <v>2078</v>
      </c>
    </row>
    <row r="111" spans="2:65" s="1" customFormat="1" ht="16.5" customHeight="1">
      <c r="B111" s="33"/>
      <c r="C111" s="132" t="s">
        <v>8</v>
      </c>
      <c r="D111" s="132" t="s">
        <v>197</v>
      </c>
      <c r="E111" s="133" t="s">
        <v>2079</v>
      </c>
      <c r="F111" s="134" t="s">
        <v>2080</v>
      </c>
      <c r="G111" s="135" t="s">
        <v>621</v>
      </c>
      <c r="H111" s="136">
        <v>21</v>
      </c>
      <c r="I111" s="137"/>
      <c r="J111" s="138">
        <f>ROUND(I111*H111,2)</f>
        <v>0</v>
      </c>
      <c r="K111" s="134" t="s">
        <v>33</v>
      </c>
      <c r="L111" s="33"/>
      <c r="M111" s="139" t="s">
        <v>33</v>
      </c>
      <c r="N111" s="140" t="s">
        <v>49</v>
      </c>
      <c r="P111" s="141">
        <f>O111*H111</f>
        <v>0</v>
      </c>
      <c r="Q111" s="141">
        <v>0</v>
      </c>
      <c r="R111" s="141">
        <f>Q111*H111</f>
        <v>0</v>
      </c>
      <c r="S111" s="141">
        <v>0</v>
      </c>
      <c r="T111" s="142">
        <f>S111*H111</f>
        <v>0</v>
      </c>
      <c r="AR111" s="143" t="s">
        <v>201</v>
      </c>
      <c r="AT111" s="143" t="s">
        <v>197</v>
      </c>
      <c r="AU111" s="143" t="s">
        <v>87</v>
      </c>
      <c r="AY111" s="17" t="s">
        <v>194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7" t="s">
        <v>85</v>
      </c>
      <c r="BK111" s="144">
        <f>ROUND(I111*H111,2)</f>
        <v>0</v>
      </c>
      <c r="BL111" s="17" t="s">
        <v>201</v>
      </c>
      <c r="BM111" s="143" t="s">
        <v>2081</v>
      </c>
    </row>
    <row r="112" spans="2:51" s="12" customFormat="1" ht="11.25">
      <c r="B112" s="151"/>
      <c r="D112" s="145" t="s">
        <v>320</v>
      </c>
      <c r="E112" s="152" t="s">
        <v>33</v>
      </c>
      <c r="F112" s="153" t="s">
        <v>2082</v>
      </c>
      <c r="H112" s="154">
        <v>21</v>
      </c>
      <c r="I112" s="155"/>
      <c r="L112" s="151"/>
      <c r="M112" s="156"/>
      <c r="T112" s="157"/>
      <c r="AT112" s="152" t="s">
        <v>320</v>
      </c>
      <c r="AU112" s="152" t="s">
        <v>87</v>
      </c>
      <c r="AV112" s="12" t="s">
        <v>87</v>
      </c>
      <c r="AW112" s="12" t="s">
        <v>39</v>
      </c>
      <c r="AX112" s="12" t="s">
        <v>85</v>
      </c>
      <c r="AY112" s="152" t="s">
        <v>194</v>
      </c>
    </row>
    <row r="113" spans="2:65" s="1" customFormat="1" ht="16.5" customHeight="1">
      <c r="B113" s="33"/>
      <c r="C113" s="161" t="s">
        <v>265</v>
      </c>
      <c r="D113" s="161" t="s">
        <v>348</v>
      </c>
      <c r="E113" s="162" t="s">
        <v>2083</v>
      </c>
      <c r="F113" s="163" t="s">
        <v>2084</v>
      </c>
      <c r="G113" s="164" t="s">
        <v>436</v>
      </c>
      <c r="H113" s="165">
        <v>6.825</v>
      </c>
      <c r="I113" s="166"/>
      <c r="J113" s="167">
        <f>ROUND(I113*H113,2)</f>
        <v>0</v>
      </c>
      <c r="K113" s="163" t="s">
        <v>33</v>
      </c>
      <c r="L113" s="168"/>
      <c r="M113" s="169" t="s">
        <v>33</v>
      </c>
      <c r="N113" s="170" t="s">
        <v>49</v>
      </c>
      <c r="P113" s="141">
        <f>O113*H113</f>
        <v>0</v>
      </c>
      <c r="Q113" s="141">
        <v>0</v>
      </c>
      <c r="R113" s="141">
        <f>Q113*H113</f>
        <v>0</v>
      </c>
      <c r="S113" s="141">
        <v>0</v>
      </c>
      <c r="T113" s="142">
        <f>S113*H113</f>
        <v>0</v>
      </c>
      <c r="AR113" s="143" t="s">
        <v>228</v>
      </c>
      <c r="AT113" s="143" t="s">
        <v>348</v>
      </c>
      <c r="AU113" s="143" t="s">
        <v>87</v>
      </c>
      <c r="AY113" s="17" t="s">
        <v>194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7" t="s">
        <v>85</v>
      </c>
      <c r="BK113" s="144">
        <f>ROUND(I113*H113,2)</f>
        <v>0</v>
      </c>
      <c r="BL113" s="17" t="s">
        <v>201</v>
      </c>
      <c r="BM113" s="143" t="s">
        <v>2085</v>
      </c>
    </row>
    <row r="114" spans="2:51" s="12" customFormat="1" ht="11.25">
      <c r="B114" s="151"/>
      <c r="D114" s="145" t="s">
        <v>320</v>
      </c>
      <c r="E114" s="152" t="s">
        <v>33</v>
      </c>
      <c r="F114" s="153" t="s">
        <v>2086</v>
      </c>
      <c r="H114" s="154">
        <v>6.825</v>
      </c>
      <c r="I114" s="155"/>
      <c r="L114" s="151"/>
      <c r="M114" s="156"/>
      <c r="T114" s="157"/>
      <c r="AT114" s="152" t="s">
        <v>320</v>
      </c>
      <c r="AU114" s="152" t="s">
        <v>87</v>
      </c>
      <c r="AV114" s="12" t="s">
        <v>87</v>
      </c>
      <c r="AW114" s="12" t="s">
        <v>39</v>
      </c>
      <c r="AX114" s="12" t="s">
        <v>85</v>
      </c>
      <c r="AY114" s="152" t="s">
        <v>194</v>
      </c>
    </row>
    <row r="115" spans="2:65" s="1" customFormat="1" ht="16.5" customHeight="1">
      <c r="B115" s="33"/>
      <c r="C115" s="132" t="s">
        <v>270</v>
      </c>
      <c r="D115" s="132" t="s">
        <v>197</v>
      </c>
      <c r="E115" s="133" t="s">
        <v>2087</v>
      </c>
      <c r="F115" s="134" t="s">
        <v>2088</v>
      </c>
      <c r="G115" s="135" t="s">
        <v>621</v>
      </c>
      <c r="H115" s="136">
        <v>21</v>
      </c>
      <c r="I115" s="137"/>
      <c r="J115" s="138">
        <f>ROUND(I115*H115,2)</f>
        <v>0</v>
      </c>
      <c r="K115" s="134" t="s">
        <v>295</v>
      </c>
      <c r="L115" s="33"/>
      <c r="M115" s="139" t="s">
        <v>33</v>
      </c>
      <c r="N115" s="140" t="s">
        <v>49</v>
      </c>
      <c r="P115" s="141">
        <f>O115*H115</f>
        <v>0</v>
      </c>
      <c r="Q115" s="141">
        <v>5E-05</v>
      </c>
      <c r="R115" s="141">
        <f>Q115*H115</f>
        <v>0.0010500000000000002</v>
      </c>
      <c r="S115" s="141">
        <v>0</v>
      </c>
      <c r="T115" s="142">
        <f>S115*H115</f>
        <v>0</v>
      </c>
      <c r="AR115" s="143" t="s">
        <v>201</v>
      </c>
      <c r="AT115" s="143" t="s">
        <v>197</v>
      </c>
      <c r="AU115" s="143" t="s">
        <v>87</v>
      </c>
      <c r="AY115" s="17" t="s">
        <v>194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7" t="s">
        <v>85</v>
      </c>
      <c r="BK115" s="144">
        <f>ROUND(I115*H115,2)</f>
        <v>0</v>
      </c>
      <c r="BL115" s="17" t="s">
        <v>201</v>
      </c>
      <c r="BM115" s="143" t="s">
        <v>2089</v>
      </c>
    </row>
    <row r="116" spans="2:47" s="1" customFormat="1" ht="11.25">
      <c r="B116" s="33"/>
      <c r="D116" s="149" t="s">
        <v>297</v>
      </c>
      <c r="F116" s="150" t="s">
        <v>2090</v>
      </c>
      <c r="I116" s="147"/>
      <c r="L116" s="33"/>
      <c r="M116" s="148"/>
      <c r="T116" s="54"/>
      <c r="AT116" s="17" t="s">
        <v>297</v>
      </c>
      <c r="AU116" s="17" t="s">
        <v>87</v>
      </c>
    </row>
    <row r="117" spans="2:51" s="12" customFormat="1" ht="11.25">
      <c r="B117" s="151"/>
      <c r="D117" s="145" t="s">
        <v>320</v>
      </c>
      <c r="E117" s="152" t="s">
        <v>33</v>
      </c>
      <c r="F117" s="153" t="s">
        <v>2091</v>
      </c>
      <c r="H117" s="154">
        <v>21</v>
      </c>
      <c r="I117" s="155"/>
      <c r="L117" s="151"/>
      <c r="M117" s="156"/>
      <c r="T117" s="157"/>
      <c r="AT117" s="152" t="s">
        <v>320</v>
      </c>
      <c r="AU117" s="152" t="s">
        <v>87</v>
      </c>
      <c r="AV117" s="12" t="s">
        <v>87</v>
      </c>
      <c r="AW117" s="12" t="s">
        <v>39</v>
      </c>
      <c r="AX117" s="12" t="s">
        <v>85</v>
      </c>
      <c r="AY117" s="152" t="s">
        <v>194</v>
      </c>
    </row>
    <row r="118" spans="2:65" s="1" customFormat="1" ht="16.5" customHeight="1">
      <c r="B118" s="33"/>
      <c r="C118" s="161" t="s">
        <v>274</v>
      </c>
      <c r="D118" s="161" t="s">
        <v>348</v>
      </c>
      <c r="E118" s="162" t="s">
        <v>2092</v>
      </c>
      <c r="F118" s="163" t="s">
        <v>2093</v>
      </c>
      <c r="G118" s="164" t="s">
        <v>621</v>
      </c>
      <c r="H118" s="165">
        <v>63</v>
      </c>
      <c r="I118" s="166"/>
      <c r="J118" s="167">
        <f>ROUND(I118*H118,2)</f>
        <v>0</v>
      </c>
      <c r="K118" s="163" t="s">
        <v>295</v>
      </c>
      <c r="L118" s="168"/>
      <c r="M118" s="169" t="s">
        <v>33</v>
      </c>
      <c r="N118" s="170" t="s">
        <v>49</v>
      </c>
      <c r="P118" s="141">
        <f>O118*H118</f>
        <v>0</v>
      </c>
      <c r="Q118" s="141">
        <v>0.00472</v>
      </c>
      <c r="R118" s="141">
        <f>Q118*H118</f>
        <v>0.29736</v>
      </c>
      <c r="S118" s="141">
        <v>0</v>
      </c>
      <c r="T118" s="142">
        <f>S118*H118</f>
        <v>0</v>
      </c>
      <c r="AR118" s="143" t="s">
        <v>228</v>
      </c>
      <c r="AT118" s="143" t="s">
        <v>348</v>
      </c>
      <c r="AU118" s="143" t="s">
        <v>87</v>
      </c>
      <c r="AY118" s="17" t="s">
        <v>194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7" t="s">
        <v>85</v>
      </c>
      <c r="BK118" s="144">
        <f>ROUND(I118*H118,2)</f>
        <v>0</v>
      </c>
      <c r="BL118" s="17" t="s">
        <v>201</v>
      </c>
      <c r="BM118" s="143" t="s">
        <v>2094</v>
      </c>
    </row>
    <row r="119" spans="2:51" s="12" customFormat="1" ht="11.25">
      <c r="B119" s="151"/>
      <c r="D119" s="145" t="s">
        <v>320</v>
      </c>
      <c r="E119" s="152" t="s">
        <v>33</v>
      </c>
      <c r="F119" s="153" t="s">
        <v>2095</v>
      </c>
      <c r="H119" s="154">
        <v>63</v>
      </c>
      <c r="I119" s="155"/>
      <c r="L119" s="151"/>
      <c r="M119" s="156"/>
      <c r="T119" s="157"/>
      <c r="AT119" s="152" t="s">
        <v>320</v>
      </c>
      <c r="AU119" s="152" t="s">
        <v>87</v>
      </c>
      <c r="AV119" s="12" t="s">
        <v>87</v>
      </c>
      <c r="AW119" s="12" t="s">
        <v>39</v>
      </c>
      <c r="AX119" s="12" t="s">
        <v>85</v>
      </c>
      <c r="AY119" s="152" t="s">
        <v>194</v>
      </c>
    </row>
    <row r="120" spans="2:65" s="1" customFormat="1" ht="24.2" customHeight="1">
      <c r="B120" s="33"/>
      <c r="C120" s="132" t="s">
        <v>279</v>
      </c>
      <c r="D120" s="132" t="s">
        <v>197</v>
      </c>
      <c r="E120" s="133" t="s">
        <v>2096</v>
      </c>
      <c r="F120" s="134" t="s">
        <v>2097</v>
      </c>
      <c r="G120" s="135" t="s">
        <v>621</v>
      </c>
      <c r="H120" s="136">
        <v>21</v>
      </c>
      <c r="I120" s="137"/>
      <c r="J120" s="138">
        <f>ROUND(I120*H120,2)</f>
        <v>0</v>
      </c>
      <c r="K120" s="134" t="s">
        <v>295</v>
      </c>
      <c r="L120" s="33"/>
      <c r="M120" s="139" t="s">
        <v>33</v>
      </c>
      <c r="N120" s="140" t="s">
        <v>49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201</v>
      </c>
      <c r="AT120" s="143" t="s">
        <v>197</v>
      </c>
      <c r="AU120" s="143" t="s">
        <v>87</v>
      </c>
      <c r="AY120" s="17" t="s">
        <v>194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7" t="s">
        <v>85</v>
      </c>
      <c r="BK120" s="144">
        <f>ROUND(I120*H120,2)</f>
        <v>0</v>
      </c>
      <c r="BL120" s="17" t="s">
        <v>201</v>
      </c>
      <c r="BM120" s="143" t="s">
        <v>2098</v>
      </c>
    </row>
    <row r="121" spans="2:47" s="1" customFormat="1" ht="11.25">
      <c r="B121" s="33"/>
      <c r="D121" s="149" t="s">
        <v>297</v>
      </c>
      <c r="F121" s="150" t="s">
        <v>2099</v>
      </c>
      <c r="I121" s="147"/>
      <c r="L121" s="33"/>
      <c r="M121" s="148"/>
      <c r="T121" s="54"/>
      <c r="AT121" s="17" t="s">
        <v>297</v>
      </c>
      <c r="AU121" s="17" t="s">
        <v>87</v>
      </c>
    </row>
    <row r="122" spans="2:47" s="1" customFormat="1" ht="19.5">
      <c r="B122" s="33"/>
      <c r="D122" s="145" t="s">
        <v>206</v>
      </c>
      <c r="F122" s="146" t="s">
        <v>2100</v>
      </c>
      <c r="I122" s="147"/>
      <c r="L122" s="33"/>
      <c r="M122" s="148"/>
      <c r="T122" s="54"/>
      <c r="AT122" s="17" t="s">
        <v>206</v>
      </c>
      <c r="AU122" s="17" t="s">
        <v>87</v>
      </c>
    </row>
    <row r="123" spans="2:65" s="1" customFormat="1" ht="21.75" customHeight="1">
      <c r="B123" s="33"/>
      <c r="C123" s="132" t="s">
        <v>283</v>
      </c>
      <c r="D123" s="132" t="s">
        <v>197</v>
      </c>
      <c r="E123" s="133" t="s">
        <v>2101</v>
      </c>
      <c r="F123" s="134" t="s">
        <v>2102</v>
      </c>
      <c r="G123" s="135" t="s">
        <v>621</v>
      </c>
      <c r="H123" s="136">
        <v>30</v>
      </c>
      <c r="I123" s="137"/>
      <c r="J123" s="138">
        <f>ROUND(I123*H123,2)</f>
        <v>0</v>
      </c>
      <c r="K123" s="134" t="s">
        <v>295</v>
      </c>
      <c r="L123" s="33"/>
      <c r="M123" s="139" t="s">
        <v>33</v>
      </c>
      <c r="N123" s="140" t="s">
        <v>49</v>
      </c>
      <c r="P123" s="141">
        <f>O123*H123</f>
        <v>0</v>
      </c>
      <c r="Q123" s="141">
        <v>0.00208</v>
      </c>
      <c r="R123" s="141">
        <f>Q123*H123</f>
        <v>0.0624</v>
      </c>
      <c r="S123" s="141">
        <v>0</v>
      </c>
      <c r="T123" s="142">
        <f>S123*H123</f>
        <v>0</v>
      </c>
      <c r="AR123" s="143" t="s">
        <v>201</v>
      </c>
      <c r="AT123" s="143" t="s">
        <v>197</v>
      </c>
      <c r="AU123" s="143" t="s">
        <v>87</v>
      </c>
      <c r="AY123" s="17" t="s">
        <v>194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7" t="s">
        <v>85</v>
      </c>
      <c r="BK123" s="144">
        <f>ROUND(I123*H123,2)</f>
        <v>0</v>
      </c>
      <c r="BL123" s="17" t="s">
        <v>201</v>
      </c>
      <c r="BM123" s="143" t="s">
        <v>2103</v>
      </c>
    </row>
    <row r="124" spans="2:47" s="1" customFormat="1" ht="11.25">
      <c r="B124" s="33"/>
      <c r="D124" s="149" t="s">
        <v>297</v>
      </c>
      <c r="F124" s="150" t="s">
        <v>2104</v>
      </c>
      <c r="I124" s="147"/>
      <c r="L124" s="33"/>
      <c r="M124" s="148"/>
      <c r="T124" s="54"/>
      <c r="AT124" s="17" t="s">
        <v>297</v>
      </c>
      <c r="AU124" s="17" t="s">
        <v>87</v>
      </c>
    </row>
    <row r="125" spans="2:47" s="1" customFormat="1" ht="19.5">
      <c r="B125" s="33"/>
      <c r="D125" s="145" t="s">
        <v>206</v>
      </c>
      <c r="F125" s="146" t="s">
        <v>2105</v>
      </c>
      <c r="I125" s="147"/>
      <c r="L125" s="33"/>
      <c r="M125" s="148"/>
      <c r="T125" s="54"/>
      <c r="AT125" s="17" t="s">
        <v>206</v>
      </c>
      <c r="AU125" s="17" t="s">
        <v>87</v>
      </c>
    </row>
    <row r="126" spans="2:51" s="12" customFormat="1" ht="11.25">
      <c r="B126" s="151"/>
      <c r="D126" s="145" t="s">
        <v>320</v>
      </c>
      <c r="E126" s="152" t="s">
        <v>33</v>
      </c>
      <c r="F126" s="153" t="s">
        <v>2106</v>
      </c>
      <c r="H126" s="154">
        <v>21</v>
      </c>
      <c r="I126" s="155"/>
      <c r="L126" s="151"/>
      <c r="M126" s="156"/>
      <c r="T126" s="157"/>
      <c r="AT126" s="152" t="s">
        <v>320</v>
      </c>
      <c r="AU126" s="152" t="s">
        <v>87</v>
      </c>
      <c r="AV126" s="12" t="s">
        <v>87</v>
      </c>
      <c r="AW126" s="12" t="s">
        <v>39</v>
      </c>
      <c r="AX126" s="12" t="s">
        <v>78</v>
      </c>
      <c r="AY126" s="152" t="s">
        <v>194</v>
      </c>
    </row>
    <row r="127" spans="2:51" s="12" customFormat="1" ht="11.25">
      <c r="B127" s="151"/>
      <c r="D127" s="145" t="s">
        <v>320</v>
      </c>
      <c r="E127" s="152" t="s">
        <v>33</v>
      </c>
      <c r="F127" s="153" t="s">
        <v>2107</v>
      </c>
      <c r="H127" s="154">
        <v>9</v>
      </c>
      <c r="I127" s="155"/>
      <c r="L127" s="151"/>
      <c r="M127" s="156"/>
      <c r="T127" s="157"/>
      <c r="AT127" s="152" t="s">
        <v>320</v>
      </c>
      <c r="AU127" s="152" t="s">
        <v>87</v>
      </c>
      <c r="AV127" s="12" t="s">
        <v>87</v>
      </c>
      <c r="AW127" s="12" t="s">
        <v>39</v>
      </c>
      <c r="AX127" s="12" t="s">
        <v>78</v>
      </c>
      <c r="AY127" s="152" t="s">
        <v>194</v>
      </c>
    </row>
    <row r="128" spans="2:51" s="14" customFormat="1" ht="11.25">
      <c r="B128" s="179"/>
      <c r="D128" s="145" t="s">
        <v>320</v>
      </c>
      <c r="E128" s="180" t="s">
        <v>33</v>
      </c>
      <c r="F128" s="181" t="s">
        <v>402</v>
      </c>
      <c r="H128" s="182">
        <v>30</v>
      </c>
      <c r="I128" s="183"/>
      <c r="L128" s="179"/>
      <c r="M128" s="184"/>
      <c r="T128" s="185"/>
      <c r="AT128" s="180" t="s">
        <v>320</v>
      </c>
      <c r="AU128" s="180" t="s">
        <v>87</v>
      </c>
      <c r="AV128" s="14" t="s">
        <v>201</v>
      </c>
      <c r="AW128" s="14" t="s">
        <v>39</v>
      </c>
      <c r="AX128" s="14" t="s">
        <v>85</v>
      </c>
      <c r="AY128" s="180" t="s">
        <v>194</v>
      </c>
    </row>
    <row r="129" spans="2:65" s="1" customFormat="1" ht="16.5" customHeight="1">
      <c r="B129" s="33"/>
      <c r="C129" s="132" t="s">
        <v>7</v>
      </c>
      <c r="D129" s="132" t="s">
        <v>197</v>
      </c>
      <c r="E129" s="133" t="s">
        <v>2108</v>
      </c>
      <c r="F129" s="134" t="s">
        <v>2109</v>
      </c>
      <c r="G129" s="135" t="s">
        <v>621</v>
      </c>
      <c r="H129" s="136">
        <v>27</v>
      </c>
      <c r="I129" s="137"/>
      <c r="J129" s="138">
        <f>ROUND(I129*H129,2)</f>
        <v>0</v>
      </c>
      <c r="K129" s="134" t="s">
        <v>295</v>
      </c>
      <c r="L129" s="33"/>
      <c r="M129" s="139" t="s">
        <v>33</v>
      </c>
      <c r="N129" s="140" t="s">
        <v>49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201</v>
      </c>
      <c r="AT129" s="143" t="s">
        <v>197</v>
      </c>
      <c r="AU129" s="143" t="s">
        <v>87</v>
      </c>
      <c r="AY129" s="17" t="s">
        <v>194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7" t="s">
        <v>85</v>
      </c>
      <c r="BK129" s="144">
        <f>ROUND(I129*H129,2)</f>
        <v>0</v>
      </c>
      <c r="BL129" s="17" t="s">
        <v>201</v>
      </c>
      <c r="BM129" s="143" t="s">
        <v>2110</v>
      </c>
    </row>
    <row r="130" spans="2:47" s="1" customFormat="1" ht="11.25">
      <c r="B130" s="33"/>
      <c r="D130" s="149" t="s">
        <v>297</v>
      </c>
      <c r="F130" s="150" t="s">
        <v>2111</v>
      </c>
      <c r="I130" s="147"/>
      <c r="L130" s="33"/>
      <c r="M130" s="148"/>
      <c r="T130" s="54"/>
      <c r="AT130" s="17" t="s">
        <v>297</v>
      </c>
      <c r="AU130" s="17" t="s">
        <v>87</v>
      </c>
    </row>
    <row r="131" spans="2:51" s="12" customFormat="1" ht="11.25">
      <c r="B131" s="151"/>
      <c r="D131" s="145" t="s">
        <v>320</v>
      </c>
      <c r="E131" s="152" t="s">
        <v>33</v>
      </c>
      <c r="F131" s="153" t="s">
        <v>2112</v>
      </c>
      <c r="H131" s="154">
        <v>27</v>
      </c>
      <c r="I131" s="155"/>
      <c r="L131" s="151"/>
      <c r="M131" s="156"/>
      <c r="T131" s="157"/>
      <c r="AT131" s="152" t="s">
        <v>320</v>
      </c>
      <c r="AU131" s="152" t="s">
        <v>87</v>
      </c>
      <c r="AV131" s="12" t="s">
        <v>87</v>
      </c>
      <c r="AW131" s="12" t="s">
        <v>39</v>
      </c>
      <c r="AX131" s="12" t="s">
        <v>85</v>
      </c>
      <c r="AY131" s="152" t="s">
        <v>194</v>
      </c>
    </row>
    <row r="132" spans="2:65" s="1" customFormat="1" ht="21.75" customHeight="1">
      <c r="B132" s="33"/>
      <c r="C132" s="132" t="s">
        <v>486</v>
      </c>
      <c r="D132" s="132" t="s">
        <v>197</v>
      </c>
      <c r="E132" s="133" t="s">
        <v>2113</v>
      </c>
      <c r="F132" s="134" t="s">
        <v>2114</v>
      </c>
      <c r="G132" s="135" t="s">
        <v>621</v>
      </c>
      <c r="H132" s="136">
        <v>21</v>
      </c>
      <c r="I132" s="137"/>
      <c r="J132" s="138">
        <f>ROUND(I132*H132,2)</f>
        <v>0</v>
      </c>
      <c r="K132" s="134" t="s">
        <v>295</v>
      </c>
      <c r="L132" s="33"/>
      <c r="M132" s="139" t="s">
        <v>33</v>
      </c>
      <c r="N132" s="140" t="s">
        <v>49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201</v>
      </c>
      <c r="AT132" s="143" t="s">
        <v>197</v>
      </c>
      <c r="AU132" s="143" t="s">
        <v>87</v>
      </c>
      <c r="AY132" s="17" t="s">
        <v>194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7" t="s">
        <v>85</v>
      </c>
      <c r="BK132" s="144">
        <f>ROUND(I132*H132,2)</f>
        <v>0</v>
      </c>
      <c r="BL132" s="17" t="s">
        <v>201</v>
      </c>
      <c r="BM132" s="143" t="s">
        <v>2115</v>
      </c>
    </row>
    <row r="133" spans="2:47" s="1" customFormat="1" ht="11.25">
      <c r="B133" s="33"/>
      <c r="D133" s="149" t="s">
        <v>297</v>
      </c>
      <c r="F133" s="150" t="s">
        <v>2116</v>
      </c>
      <c r="I133" s="147"/>
      <c r="L133" s="33"/>
      <c r="M133" s="148"/>
      <c r="T133" s="54"/>
      <c r="AT133" s="17" t="s">
        <v>297</v>
      </c>
      <c r="AU133" s="17" t="s">
        <v>87</v>
      </c>
    </row>
    <row r="134" spans="2:47" s="1" customFormat="1" ht="19.5">
      <c r="B134" s="33"/>
      <c r="D134" s="145" t="s">
        <v>206</v>
      </c>
      <c r="F134" s="146" t="s">
        <v>2117</v>
      </c>
      <c r="I134" s="147"/>
      <c r="L134" s="33"/>
      <c r="M134" s="148"/>
      <c r="T134" s="54"/>
      <c r="AT134" s="17" t="s">
        <v>206</v>
      </c>
      <c r="AU134" s="17" t="s">
        <v>87</v>
      </c>
    </row>
    <row r="135" spans="2:65" s="1" customFormat="1" ht="21.75" customHeight="1">
      <c r="B135" s="33"/>
      <c r="C135" s="132" t="s">
        <v>293</v>
      </c>
      <c r="D135" s="132" t="s">
        <v>197</v>
      </c>
      <c r="E135" s="133" t="s">
        <v>2118</v>
      </c>
      <c r="F135" s="134" t="s">
        <v>2119</v>
      </c>
      <c r="G135" s="135" t="s">
        <v>317</v>
      </c>
      <c r="H135" s="136">
        <v>25.5</v>
      </c>
      <c r="I135" s="137"/>
      <c r="J135" s="138">
        <f>ROUND(I135*H135,2)</f>
        <v>0</v>
      </c>
      <c r="K135" s="134" t="s">
        <v>295</v>
      </c>
      <c r="L135" s="33"/>
      <c r="M135" s="139" t="s">
        <v>33</v>
      </c>
      <c r="N135" s="140" t="s">
        <v>49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201</v>
      </c>
      <c r="AT135" s="143" t="s">
        <v>197</v>
      </c>
      <c r="AU135" s="143" t="s">
        <v>87</v>
      </c>
      <c r="AY135" s="17" t="s">
        <v>194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85</v>
      </c>
      <c r="BK135" s="144">
        <f>ROUND(I135*H135,2)</f>
        <v>0</v>
      </c>
      <c r="BL135" s="17" t="s">
        <v>201</v>
      </c>
      <c r="BM135" s="143" t="s">
        <v>2120</v>
      </c>
    </row>
    <row r="136" spans="2:47" s="1" customFormat="1" ht="11.25">
      <c r="B136" s="33"/>
      <c r="D136" s="149" t="s">
        <v>297</v>
      </c>
      <c r="F136" s="150" t="s">
        <v>2121</v>
      </c>
      <c r="I136" s="147"/>
      <c r="L136" s="33"/>
      <c r="M136" s="148"/>
      <c r="T136" s="54"/>
      <c r="AT136" s="17" t="s">
        <v>297</v>
      </c>
      <c r="AU136" s="17" t="s">
        <v>87</v>
      </c>
    </row>
    <row r="137" spans="2:47" s="1" customFormat="1" ht="19.5">
      <c r="B137" s="33"/>
      <c r="D137" s="145" t="s">
        <v>206</v>
      </c>
      <c r="F137" s="146" t="s">
        <v>2122</v>
      </c>
      <c r="I137" s="147"/>
      <c r="L137" s="33"/>
      <c r="M137" s="148"/>
      <c r="T137" s="54"/>
      <c r="AT137" s="17" t="s">
        <v>206</v>
      </c>
      <c r="AU137" s="17" t="s">
        <v>87</v>
      </c>
    </row>
    <row r="138" spans="2:51" s="12" customFormat="1" ht="11.25">
      <c r="B138" s="151"/>
      <c r="D138" s="145" t="s">
        <v>320</v>
      </c>
      <c r="E138" s="152" t="s">
        <v>33</v>
      </c>
      <c r="F138" s="153" t="s">
        <v>2123</v>
      </c>
      <c r="H138" s="154">
        <v>21</v>
      </c>
      <c r="I138" s="155"/>
      <c r="L138" s="151"/>
      <c r="M138" s="156"/>
      <c r="T138" s="157"/>
      <c r="AT138" s="152" t="s">
        <v>320</v>
      </c>
      <c r="AU138" s="152" t="s">
        <v>87</v>
      </c>
      <c r="AV138" s="12" t="s">
        <v>87</v>
      </c>
      <c r="AW138" s="12" t="s">
        <v>39</v>
      </c>
      <c r="AX138" s="12" t="s">
        <v>78</v>
      </c>
      <c r="AY138" s="152" t="s">
        <v>194</v>
      </c>
    </row>
    <row r="139" spans="2:51" s="12" customFormat="1" ht="11.25">
      <c r="B139" s="151"/>
      <c r="D139" s="145" t="s">
        <v>320</v>
      </c>
      <c r="E139" s="152" t="s">
        <v>33</v>
      </c>
      <c r="F139" s="153" t="s">
        <v>2124</v>
      </c>
      <c r="H139" s="154">
        <v>4.5</v>
      </c>
      <c r="I139" s="155"/>
      <c r="L139" s="151"/>
      <c r="M139" s="156"/>
      <c r="T139" s="157"/>
      <c r="AT139" s="152" t="s">
        <v>320</v>
      </c>
      <c r="AU139" s="152" t="s">
        <v>87</v>
      </c>
      <c r="AV139" s="12" t="s">
        <v>87</v>
      </c>
      <c r="AW139" s="12" t="s">
        <v>39</v>
      </c>
      <c r="AX139" s="12" t="s">
        <v>78</v>
      </c>
      <c r="AY139" s="152" t="s">
        <v>194</v>
      </c>
    </row>
    <row r="140" spans="2:51" s="14" customFormat="1" ht="11.25">
      <c r="B140" s="179"/>
      <c r="D140" s="145" t="s">
        <v>320</v>
      </c>
      <c r="E140" s="180" t="s">
        <v>33</v>
      </c>
      <c r="F140" s="181" t="s">
        <v>402</v>
      </c>
      <c r="H140" s="182">
        <v>25.5</v>
      </c>
      <c r="I140" s="183"/>
      <c r="L140" s="179"/>
      <c r="M140" s="184"/>
      <c r="T140" s="185"/>
      <c r="AT140" s="180" t="s">
        <v>320</v>
      </c>
      <c r="AU140" s="180" t="s">
        <v>87</v>
      </c>
      <c r="AV140" s="14" t="s">
        <v>201</v>
      </c>
      <c r="AW140" s="14" t="s">
        <v>39</v>
      </c>
      <c r="AX140" s="14" t="s">
        <v>85</v>
      </c>
      <c r="AY140" s="180" t="s">
        <v>194</v>
      </c>
    </row>
    <row r="141" spans="2:65" s="1" customFormat="1" ht="16.5" customHeight="1">
      <c r="B141" s="33"/>
      <c r="C141" s="161" t="s">
        <v>494</v>
      </c>
      <c r="D141" s="161" t="s">
        <v>348</v>
      </c>
      <c r="E141" s="162" t="s">
        <v>2125</v>
      </c>
      <c r="F141" s="163" t="s">
        <v>2126</v>
      </c>
      <c r="G141" s="164" t="s">
        <v>344</v>
      </c>
      <c r="H141" s="165">
        <v>0.585</v>
      </c>
      <c r="I141" s="166"/>
      <c r="J141" s="167">
        <f>ROUND(I141*H141,2)</f>
        <v>0</v>
      </c>
      <c r="K141" s="163" t="s">
        <v>295</v>
      </c>
      <c r="L141" s="168"/>
      <c r="M141" s="169" t="s">
        <v>33</v>
      </c>
      <c r="N141" s="170" t="s">
        <v>49</v>
      </c>
      <c r="P141" s="141">
        <f>O141*H141</f>
        <v>0</v>
      </c>
      <c r="Q141" s="141">
        <v>0.2</v>
      </c>
      <c r="R141" s="141">
        <f>Q141*H141</f>
        <v>0.11699999999999999</v>
      </c>
      <c r="S141" s="141">
        <v>0</v>
      </c>
      <c r="T141" s="142">
        <f>S141*H141</f>
        <v>0</v>
      </c>
      <c r="AR141" s="143" t="s">
        <v>228</v>
      </c>
      <c r="AT141" s="143" t="s">
        <v>348</v>
      </c>
      <c r="AU141" s="143" t="s">
        <v>87</v>
      </c>
      <c r="AY141" s="17" t="s">
        <v>194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7" t="s">
        <v>85</v>
      </c>
      <c r="BK141" s="144">
        <f>ROUND(I141*H141,2)</f>
        <v>0</v>
      </c>
      <c r="BL141" s="17" t="s">
        <v>201</v>
      </c>
      <c r="BM141" s="143" t="s">
        <v>2127</v>
      </c>
    </row>
    <row r="142" spans="2:51" s="12" customFormat="1" ht="11.25">
      <c r="B142" s="151"/>
      <c r="D142" s="145" t="s">
        <v>320</v>
      </c>
      <c r="E142" s="152" t="s">
        <v>33</v>
      </c>
      <c r="F142" s="153" t="s">
        <v>2128</v>
      </c>
      <c r="H142" s="154">
        <v>3.15</v>
      </c>
      <c r="I142" s="155"/>
      <c r="L142" s="151"/>
      <c r="M142" s="156"/>
      <c r="T142" s="157"/>
      <c r="AT142" s="152" t="s">
        <v>320</v>
      </c>
      <c r="AU142" s="152" t="s">
        <v>87</v>
      </c>
      <c r="AV142" s="12" t="s">
        <v>87</v>
      </c>
      <c r="AW142" s="12" t="s">
        <v>39</v>
      </c>
      <c r="AX142" s="12" t="s">
        <v>78</v>
      </c>
      <c r="AY142" s="152" t="s">
        <v>194</v>
      </c>
    </row>
    <row r="143" spans="2:51" s="12" customFormat="1" ht="11.25">
      <c r="B143" s="151"/>
      <c r="D143" s="145" t="s">
        <v>320</v>
      </c>
      <c r="E143" s="152" t="s">
        <v>33</v>
      </c>
      <c r="F143" s="153" t="s">
        <v>2129</v>
      </c>
      <c r="H143" s="154">
        <v>0.675</v>
      </c>
      <c r="I143" s="155"/>
      <c r="L143" s="151"/>
      <c r="M143" s="156"/>
      <c r="T143" s="157"/>
      <c r="AT143" s="152" t="s">
        <v>320</v>
      </c>
      <c r="AU143" s="152" t="s">
        <v>87</v>
      </c>
      <c r="AV143" s="12" t="s">
        <v>87</v>
      </c>
      <c r="AW143" s="12" t="s">
        <v>39</v>
      </c>
      <c r="AX143" s="12" t="s">
        <v>78</v>
      </c>
      <c r="AY143" s="152" t="s">
        <v>194</v>
      </c>
    </row>
    <row r="144" spans="2:51" s="14" customFormat="1" ht="11.25">
      <c r="B144" s="179"/>
      <c r="D144" s="145" t="s">
        <v>320</v>
      </c>
      <c r="E144" s="180" t="s">
        <v>33</v>
      </c>
      <c r="F144" s="181" t="s">
        <v>402</v>
      </c>
      <c r="H144" s="182">
        <v>3.825</v>
      </c>
      <c r="I144" s="183"/>
      <c r="L144" s="179"/>
      <c r="M144" s="184"/>
      <c r="T144" s="185"/>
      <c r="AT144" s="180" t="s">
        <v>320</v>
      </c>
      <c r="AU144" s="180" t="s">
        <v>87</v>
      </c>
      <c r="AV144" s="14" t="s">
        <v>201</v>
      </c>
      <c r="AW144" s="14" t="s">
        <v>39</v>
      </c>
      <c r="AX144" s="14" t="s">
        <v>85</v>
      </c>
      <c r="AY144" s="180" t="s">
        <v>194</v>
      </c>
    </row>
    <row r="145" spans="2:51" s="12" customFormat="1" ht="11.25">
      <c r="B145" s="151"/>
      <c r="D145" s="145" t="s">
        <v>320</v>
      </c>
      <c r="F145" s="153" t="s">
        <v>2130</v>
      </c>
      <c r="H145" s="154">
        <v>0.585</v>
      </c>
      <c r="I145" s="155"/>
      <c r="L145" s="151"/>
      <c r="M145" s="156"/>
      <c r="T145" s="157"/>
      <c r="AT145" s="152" t="s">
        <v>320</v>
      </c>
      <c r="AU145" s="152" t="s">
        <v>87</v>
      </c>
      <c r="AV145" s="12" t="s">
        <v>87</v>
      </c>
      <c r="AW145" s="12" t="s">
        <v>4</v>
      </c>
      <c r="AX145" s="12" t="s">
        <v>85</v>
      </c>
      <c r="AY145" s="152" t="s">
        <v>194</v>
      </c>
    </row>
    <row r="146" spans="2:65" s="1" customFormat="1" ht="16.5" customHeight="1">
      <c r="B146" s="33"/>
      <c r="C146" s="132" t="s">
        <v>300</v>
      </c>
      <c r="D146" s="132" t="s">
        <v>197</v>
      </c>
      <c r="E146" s="133" t="s">
        <v>458</v>
      </c>
      <c r="F146" s="134" t="s">
        <v>459</v>
      </c>
      <c r="G146" s="135" t="s">
        <v>344</v>
      </c>
      <c r="H146" s="136">
        <v>24.48</v>
      </c>
      <c r="I146" s="137"/>
      <c r="J146" s="138">
        <f>ROUND(I146*H146,2)</f>
        <v>0</v>
      </c>
      <c r="K146" s="134" t="s">
        <v>295</v>
      </c>
      <c r="L146" s="33"/>
      <c r="M146" s="139" t="s">
        <v>33</v>
      </c>
      <c r="N146" s="140" t="s">
        <v>49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201</v>
      </c>
      <c r="AT146" s="143" t="s">
        <v>197</v>
      </c>
      <c r="AU146" s="143" t="s">
        <v>87</v>
      </c>
      <c r="AY146" s="17" t="s">
        <v>194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7" t="s">
        <v>85</v>
      </c>
      <c r="BK146" s="144">
        <f>ROUND(I146*H146,2)</f>
        <v>0</v>
      </c>
      <c r="BL146" s="17" t="s">
        <v>201</v>
      </c>
      <c r="BM146" s="143" t="s">
        <v>2131</v>
      </c>
    </row>
    <row r="147" spans="2:47" s="1" customFormat="1" ht="11.25">
      <c r="B147" s="33"/>
      <c r="D147" s="149" t="s">
        <v>297</v>
      </c>
      <c r="F147" s="150" t="s">
        <v>461</v>
      </c>
      <c r="I147" s="147"/>
      <c r="L147" s="33"/>
      <c r="M147" s="148"/>
      <c r="T147" s="54"/>
      <c r="AT147" s="17" t="s">
        <v>297</v>
      </c>
      <c r="AU147" s="17" t="s">
        <v>87</v>
      </c>
    </row>
    <row r="148" spans="2:47" s="1" customFormat="1" ht="19.5">
      <c r="B148" s="33"/>
      <c r="D148" s="145" t="s">
        <v>206</v>
      </c>
      <c r="F148" s="146" t="s">
        <v>2132</v>
      </c>
      <c r="I148" s="147"/>
      <c r="L148" s="33"/>
      <c r="M148" s="148"/>
      <c r="T148" s="54"/>
      <c r="AT148" s="17" t="s">
        <v>206</v>
      </c>
      <c r="AU148" s="17" t="s">
        <v>87</v>
      </c>
    </row>
    <row r="149" spans="2:51" s="12" customFormat="1" ht="11.25">
      <c r="B149" s="151"/>
      <c r="D149" s="145" t="s">
        <v>320</v>
      </c>
      <c r="E149" s="152" t="s">
        <v>33</v>
      </c>
      <c r="F149" s="153" t="s">
        <v>2133</v>
      </c>
      <c r="H149" s="154">
        <v>20.16</v>
      </c>
      <c r="I149" s="155"/>
      <c r="L149" s="151"/>
      <c r="M149" s="156"/>
      <c r="T149" s="157"/>
      <c r="AT149" s="152" t="s">
        <v>320</v>
      </c>
      <c r="AU149" s="152" t="s">
        <v>87</v>
      </c>
      <c r="AV149" s="12" t="s">
        <v>87</v>
      </c>
      <c r="AW149" s="12" t="s">
        <v>39</v>
      </c>
      <c r="AX149" s="12" t="s">
        <v>78</v>
      </c>
      <c r="AY149" s="152" t="s">
        <v>194</v>
      </c>
    </row>
    <row r="150" spans="2:51" s="12" customFormat="1" ht="11.25">
      <c r="B150" s="151"/>
      <c r="D150" s="145" t="s">
        <v>320</v>
      </c>
      <c r="E150" s="152" t="s">
        <v>33</v>
      </c>
      <c r="F150" s="153" t="s">
        <v>2134</v>
      </c>
      <c r="H150" s="154">
        <v>4.32</v>
      </c>
      <c r="I150" s="155"/>
      <c r="L150" s="151"/>
      <c r="M150" s="156"/>
      <c r="T150" s="157"/>
      <c r="AT150" s="152" t="s">
        <v>320</v>
      </c>
      <c r="AU150" s="152" t="s">
        <v>87</v>
      </c>
      <c r="AV150" s="12" t="s">
        <v>87</v>
      </c>
      <c r="AW150" s="12" t="s">
        <v>39</v>
      </c>
      <c r="AX150" s="12" t="s">
        <v>78</v>
      </c>
      <c r="AY150" s="152" t="s">
        <v>194</v>
      </c>
    </row>
    <row r="151" spans="2:51" s="14" customFormat="1" ht="11.25">
      <c r="B151" s="179"/>
      <c r="D151" s="145" t="s">
        <v>320</v>
      </c>
      <c r="E151" s="180" t="s">
        <v>33</v>
      </c>
      <c r="F151" s="181" t="s">
        <v>402</v>
      </c>
      <c r="H151" s="182">
        <v>24.48</v>
      </c>
      <c r="I151" s="183"/>
      <c r="L151" s="179"/>
      <c r="M151" s="184"/>
      <c r="T151" s="185"/>
      <c r="AT151" s="180" t="s">
        <v>320</v>
      </c>
      <c r="AU151" s="180" t="s">
        <v>87</v>
      </c>
      <c r="AV151" s="14" t="s">
        <v>201</v>
      </c>
      <c r="AW151" s="14" t="s">
        <v>39</v>
      </c>
      <c r="AX151" s="14" t="s">
        <v>85</v>
      </c>
      <c r="AY151" s="180" t="s">
        <v>194</v>
      </c>
    </row>
    <row r="152" spans="2:63" s="11" customFormat="1" ht="22.9" customHeight="1">
      <c r="B152" s="120"/>
      <c r="D152" s="121" t="s">
        <v>77</v>
      </c>
      <c r="E152" s="130" t="s">
        <v>375</v>
      </c>
      <c r="F152" s="130" t="s">
        <v>376</v>
      </c>
      <c r="I152" s="123"/>
      <c r="J152" s="131">
        <f>BK152</f>
        <v>0</v>
      </c>
      <c r="L152" s="120"/>
      <c r="M152" s="125"/>
      <c r="P152" s="126">
        <f>SUM(P153:P154)</f>
        <v>0</v>
      </c>
      <c r="R152" s="126">
        <f>SUM(R153:R154)</f>
        <v>0</v>
      </c>
      <c r="T152" s="127">
        <f>SUM(T153:T154)</f>
        <v>0</v>
      </c>
      <c r="AR152" s="121" t="s">
        <v>85</v>
      </c>
      <c r="AT152" s="128" t="s">
        <v>77</v>
      </c>
      <c r="AU152" s="128" t="s">
        <v>85</v>
      </c>
      <c r="AY152" s="121" t="s">
        <v>194</v>
      </c>
      <c r="BK152" s="129">
        <f>SUM(BK153:BK154)</f>
        <v>0</v>
      </c>
    </row>
    <row r="153" spans="2:65" s="1" customFormat="1" ht="16.5" customHeight="1">
      <c r="B153" s="33"/>
      <c r="C153" s="132" t="s">
        <v>504</v>
      </c>
      <c r="D153" s="132" t="s">
        <v>197</v>
      </c>
      <c r="E153" s="133" t="s">
        <v>2135</v>
      </c>
      <c r="F153" s="134" t="s">
        <v>2136</v>
      </c>
      <c r="G153" s="135" t="s">
        <v>351</v>
      </c>
      <c r="H153" s="136">
        <v>0.575</v>
      </c>
      <c r="I153" s="137"/>
      <c r="J153" s="138">
        <f>ROUND(I153*H153,2)</f>
        <v>0</v>
      </c>
      <c r="K153" s="134" t="s">
        <v>295</v>
      </c>
      <c r="L153" s="33"/>
      <c r="M153" s="139" t="s">
        <v>33</v>
      </c>
      <c r="N153" s="140" t="s">
        <v>49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201</v>
      </c>
      <c r="AT153" s="143" t="s">
        <v>197</v>
      </c>
      <c r="AU153" s="143" t="s">
        <v>87</v>
      </c>
      <c r="AY153" s="17" t="s">
        <v>194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7" t="s">
        <v>85</v>
      </c>
      <c r="BK153" s="144">
        <f>ROUND(I153*H153,2)</f>
        <v>0</v>
      </c>
      <c r="BL153" s="17" t="s">
        <v>201</v>
      </c>
      <c r="BM153" s="143" t="s">
        <v>2137</v>
      </c>
    </row>
    <row r="154" spans="2:47" s="1" customFormat="1" ht="11.25">
      <c r="B154" s="33"/>
      <c r="D154" s="149" t="s">
        <v>297</v>
      </c>
      <c r="F154" s="150" t="s">
        <v>2138</v>
      </c>
      <c r="I154" s="147"/>
      <c r="L154" s="33"/>
      <c r="M154" s="158"/>
      <c r="N154" s="159"/>
      <c r="O154" s="159"/>
      <c r="P154" s="159"/>
      <c r="Q154" s="159"/>
      <c r="R154" s="159"/>
      <c r="S154" s="159"/>
      <c r="T154" s="160"/>
      <c r="AT154" s="17" t="s">
        <v>297</v>
      </c>
      <c r="AU154" s="17" t="s">
        <v>87</v>
      </c>
    </row>
    <row r="155" spans="2:12" s="1" customFormat="1" ht="6.95" customHeight="1"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33"/>
    </row>
  </sheetData>
  <sheetProtection algorithmName="SHA-512" hashValue="UQYfCxh2YzHENDBrDLDfVR363q2oA8pwymxIqLF8io4TUeqm3BdsQPARCqKBw6B27CuxyfDoFQ8K+SGO/Gj3Tg==" saltValue="Q2hlm5l+S8SFv4hQEckdjVW48YxxCA82blSJCK6GafRKuc4ozOJs5UCCaMv7l7UwmTN49ebWUsyVkp9t8KDCIA==" spinCount="100000" sheet="1" objects="1" scenarios="1" formatColumns="0" formatRows="0" autoFilter="0"/>
  <autoFilter ref="C81:K154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83101215"/>
    <hyperlink ref="F89" r:id="rId2" display="https://podminky.urs.cz/item/CS_URS_2023_01/183111214"/>
    <hyperlink ref="F97" r:id="rId3" display="https://podminky.urs.cz/item/CS_URS_2023_01/184102115"/>
    <hyperlink ref="F107" r:id="rId4" display="https://podminky.urs.cz/item/CS_URS_2023_01/184102211"/>
    <hyperlink ref="F116" r:id="rId5" display="https://podminky.urs.cz/item/CS_URS_2023_01/184215132"/>
    <hyperlink ref="F121" r:id="rId6" display="https://podminky.urs.cz/item/CS_URS_2023_01/184215311"/>
    <hyperlink ref="F124" r:id="rId7" display="https://podminky.urs.cz/item/CS_URS_2023_01/184813121"/>
    <hyperlink ref="F130" r:id="rId8" display="https://podminky.urs.cz/item/CS_URS_2023_01/184851412"/>
    <hyperlink ref="F133" r:id="rId9" display="https://podminky.urs.cz/item/CS_URS_2023_01/184851522"/>
    <hyperlink ref="F136" r:id="rId10" display="https://podminky.urs.cz/item/CS_URS_2023_01/184911431"/>
    <hyperlink ref="F147" r:id="rId11" display="https://podminky.urs.cz/item/CS_URS_2023_01/185804312"/>
    <hyperlink ref="F154" r:id="rId12" display="https://podminky.urs.cz/item/CS_URS_2023_01/9982313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14"/>
  <headerFooter>
    <oddFooter>&amp;CStrana &amp;P z &amp;N&amp;R&amp;A</oddFooter>
  </headerFooter>
  <drawing r:id="rId1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3:H1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130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2139</v>
      </c>
      <c r="H4" s="20"/>
    </row>
    <row r="5" spans="2:8" ht="12" customHeight="1">
      <c r="B5" s="20"/>
      <c r="C5" s="24" t="s">
        <v>13</v>
      </c>
      <c r="D5" s="303" t="s">
        <v>14</v>
      </c>
      <c r="E5" s="299"/>
      <c r="F5" s="299"/>
      <c r="H5" s="20"/>
    </row>
    <row r="6" spans="2:8" ht="36.95" customHeight="1">
      <c r="B6" s="20"/>
      <c r="C6" s="26" t="s">
        <v>16</v>
      </c>
      <c r="D6" s="300" t="s">
        <v>17</v>
      </c>
      <c r="E6" s="299"/>
      <c r="F6" s="299"/>
      <c r="H6" s="20"/>
    </row>
    <row r="7" spans="2:8" ht="16.5" customHeight="1">
      <c r="B7" s="20"/>
      <c r="C7" s="27" t="s">
        <v>24</v>
      </c>
      <c r="D7" s="50" t="str">
        <f>'Rekapitulace stavby'!AN8</f>
        <v>9. 5. 2022</v>
      </c>
      <c r="H7" s="20"/>
    </row>
    <row r="8" spans="2:8" s="1" customFormat="1" ht="10.9" customHeight="1">
      <c r="B8" s="33"/>
      <c r="H8" s="33"/>
    </row>
    <row r="9" spans="2:8" s="10" customFormat="1" ht="29.25" customHeight="1">
      <c r="B9" s="112"/>
      <c r="C9" s="113" t="s">
        <v>59</v>
      </c>
      <c r="D9" s="114" t="s">
        <v>60</v>
      </c>
      <c r="E9" s="114" t="s">
        <v>180</v>
      </c>
      <c r="F9" s="115" t="s">
        <v>2140</v>
      </c>
      <c r="H9" s="112"/>
    </row>
    <row r="10" spans="2:8" s="1" customFormat="1" ht="26.45" customHeight="1">
      <c r="B10" s="33"/>
      <c r="C10" s="186" t="s">
        <v>2141</v>
      </c>
      <c r="D10" s="186" t="s">
        <v>93</v>
      </c>
      <c r="H10" s="33"/>
    </row>
    <row r="11" spans="2:8" s="1" customFormat="1" ht="16.9" customHeight="1">
      <c r="B11" s="33"/>
      <c r="C11" s="187" t="s">
        <v>2142</v>
      </c>
      <c r="D11" s="188" t="s">
        <v>33</v>
      </c>
      <c r="E11" s="189" t="s">
        <v>33</v>
      </c>
      <c r="F11" s="190">
        <v>431.88</v>
      </c>
      <c r="H11" s="33"/>
    </row>
    <row r="12" spans="2:8" s="1" customFormat="1" ht="26.45" customHeight="1">
      <c r="B12" s="33"/>
      <c r="C12" s="186" t="s">
        <v>2143</v>
      </c>
      <c r="D12" s="186" t="s">
        <v>97</v>
      </c>
      <c r="H12" s="33"/>
    </row>
    <row r="13" spans="2:8" s="1" customFormat="1" ht="16.9" customHeight="1">
      <c r="B13" s="33"/>
      <c r="C13" s="187" t="s">
        <v>381</v>
      </c>
      <c r="D13" s="188" t="s">
        <v>33</v>
      </c>
      <c r="E13" s="189" t="s">
        <v>33</v>
      </c>
      <c r="F13" s="190">
        <v>9</v>
      </c>
      <c r="H13" s="33"/>
    </row>
    <row r="14" spans="2:8" s="1" customFormat="1" ht="16.9" customHeight="1">
      <c r="B14" s="33"/>
      <c r="C14" s="191" t="s">
        <v>33</v>
      </c>
      <c r="D14" s="191" t="s">
        <v>401</v>
      </c>
      <c r="E14" s="17" t="s">
        <v>33</v>
      </c>
      <c r="F14" s="192">
        <v>9</v>
      </c>
      <c r="H14" s="33"/>
    </row>
    <row r="15" spans="2:8" s="1" customFormat="1" ht="16.9" customHeight="1">
      <c r="B15" s="33"/>
      <c r="C15" s="191" t="s">
        <v>381</v>
      </c>
      <c r="D15" s="191" t="s">
        <v>400</v>
      </c>
      <c r="E15" s="17" t="s">
        <v>33</v>
      </c>
      <c r="F15" s="192">
        <v>9</v>
      </c>
      <c r="H15" s="33"/>
    </row>
    <row r="16" spans="2:8" s="1" customFormat="1" ht="16.9" customHeight="1">
      <c r="B16" s="33"/>
      <c r="C16" s="193" t="s">
        <v>2144</v>
      </c>
      <c r="H16" s="33"/>
    </row>
    <row r="17" spans="2:8" s="1" customFormat="1" ht="16.9" customHeight="1">
      <c r="B17" s="33"/>
      <c r="C17" s="191" t="s">
        <v>396</v>
      </c>
      <c r="D17" s="191" t="s">
        <v>2145</v>
      </c>
      <c r="E17" s="17" t="s">
        <v>344</v>
      </c>
      <c r="F17" s="192">
        <v>161</v>
      </c>
      <c r="H17" s="33"/>
    </row>
    <row r="18" spans="2:8" s="1" customFormat="1" ht="16.9" customHeight="1">
      <c r="B18" s="33"/>
      <c r="C18" s="191" t="s">
        <v>417</v>
      </c>
      <c r="D18" s="191" t="s">
        <v>2146</v>
      </c>
      <c r="E18" s="17" t="s">
        <v>344</v>
      </c>
      <c r="F18" s="192">
        <v>9</v>
      </c>
      <c r="H18" s="33"/>
    </row>
    <row r="19" spans="2:8" s="1" customFormat="1" ht="26.45" customHeight="1">
      <c r="B19" s="33"/>
      <c r="C19" s="186" t="s">
        <v>2147</v>
      </c>
      <c r="D19" s="186" t="s">
        <v>118</v>
      </c>
      <c r="H19" s="33"/>
    </row>
    <row r="20" spans="2:8" s="1" customFormat="1" ht="16.9" customHeight="1">
      <c r="B20" s="33"/>
      <c r="C20" s="187" t="s">
        <v>381</v>
      </c>
      <c r="D20" s="188" t="s">
        <v>33</v>
      </c>
      <c r="E20" s="189" t="s">
        <v>33</v>
      </c>
      <c r="F20" s="190">
        <v>386</v>
      </c>
      <c r="H20" s="33"/>
    </row>
    <row r="21" spans="2:8" s="1" customFormat="1" ht="16.9" customHeight="1">
      <c r="B21" s="33"/>
      <c r="C21" s="191" t="s">
        <v>33</v>
      </c>
      <c r="D21" s="191" t="s">
        <v>786</v>
      </c>
      <c r="E21" s="17" t="s">
        <v>33</v>
      </c>
      <c r="F21" s="192">
        <v>386</v>
      </c>
      <c r="H21" s="33"/>
    </row>
    <row r="22" spans="2:8" s="1" customFormat="1" ht="16.9" customHeight="1">
      <c r="B22" s="33"/>
      <c r="C22" s="191" t="s">
        <v>381</v>
      </c>
      <c r="D22" s="191" t="s">
        <v>400</v>
      </c>
      <c r="E22" s="17" t="s">
        <v>33</v>
      </c>
      <c r="F22" s="192">
        <v>386</v>
      </c>
      <c r="H22" s="33"/>
    </row>
    <row r="23" spans="2:8" s="1" customFormat="1" ht="16.9" customHeight="1">
      <c r="B23" s="33"/>
      <c r="C23" s="193" t="s">
        <v>2144</v>
      </c>
      <c r="H23" s="33"/>
    </row>
    <row r="24" spans="2:8" s="1" customFormat="1" ht="16.9" customHeight="1">
      <c r="B24" s="33"/>
      <c r="C24" s="191" t="s">
        <v>396</v>
      </c>
      <c r="D24" s="191" t="s">
        <v>2145</v>
      </c>
      <c r="E24" s="17" t="s">
        <v>344</v>
      </c>
      <c r="F24" s="192">
        <v>980</v>
      </c>
      <c r="H24" s="33"/>
    </row>
    <row r="25" spans="2:8" s="1" customFormat="1" ht="16.9" customHeight="1">
      <c r="B25" s="33"/>
      <c r="C25" s="191" t="s">
        <v>417</v>
      </c>
      <c r="D25" s="191" t="s">
        <v>2146</v>
      </c>
      <c r="E25" s="17" t="s">
        <v>344</v>
      </c>
      <c r="F25" s="192">
        <v>386</v>
      </c>
      <c r="H25" s="33"/>
    </row>
    <row r="26" spans="2:8" s="1" customFormat="1" ht="26.45" customHeight="1">
      <c r="B26" s="33"/>
      <c r="C26" s="186" t="s">
        <v>2148</v>
      </c>
      <c r="D26" s="186" t="s">
        <v>121</v>
      </c>
      <c r="H26" s="33"/>
    </row>
    <row r="27" spans="2:8" s="1" customFormat="1" ht="16.9" customHeight="1">
      <c r="B27" s="33"/>
      <c r="C27" s="187" t="s">
        <v>381</v>
      </c>
      <c r="D27" s="188" t="s">
        <v>33</v>
      </c>
      <c r="E27" s="189" t="s">
        <v>33</v>
      </c>
      <c r="F27" s="190">
        <v>741.05</v>
      </c>
      <c r="H27" s="33"/>
    </row>
    <row r="28" spans="2:8" s="1" customFormat="1" ht="16.9" customHeight="1">
      <c r="B28" s="33"/>
      <c r="C28" s="191" t="s">
        <v>33</v>
      </c>
      <c r="D28" s="191" t="s">
        <v>1002</v>
      </c>
      <c r="E28" s="17" t="s">
        <v>33</v>
      </c>
      <c r="F28" s="192">
        <v>596</v>
      </c>
      <c r="H28" s="33"/>
    </row>
    <row r="29" spans="2:8" s="1" customFormat="1" ht="16.9" customHeight="1">
      <c r="B29" s="33"/>
      <c r="C29" s="191" t="s">
        <v>33</v>
      </c>
      <c r="D29" s="191" t="s">
        <v>1003</v>
      </c>
      <c r="E29" s="17" t="s">
        <v>33</v>
      </c>
      <c r="F29" s="192">
        <v>145.05</v>
      </c>
      <c r="H29" s="33"/>
    </row>
    <row r="30" spans="2:8" s="1" customFormat="1" ht="16.9" customHeight="1">
      <c r="B30" s="33"/>
      <c r="C30" s="191" t="s">
        <v>381</v>
      </c>
      <c r="D30" s="191" t="s">
        <v>400</v>
      </c>
      <c r="E30" s="17" t="s">
        <v>33</v>
      </c>
      <c r="F30" s="192">
        <v>741.05</v>
      </c>
      <c r="H30" s="33"/>
    </row>
    <row r="31" spans="2:8" s="1" customFormat="1" ht="16.9" customHeight="1">
      <c r="B31" s="33"/>
      <c r="C31" s="193" t="s">
        <v>2144</v>
      </c>
      <c r="H31" s="33"/>
    </row>
    <row r="32" spans="2:8" s="1" customFormat="1" ht="16.9" customHeight="1">
      <c r="B32" s="33"/>
      <c r="C32" s="191" t="s">
        <v>396</v>
      </c>
      <c r="D32" s="191" t="s">
        <v>2145</v>
      </c>
      <c r="E32" s="17" t="s">
        <v>344</v>
      </c>
      <c r="F32" s="192">
        <v>1626.05</v>
      </c>
      <c r="H32" s="33"/>
    </row>
    <row r="33" spans="2:8" s="1" customFormat="1" ht="16.9" customHeight="1">
      <c r="B33" s="33"/>
      <c r="C33" s="191" t="s">
        <v>417</v>
      </c>
      <c r="D33" s="191" t="s">
        <v>2146</v>
      </c>
      <c r="E33" s="17" t="s">
        <v>344</v>
      </c>
      <c r="F33" s="192">
        <v>741.05</v>
      </c>
      <c r="H33" s="33"/>
    </row>
    <row r="34" spans="2:8" s="1" customFormat="1" ht="26.45" customHeight="1">
      <c r="B34" s="33"/>
      <c r="C34" s="186" t="s">
        <v>2149</v>
      </c>
      <c r="D34" s="186" t="s">
        <v>124</v>
      </c>
      <c r="H34" s="33"/>
    </row>
    <row r="35" spans="2:8" s="1" customFormat="1" ht="16.9" customHeight="1">
      <c r="B35" s="33"/>
      <c r="C35" s="187" t="s">
        <v>381</v>
      </c>
      <c r="D35" s="188" t="s">
        <v>33</v>
      </c>
      <c r="E35" s="189" t="s">
        <v>33</v>
      </c>
      <c r="F35" s="190">
        <v>191</v>
      </c>
      <c r="H35" s="33"/>
    </row>
    <row r="36" spans="2:8" s="1" customFormat="1" ht="16.9" customHeight="1">
      <c r="B36" s="33"/>
      <c r="C36" s="191" t="s">
        <v>33</v>
      </c>
      <c r="D36" s="191" t="s">
        <v>1106</v>
      </c>
      <c r="E36" s="17" t="s">
        <v>33</v>
      </c>
      <c r="F36" s="192">
        <v>167</v>
      </c>
      <c r="H36" s="33"/>
    </row>
    <row r="37" spans="2:8" s="1" customFormat="1" ht="16.9" customHeight="1">
      <c r="B37" s="33"/>
      <c r="C37" s="191" t="s">
        <v>33</v>
      </c>
      <c r="D37" s="191" t="s">
        <v>1107</v>
      </c>
      <c r="E37" s="17" t="s">
        <v>33</v>
      </c>
      <c r="F37" s="192">
        <v>24</v>
      </c>
      <c r="H37" s="33"/>
    </row>
    <row r="38" spans="2:8" s="1" customFormat="1" ht="16.9" customHeight="1">
      <c r="B38" s="33"/>
      <c r="C38" s="191" t="s">
        <v>381</v>
      </c>
      <c r="D38" s="191" t="s">
        <v>400</v>
      </c>
      <c r="E38" s="17" t="s">
        <v>33</v>
      </c>
      <c r="F38" s="192">
        <v>191</v>
      </c>
      <c r="H38" s="33"/>
    </row>
    <row r="39" spans="2:8" s="1" customFormat="1" ht="26.45" customHeight="1">
      <c r="B39" s="33"/>
      <c r="C39" s="186" t="s">
        <v>2150</v>
      </c>
      <c r="D39" s="186" t="s">
        <v>133</v>
      </c>
      <c r="H39" s="33"/>
    </row>
    <row r="40" spans="2:8" s="1" customFormat="1" ht="16.9" customHeight="1">
      <c r="B40" s="33"/>
      <c r="C40" s="187" t="s">
        <v>381</v>
      </c>
      <c r="D40" s="188" t="s">
        <v>33</v>
      </c>
      <c r="E40" s="189" t="s">
        <v>33</v>
      </c>
      <c r="F40" s="190">
        <v>3195.9</v>
      </c>
      <c r="H40" s="33"/>
    </row>
    <row r="41" spans="2:8" s="1" customFormat="1" ht="16.9" customHeight="1">
      <c r="B41" s="33"/>
      <c r="C41" s="191" t="s">
        <v>33</v>
      </c>
      <c r="D41" s="191" t="s">
        <v>1320</v>
      </c>
      <c r="E41" s="17" t="s">
        <v>33</v>
      </c>
      <c r="F41" s="192">
        <v>1689</v>
      </c>
      <c r="H41" s="33"/>
    </row>
    <row r="42" spans="2:8" s="1" customFormat="1" ht="16.9" customHeight="1">
      <c r="B42" s="33"/>
      <c r="C42" s="191" t="s">
        <v>33</v>
      </c>
      <c r="D42" s="191" t="s">
        <v>1321</v>
      </c>
      <c r="E42" s="17" t="s">
        <v>33</v>
      </c>
      <c r="F42" s="192">
        <v>156.9</v>
      </c>
      <c r="H42" s="33"/>
    </row>
    <row r="43" spans="2:8" s="1" customFormat="1" ht="16.9" customHeight="1">
      <c r="B43" s="33"/>
      <c r="C43" s="191" t="s">
        <v>33</v>
      </c>
      <c r="D43" s="191" t="s">
        <v>1322</v>
      </c>
      <c r="E43" s="17" t="s">
        <v>33</v>
      </c>
      <c r="F43" s="192">
        <v>1350</v>
      </c>
      <c r="H43" s="33"/>
    </row>
    <row r="44" spans="2:8" s="1" customFormat="1" ht="16.9" customHeight="1">
      <c r="B44" s="33"/>
      <c r="C44" s="191" t="s">
        <v>381</v>
      </c>
      <c r="D44" s="191" t="s">
        <v>400</v>
      </c>
      <c r="E44" s="17" t="s">
        <v>33</v>
      </c>
      <c r="F44" s="192">
        <v>3195.9</v>
      </c>
      <c r="H44" s="33"/>
    </row>
    <row r="45" spans="2:8" s="1" customFormat="1" ht="16.9" customHeight="1">
      <c r="B45" s="33"/>
      <c r="C45" s="193" t="s">
        <v>2144</v>
      </c>
      <c r="H45" s="33"/>
    </row>
    <row r="46" spans="2:8" s="1" customFormat="1" ht="16.9" customHeight="1">
      <c r="B46" s="33"/>
      <c r="C46" s="191" t="s">
        <v>396</v>
      </c>
      <c r="D46" s="191" t="s">
        <v>2145</v>
      </c>
      <c r="E46" s="17" t="s">
        <v>344</v>
      </c>
      <c r="F46" s="192">
        <v>4347.9</v>
      </c>
      <c r="H46" s="33"/>
    </row>
    <row r="47" spans="2:8" s="1" customFormat="1" ht="16.9" customHeight="1">
      <c r="B47" s="33"/>
      <c r="C47" s="191" t="s">
        <v>417</v>
      </c>
      <c r="D47" s="191" t="s">
        <v>2146</v>
      </c>
      <c r="E47" s="17" t="s">
        <v>344</v>
      </c>
      <c r="F47" s="192">
        <v>3195.9</v>
      </c>
      <c r="H47" s="33"/>
    </row>
    <row r="48" spans="2:8" s="1" customFormat="1" ht="26.45" customHeight="1">
      <c r="B48" s="33"/>
      <c r="C48" s="186" t="s">
        <v>2151</v>
      </c>
      <c r="D48" s="186" t="s">
        <v>136</v>
      </c>
      <c r="H48" s="33"/>
    </row>
    <row r="49" spans="2:8" s="1" customFormat="1" ht="16.9" customHeight="1">
      <c r="B49" s="33"/>
      <c r="C49" s="187" t="s">
        <v>381</v>
      </c>
      <c r="D49" s="188" t="s">
        <v>33</v>
      </c>
      <c r="E49" s="189" t="s">
        <v>33</v>
      </c>
      <c r="F49" s="190">
        <v>125.25</v>
      </c>
      <c r="H49" s="33"/>
    </row>
    <row r="50" spans="2:8" s="1" customFormat="1" ht="16.9" customHeight="1">
      <c r="B50" s="33"/>
      <c r="C50" s="191" t="s">
        <v>33</v>
      </c>
      <c r="D50" s="191" t="s">
        <v>1483</v>
      </c>
      <c r="E50" s="17" t="s">
        <v>33</v>
      </c>
      <c r="F50" s="192">
        <v>105</v>
      </c>
      <c r="H50" s="33"/>
    </row>
    <row r="51" spans="2:8" s="1" customFormat="1" ht="16.9" customHeight="1">
      <c r="B51" s="33"/>
      <c r="C51" s="191" t="s">
        <v>33</v>
      </c>
      <c r="D51" s="191" t="s">
        <v>1484</v>
      </c>
      <c r="E51" s="17" t="s">
        <v>33</v>
      </c>
      <c r="F51" s="192">
        <v>20.25</v>
      </c>
      <c r="H51" s="33"/>
    </row>
    <row r="52" spans="2:8" s="1" customFormat="1" ht="16.9" customHeight="1">
      <c r="B52" s="33"/>
      <c r="C52" s="191" t="s">
        <v>381</v>
      </c>
      <c r="D52" s="191" t="s">
        <v>400</v>
      </c>
      <c r="E52" s="17" t="s">
        <v>33</v>
      </c>
      <c r="F52" s="192">
        <v>125.25</v>
      </c>
      <c r="H52" s="33"/>
    </row>
    <row r="53" spans="2:8" s="1" customFormat="1" ht="16.9" customHeight="1">
      <c r="B53" s="33"/>
      <c r="C53" s="193" t="s">
        <v>2144</v>
      </c>
      <c r="H53" s="33"/>
    </row>
    <row r="54" spans="2:8" s="1" customFormat="1" ht="16.9" customHeight="1">
      <c r="B54" s="33"/>
      <c r="C54" s="191" t="s">
        <v>396</v>
      </c>
      <c r="D54" s="191" t="s">
        <v>2145</v>
      </c>
      <c r="E54" s="17" t="s">
        <v>344</v>
      </c>
      <c r="F54" s="192">
        <v>400.25</v>
      </c>
      <c r="H54" s="33"/>
    </row>
    <row r="55" spans="2:8" s="1" customFormat="1" ht="16.9" customHeight="1">
      <c r="B55" s="33"/>
      <c r="C55" s="191" t="s">
        <v>417</v>
      </c>
      <c r="D55" s="191" t="s">
        <v>2146</v>
      </c>
      <c r="E55" s="17" t="s">
        <v>344</v>
      </c>
      <c r="F55" s="192">
        <v>125.25</v>
      </c>
      <c r="H55" s="33"/>
    </row>
    <row r="56" spans="2:8" s="1" customFormat="1" ht="26.45" customHeight="1">
      <c r="B56" s="33"/>
      <c r="C56" s="186" t="s">
        <v>2152</v>
      </c>
      <c r="D56" s="186" t="s">
        <v>139</v>
      </c>
      <c r="H56" s="33"/>
    </row>
    <row r="57" spans="2:8" s="1" customFormat="1" ht="16.9" customHeight="1">
      <c r="B57" s="33"/>
      <c r="C57" s="187" t="s">
        <v>1515</v>
      </c>
      <c r="D57" s="188" t="s">
        <v>33</v>
      </c>
      <c r="E57" s="189" t="s">
        <v>33</v>
      </c>
      <c r="F57" s="190">
        <v>106.45</v>
      </c>
      <c r="H57" s="33"/>
    </row>
    <row r="58" spans="2:8" s="1" customFormat="1" ht="16.9" customHeight="1">
      <c r="B58" s="33"/>
      <c r="C58" s="191" t="s">
        <v>33</v>
      </c>
      <c r="D58" s="191" t="s">
        <v>1530</v>
      </c>
      <c r="E58" s="17" t="s">
        <v>33</v>
      </c>
      <c r="F58" s="192">
        <v>9.45</v>
      </c>
      <c r="H58" s="33"/>
    </row>
    <row r="59" spans="2:8" s="1" customFormat="1" ht="16.9" customHeight="1">
      <c r="B59" s="33"/>
      <c r="C59" s="191" t="s">
        <v>33</v>
      </c>
      <c r="D59" s="191" t="s">
        <v>1531</v>
      </c>
      <c r="E59" s="17" t="s">
        <v>33</v>
      </c>
      <c r="F59" s="192">
        <v>97</v>
      </c>
      <c r="H59" s="33"/>
    </row>
    <row r="60" spans="2:8" s="1" customFormat="1" ht="16.9" customHeight="1">
      <c r="B60" s="33"/>
      <c r="C60" s="191" t="s">
        <v>1515</v>
      </c>
      <c r="D60" s="191" t="s">
        <v>400</v>
      </c>
      <c r="E60" s="17" t="s">
        <v>33</v>
      </c>
      <c r="F60" s="192">
        <v>106.45</v>
      </c>
      <c r="H60" s="33"/>
    </row>
    <row r="61" spans="2:8" s="1" customFormat="1" ht="16.9" customHeight="1">
      <c r="B61" s="33"/>
      <c r="C61" s="193" t="s">
        <v>2144</v>
      </c>
      <c r="H61" s="33"/>
    </row>
    <row r="62" spans="2:8" s="1" customFormat="1" ht="16.9" customHeight="1">
      <c r="B62" s="33"/>
      <c r="C62" s="191" t="s">
        <v>396</v>
      </c>
      <c r="D62" s="191" t="s">
        <v>2145</v>
      </c>
      <c r="E62" s="17" t="s">
        <v>344</v>
      </c>
      <c r="F62" s="192">
        <v>230.45</v>
      </c>
      <c r="H62" s="33"/>
    </row>
    <row r="63" spans="2:8" s="1" customFormat="1" ht="16.9" customHeight="1">
      <c r="B63" s="33"/>
      <c r="C63" s="191" t="s">
        <v>417</v>
      </c>
      <c r="D63" s="191" t="s">
        <v>2146</v>
      </c>
      <c r="E63" s="17" t="s">
        <v>344</v>
      </c>
      <c r="F63" s="192">
        <v>106.45</v>
      </c>
      <c r="H63" s="33"/>
    </row>
    <row r="64" spans="2:8" s="1" customFormat="1" ht="26.45" customHeight="1">
      <c r="B64" s="33"/>
      <c r="C64" s="186" t="s">
        <v>2153</v>
      </c>
      <c r="D64" s="186" t="s">
        <v>142</v>
      </c>
      <c r="H64" s="33"/>
    </row>
    <row r="65" spans="2:8" s="1" customFormat="1" ht="16.9" customHeight="1">
      <c r="B65" s="33"/>
      <c r="C65" s="187" t="s">
        <v>1515</v>
      </c>
      <c r="D65" s="188" t="s">
        <v>33</v>
      </c>
      <c r="E65" s="189" t="s">
        <v>33</v>
      </c>
      <c r="F65" s="190">
        <v>219.3</v>
      </c>
      <c r="H65" s="33"/>
    </row>
    <row r="66" spans="2:8" s="1" customFormat="1" ht="16.9" customHeight="1">
      <c r="B66" s="33"/>
      <c r="C66" s="191" t="s">
        <v>33</v>
      </c>
      <c r="D66" s="191" t="s">
        <v>1634</v>
      </c>
      <c r="E66" s="17" t="s">
        <v>33</v>
      </c>
      <c r="F66" s="192">
        <v>174</v>
      </c>
      <c r="H66" s="33"/>
    </row>
    <row r="67" spans="2:8" s="1" customFormat="1" ht="16.9" customHeight="1">
      <c r="B67" s="33"/>
      <c r="C67" s="191" t="s">
        <v>33</v>
      </c>
      <c r="D67" s="191" t="s">
        <v>1635</v>
      </c>
      <c r="E67" s="17" t="s">
        <v>33</v>
      </c>
      <c r="F67" s="192">
        <v>45.3</v>
      </c>
      <c r="H67" s="33"/>
    </row>
    <row r="68" spans="2:8" s="1" customFormat="1" ht="16.9" customHeight="1">
      <c r="B68" s="33"/>
      <c r="C68" s="191" t="s">
        <v>1515</v>
      </c>
      <c r="D68" s="191" t="s">
        <v>400</v>
      </c>
      <c r="E68" s="17" t="s">
        <v>33</v>
      </c>
      <c r="F68" s="192">
        <v>219.3</v>
      </c>
      <c r="H68" s="33"/>
    </row>
    <row r="69" spans="2:8" s="1" customFormat="1" ht="16.9" customHeight="1">
      <c r="B69" s="33"/>
      <c r="C69" s="193" t="s">
        <v>2144</v>
      </c>
      <c r="H69" s="33"/>
    </row>
    <row r="70" spans="2:8" s="1" customFormat="1" ht="16.9" customHeight="1">
      <c r="B70" s="33"/>
      <c r="C70" s="191" t="s">
        <v>396</v>
      </c>
      <c r="D70" s="191" t="s">
        <v>2145</v>
      </c>
      <c r="E70" s="17" t="s">
        <v>344</v>
      </c>
      <c r="F70" s="192">
        <v>994.3</v>
      </c>
      <c r="H70" s="33"/>
    </row>
    <row r="71" spans="2:8" s="1" customFormat="1" ht="16.9" customHeight="1">
      <c r="B71" s="33"/>
      <c r="C71" s="191" t="s">
        <v>417</v>
      </c>
      <c r="D71" s="191" t="s">
        <v>2146</v>
      </c>
      <c r="E71" s="17" t="s">
        <v>344</v>
      </c>
      <c r="F71" s="192">
        <v>1569.3</v>
      </c>
      <c r="H71" s="33"/>
    </row>
    <row r="72" spans="2:8" s="1" customFormat="1" ht="26.45" customHeight="1">
      <c r="B72" s="33"/>
      <c r="C72" s="186" t="s">
        <v>2154</v>
      </c>
      <c r="D72" s="186" t="s">
        <v>145</v>
      </c>
      <c r="H72" s="33"/>
    </row>
    <row r="73" spans="2:8" s="1" customFormat="1" ht="16.9" customHeight="1">
      <c r="B73" s="33"/>
      <c r="C73" s="187" t="s">
        <v>381</v>
      </c>
      <c r="D73" s="188" t="s">
        <v>33</v>
      </c>
      <c r="E73" s="189" t="s">
        <v>33</v>
      </c>
      <c r="F73" s="190">
        <v>19.9</v>
      </c>
      <c r="H73" s="33"/>
    </row>
    <row r="74" spans="2:8" s="1" customFormat="1" ht="16.9" customHeight="1">
      <c r="B74" s="33"/>
      <c r="C74" s="191" t="s">
        <v>33</v>
      </c>
      <c r="D74" s="191" t="s">
        <v>1685</v>
      </c>
      <c r="E74" s="17" t="s">
        <v>33</v>
      </c>
      <c r="F74" s="192">
        <v>16</v>
      </c>
      <c r="H74" s="33"/>
    </row>
    <row r="75" spans="2:8" s="1" customFormat="1" ht="16.9" customHeight="1">
      <c r="B75" s="33"/>
      <c r="C75" s="191" t="s">
        <v>33</v>
      </c>
      <c r="D75" s="191" t="s">
        <v>1686</v>
      </c>
      <c r="E75" s="17" t="s">
        <v>33</v>
      </c>
      <c r="F75" s="192">
        <v>3.9</v>
      </c>
      <c r="H75" s="33"/>
    </row>
    <row r="76" spans="2:8" s="1" customFormat="1" ht="16.9" customHeight="1">
      <c r="B76" s="33"/>
      <c r="C76" s="191" t="s">
        <v>381</v>
      </c>
      <c r="D76" s="191" t="s">
        <v>400</v>
      </c>
      <c r="E76" s="17" t="s">
        <v>33</v>
      </c>
      <c r="F76" s="192">
        <v>19.9</v>
      </c>
      <c r="H76" s="33"/>
    </row>
    <row r="77" spans="2:8" s="1" customFormat="1" ht="16.9" customHeight="1">
      <c r="B77" s="33"/>
      <c r="C77" s="193" t="s">
        <v>2144</v>
      </c>
      <c r="H77" s="33"/>
    </row>
    <row r="78" spans="2:8" s="1" customFormat="1" ht="16.9" customHeight="1">
      <c r="B78" s="33"/>
      <c r="C78" s="191" t="s">
        <v>396</v>
      </c>
      <c r="D78" s="191" t="s">
        <v>2145</v>
      </c>
      <c r="E78" s="17" t="s">
        <v>344</v>
      </c>
      <c r="F78" s="192">
        <v>41.9</v>
      </c>
      <c r="H78" s="33"/>
    </row>
    <row r="79" spans="2:8" s="1" customFormat="1" ht="16.9" customHeight="1">
      <c r="B79" s="33"/>
      <c r="C79" s="191" t="s">
        <v>1245</v>
      </c>
      <c r="D79" s="191" t="s">
        <v>2155</v>
      </c>
      <c r="E79" s="17" t="s">
        <v>344</v>
      </c>
      <c r="F79" s="192">
        <v>19.9</v>
      </c>
      <c r="H79" s="33"/>
    </row>
    <row r="80" spans="2:8" s="1" customFormat="1" ht="26.45" customHeight="1">
      <c r="B80" s="33"/>
      <c r="C80" s="186" t="s">
        <v>2156</v>
      </c>
      <c r="D80" s="186" t="s">
        <v>154</v>
      </c>
      <c r="H80" s="33"/>
    </row>
    <row r="81" spans="2:8" s="1" customFormat="1" ht="16.9" customHeight="1">
      <c r="B81" s="33"/>
      <c r="C81" s="187" t="s">
        <v>381</v>
      </c>
      <c r="D81" s="188" t="s">
        <v>33</v>
      </c>
      <c r="E81" s="189" t="s">
        <v>33</v>
      </c>
      <c r="F81" s="190">
        <v>235.45</v>
      </c>
      <c r="H81" s="33"/>
    </row>
    <row r="82" spans="2:8" s="1" customFormat="1" ht="16.9" customHeight="1">
      <c r="B82" s="33"/>
      <c r="C82" s="191" t="s">
        <v>33</v>
      </c>
      <c r="D82" s="191" t="s">
        <v>1760</v>
      </c>
      <c r="E82" s="17" t="s">
        <v>33</v>
      </c>
      <c r="F82" s="192">
        <v>15.45</v>
      </c>
      <c r="H82" s="33"/>
    </row>
    <row r="83" spans="2:8" s="1" customFormat="1" ht="16.9" customHeight="1">
      <c r="B83" s="33"/>
      <c r="C83" s="191" t="s">
        <v>33</v>
      </c>
      <c r="D83" s="191" t="s">
        <v>1761</v>
      </c>
      <c r="E83" s="17" t="s">
        <v>33</v>
      </c>
      <c r="F83" s="192">
        <v>220</v>
      </c>
      <c r="H83" s="33"/>
    </row>
    <row r="84" spans="2:8" s="1" customFormat="1" ht="16.9" customHeight="1">
      <c r="B84" s="33"/>
      <c r="C84" s="191" t="s">
        <v>381</v>
      </c>
      <c r="D84" s="191" t="s">
        <v>400</v>
      </c>
      <c r="E84" s="17" t="s">
        <v>33</v>
      </c>
      <c r="F84" s="192">
        <v>235.45</v>
      </c>
      <c r="H84" s="33"/>
    </row>
    <row r="85" spans="2:8" s="1" customFormat="1" ht="16.9" customHeight="1">
      <c r="B85" s="33"/>
      <c r="C85" s="193" t="s">
        <v>2144</v>
      </c>
      <c r="H85" s="33"/>
    </row>
    <row r="86" spans="2:8" s="1" customFormat="1" ht="16.9" customHeight="1">
      <c r="B86" s="33"/>
      <c r="C86" s="191" t="s">
        <v>396</v>
      </c>
      <c r="D86" s="191" t="s">
        <v>2145</v>
      </c>
      <c r="E86" s="17" t="s">
        <v>344</v>
      </c>
      <c r="F86" s="192">
        <v>488.45</v>
      </c>
      <c r="H86" s="33"/>
    </row>
    <row r="87" spans="2:8" s="1" customFormat="1" ht="16.9" customHeight="1">
      <c r="B87" s="33"/>
      <c r="C87" s="191" t="s">
        <v>417</v>
      </c>
      <c r="D87" s="191" t="s">
        <v>2146</v>
      </c>
      <c r="E87" s="17" t="s">
        <v>344</v>
      </c>
      <c r="F87" s="192">
        <v>235.45</v>
      </c>
      <c r="H87" s="33"/>
    </row>
    <row r="88" spans="2:8" s="1" customFormat="1" ht="26.45" customHeight="1">
      <c r="B88" s="33"/>
      <c r="C88" s="186" t="s">
        <v>2157</v>
      </c>
      <c r="D88" s="186" t="s">
        <v>157</v>
      </c>
      <c r="H88" s="33"/>
    </row>
    <row r="89" spans="2:8" s="1" customFormat="1" ht="16.9" customHeight="1">
      <c r="B89" s="33"/>
      <c r="C89" s="187" t="s">
        <v>381</v>
      </c>
      <c r="D89" s="188" t="s">
        <v>33</v>
      </c>
      <c r="E89" s="189" t="s">
        <v>33</v>
      </c>
      <c r="F89" s="190">
        <v>394.95</v>
      </c>
      <c r="H89" s="33"/>
    </row>
    <row r="90" spans="2:8" s="1" customFormat="1" ht="16.9" customHeight="1">
      <c r="B90" s="33"/>
      <c r="C90" s="191" t="s">
        <v>33</v>
      </c>
      <c r="D90" s="191" t="s">
        <v>1849</v>
      </c>
      <c r="E90" s="17" t="s">
        <v>33</v>
      </c>
      <c r="F90" s="192">
        <v>333</v>
      </c>
      <c r="H90" s="33"/>
    </row>
    <row r="91" spans="2:8" s="1" customFormat="1" ht="16.9" customHeight="1">
      <c r="B91" s="33"/>
      <c r="C91" s="191" t="s">
        <v>33</v>
      </c>
      <c r="D91" s="191" t="s">
        <v>1850</v>
      </c>
      <c r="E91" s="17" t="s">
        <v>33</v>
      </c>
      <c r="F91" s="192">
        <v>61.95</v>
      </c>
      <c r="H91" s="33"/>
    </row>
    <row r="92" spans="2:8" s="1" customFormat="1" ht="16.9" customHeight="1">
      <c r="B92" s="33"/>
      <c r="C92" s="191" t="s">
        <v>381</v>
      </c>
      <c r="D92" s="191" t="s">
        <v>400</v>
      </c>
      <c r="E92" s="17" t="s">
        <v>33</v>
      </c>
      <c r="F92" s="192">
        <v>394.95</v>
      </c>
      <c r="H92" s="33"/>
    </row>
    <row r="93" spans="2:8" s="1" customFormat="1" ht="16.9" customHeight="1">
      <c r="B93" s="33"/>
      <c r="C93" s="193" t="s">
        <v>2144</v>
      </c>
      <c r="H93" s="33"/>
    </row>
    <row r="94" spans="2:8" s="1" customFormat="1" ht="16.9" customHeight="1">
      <c r="B94" s="33"/>
      <c r="C94" s="191" t="s">
        <v>396</v>
      </c>
      <c r="D94" s="191" t="s">
        <v>2145</v>
      </c>
      <c r="E94" s="17" t="s">
        <v>344</v>
      </c>
      <c r="F94" s="192">
        <v>1278.95</v>
      </c>
      <c r="H94" s="33"/>
    </row>
    <row r="95" spans="2:8" s="1" customFormat="1" ht="16.9" customHeight="1">
      <c r="B95" s="33"/>
      <c r="C95" s="191" t="s">
        <v>417</v>
      </c>
      <c r="D95" s="191" t="s">
        <v>2146</v>
      </c>
      <c r="E95" s="17" t="s">
        <v>344</v>
      </c>
      <c r="F95" s="192">
        <v>1744.95</v>
      </c>
      <c r="H95" s="33"/>
    </row>
    <row r="96" spans="2:8" s="1" customFormat="1" ht="26.45" customHeight="1">
      <c r="B96" s="33"/>
      <c r="C96" s="186" t="s">
        <v>2158</v>
      </c>
      <c r="D96" s="186" t="s">
        <v>160</v>
      </c>
      <c r="H96" s="33"/>
    </row>
    <row r="97" spans="2:8" s="1" customFormat="1" ht="16.9" customHeight="1">
      <c r="B97" s="33"/>
      <c r="C97" s="187" t="s">
        <v>381</v>
      </c>
      <c r="D97" s="188" t="s">
        <v>33</v>
      </c>
      <c r="E97" s="189" t="s">
        <v>33</v>
      </c>
      <c r="F97" s="190">
        <v>233.15</v>
      </c>
      <c r="H97" s="33"/>
    </row>
    <row r="98" spans="2:8" s="1" customFormat="1" ht="16.9" customHeight="1">
      <c r="B98" s="33"/>
      <c r="C98" s="191" t="s">
        <v>33</v>
      </c>
      <c r="D98" s="191" t="s">
        <v>1955</v>
      </c>
      <c r="E98" s="17" t="s">
        <v>33</v>
      </c>
      <c r="F98" s="192">
        <v>200</v>
      </c>
      <c r="H98" s="33"/>
    </row>
    <row r="99" spans="2:8" s="1" customFormat="1" ht="16.9" customHeight="1">
      <c r="B99" s="33"/>
      <c r="C99" s="191" t="s">
        <v>33</v>
      </c>
      <c r="D99" s="191" t="s">
        <v>1956</v>
      </c>
      <c r="E99" s="17" t="s">
        <v>33</v>
      </c>
      <c r="F99" s="192">
        <v>33.15</v>
      </c>
      <c r="H99" s="33"/>
    </row>
    <row r="100" spans="2:8" s="1" customFormat="1" ht="16.9" customHeight="1">
      <c r="B100" s="33"/>
      <c r="C100" s="191" t="s">
        <v>381</v>
      </c>
      <c r="D100" s="191" t="s">
        <v>400</v>
      </c>
      <c r="E100" s="17" t="s">
        <v>33</v>
      </c>
      <c r="F100" s="192">
        <v>233.15</v>
      </c>
      <c r="H100" s="33"/>
    </row>
    <row r="101" spans="2:8" s="1" customFormat="1" ht="7.35" customHeight="1">
      <c r="B101" s="42"/>
      <c r="C101" s="43"/>
      <c r="D101" s="43"/>
      <c r="E101" s="43"/>
      <c r="F101" s="43"/>
      <c r="G101" s="43"/>
      <c r="H101" s="33"/>
    </row>
    <row r="102" s="1" customFormat="1" ht="11.25"/>
  </sheetData>
  <sheetProtection algorithmName="SHA-512" hashValue="FMeGEXeaNrmhbm6/GSB1Wm70QeiUhCLgyFUUE5IX+19iBHCI1YL9kx3tdzCa+So8ukMesPpQKQZq9OBs86064A==" saltValue="u/M50g6Wvp8HSAMyHfweAyw6baC1hVFp3rlMihVzG0ghb/OZZhDmk30vqApaw6+Jdak8fY+2tlBApOdZPUnWv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4" customWidth="1"/>
    <col min="2" max="2" width="1.7109375" style="194" customWidth="1"/>
    <col min="3" max="4" width="5.00390625" style="194" customWidth="1"/>
    <col min="5" max="5" width="11.7109375" style="194" customWidth="1"/>
    <col min="6" max="6" width="9.140625" style="194" customWidth="1"/>
    <col min="7" max="7" width="5.00390625" style="194" customWidth="1"/>
    <col min="8" max="8" width="77.8515625" style="194" customWidth="1"/>
    <col min="9" max="10" width="20.00390625" style="194" customWidth="1"/>
    <col min="11" max="11" width="1.7109375" style="194" customWidth="1"/>
  </cols>
  <sheetData>
    <row r="1" ht="37.5" customHeight="1"/>
    <row r="2" spans="2:11" ht="7.5" customHeight="1">
      <c r="B2" s="195"/>
      <c r="C2" s="196"/>
      <c r="D2" s="196"/>
      <c r="E2" s="196"/>
      <c r="F2" s="196"/>
      <c r="G2" s="196"/>
      <c r="H2" s="196"/>
      <c r="I2" s="196"/>
      <c r="J2" s="196"/>
      <c r="K2" s="197"/>
    </row>
    <row r="3" spans="2:11" s="15" customFormat="1" ht="45" customHeight="1">
      <c r="B3" s="198"/>
      <c r="C3" s="319" t="s">
        <v>2159</v>
      </c>
      <c r="D3" s="319"/>
      <c r="E3" s="319"/>
      <c r="F3" s="319"/>
      <c r="G3" s="319"/>
      <c r="H3" s="319"/>
      <c r="I3" s="319"/>
      <c r="J3" s="319"/>
      <c r="K3" s="199"/>
    </row>
    <row r="4" spans="2:11" ht="25.5" customHeight="1">
      <c r="B4" s="200"/>
      <c r="C4" s="324" t="s">
        <v>2160</v>
      </c>
      <c r="D4" s="324"/>
      <c r="E4" s="324"/>
      <c r="F4" s="324"/>
      <c r="G4" s="324"/>
      <c r="H4" s="324"/>
      <c r="I4" s="324"/>
      <c r="J4" s="324"/>
      <c r="K4" s="201"/>
    </row>
    <row r="5" spans="2:11" ht="5.25" customHeight="1">
      <c r="B5" s="200"/>
      <c r="C5" s="202"/>
      <c r="D5" s="202"/>
      <c r="E5" s="202"/>
      <c r="F5" s="202"/>
      <c r="G5" s="202"/>
      <c r="H5" s="202"/>
      <c r="I5" s="202"/>
      <c r="J5" s="202"/>
      <c r="K5" s="201"/>
    </row>
    <row r="6" spans="2:11" ht="15" customHeight="1">
      <c r="B6" s="200"/>
      <c r="C6" s="323" t="s">
        <v>2161</v>
      </c>
      <c r="D6" s="323"/>
      <c r="E6" s="323"/>
      <c r="F6" s="323"/>
      <c r="G6" s="323"/>
      <c r="H6" s="323"/>
      <c r="I6" s="323"/>
      <c r="J6" s="323"/>
      <c r="K6" s="201"/>
    </row>
    <row r="7" spans="2:11" ht="15" customHeight="1">
      <c r="B7" s="204"/>
      <c r="C7" s="323" t="s">
        <v>2162</v>
      </c>
      <c r="D7" s="323"/>
      <c r="E7" s="323"/>
      <c r="F7" s="323"/>
      <c r="G7" s="323"/>
      <c r="H7" s="323"/>
      <c r="I7" s="323"/>
      <c r="J7" s="323"/>
      <c r="K7" s="201"/>
    </row>
    <row r="8" spans="2:11" ht="12.75" customHeight="1">
      <c r="B8" s="204"/>
      <c r="C8" s="203"/>
      <c r="D8" s="203"/>
      <c r="E8" s="203"/>
      <c r="F8" s="203"/>
      <c r="G8" s="203"/>
      <c r="H8" s="203"/>
      <c r="I8" s="203"/>
      <c r="J8" s="203"/>
      <c r="K8" s="201"/>
    </row>
    <row r="9" spans="2:11" ht="15" customHeight="1">
      <c r="B9" s="204"/>
      <c r="C9" s="323" t="s">
        <v>2163</v>
      </c>
      <c r="D9" s="323"/>
      <c r="E9" s="323"/>
      <c r="F9" s="323"/>
      <c r="G9" s="323"/>
      <c r="H9" s="323"/>
      <c r="I9" s="323"/>
      <c r="J9" s="323"/>
      <c r="K9" s="201"/>
    </row>
    <row r="10" spans="2:11" ht="15" customHeight="1">
      <c r="B10" s="204"/>
      <c r="C10" s="203"/>
      <c r="D10" s="323" t="s">
        <v>2164</v>
      </c>
      <c r="E10" s="323"/>
      <c r="F10" s="323"/>
      <c r="G10" s="323"/>
      <c r="H10" s="323"/>
      <c r="I10" s="323"/>
      <c r="J10" s="323"/>
      <c r="K10" s="201"/>
    </row>
    <row r="11" spans="2:11" ht="15" customHeight="1">
      <c r="B11" s="204"/>
      <c r="C11" s="205"/>
      <c r="D11" s="323" t="s">
        <v>2165</v>
      </c>
      <c r="E11" s="323"/>
      <c r="F11" s="323"/>
      <c r="G11" s="323"/>
      <c r="H11" s="323"/>
      <c r="I11" s="323"/>
      <c r="J11" s="323"/>
      <c r="K11" s="201"/>
    </row>
    <row r="12" spans="2:11" ht="15" customHeight="1">
      <c r="B12" s="204"/>
      <c r="C12" s="205"/>
      <c r="D12" s="203"/>
      <c r="E12" s="203"/>
      <c r="F12" s="203"/>
      <c r="G12" s="203"/>
      <c r="H12" s="203"/>
      <c r="I12" s="203"/>
      <c r="J12" s="203"/>
      <c r="K12" s="201"/>
    </row>
    <row r="13" spans="2:11" ht="15" customHeight="1">
      <c r="B13" s="204"/>
      <c r="C13" s="205"/>
      <c r="D13" s="206" t="s">
        <v>2166</v>
      </c>
      <c r="E13" s="203"/>
      <c r="F13" s="203"/>
      <c r="G13" s="203"/>
      <c r="H13" s="203"/>
      <c r="I13" s="203"/>
      <c r="J13" s="203"/>
      <c r="K13" s="201"/>
    </row>
    <row r="14" spans="2:11" ht="12.75" customHeight="1">
      <c r="B14" s="204"/>
      <c r="C14" s="205"/>
      <c r="D14" s="205"/>
      <c r="E14" s="205"/>
      <c r="F14" s="205"/>
      <c r="G14" s="205"/>
      <c r="H14" s="205"/>
      <c r="I14" s="205"/>
      <c r="J14" s="205"/>
      <c r="K14" s="201"/>
    </row>
    <row r="15" spans="2:11" ht="15" customHeight="1">
      <c r="B15" s="204"/>
      <c r="C15" s="205"/>
      <c r="D15" s="323" t="s">
        <v>2167</v>
      </c>
      <c r="E15" s="323"/>
      <c r="F15" s="323"/>
      <c r="G15" s="323"/>
      <c r="H15" s="323"/>
      <c r="I15" s="323"/>
      <c r="J15" s="323"/>
      <c r="K15" s="201"/>
    </row>
    <row r="16" spans="2:11" ht="15" customHeight="1">
      <c r="B16" s="204"/>
      <c r="C16" s="205"/>
      <c r="D16" s="323" t="s">
        <v>2168</v>
      </c>
      <c r="E16" s="323"/>
      <c r="F16" s="323"/>
      <c r="G16" s="323"/>
      <c r="H16" s="323"/>
      <c r="I16" s="323"/>
      <c r="J16" s="323"/>
      <c r="K16" s="201"/>
    </row>
    <row r="17" spans="2:11" ht="15" customHeight="1">
      <c r="B17" s="204"/>
      <c r="C17" s="205"/>
      <c r="D17" s="323" t="s">
        <v>2169</v>
      </c>
      <c r="E17" s="323"/>
      <c r="F17" s="323"/>
      <c r="G17" s="323"/>
      <c r="H17" s="323"/>
      <c r="I17" s="323"/>
      <c r="J17" s="323"/>
      <c r="K17" s="201"/>
    </row>
    <row r="18" spans="2:11" ht="15" customHeight="1">
      <c r="B18" s="204"/>
      <c r="C18" s="205"/>
      <c r="D18" s="205"/>
      <c r="E18" s="207" t="s">
        <v>90</v>
      </c>
      <c r="F18" s="323" t="s">
        <v>2170</v>
      </c>
      <c r="G18" s="323"/>
      <c r="H18" s="323"/>
      <c r="I18" s="323"/>
      <c r="J18" s="323"/>
      <c r="K18" s="201"/>
    </row>
    <row r="19" spans="2:11" ht="15" customHeight="1">
      <c r="B19" s="204"/>
      <c r="C19" s="205"/>
      <c r="D19" s="205"/>
      <c r="E19" s="207" t="s">
        <v>2171</v>
      </c>
      <c r="F19" s="323" t="s">
        <v>2172</v>
      </c>
      <c r="G19" s="323"/>
      <c r="H19" s="323"/>
      <c r="I19" s="323"/>
      <c r="J19" s="323"/>
      <c r="K19" s="201"/>
    </row>
    <row r="20" spans="2:11" ht="15" customHeight="1">
      <c r="B20" s="204"/>
      <c r="C20" s="205"/>
      <c r="D20" s="205"/>
      <c r="E20" s="207" t="s">
        <v>2173</v>
      </c>
      <c r="F20" s="323" t="s">
        <v>2174</v>
      </c>
      <c r="G20" s="323"/>
      <c r="H20" s="323"/>
      <c r="I20" s="323"/>
      <c r="J20" s="323"/>
      <c r="K20" s="201"/>
    </row>
    <row r="21" spans="2:11" ht="15" customHeight="1">
      <c r="B21" s="204"/>
      <c r="C21" s="205"/>
      <c r="D21" s="205"/>
      <c r="E21" s="207" t="s">
        <v>2175</v>
      </c>
      <c r="F21" s="323" t="s">
        <v>2176</v>
      </c>
      <c r="G21" s="323"/>
      <c r="H21" s="323"/>
      <c r="I21" s="323"/>
      <c r="J21" s="323"/>
      <c r="K21" s="201"/>
    </row>
    <row r="22" spans="2:11" ht="15" customHeight="1">
      <c r="B22" s="204"/>
      <c r="C22" s="205"/>
      <c r="D22" s="205"/>
      <c r="E22" s="207" t="s">
        <v>83</v>
      </c>
      <c r="F22" s="323" t="s">
        <v>2177</v>
      </c>
      <c r="G22" s="323"/>
      <c r="H22" s="323"/>
      <c r="I22" s="323"/>
      <c r="J22" s="323"/>
      <c r="K22" s="201"/>
    </row>
    <row r="23" spans="2:11" ht="15" customHeight="1">
      <c r="B23" s="204"/>
      <c r="C23" s="205"/>
      <c r="D23" s="205"/>
      <c r="E23" s="207" t="s">
        <v>94</v>
      </c>
      <c r="F23" s="323" t="s">
        <v>2178</v>
      </c>
      <c r="G23" s="323"/>
      <c r="H23" s="323"/>
      <c r="I23" s="323"/>
      <c r="J23" s="323"/>
      <c r="K23" s="201"/>
    </row>
    <row r="24" spans="2:11" ht="12.75" customHeight="1">
      <c r="B24" s="204"/>
      <c r="C24" s="205"/>
      <c r="D24" s="205"/>
      <c r="E24" s="205"/>
      <c r="F24" s="205"/>
      <c r="G24" s="205"/>
      <c r="H24" s="205"/>
      <c r="I24" s="205"/>
      <c r="J24" s="205"/>
      <c r="K24" s="201"/>
    </row>
    <row r="25" spans="2:11" ht="15" customHeight="1">
      <c r="B25" s="204"/>
      <c r="C25" s="323" t="s">
        <v>2179</v>
      </c>
      <c r="D25" s="323"/>
      <c r="E25" s="323"/>
      <c r="F25" s="323"/>
      <c r="G25" s="323"/>
      <c r="H25" s="323"/>
      <c r="I25" s="323"/>
      <c r="J25" s="323"/>
      <c r="K25" s="201"/>
    </row>
    <row r="26" spans="2:11" ht="15" customHeight="1">
      <c r="B26" s="204"/>
      <c r="C26" s="323" t="s">
        <v>2180</v>
      </c>
      <c r="D26" s="323"/>
      <c r="E26" s="323"/>
      <c r="F26" s="323"/>
      <c r="G26" s="323"/>
      <c r="H26" s="323"/>
      <c r="I26" s="323"/>
      <c r="J26" s="323"/>
      <c r="K26" s="201"/>
    </row>
    <row r="27" spans="2:11" ht="15" customHeight="1">
      <c r="B27" s="204"/>
      <c r="C27" s="203"/>
      <c r="D27" s="323" t="s">
        <v>2181</v>
      </c>
      <c r="E27" s="323"/>
      <c r="F27" s="323"/>
      <c r="G27" s="323"/>
      <c r="H27" s="323"/>
      <c r="I27" s="323"/>
      <c r="J27" s="323"/>
      <c r="K27" s="201"/>
    </row>
    <row r="28" spans="2:11" ht="15" customHeight="1">
      <c r="B28" s="204"/>
      <c r="C28" s="205"/>
      <c r="D28" s="323" t="s">
        <v>2182</v>
      </c>
      <c r="E28" s="323"/>
      <c r="F28" s="323"/>
      <c r="G28" s="323"/>
      <c r="H28" s="323"/>
      <c r="I28" s="323"/>
      <c r="J28" s="323"/>
      <c r="K28" s="201"/>
    </row>
    <row r="29" spans="2:11" ht="12.75" customHeight="1">
      <c r="B29" s="204"/>
      <c r="C29" s="205"/>
      <c r="D29" s="205"/>
      <c r="E29" s="205"/>
      <c r="F29" s="205"/>
      <c r="G29" s="205"/>
      <c r="H29" s="205"/>
      <c r="I29" s="205"/>
      <c r="J29" s="205"/>
      <c r="K29" s="201"/>
    </row>
    <row r="30" spans="2:11" ht="15" customHeight="1">
      <c r="B30" s="204"/>
      <c r="C30" s="205"/>
      <c r="D30" s="323" t="s">
        <v>2183</v>
      </c>
      <c r="E30" s="323"/>
      <c r="F30" s="323"/>
      <c r="G30" s="323"/>
      <c r="H30" s="323"/>
      <c r="I30" s="323"/>
      <c r="J30" s="323"/>
      <c r="K30" s="201"/>
    </row>
    <row r="31" spans="2:11" ht="15" customHeight="1">
      <c r="B31" s="204"/>
      <c r="C31" s="205"/>
      <c r="D31" s="323" t="s">
        <v>2184</v>
      </c>
      <c r="E31" s="323"/>
      <c r="F31" s="323"/>
      <c r="G31" s="323"/>
      <c r="H31" s="323"/>
      <c r="I31" s="323"/>
      <c r="J31" s="323"/>
      <c r="K31" s="201"/>
    </row>
    <row r="32" spans="2:11" ht="12.75" customHeight="1">
      <c r="B32" s="204"/>
      <c r="C32" s="205"/>
      <c r="D32" s="205"/>
      <c r="E32" s="205"/>
      <c r="F32" s="205"/>
      <c r="G32" s="205"/>
      <c r="H32" s="205"/>
      <c r="I32" s="205"/>
      <c r="J32" s="205"/>
      <c r="K32" s="201"/>
    </row>
    <row r="33" spans="2:11" ht="15" customHeight="1">
      <c r="B33" s="204"/>
      <c r="C33" s="205"/>
      <c r="D33" s="323" t="s">
        <v>2185</v>
      </c>
      <c r="E33" s="323"/>
      <c r="F33" s="323"/>
      <c r="G33" s="323"/>
      <c r="H33" s="323"/>
      <c r="I33" s="323"/>
      <c r="J33" s="323"/>
      <c r="K33" s="201"/>
    </row>
    <row r="34" spans="2:11" ht="15" customHeight="1">
      <c r="B34" s="204"/>
      <c r="C34" s="205"/>
      <c r="D34" s="323" t="s">
        <v>2186</v>
      </c>
      <c r="E34" s="323"/>
      <c r="F34" s="323"/>
      <c r="G34" s="323"/>
      <c r="H34" s="323"/>
      <c r="I34" s="323"/>
      <c r="J34" s="323"/>
      <c r="K34" s="201"/>
    </row>
    <row r="35" spans="2:11" ht="15" customHeight="1">
      <c r="B35" s="204"/>
      <c r="C35" s="205"/>
      <c r="D35" s="323" t="s">
        <v>2187</v>
      </c>
      <c r="E35" s="323"/>
      <c r="F35" s="323"/>
      <c r="G35" s="323"/>
      <c r="H35" s="323"/>
      <c r="I35" s="323"/>
      <c r="J35" s="323"/>
      <c r="K35" s="201"/>
    </row>
    <row r="36" spans="2:11" ht="15" customHeight="1">
      <c r="B36" s="204"/>
      <c r="C36" s="205"/>
      <c r="D36" s="203"/>
      <c r="E36" s="206" t="s">
        <v>179</v>
      </c>
      <c r="F36" s="203"/>
      <c r="G36" s="323" t="s">
        <v>2188</v>
      </c>
      <c r="H36" s="323"/>
      <c r="I36" s="323"/>
      <c r="J36" s="323"/>
      <c r="K36" s="201"/>
    </row>
    <row r="37" spans="2:11" ht="30.75" customHeight="1">
      <c r="B37" s="204"/>
      <c r="C37" s="205"/>
      <c r="D37" s="203"/>
      <c r="E37" s="206" t="s">
        <v>2189</v>
      </c>
      <c r="F37" s="203"/>
      <c r="G37" s="323" t="s">
        <v>2190</v>
      </c>
      <c r="H37" s="323"/>
      <c r="I37" s="323"/>
      <c r="J37" s="323"/>
      <c r="K37" s="201"/>
    </row>
    <row r="38" spans="2:11" ht="15" customHeight="1">
      <c r="B38" s="204"/>
      <c r="C38" s="205"/>
      <c r="D38" s="203"/>
      <c r="E38" s="206" t="s">
        <v>59</v>
      </c>
      <c r="F38" s="203"/>
      <c r="G38" s="323" t="s">
        <v>2191</v>
      </c>
      <c r="H38" s="323"/>
      <c r="I38" s="323"/>
      <c r="J38" s="323"/>
      <c r="K38" s="201"/>
    </row>
    <row r="39" spans="2:11" ht="15" customHeight="1">
      <c r="B39" s="204"/>
      <c r="C39" s="205"/>
      <c r="D39" s="203"/>
      <c r="E39" s="206" t="s">
        <v>60</v>
      </c>
      <c r="F39" s="203"/>
      <c r="G39" s="323" t="s">
        <v>2192</v>
      </c>
      <c r="H39" s="323"/>
      <c r="I39" s="323"/>
      <c r="J39" s="323"/>
      <c r="K39" s="201"/>
    </row>
    <row r="40" spans="2:11" ht="15" customHeight="1">
      <c r="B40" s="204"/>
      <c r="C40" s="205"/>
      <c r="D40" s="203"/>
      <c r="E40" s="206" t="s">
        <v>180</v>
      </c>
      <c r="F40" s="203"/>
      <c r="G40" s="323" t="s">
        <v>2193</v>
      </c>
      <c r="H40" s="323"/>
      <c r="I40" s="323"/>
      <c r="J40" s="323"/>
      <c r="K40" s="201"/>
    </row>
    <row r="41" spans="2:11" ht="15" customHeight="1">
      <c r="B41" s="204"/>
      <c r="C41" s="205"/>
      <c r="D41" s="203"/>
      <c r="E41" s="206" t="s">
        <v>181</v>
      </c>
      <c r="F41" s="203"/>
      <c r="G41" s="323" t="s">
        <v>2194</v>
      </c>
      <c r="H41" s="323"/>
      <c r="I41" s="323"/>
      <c r="J41" s="323"/>
      <c r="K41" s="201"/>
    </row>
    <row r="42" spans="2:11" ht="15" customHeight="1">
      <c r="B42" s="204"/>
      <c r="C42" s="205"/>
      <c r="D42" s="203"/>
      <c r="E42" s="206" t="s">
        <v>2195</v>
      </c>
      <c r="F42" s="203"/>
      <c r="G42" s="323" t="s">
        <v>2196</v>
      </c>
      <c r="H42" s="323"/>
      <c r="I42" s="323"/>
      <c r="J42" s="323"/>
      <c r="K42" s="201"/>
    </row>
    <row r="43" spans="2:11" ht="15" customHeight="1">
      <c r="B43" s="204"/>
      <c r="C43" s="205"/>
      <c r="D43" s="203"/>
      <c r="E43" s="206"/>
      <c r="F43" s="203"/>
      <c r="G43" s="323" t="s">
        <v>2197</v>
      </c>
      <c r="H43" s="323"/>
      <c r="I43" s="323"/>
      <c r="J43" s="323"/>
      <c r="K43" s="201"/>
    </row>
    <row r="44" spans="2:11" ht="15" customHeight="1">
      <c r="B44" s="204"/>
      <c r="C44" s="205"/>
      <c r="D44" s="203"/>
      <c r="E44" s="206" t="s">
        <v>2198</v>
      </c>
      <c r="F44" s="203"/>
      <c r="G44" s="323" t="s">
        <v>2199</v>
      </c>
      <c r="H44" s="323"/>
      <c r="I44" s="323"/>
      <c r="J44" s="323"/>
      <c r="K44" s="201"/>
    </row>
    <row r="45" spans="2:11" ht="15" customHeight="1">
      <c r="B45" s="204"/>
      <c r="C45" s="205"/>
      <c r="D45" s="203"/>
      <c r="E45" s="206" t="s">
        <v>183</v>
      </c>
      <c r="F45" s="203"/>
      <c r="G45" s="323" t="s">
        <v>2200</v>
      </c>
      <c r="H45" s="323"/>
      <c r="I45" s="323"/>
      <c r="J45" s="323"/>
      <c r="K45" s="201"/>
    </row>
    <row r="46" spans="2:11" ht="12.75" customHeight="1">
      <c r="B46" s="204"/>
      <c r="C46" s="205"/>
      <c r="D46" s="203"/>
      <c r="E46" s="203"/>
      <c r="F46" s="203"/>
      <c r="G46" s="203"/>
      <c r="H46" s="203"/>
      <c r="I46" s="203"/>
      <c r="J46" s="203"/>
      <c r="K46" s="201"/>
    </row>
    <row r="47" spans="2:11" ht="15" customHeight="1">
      <c r="B47" s="204"/>
      <c r="C47" s="205"/>
      <c r="D47" s="323" t="s">
        <v>2201</v>
      </c>
      <c r="E47" s="323"/>
      <c r="F47" s="323"/>
      <c r="G47" s="323"/>
      <c r="H47" s="323"/>
      <c r="I47" s="323"/>
      <c r="J47" s="323"/>
      <c r="K47" s="201"/>
    </row>
    <row r="48" spans="2:11" ht="15" customHeight="1">
      <c r="B48" s="204"/>
      <c r="C48" s="205"/>
      <c r="D48" s="205"/>
      <c r="E48" s="323" t="s">
        <v>2202</v>
      </c>
      <c r="F48" s="323"/>
      <c r="G48" s="323"/>
      <c r="H48" s="323"/>
      <c r="I48" s="323"/>
      <c r="J48" s="323"/>
      <c r="K48" s="201"/>
    </row>
    <row r="49" spans="2:11" ht="15" customHeight="1">
      <c r="B49" s="204"/>
      <c r="C49" s="205"/>
      <c r="D49" s="205"/>
      <c r="E49" s="323" t="s">
        <v>2203</v>
      </c>
      <c r="F49" s="323"/>
      <c r="G49" s="323"/>
      <c r="H49" s="323"/>
      <c r="I49" s="323"/>
      <c r="J49" s="323"/>
      <c r="K49" s="201"/>
    </row>
    <row r="50" spans="2:11" ht="15" customHeight="1">
      <c r="B50" s="204"/>
      <c r="C50" s="205"/>
      <c r="D50" s="205"/>
      <c r="E50" s="323" t="s">
        <v>2204</v>
      </c>
      <c r="F50" s="323"/>
      <c r="G50" s="323"/>
      <c r="H50" s="323"/>
      <c r="I50" s="323"/>
      <c r="J50" s="323"/>
      <c r="K50" s="201"/>
    </row>
    <row r="51" spans="2:11" ht="15" customHeight="1">
      <c r="B51" s="204"/>
      <c r="C51" s="205"/>
      <c r="D51" s="323" t="s">
        <v>2205</v>
      </c>
      <c r="E51" s="323"/>
      <c r="F51" s="323"/>
      <c r="G51" s="323"/>
      <c r="H51" s="323"/>
      <c r="I51" s="323"/>
      <c r="J51" s="323"/>
      <c r="K51" s="201"/>
    </row>
    <row r="52" spans="2:11" ht="25.5" customHeight="1">
      <c r="B52" s="200"/>
      <c r="C52" s="324" t="s">
        <v>2206</v>
      </c>
      <c r="D52" s="324"/>
      <c r="E52" s="324"/>
      <c r="F52" s="324"/>
      <c r="G52" s="324"/>
      <c r="H52" s="324"/>
      <c r="I52" s="324"/>
      <c r="J52" s="324"/>
      <c r="K52" s="201"/>
    </row>
    <row r="53" spans="2:11" ht="5.25" customHeight="1">
      <c r="B53" s="200"/>
      <c r="C53" s="202"/>
      <c r="D53" s="202"/>
      <c r="E53" s="202"/>
      <c r="F53" s="202"/>
      <c r="G53" s="202"/>
      <c r="H53" s="202"/>
      <c r="I53" s="202"/>
      <c r="J53" s="202"/>
      <c r="K53" s="201"/>
    </row>
    <row r="54" spans="2:11" ht="15" customHeight="1">
      <c r="B54" s="200"/>
      <c r="C54" s="323" t="s">
        <v>2207</v>
      </c>
      <c r="D54" s="323"/>
      <c r="E54" s="323"/>
      <c r="F54" s="323"/>
      <c r="G54" s="323"/>
      <c r="H54" s="323"/>
      <c r="I54" s="323"/>
      <c r="J54" s="323"/>
      <c r="K54" s="201"/>
    </row>
    <row r="55" spans="2:11" ht="15" customHeight="1">
      <c r="B55" s="200"/>
      <c r="C55" s="323" t="s">
        <v>2208</v>
      </c>
      <c r="D55" s="323"/>
      <c r="E55" s="323"/>
      <c r="F55" s="323"/>
      <c r="G55" s="323"/>
      <c r="H55" s="323"/>
      <c r="I55" s="323"/>
      <c r="J55" s="323"/>
      <c r="K55" s="201"/>
    </row>
    <row r="56" spans="2:11" ht="12.75" customHeight="1">
      <c r="B56" s="200"/>
      <c r="C56" s="203"/>
      <c r="D56" s="203"/>
      <c r="E56" s="203"/>
      <c r="F56" s="203"/>
      <c r="G56" s="203"/>
      <c r="H56" s="203"/>
      <c r="I56" s="203"/>
      <c r="J56" s="203"/>
      <c r="K56" s="201"/>
    </row>
    <row r="57" spans="2:11" ht="15" customHeight="1">
      <c r="B57" s="200"/>
      <c r="C57" s="323" t="s">
        <v>2209</v>
      </c>
      <c r="D57" s="323"/>
      <c r="E57" s="323"/>
      <c r="F57" s="323"/>
      <c r="G57" s="323"/>
      <c r="H57" s="323"/>
      <c r="I57" s="323"/>
      <c r="J57" s="323"/>
      <c r="K57" s="201"/>
    </row>
    <row r="58" spans="2:11" ht="15" customHeight="1">
      <c r="B58" s="200"/>
      <c r="C58" s="205"/>
      <c r="D58" s="323" t="s">
        <v>2210</v>
      </c>
      <c r="E58" s="323"/>
      <c r="F58" s="323"/>
      <c r="G58" s="323"/>
      <c r="H58" s="323"/>
      <c r="I58" s="323"/>
      <c r="J58" s="323"/>
      <c r="K58" s="201"/>
    </row>
    <row r="59" spans="2:11" ht="15" customHeight="1">
      <c r="B59" s="200"/>
      <c r="C59" s="205"/>
      <c r="D59" s="323" t="s">
        <v>2211</v>
      </c>
      <c r="E59" s="323"/>
      <c r="F59" s="323"/>
      <c r="G59" s="323"/>
      <c r="H59" s="323"/>
      <c r="I59" s="323"/>
      <c r="J59" s="323"/>
      <c r="K59" s="201"/>
    </row>
    <row r="60" spans="2:11" ht="15" customHeight="1">
      <c r="B60" s="200"/>
      <c r="C60" s="205"/>
      <c r="D60" s="323" t="s">
        <v>2212</v>
      </c>
      <c r="E60" s="323"/>
      <c r="F60" s="323"/>
      <c r="G60" s="323"/>
      <c r="H60" s="323"/>
      <c r="I60" s="323"/>
      <c r="J60" s="323"/>
      <c r="K60" s="201"/>
    </row>
    <row r="61" spans="2:11" ht="15" customHeight="1">
      <c r="B61" s="200"/>
      <c r="C61" s="205"/>
      <c r="D61" s="323" t="s">
        <v>2213</v>
      </c>
      <c r="E61" s="323"/>
      <c r="F61" s="323"/>
      <c r="G61" s="323"/>
      <c r="H61" s="323"/>
      <c r="I61" s="323"/>
      <c r="J61" s="323"/>
      <c r="K61" s="201"/>
    </row>
    <row r="62" spans="2:11" ht="15" customHeight="1">
      <c r="B62" s="200"/>
      <c r="C62" s="205"/>
      <c r="D62" s="325" t="s">
        <v>2214</v>
      </c>
      <c r="E62" s="325"/>
      <c r="F62" s="325"/>
      <c r="G62" s="325"/>
      <c r="H62" s="325"/>
      <c r="I62" s="325"/>
      <c r="J62" s="325"/>
      <c r="K62" s="201"/>
    </row>
    <row r="63" spans="2:11" ht="15" customHeight="1">
      <c r="B63" s="200"/>
      <c r="C63" s="205"/>
      <c r="D63" s="323" t="s">
        <v>2215</v>
      </c>
      <c r="E63" s="323"/>
      <c r="F63" s="323"/>
      <c r="G63" s="323"/>
      <c r="H63" s="323"/>
      <c r="I63" s="323"/>
      <c r="J63" s="323"/>
      <c r="K63" s="201"/>
    </row>
    <row r="64" spans="2:11" ht="12.75" customHeight="1">
      <c r="B64" s="200"/>
      <c r="C64" s="205"/>
      <c r="D64" s="205"/>
      <c r="E64" s="208"/>
      <c r="F64" s="205"/>
      <c r="G64" s="205"/>
      <c r="H64" s="205"/>
      <c r="I64" s="205"/>
      <c r="J64" s="205"/>
      <c r="K64" s="201"/>
    </row>
    <row r="65" spans="2:11" ht="15" customHeight="1">
      <c r="B65" s="200"/>
      <c r="C65" s="205"/>
      <c r="D65" s="323" t="s">
        <v>2216</v>
      </c>
      <c r="E65" s="323"/>
      <c r="F65" s="323"/>
      <c r="G65" s="323"/>
      <c r="H65" s="323"/>
      <c r="I65" s="323"/>
      <c r="J65" s="323"/>
      <c r="K65" s="201"/>
    </row>
    <row r="66" spans="2:11" ht="15" customHeight="1">
      <c r="B66" s="200"/>
      <c r="C66" s="205"/>
      <c r="D66" s="325" t="s">
        <v>2217</v>
      </c>
      <c r="E66" s="325"/>
      <c r="F66" s="325"/>
      <c r="G66" s="325"/>
      <c r="H66" s="325"/>
      <c r="I66" s="325"/>
      <c r="J66" s="325"/>
      <c r="K66" s="201"/>
    </row>
    <row r="67" spans="2:11" ht="15" customHeight="1">
      <c r="B67" s="200"/>
      <c r="C67" s="205"/>
      <c r="D67" s="323" t="s">
        <v>2218</v>
      </c>
      <c r="E67" s="323"/>
      <c r="F67" s="323"/>
      <c r="G67" s="323"/>
      <c r="H67" s="323"/>
      <c r="I67" s="323"/>
      <c r="J67" s="323"/>
      <c r="K67" s="201"/>
    </row>
    <row r="68" spans="2:11" ht="15" customHeight="1">
      <c r="B68" s="200"/>
      <c r="C68" s="205"/>
      <c r="D68" s="323" t="s">
        <v>2219</v>
      </c>
      <c r="E68" s="323"/>
      <c r="F68" s="323"/>
      <c r="G68" s="323"/>
      <c r="H68" s="323"/>
      <c r="I68" s="323"/>
      <c r="J68" s="323"/>
      <c r="K68" s="201"/>
    </row>
    <row r="69" spans="2:11" ht="15" customHeight="1">
      <c r="B69" s="200"/>
      <c r="C69" s="205"/>
      <c r="D69" s="323" t="s">
        <v>2220</v>
      </c>
      <c r="E69" s="323"/>
      <c r="F69" s="323"/>
      <c r="G69" s="323"/>
      <c r="H69" s="323"/>
      <c r="I69" s="323"/>
      <c r="J69" s="323"/>
      <c r="K69" s="201"/>
    </row>
    <row r="70" spans="2:11" ht="15" customHeight="1">
      <c r="B70" s="200"/>
      <c r="C70" s="205"/>
      <c r="D70" s="323" t="s">
        <v>2221</v>
      </c>
      <c r="E70" s="323"/>
      <c r="F70" s="323"/>
      <c r="G70" s="323"/>
      <c r="H70" s="323"/>
      <c r="I70" s="323"/>
      <c r="J70" s="323"/>
      <c r="K70" s="201"/>
    </row>
    <row r="71" spans="2:11" ht="12.75" customHeight="1">
      <c r="B71" s="209"/>
      <c r="C71" s="210"/>
      <c r="D71" s="210"/>
      <c r="E71" s="210"/>
      <c r="F71" s="210"/>
      <c r="G71" s="210"/>
      <c r="H71" s="210"/>
      <c r="I71" s="210"/>
      <c r="J71" s="210"/>
      <c r="K71" s="211"/>
    </row>
    <row r="72" spans="2:11" ht="18.75" customHeight="1">
      <c r="B72" s="212"/>
      <c r="C72" s="212"/>
      <c r="D72" s="212"/>
      <c r="E72" s="212"/>
      <c r="F72" s="212"/>
      <c r="G72" s="212"/>
      <c r="H72" s="212"/>
      <c r="I72" s="212"/>
      <c r="J72" s="212"/>
      <c r="K72" s="213"/>
    </row>
    <row r="73" spans="2:11" ht="18.75" customHeight="1">
      <c r="B73" s="213"/>
      <c r="C73" s="213"/>
      <c r="D73" s="213"/>
      <c r="E73" s="213"/>
      <c r="F73" s="213"/>
      <c r="G73" s="213"/>
      <c r="H73" s="213"/>
      <c r="I73" s="213"/>
      <c r="J73" s="213"/>
      <c r="K73" s="213"/>
    </row>
    <row r="74" spans="2:11" ht="7.5" customHeight="1">
      <c r="B74" s="214"/>
      <c r="C74" s="215"/>
      <c r="D74" s="215"/>
      <c r="E74" s="215"/>
      <c r="F74" s="215"/>
      <c r="G74" s="215"/>
      <c r="H74" s="215"/>
      <c r="I74" s="215"/>
      <c r="J74" s="215"/>
      <c r="K74" s="216"/>
    </row>
    <row r="75" spans="2:11" ht="45" customHeight="1">
      <c r="B75" s="217"/>
      <c r="C75" s="318" t="s">
        <v>2222</v>
      </c>
      <c r="D75" s="318"/>
      <c r="E75" s="318"/>
      <c r="F75" s="318"/>
      <c r="G75" s="318"/>
      <c r="H75" s="318"/>
      <c r="I75" s="318"/>
      <c r="J75" s="318"/>
      <c r="K75" s="218"/>
    </row>
    <row r="76" spans="2:11" ht="17.25" customHeight="1">
      <c r="B76" s="217"/>
      <c r="C76" s="219" t="s">
        <v>2223</v>
      </c>
      <c r="D76" s="219"/>
      <c r="E76" s="219"/>
      <c r="F76" s="219" t="s">
        <v>2224</v>
      </c>
      <c r="G76" s="220"/>
      <c r="H76" s="219" t="s">
        <v>60</v>
      </c>
      <c r="I76" s="219" t="s">
        <v>63</v>
      </c>
      <c r="J76" s="219" t="s">
        <v>2225</v>
      </c>
      <c r="K76" s="218"/>
    </row>
    <row r="77" spans="2:11" ht="17.25" customHeight="1">
      <c r="B77" s="217"/>
      <c r="C77" s="221" t="s">
        <v>2226</v>
      </c>
      <c r="D77" s="221"/>
      <c r="E77" s="221"/>
      <c r="F77" s="222" t="s">
        <v>2227</v>
      </c>
      <c r="G77" s="223"/>
      <c r="H77" s="221"/>
      <c r="I77" s="221"/>
      <c r="J77" s="221" t="s">
        <v>2228</v>
      </c>
      <c r="K77" s="218"/>
    </row>
    <row r="78" spans="2:11" ht="5.25" customHeight="1">
      <c r="B78" s="217"/>
      <c r="C78" s="224"/>
      <c r="D78" s="224"/>
      <c r="E78" s="224"/>
      <c r="F78" s="224"/>
      <c r="G78" s="225"/>
      <c r="H78" s="224"/>
      <c r="I78" s="224"/>
      <c r="J78" s="224"/>
      <c r="K78" s="218"/>
    </row>
    <row r="79" spans="2:11" ht="15" customHeight="1">
      <c r="B79" s="217"/>
      <c r="C79" s="206" t="s">
        <v>59</v>
      </c>
      <c r="D79" s="226"/>
      <c r="E79" s="226"/>
      <c r="F79" s="227" t="s">
        <v>2229</v>
      </c>
      <c r="G79" s="228"/>
      <c r="H79" s="206" t="s">
        <v>2230</v>
      </c>
      <c r="I79" s="206" t="s">
        <v>2231</v>
      </c>
      <c r="J79" s="206">
        <v>20</v>
      </c>
      <c r="K79" s="218"/>
    </row>
    <row r="80" spans="2:11" ht="15" customHeight="1">
      <c r="B80" s="217"/>
      <c r="C80" s="206" t="s">
        <v>2232</v>
      </c>
      <c r="D80" s="206"/>
      <c r="E80" s="206"/>
      <c r="F80" s="227" t="s">
        <v>2229</v>
      </c>
      <c r="G80" s="228"/>
      <c r="H80" s="206" t="s">
        <v>2233</v>
      </c>
      <c r="I80" s="206" t="s">
        <v>2231</v>
      </c>
      <c r="J80" s="206">
        <v>120</v>
      </c>
      <c r="K80" s="218"/>
    </row>
    <row r="81" spans="2:11" ht="15" customHeight="1">
      <c r="B81" s="229"/>
      <c r="C81" s="206" t="s">
        <v>2234</v>
      </c>
      <c r="D81" s="206"/>
      <c r="E81" s="206"/>
      <c r="F81" s="227" t="s">
        <v>2235</v>
      </c>
      <c r="G81" s="228"/>
      <c r="H81" s="206" t="s">
        <v>2236</v>
      </c>
      <c r="I81" s="206" t="s">
        <v>2231</v>
      </c>
      <c r="J81" s="206">
        <v>50</v>
      </c>
      <c r="K81" s="218"/>
    </row>
    <row r="82" spans="2:11" ht="15" customHeight="1">
      <c r="B82" s="229"/>
      <c r="C82" s="206" t="s">
        <v>2237</v>
      </c>
      <c r="D82" s="206"/>
      <c r="E82" s="206"/>
      <c r="F82" s="227" t="s">
        <v>2229</v>
      </c>
      <c r="G82" s="228"/>
      <c r="H82" s="206" t="s">
        <v>2238</v>
      </c>
      <c r="I82" s="206" t="s">
        <v>2239</v>
      </c>
      <c r="J82" s="206"/>
      <c r="K82" s="218"/>
    </row>
    <row r="83" spans="2:11" ht="15" customHeight="1">
      <c r="B83" s="229"/>
      <c r="C83" s="206" t="s">
        <v>2240</v>
      </c>
      <c r="D83" s="206"/>
      <c r="E83" s="206"/>
      <c r="F83" s="227" t="s">
        <v>2235</v>
      </c>
      <c r="G83" s="206"/>
      <c r="H83" s="206" t="s">
        <v>2241</v>
      </c>
      <c r="I83" s="206" t="s">
        <v>2231</v>
      </c>
      <c r="J83" s="206">
        <v>15</v>
      </c>
      <c r="K83" s="218"/>
    </row>
    <row r="84" spans="2:11" ht="15" customHeight="1">
      <c r="B84" s="229"/>
      <c r="C84" s="206" t="s">
        <v>2242</v>
      </c>
      <c r="D84" s="206"/>
      <c r="E84" s="206"/>
      <c r="F84" s="227" t="s">
        <v>2235</v>
      </c>
      <c r="G84" s="206"/>
      <c r="H84" s="206" t="s">
        <v>2243</v>
      </c>
      <c r="I84" s="206" t="s">
        <v>2231</v>
      </c>
      <c r="J84" s="206">
        <v>15</v>
      </c>
      <c r="K84" s="218"/>
    </row>
    <row r="85" spans="2:11" ht="15" customHeight="1">
      <c r="B85" s="229"/>
      <c r="C85" s="206" t="s">
        <v>2244</v>
      </c>
      <c r="D85" s="206"/>
      <c r="E85" s="206"/>
      <c r="F85" s="227" t="s">
        <v>2235</v>
      </c>
      <c r="G85" s="206"/>
      <c r="H85" s="206" t="s">
        <v>2245</v>
      </c>
      <c r="I85" s="206" t="s">
        <v>2231</v>
      </c>
      <c r="J85" s="206">
        <v>20</v>
      </c>
      <c r="K85" s="218"/>
    </row>
    <row r="86" spans="2:11" ht="15" customHeight="1">
      <c r="B86" s="229"/>
      <c r="C86" s="206" t="s">
        <v>2246</v>
      </c>
      <c r="D86" s="206"/>
      <c r="E86" s="206"/>
      <c r="F86" s="227" t="s">
        <v>2235</v>
      </c>
      <c r="G86" s="206"/>
      <c r="H86" s="206" t="s">
        <v>2247</v>
      </c>
      <c r="I86" s="206" t="s">
        <v>2231</v>
      </c>
      <c r="J86" s="206">
        <v>20</v>
      </c>
      <c r="K86" s="218"/>
    </row>
    <row r="87" spans="2:11" ht="15" customHeight="1">
      <c r="B87" s="229"/>
      <c r="C87" s="206" t="s">
        <v>2248</v>
      </c>
      <c r="D87" s="206"/>
      <c r="E87" s="206"/>
      <c r="F87" s="227" t="s">
        <v>2235</v>
      </c>
      <c r="G87" s="228"/>
      <c r="H87" s="206" t="s">
        <v>2249</v>
      </c>
      <c r="I87" s="206" t="s">
        <v>2231</v>
      </c>
      <c r="J87" s="206">
        <v>50</v>
      </c>
      <c r="K87" s="218"/>
    </row>
    <row r="88" spans="2:11" ht="15" customHeight="1">
      <c r="B88" s="229"/>
      <c r="C88" s="206" t="s">
        <v>2250</v>
      </c>
      <c r="D88" s="206"/>
      <c r="E88" s="206"/>
      <c r="F88" s="227" t="s">
        <v>2235</v>
      </c>
      <c r="G88" s="228"/>
      <c r="H88" s="206" t="s">
        <v>2251</v>
      </c>
      <c r="I88" s="206" t="s">
        <v>2231</v>
      </c>
      <c r="J88" s="206">
        <v>20</v>
      </c>
      <c r="K88" s="218"/>
    </row>
    <row r="89" spans="2:11" ht="15" customHeight="1">
      <c r="B89" s="229"/>
      <c r="C89" s="206" t="s">
        <v>2252</v>
      </c>
      <c r="D89" s="206"/>
      <c r="E89" s="206"/>
      <c r="F89" s="227" t="s">
        <v>2235</v>
      </c>
      <c r="G89" s="228"/>
      <c r="H89" s="206" t="s">
        <v>2253</v>
      </c>
      <c r="I89" s="206" t="s">
        <v>2231</v>
      </c>
      <c r="J89" s="206">
        <v>20</v>
      </c>
      <c r="K89" s="218"/>
    </row>
    <row r="90" spans="2:11" ht="15" customHeight="1">
      <c r="B90" s="229"/>
      <c r="C90" s="206" t="s">
        <v>2254</v>
      </c>
      <c r="D90" s="206"/>
      <c r="E90" s="206"/>
      <c r="F90" s="227" t="s">
        <v>2235</v>
      </c>
      <c r="G90" s="228"/>
      <c r="H90" s="206" t="s">
        <v>2255</v>
      </c>
      <c r="I90" s="206" t="s">
        <v>2231</v>
      </c>
      <c r="J90" s="206">
        <v>50</v>
      </c>
      <c r="K90" s="218"/>
    </row>
    <row r="91" spans="2:11" ht="15" customHeight="1">
      <c r="B91" s="229"/>
      <c r="C91" s="206" t="s">
        <v>2256</v>
      </c>
      <c r="D91" s="206"/>
      <c r="E91" s="206"/>
      <c r="F91" s="227" t="s">
        <v>2235</v>
      </c>
      <c r="G91" s="228"/>
      <c r="H91" s="206" t="s">
        <v>2256</v>
      </c>
      <c r="I91" s="206" t="s">
        <v>2231</v>
      </c>
      <c r="J91" s="206">
        <v>50</v>
      </c>
      <c r="K91" s="218"/>
    </row>
    <row r="92" spans="2:11" ht="15" customHeight="1">
      <c r="B92" s="229"/>
      <c r="C92" s="206" t="s">
        <v>2257</v>
      </c>
      <c r="D92" s="206"/>
      <c r="E92" s="206"/>
      <c r="F92" s="227" t="s">
        <v>2235</v>
      </c>
      <c r="G92" s="228"/>
      <c r="H92" s="206" t="s">
        <v>2258</v>
      </c>
      <c r="I92" s="206" t="s">
        <v>2231</v>
      </c>
      <c r="J92" s="206">
        <v>255</v>
      </c>
      <c r="K92" s="218"/>
    </row>
    <row r="93" spans="2:11" ht="15" customHeight="1">
      <c r="B93" s="229"/>
      <c r="C93" s="206" t="s">
        <v>2259</v>
      </c>
      <c r="D93" s="206"/>
      <c r="E93" s="206"/>
      <c r="F93" s="227" t="s">
        <v>2229</v>
      </c>
      <c r="G93" s="228"/>
      <c r="H93" s="206" t="s">
        <v>2260</v>
      </c>
      <c r="I93" s="206" t="s">
        <v>2261</v>
      </c>
      <c r="J93" s="206"/>
      <c r="K93" s="218"/>
    </row>
    <row r="94" spans="2:11" ht="15" customHeight="1">
      <c r="B94" s="229"/>
      <c r="C94" s="206" t="s">
        <v>2262</v>
      </c>
      <c r="D94" s="206"/>
      <c r="E94" s="206"/>
      <c r="F94" s="227" t="s">
        <v>2229</v>
      </c>
      <c r="G94" s="228"/>
      <c r="H94" s="206" t="s">
        <v>2263</v>
      </c>
      <c r="I94" s="206" t="s">
        <v>2264</v>
      </c>
      <c r="J94" s="206"/>
      <c r="K94" s="218"/>
    </row>
    <row r="95" spans="2:11" ht="15" customHeight="1">
      <c r="B95" s="229"/>
      <c r="C95" s="206" t="s">
        <v>2265</v>
      </c>
      <c r="D95" s="206"/>
      <c r="E95" s="206"/>
      <c r="F95" s="227" t="s">
        <v>2229</v>
      </c>
      <c r="G95" s="228"/>
      <c r="H95" s="206" t="s">
        <v>2265</v>
      </c>
      <c r="I95" s="206" t="s">
        <v>2264</v>
      </c>
      <c r="J95" s="206"/>
      <c r="K95" s="218"/>
    </row>
    <row r="96" spans="2:11" ht="15" customHeight="1">
      <c r="B96" s="229"/>
      <c r="C96" s="206" t="s">
        <v>44</v>
      </c>
      <c r="D96" s="206"/>
      <c r="E96" s="206"/>
      <c r="F96" s="227" t="s">
        <v>2229</v>
      </c>
      <c r="G96" s="228"/>
      <c r="H96" s="206" t="s">
        <v>2266</v>
      </c>
      <c r="I96" s="206" t="s">
        <v>2264</v>
      </c>
      <c r="J96" s="206"/>
      <c r="K96" s="218"/>
    </row>
    <row r="97" spans="2:11" ht="15" customHeight="1">
      <c r="B97" s="229"/>
      <c r="C97" s="206" t="s">
        <v>54</v>
      </c>
      <c r="D97" s="206"/>
      <c r="E97" s="206"/>
      <c r="F97" s="227" t="s">
        <v>2229</v>
      </c>
      <c r="G97" s="228"/>
      <c r="H97" s="206" t="s">
        <v>2267</v>
      </c>
      <c r="I97" s="206" t="s">
        <v>2264</v>
      </c>
      <c r="J97" s="206"/>
      <c r="K97" s="218"/>
    </row>
    <row r="98" spans="2:11" ht="15" customHeight="1">
      <c r="B98" s="230"/>
      <c r="C98" s="231"/>
      <c r="D98" s="231"/>
      <c r="E98" s="231"/>
      <c r="F98" s="231"/>
      <c r="G98" s="231"/>
      <c r="H98" s="231"/>
      <c r="I98" s="231"/>
      <c r="J98" s="231"/>
      <c r="K98" s="232"/>
    </row>
    <row r="99" spans="2:11" ht="18.75" customHeight="1">
      <c r="B99" s="233"/>
      <c r="C99" s="234"/>
      <c r="D99" s="234"/>
      <c r="E99" s="234"/>
      <c r="F99" s="234"/>
      <c r="G99" s="234"/>
      <c r="H99" s="234"/>
      <c r="I99" s="234"/>
      <c r="J99" s="234"/>
      <c r="K99" s="233"/>
    </row>
    <row r="100" spans="2:11" ht="18.75" customHeight="1"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</row>
    <row r="101" spans="2:11" ht="7.5" customHeight="1">
      <c r="B101" s="214"/>
      <c r="C101" s="215"/>
      <c r="D101" s="215"/>
      <c r="E101" s="215"/>
      <c r="F101" s="215"/>
      <c r="G101" s="215"/>
      <c r="H101" s="215"/>
      <c r="I101" s="215"/>
      <c r="J101" s="215"/>
      <c r="K101" s="216"/>
    </row>
    <row r="102" spans="2:11" ht="45" customHeight="1">
      <c r="B102" s="217"/>
      <c r="C102" s="318" t="s">
        <v>2268</v>
      </c>
      <c r="D102" s="318"/>
      <c r="E102" s="318"/>
      <c r="F102" s="318"/>
      <c r="G102" s="318"/>
      <c r="H102" s="318"/>
      <c r="I102" s="318"/>
      <c r="J102" s="318"/>
      <c r="K102" s="218"/>
    </row>
    <row r="103" spans="2:11" ht="17.25" customHeight="1">
      <c r="B103" s="217"/>
      <c r="C103" s="219" t="s">
        <v>2223</v>
      </c>
      <c r="D103" s="219"/>
      <c r="E103" s="219"/>
      <c r="F103" s="219" t="s">
        <v>2224</v>
      </c>
      <c r="G103" s="220"/>
      <c r="H103" s="219" t="s">
        <v>60</v>
      </c>
      <c r="I103" s="219" t="s">
        <v>63</v>
      </c>
      <c r="J103" s="219" t="s">
        <v>2225</v>
      </c>
      <c r="K103" s="218"/>
    </row>
    <row r="104" spans="2:11" ht="17.25" customHeight="1">
      <c r="B104" s="217"/>
      <c r="C104" s="221" t="s">
        <v>2226</v>
      </c>
      <c r="D104" s="221"/>
      <c r="E104" s="221"/>
      <c r="F104" s="222" t="s">
        <v>2227</v>
      </c>
      <c r="G104" s="223"/>
      <c r="H104" s="221"/>
      <c r="I104" s="221"/>
      <c r="J104" s="221" t="s">
        <v>2228</v>
      </c>
      <c r="K104" s="218"/>
    </row>
    <row r="105" spans="2:11" ht="5.25" customHeight="1">
      <c r="B105" s="217"/>
      <c r="C105" s="219"/>
      <c r="D105" s="219"/>
      <c r="E105" s="219"/>
      <c r="F105" s="219"/>
      <c r="G105" s="235"/>
      <c r="H105" s="219"/>
      <c r="I105" s="219"/>
      <c r="J105" s="219"/>
      <c r="K105" s="218"/>
    </row>
    <row r="106" spans="2:11" ht="15" customHeight="1">
      <c r="B106" s="217"/>
      <c r="C106" s="206" t="s">
        <v>59</v>
      </c>
      <c r="D106" s="226"/>
      <c r="E106" s="226"/>
      <c r="F106" s="227" t="s">
        <v>2229</v>
      </c>
      <c r="G106" s="206"/>
      <c r="H106" s="206" t="s">
        <v>2269</v>
      </c>
      <c r="I106" s="206" t="s">
        <v>2231</v>
      </c>
      <c r="J106" s="206">
        <v>20</v>
      </c>
      <c r="K106" s="218"/>
    </row>
    <row r="107" spans="2:11" ht="15" customHeight="1">
      <c r="B107" s="217"/>
      <c r="C107" s="206" t="s">
        <v>2232</v>
      </c>
      <c r="D107" s="206"/>
      <c r="E107" s="206"/>
      <c r="F107" s="227" t="s">
        <v>2229</v>
      </c>
      <c r="G107" s="206"/>
      <c r="H107" s="206" t="s">
        <v>2269</v>
      </c>
      <c r="I107" s="206" t="s">
        <v>2231</v>
      </c>
      <c r="J107" s="206">
        <v>120</v>
      </c>
      <c r="K107" s="218"/>
    </row>
    <row r="108" spans="2:11" ht="15" customHeight="1">
      <c r="B108" s="229"/>
      <c r="C108" s="206" t="s">
        <v>2234</v>
      </c>
      <c r="D108" s="206"/>
      <c r="E108" s="206"/>
      <c r="F108" s="227" t="s">
        <v>2235</v>
      </c>
      <c r="G108" s="206"/>
      <c r="H108" s="206" t="s">
        <v>2269</v>
      </c>
      <c r="I108" s="206" t="s">
        <v>2231</v>
      </c>
      <c r="J108" s="206">
        <v>50</v>
      </c>
      <c r="K108" s="218"/>
    </row>
    <row r="109" spans="2:11" ht="15" customHeight="1">
      <c r="B109" s="229"/>
      <c r="C109" s="206" t="s">
        <v>2237</v>
      </c>
      <c r="D109" s="206"/>
      <c r="E109" s="206"/>
      <c r="F109" s="227" t="s">
        <v>2229</v>
      </c>
      <c r="G109" s="206"/>
      <c r="H109" s="206" t="s">
        <v>2269</v>
      </c>
      <c r="I109" s="206" t="s">
        <v>2239</v>
      </c>
      <c r="J109" s="206"/>
      <c r="K109" s="218"/>
    </row>
    <row r="110" spans="2:11" ht="15" customHeight="1">
      <c r="B110" s="229"/>
      <c r="C110" s="206" t="s">
        <v>2248</v>
      </c>
      <c r="D110" s="206"/>
      <c r="E110" s="206"/>
      <c r="F110" s="227" t="s">
        <v>2235</v>
      </c>
      <c r="G110" s="206"/>
      <c r="H110" s="206" t="s">
        <v>2269</v>
      </c>
      <c r="I110" s="206" t="s">
        <v>2231</v>
      </c>
      <c r="J110" s="206">
        <v>50</v>
      </c>
      <c r="K110" s="218"/>
    </row>
    <row r="111" spans="2:11" ht="15" customHeight="1">
      <c r="B111" s="229"/>
      <c r="C111" s="206" t="s">
        <v>2256</v>
      </c>
      <c r="D111" s="206"/>
      <c r="E111" s="206"/>
      <c r="F111" s="227" t="s">
        <v>2235</v>
      </c>
      <c r="G111" s="206"/>
      <c r="H111" s="206" t="s">
        <v>2269</v>
      </c>
      <c r="I111" s="206" t="s">
        <v>2231</v>
      </c>
      <c r="J111" s="206">
        <v>50</v>
      </c>
      <c r="K111" s="218"/>
    </row>
    <row r="112" spans="2:11" ht="15" customHeight="1">
      <c r="B112" s="229"/>
      <c r="C112" s="206" t="s">
        <v>2254</v>
      </c>
      <c r="D112" s="206"/>
      <c r="E112" s="206"/>
      <c r="F112" s="227" t="s">
        <v>2235</v>
      </c>
      <c r="G112" s="206"/>
      <c r="H112" s="206" t="s">
        <v>2269</v>
      </c>
      <c r="I112" s="206" t="s">
        <v>2231</v>
      </c>
      <c r="J112" s="206">
        <v>50</v>
      </c>
      <c r="K112" s="218"/>
    </row>
    <row r="113" spans="2:11" ht="15" customHeight="1">
      <c r="B113" s="229"/>
      <c r="C113" s="206" t="s">
        <v>59</v>
      </c>
      <c r="D113" s="206"/>
      <c r="E113" s="206"/>
      <c r="F113" s="227" t="s">
        <v>2229</v>
      </c>
      <c r="G113" s="206"/>
      <c r="H113" s="206" t="s">
        <v>2270</v>
      </c>
      <c r="I113" s="206" t="s">
        <v>2231</v>
      </c>
      <c r="J113" s="206">
        <v>20</v>
      </c>
      <c r="K113" s="218"/>
    </row>
    <row r="114" spans="2:11" ht="15" customHeight="1">
      <c r="B114" s="229"/>
      <c r="C114" s="206" t="s">
        <v>2271</v>
      </c>
      <c r="D114" s="206"/>
      <c r="E114" s="206"/>
      <c r="F114" s="227" t="s">
        <v>2229</v>
      </c>
      <c r="G114" s="206"/>
      <c r="H114" s="206" t="s">
        <v>2272</v>
      </c>
      <c r="I114" s="206" t="s">
        <v>2231</v>
      </c>
      <c r="J114" s="206">
        <v>120</v>
      </c>
      <c r="K114" s="218"/>
    </row>
    <row r="115" spans="2:11" ht="15" customHeight="1">
      <c r="B115" s="229"/>
      <c r="C115" s="206" t="s">
        <v>44</v>
      </c>
      <c r="D115" s="206"/>
      <c r="E115" s="206"/>
      <c r="F115" s="227" t="s">
        <v>2229</v>
      </c>
      <c r="G115" s="206"/>
      <c r="H115" s="206" t="s">
        <v>2273</v>
      </c>
      <c r="I115" s="206" t="s">
        <v>2264</v>
      </c>
      <c r="J115" s="206"/>
      <c r="K115" s="218"/>
    </row>
    <row r="116" spans="2:11" ht="15" customHeight="1">
      <c r="B116" s="229"/>
      <c r="C116" s="206" t="s">
        <v>54</v>
      </c>
      <c r="D116" s="206"/>
      <c r="E116" s="206"/>
      <c r="F116" s="227" t="s">
        <v>2229</v>
      </c>
      <c r="G116" s="206"/>
      <c r="H116" s="206" t="s">
        <v>2274</v>
      </c>
      <c r="I116" s="206" t="s">
        <v>2264</v>
      </c>
      <c r="J116" s="206"/>
      <c r="K116" s="218"/>
    </row>
    <row r="117" spans="2:11" ht="15" customHeight="1">
      <c r="B117" s="229"/>
      <c r="C117" s="206" t="s">
        <v>63</v>
      </c>
      <c r="D117" s="206"/>
      <c r="E117" s="206"/>
      <c r="F117" s="227" t="s">
        <v>2229</v>
      </c>
      <c r="G117" s="206"/>
      <c r="H117" s="206" t="s">
        <v>2275</v>
      </c>
      <c r="I117" s="206" t="s">
        <v>2276</v>
      </c>
      <c r="J117" s="206"/>
      <c r="K117" s="218"/>
    </row>
    <row r="118" spans="2:11" ht="15" customHeight="1">
      <c r="B118" s="230"/>
      <c r="C118" s="236"/>
      <c r="D118" s="236"/>
      <c r="E118" s="236"/>
      <c r="F118" s="236"/>
      <c r="G118" s="236"/>
      <c r="H118" s="236"/>
      <c r="I118" s="236"/>
      <c r="J118" s="236"/>
      <c r="K118" s="232"/>
    </row>
    <row r="119" spans="2:11" ht="18.75" customHeight="1">
      <c r="B119" s="237"/>
      <c r="C119" s="238"/>
      <c r="D119" s="238"/>
      <c r="E119" s="238"/>
      <c r="F119" s="239"/>
      <c r="G119" s="238"/>
      <c r="H119" s="238"/>
      <c r="I119" s="238"/>
      <c r="J119" s="238"/>
      <c r="K119" s="237"/>
    </row>
    <row r="120" spans="2:11" ht="18.75" customHeight="1"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2:11" ht="7.5" customHeight="1">
      <c r="B121" s="240"/>
      <c r="C121" s="241"/>
      <c r="D121" s="241"/>
      <c r="E121" s="241"/>
      <c r="F121" s="241"/>
      <c r="G121" s="241"/>
      <c r="H121" s="241"/>
      <c r="I121" s="241"/>
      <c r="J121" s="241"/>
      <c r="K121" s="242"/>
    </row>
    <row r="122" spans="2:11" ht="45" customHeight="1">
      <c r="B122" s="243"/>
      <c r="C122" s="319" t="s">
        <v>2277</v>
      </c>
      <c r="D122" s="319"/>
      <c r="E122" s="319"/>
      <c r="F122" s="319"/>
      <c r="G122" s="319"/>
      <c r="H122" s="319"/>
      <c r="I122" s="319"/>
      <c r="J122" s="319"/>
      <c r="K122" s="244"/>
    </row>
    <row r="123" spans="2:11" ht="17.25" customHeight="1">
      <c r="B123" s="245"/>
      <c r="C123" s="219" t="s">
        <v>2223</v>
      </c>
      <c r="D123" s="219"/>
      <c r="E123" s="219"/>
      <c r="F123" s="219" t="s">
        <v>2224</v>
      </c>
      <c r="G123" s="220"/>
      <c r="H123" s="219" t="s">
        <v>60</v>
      </c>
      <c r="I123" s="219" t="s">
        <v>63</v>
      </c>
      <c r="J123" s="219" t="s">
        <v>2225</v>
      </c>
      <c r="K123" s="246"/>
    </row>
    <row r="124" spans="2:11" ht="17.25" customHeight="1">
      <c r="B124" s="245"/>
      <c r="C124" s="221" t="s">
        <v>2226</v>
      </c>
      <c r="D124" s="221"/>
      <c r="E124" s="221"/>
      <c r="F124" s="222" t="s">
        <v>2227</v>
      </c>
      <c r="G124" s="223"/>
      <c r="H124" s="221"/>
      <c r="I124" s="221"/>
      <c r="J124" s="221" t="s">
        <v>2228</v>
      </c>
      <c r="K124" s="246"/>
    </row>
    <row r="125" spans="2:11" ht="5.25" customHeight="1">
      <c r="B125" s="247"/>
      <c r="C125" s="224"/>
      <c r="D125" s="224"/>
      <c r="E125" s="224"/>
      <c r="F125" s="224"/>
      <c r="G125" s="248"/>
      <c r="H125" s="224"/>
      <c r="I125" s="224"/>
      <c r="J125" s="224"/>
      <c r="K125" s="249"/>
    </row>
    <row r="126" spans="2:11" ht="15" customHeight="1">
      <c r="B126" s="247"/>
      <c r="C126" s="206" t="s">
        <v>2232</v>
      </c>
      <c r="D126" s="226"/>
      <c r="E126" s="226"/>
      <c r="F126" s="227" t="s">
        <v>2229</v>
      </c>
      <c r="G126" s="206"/>
      <c r="H126" s="206" t="s">
        <v>2269</v>
      </c>
      <c r="I126" s="206" t="s">
        <v>2231</v>
      </c>
      <c r="J126" s="206">
        <v>120</v>
      </c>
      <c r="K126" s="250"/>
    </row>
    <row r="127" spans="2:11" ht="15" customHeight="1">
      <c r="B127" s="247"/>
      <c r="C127" s="206" t="s">
        <v>2278</v>
      </c>
      <c r="D127" s="206"/>
      <c r="E127" s="206"/>
      <c r="F127" s="227" t="s">
        <v>2229</v>
      </c>
      <c r="G127" s="206"/>
      <c r="H127" s="206" t="s">
        <v>2279</v>
      </c>
      <c r="I127" s="206" t="s">
        <v>2231</v>
      </c>
      <c r="J127" s="206" t="s">
        <v>2280</v>
      </c>
      <c r="K127" s="250"/>
    </row>
    <row r="128" spans="2:11" ht="15" customHeight="1">
      <c r="B128" s="247"/>
      <c r="C128" s="206" t="s">
        <v>94</v>
      </c>
      <c r="D128" s="206"/>
      <c r="E128" s="206"/>
      <c r="F128" s="227" t="s">
        <v>2229</v>
      </c>
      <c r="G128" s="206"/>
      <c r="H128" s="206" t="s">
        <v>2281</v>
      </c>
      <c r="I128" s="206" t="s">
        <v>2231</v>
      </c>
      <c r="J128" s="206" t="s">
        <v>2280</v>
      </c>
      <c r="K128" s="250"/>
    </row>
    <row r="129" spans="2:11" ht="15" customHeight="1">
      <c r="B129" s="247"/>
      <c r="C129" s="206" t="s">
        <v>2240</v>
      </c>
      <c r="D129" s="206"/>
      <c r="E129" s="206"/>
      <c r="F129" s="227" t="s">
        <v>2235</v>
      </c>
      <c r="G129" s="206"/>
      <c r="H129" s="206" t="s">
        <v>2241</v>
      </c>
      <c r="I129" s="206" t="s">
        <v>2231</v>
      </c>
      <c r="J129" s="206">
        <v>15</v>
      </c>
      <c r="K129" s="250"/>
    </row>
    <row r="130" spans="2:11" ht="15" customHeight="1">
      <c r="B130" s="247"/>
      <c r="C130" s="206" t="s">
        <v>2242</v>
      </c>
      <c r="D130" s="206"/>
      <c r="E130" s="206"/>
      <c r="F130" s="227" t="s">
        <v>2235</v>
      </c>
      <c r="G130" s="206"/>
      <c r="H130" s="206" t="s">
        <v>2243</v>
      </c>
      <c r="I130" s="206" t="s">
        <v>2231</v>
      </c>
      <c r="J130" s="206">
        <v>15</v>
      </c>
      <c r="K130" s="250"/>
    </row>
    <row r="131" spans="2:11" ht="15" customHeight="1">
      <c r="B131" s="247"/>
      <c r="C131" s="206" t="s">
        <v>2244</v>
      </c>
      <c r="D131" s="206"/>
      <c r="E131" s="206"/>
      <c r="F131" s="227" t="s">
        <v>2235</v>
      </c>
      <c r="G131" s="206"/>
      <c r="H131" s="206" t="s">
        <v>2245</v>
      </c>
      <c r="I131" s="206" t="s">
        <v>2231</v>
      </c>
      <c r="J131" s="206">
        <v>20</v>
      </c>
      <c r="K131" s="250"/>
    </row>
    <row r="132" spans="2:11" ht="15" customHeight="1">
      <c r="B132" s="247"/>
      <c r="C132" s="206" t="s">
        <v>2246</v>
      </c>
      <c r="D132" s="206"/>
      <c r="E132" s="206"/>
      <c r="F132" s="227" t="s">
        <v>2235</v>
      </c>
      <c r="G132" s="206"/>
      <c r="H132" s="206" t="s">
        <v>2247</v>
      </c>
      <c r="I132" s="206" t="s">
        <v>2231</v>
      </c>
      <c r="J132" s="206">
        <v>20</v>
      </c>
      <c r="K132" s="250"/>
    </row>
    <row r="133" spans="2:11" ht="15" customHeight="1">
      <c r="B133" s="247"/>
      <c r="C133" s="206" t="s">
        <v>2234</v>
      </c>
      <c r="D133" s="206"/>
      <c r="E133" s="206"/>
      <c r="F133" s="227" t="s">
        <v>2235</v>
      </c>
      <c r="G133" s="206"/>
      <c r="H133" s="206" t="s">
        <v>2269</v>
      </c>
      <c r="I133" s="206" t="s">
        <v>2231</v>
      </c>
      <c r="J133" s="206">
        <v>50</v>
      </c>
      <c r="K133" s="250"/>
    </row>
    <row r="134" spans="2:11" ht="15" customHeight="1">
      <c r="B134" s="247"/>
      <c r="C134" s="206" t="s">
        <v>2248</v>
      </c>
      <c r="D134" s="206"/>
      <c r="E134" s="206"/>
      <c r="F134" s="227" t="s">
        <v>2235</v>
      </c>
      <c r="G134" s="206"/>
      <c r="H134" s="206" t="s">
        <v>2269</v>
      </c>
      <c r="I134" s="206" t="s">
        <v>2231</v>
      </c>
      <c r="J134" s="206">
        <v>50</v>
      </c>
      <c r="K134" s="250"/>
    </row>
    <row r="135" spans="2:11" ht="15" customHeight="1">
      <c r="B135" s="247"/>
      <c r="C135" s="206" t="s">
        <v>2254</v>
      </c>
      <c r="D135" s="206"/>
      <c r="E135" s="206"/>
      <c r="F135" s="227" t="s">
        <v>2235</v>
      </c>
      <c r="G135" s="206"/>
      <c r="H135" s="206" t="s">
        <v>2269</v>
      </c>
      <c r="I135" s="206" t="s">
        <v>2231</v>
      </c>
      <c r="J135" s="206">
        <v>50</v>
      </c>
      <c r="K135" s="250"/>
    </row>
    <row r="136" spans="2:11" ht="15" customHeight="1">
      <c r="B136" s="247"/>
      <c r="C136" s="206" t="s">
        <v>2256</v>
      </c>
      <c r="D136" s="206"/>
      <c r="E136" s="206"/>
      <c r="F136" s="227" t="s">
        <v>2235</v>
      </c>
      <c r="G136" s="206"/>
      <c r="H136" s="206" t="s">
        <v>2269</v>
      </c>
      <c r="I136" s="206" t="s">
        <v>2231</v>
      </c>
      <c r="J136" s="206">
        <v>50</v>
      </c>
      <c r="K136" s="250"/>
    </row>
    <row r="137" spans="2:11" ht="15" customHeight="1">
      <c r="B137" s="247"/>
      <c r="C137" s="206" t="s">
        <v>2257</v>
      </c>
      <c r="D137" s="206"/>
      <c r="E137" s="206"/>
      <c r="F137" s="227" t="s">
        <v>2235</v>
      </c>
      <c r="G137" s="206"/>
      <c r="H137" s="206" t="s">
        <v>2282</v>
      </c>
      <c r="I137" s="206" t="s">
        <v>2231</v>
      </c>
      <c r="J137" s="206">
        <v>255</v>
      </c>
      <c r="K137" s="250"/>
    </row>
    <row r="138" spans="2:11" ht="15" customHeight="1">
      <c r="B138" s="247"/>
      <c r="C138" s="206" t="s">
        <v>2259</v>
      </c>
      <c r="D138" s="206"/>
      <c r="E138" s="206"/>
      <c r="F138" s="227" t="s">
        <v>2229</v>
      </c>
      <c r="G138" s="206"/>
      <c r="H138" s="206" t="s">
        <v>2283</v>
      </c>
      <c r="I138" s="206" t="s">
        <v>2261</v>
      </c>
      <c r="J138" s="206"/>
      <c r="K138" s="250"/>
    </row>
    <row r="139" spans="2:11" ht="15" customHeight="1">
      <c r="B139" s="247"/>
      <c r="C139" s="206" t="s">
        <v>2262</v>
      </c>
      <c r="D139" s="206"/>
      <c r="E139" s="206"/>
      <c r="F139" s="227" t="s">
        <v>2229</v>
      </c>
      <c r="G139" s="206"/>
      <c r="H139" s="206" t="s">
        <v>2284</v>
      </c>
      <c r="I139" s="206" t="s">
        <v>2264</v>
      </c>
      <c r="J139" s="206"/>
      <c r="K139" s="250"/>
    </row>
    <row r="140" spans="2:11" ht="15" customHeight="1">
      <c r="B140" s="247"/>
      <c r="C140" s="206" t="s">
        <v>2265</v>
      </c>
      <c r="D140" s="206"/>
      <c r="E140" s="206"/>
      <c r="F140" s="227" t="s">
        <v>2229</v>
      </c>
      <c r="G140" s="206"/>
      <c r="H140" s="206" t="s">
        <v>2265</v>
      </c>
      <c r="I140" s="206" t="s">
        <v>2264</v>
      </c>
      <c r="J140" s="206"/>
      <c r="K140" s="250"/>
    </row>
    <row r="141" spans="2:11" ht="15" customHeight="1">
      <c r="B141" s="247"/>
      <c r="C141" s="206" t="s">
        <v>44</v>
      </c>
      <c r="D141" s="206"/>
      <c r="E141" s="206"/>
      <c r="F141" s="227" t="s">
        <v>2229</v>
      </c>
      <c r="G141" s="206"/>
      <c r="H141" s="206" t="s">
        <v>2285</v>
      </c>
      <c r="I141" s="206" t="s">
        <v>2264</v>
      </c>
      <c r="J141" s="206"/>
      <c r="K141" s="250"/>
    </row>
    <row r="142" spans="2:11" ht="15" customHeight="1">
      <c r="B142" s="247"/>
      <c r="C142" s="206" t="s">
        <v>2286</v>
      </c>
      <c r="D142" s="206"/>
      <c r="E142" s="206"/>
      <c r="F142" s="227" t="s">
        <v>2229</v>
      </c>
      <c r="G142" s="206"/>
      <c r="H142" s="206" t="s">
        <v>2287</v>
      </c>
      <c r="I142" s="206" t="s">
        <v>2264</v>
      </c>
      <c r="J142" s="206"/>
      <c r="K142" s="250"/>
    </row>
    <row r="143" spans="2:11" ht="15" customHeight="1">
      <c r="B143" s="251"/>
      <c r="C143" s="252"/>
      <c r="D143" s="252"/>
      <c r="E143" s="252"/>
      <c r="F143" s="252"/>
      <c r="G143" s="252"/>
      <c r="H143" s="252"/>
      <c r="I143" s="252"/>
      <c r="J143" s="252"/>
      <c r="K143" s="253"/>
    </row>
    <row r="144" spans="2:11" ht="18.75" customHeight="1">
      <c r="B144" s="238"/>
      <c r="C144" s="238"/>
      <c r="D144" s="238"/>
      <c r="E144" s="238"/>
      <c r="F144" s="239"/>
      <c r="G144" s="238"/>
      <c r="H144" s="238"/>
      <c r="I144" s="238"/>
      <c r="J144" s="238"/>
      <c r="K144" s="238"/>
    </row>
    <row r="145" spans="2:11" ht="18.75" customHeight="1"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</row>
    <row r="146" spans="2:11" ht="7.5" customHeight="1">
      <c r="B146" s="214"/>
      <c r="C146" s="215"/>
      <c r="D146" s="215"/>
      <c r="E146" s="215"/>
      <c r="F146" s="215"/>
      <c r="G146" s="215"/>
      <c r="H146" s="215"/>
      <c r="I146" s="215"/>
      <c r="J146" s="215"/>
      <c r="K146" s="216"/>
    </row>
    <row r="147" spans="2:11" ht="45" customHeight="1">
      <c r="B147" s="217"/>
      <c r="C147" s="318" t="s">
        <v>2288</v>
      </c>
      <c r="D147" s="318"/>
      <c r="E147" s="318"/>
      <c r="F147" s="318"/>
      <c r="G147" s="318"/>
      <c r="H147" s="318"/>
      <c r="I147" s="318"/>
      <c r="J147" s="318"/>
      <c r="K147" s="218"/>
    </row>
    <row r="148" spans="2:11" ht="17.25" customHeight="1">
      <c r="B148" s="217"/>
      <c r="C148" s="219" t="s">
        <v>2223</v>
      </c>
      <c r="D148" s="219"/>
      <c r="E148" s="219"/>
      <c r="F148" s="219" t="s">
        <v>2224</v>
      </c>
      <c r="G148" s="220"/>
      <c r="H148" s="219" t="s">
        <v>60</v>
      </c>
      <c r="I148" s="219" t="s">
        <v>63</v>
      </c>
      <c r="J148" s="219" t="s">
        <v>2225</v>
      </c>
      <c r="K148" s="218"/>
    </row>
    <row r="149" spans="2:11" ht="17.25" customHeight="1">
      <c r="B149" s="217"/>
      <c r="C149" s="221" t="s">
        <v>2226</v>
      </c>
      <c r="D149" s="221"/>
      <c r="E149" s="221"/>
      <c r="F149" s="222" t="s">
        <v>2227</v>
      </c>
      <c r="G149" s="223"/>
      <c r="H149" s="221"/>
      <c r="I149" s="221"/>
      <c r="J149" s="221" t="s">
        <v>2228</v>
      </c>
      <c r="K149" s="218"/>
    </row>
    <row r="150" spans="2:11" ht="5.25" customHeight="1">
      <c r="B150" s="229"/>
      <c r="C150" s="224"/>
      <c r="D150" s="224"/>
      <c r="E150" s="224"/>
      <c r="F150" s="224"/>
      <c r="G150" s="225"/>
      <c r="H150" s="224"/>
      <c r="I150" s="224"/>
      <c r="J150" s="224"/>
      <c r="K150" s="250"/>
    </row>
    <row r="151" spans="2:11" ht="15" customHeight="1">
      <c r="B151" s="229"/>
      <c r="C151" s="254" t="s">
        <v>2232</v>
      </c>
      <c r="D151" s="206"/>
      <c r="E151" s="206"/>
      <c r="F151" s="255" t="s">
        <v>2229</v>
      </c>
      <c r="G151" s="206"/>
      <c r="H151" s="254" t="s">
        <v>2269</v>
      </c>
      <c r="I151" s="254" t="s">
        <v>2231</v>
      </c>
      <c r="J151" s="254">
        <v>120</v>
      </c>
      <c r="K151" s="250"/>
    </row>
    <row r="152" spans="2:11" ht="15" customHeight="1">
      <c r="B152" s="229"/>
      <c r="C152" s="254" t="s">
        <v>2278</v>
      </c>
      <c r="D152" s="206"/>
      <c r="E152" s="206"/>
      <c r="F152" s="255" t="s">
        <v>2229</v>
      </c>
      <c r="G152" s="206"/>
      <c r="H152" s="254" t="s">
        <v>2289</v>
      </c>
      <c r="I152" s="254" t="s">
        <v>2231</v>
      </c>
      <c r="J152" s="254" t="s">
        <v>2280</v>
      </c>
      <c r="K152" s="250"/>
    </row>
    <row r="153" spans="2:11" ht="15" customHeight="1">
      <c r="B153" s="229"/>
      <c r="C153" s="254" t="s">
        <v>94</v>
      </c>
      <c r="D153" s="206"/>
      <c r="E153" s="206"/>
      <c r="F153" s="255" t="s">
        <v>2229</v>
      </c>
      <c r="G153" s="206"/>
      <c r="H153" s="254" t="s">
        <v>2290</v>
      </c>
      <c r="I153" s="254" t="s">
        <v>2231</v>
      </c>
      <c r="J153" s="254" t="s">
        <v>2280</v>
      </c>
      <c r="K153" s="250"/>
    </row>
    <row r="154" spans="2:11" ht="15" customHeight="1">
      <c r="B154" s="229"/>
      <c r="C154" s="254" t="s">
        <v>2234</v>
      </c>
      <c r="D154" s="206"/>
      <c r="E154" s="206"/>
      <c r="F154" s="255" t="s">
        <v>2235</v>
      </c>
      <c r="G154" s="206"/>
      <c r="H154" s="254" t="s">
        <v>2269</v>
      </c>
      <c r="I154" s="254" t="s">
        <v>2231</v>
      </c>
      <c r="J154" s="254">
        <v>50</v>
      </c>
      <c r="K154" s="250"/>
    </row>
    <row r="155" spans="2:11" ht="15" customHeight="1">
      <c r="B155" s="229"/>
      <c r="C155" s="254" t="s">
        <v>2237</v>
      </c>
      <c r="D155" s="206"/>
      <c r="E155" s="206"/>
      <c r="F155" s="255" t="s">
        <v>2229</v>
      </c>
      <c r="G155" s="206"/>
      <c r="H155" s="254" t="s">
        <v>2269</v>
      </c>
      <c r="I155" s="254" t="s">
        <v>2239</v>
      </c>
      <c r="J155" s="254"/>
      <c r="K155" s="250"/>
    </row>
    <row r="156" spans="2:11" ht="15" customHeight="1">
      <c r="B156" s="229"/>
      <c r="C156" s="254" t="s">
        <v>2248</v>
      </c>
      <c r="D156" s="206"/>
      <c r="E156" s="206"/>
      <c r="F156" s="255" t="s">
        <v>2235</v>
      </c>
      <c r="G156" s="206"/>
      <c r="H156" s="254" t="s">
        <v>2269</v>
      </c>
      <c r="I156" s="254" t="s">
        <v>2231</v>
      </c>
      <c r="J156" s="254">
        <v>50</v>
      </c>
      <c r="K156" s="250"/>
    </row>
    <row r="157" spans="2:11" ht="15" customHeight="1">
      <c r="B157" s="229"/>
      <c r="C157" s="254" t="s">
        <v>2256</v>
      </c>
      <c r="D157" s="206"/>
      <c r="E157" s="206"/>
      <c r="F157" s="255" t="s">
        <v>2235</v>
      </c>
      <c r="G157" s="206"/>
      <c r="H157" s="254" t="s">
        <v>2269</v>
      </c>
      <c r="I157" s="254" t="s">
        <v>2231</v>
      </c>
      <c r="J157" s="254">
        <v>50</v>
      </c>
      <c r="K157" s="250"/>
    </row>
    <row r="158" spans="2:11" ht="15" customHeight="1">
      <c r="B158" s="229"/>
      <c r="C158" s="254" t="s">
        <v>2254</v>
      </c>
      <c r="D158" s="206"/>
      <c r="E158" s="206"/>
      <c r="F158" s="255" t="s">
        <v>2235</v>
      </c>
      <c r="G158" s="206"/>
      <c r="H158" s="254" t="s">
        <v>2269</v>
      </c>
      <c r="I158" s="254" t="s">
        <v>2231</v>
      </c>
      <c r="J158" s="254">
        <v>50</v>
      </c>
      <c r="K158" s="250"/>
    </row>
    <row r="159" spans="2:11" ht="15" customHeight="1">
      <c r="B159" s="229"/>
      <c r="C159" s="254" t="s">
        <v>169</v>
      </c>
      <c r="D159" s="206"/>
      <c r="E159" s="206"/>
      <c r="F159" s="255" t="s">
        <v>2229</v>
      </c>
      <c r="G159" s="206"/>
      <c r="H159" s="254" t="s">
        <v>2291</v>
      </c>
      <c r="I159" s="254" t="s">
        <v>2231</v>
      </c>
      <c r="J159" s="254" t="s">
        <v>2292</v>
      </c>
      <c r="K159" s="250"/>
    </row>
    <row r="160" spans="2:11" ht="15" customHeight="1">
      <c r="B160" s="229"/>
      <c r="C160" s="254" t="s">
        <v>2293</v>
      </c>
      <c r="D160" s="206"/>
      <c r="E160" s="206"/>
      <c r="F160" s="255" t="s">
        <v>2229</v>
      </c>
      <c r="G160" s="206"/>
      <c r="H160" s="254" t="s">
        <v>2294</v>
      </c>
      <c r="I160" s="254" t="s">
        <v>2264</v>
      </c>
      <c r="J160" s="254"/>
      <c r="K160" s="250"/>
    </row>
    <row r="161" spans="2:11" ht="15" customHeight="1">
      <c r="B161" s="256"/>
      <c r="C161" s="236"/>
      <c r="D161" s="236"/>
      <c r="E161" s="236"/>
      <c r="F161" s="236"/>
      <c r="G161" s="236"/>
      <c r="H161" s="236"/>
      <c r="I161" s="236"/>
      <c r="J161" s="236"/>
      <c r="K161" s="257"/>
    </row>
    <row r="162" spans="2:11" ht="18.75" customHeight="1">
      <c r="B162" s="238"/>
      <c r="C162" s="248"/>
      <c r="D162" s="248"/>
      <c r="E162" s="248"/>
      <c r="F162" s="258"/>
      <c r="G162" s="248"/>
      <c r="H162" s="248"/>
      <c r="I162" s="248"/>
      <c r="J162" s="248"/>
      <c r="K162" s="238"/>
    </row>
    <row r="163" spans="2:11" ht="18.75" customHeight="1"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</row>
    <row r="164" spans="2:11" ht="7.5" customHeight="1">
      <c r="B164" s="195"/>
      <c r="C164" s="196"/>
      <c r="D164" s="196"/>
      <c r="E164" s="196"/>
      <c r="F164" s="196"/>
      <c r="G164" s="196"/>
      <c r="H164" s="196"/>
      <c r="I164" s="196"/>
      <c r="J164" s="196"/>
      <c r="K164" s="197"/>
    </row>
    <row r="165" spans="2:11" ht="45" customHeight="1">
      <c r="B165" s="198"/>
      <c r="C165" s="319" t="s">
        <v>2295</v>
      </c>
      <c r="D165" s="319"/>
      <c r="E165" s="319"/>
      <c r="F165" s="319"/>
      <c r="G165" s="319"/>
      <c r="H165" s="319"/>
      <c r="I165" s="319"/>
      <c r="J165" s="319"/>
      <c r="K165" s="199"/>
    </row>
    <row r="166" spans="2:11" ht="17.25" customHeight="1">
      <c r="B166" s="198"/>
      <c r="C166" s="219" t="s">
        <v>2223</v>
      </c>
      <c r="D166" s="219"/>
      <c r="E166" s="219"/>
      <c r="F166" s="219" t="s">
        <v>2224</v>
      </c>
      <c r="G166" s="259"/>
      <c r="H166" s="260" t="s">
        <v>60</v>
      </c>
      <c r="I166" s="260" t="s">
        <v>63</v>
      </c>
      <c r="J166" s="219" t="s">
        <v>2225</v>
      </c>
      <c r="K166" s="199"/>
    </row>
    <row r="167" spans="2:11" ht="17.25" customHeight="1">
      <c r="B167" s="200"/>
      <c r="C167" s="221" t="s">
        <v>2226</v>
      </c>
      <c r="D167" s="221"/>
      <c r="E167" s="221"/>
      <c r="F167" s="222" t="s">
        <v>2227</v>
      </c>
      <c r="G167" s="261"/>
      <c r="H167" s="262"/>
      <c r="I167" s="262"/>
      <c r="J167" s="221" t="s">
        <v>2228</v>
      </c>
      <c r="K167" s="201"/>
    </row>
    <row r="168" spans="2:11" ht="5.25" customHeight="1">
      <c r="B168" s="229"/>
      <c r="C168" s="224"/>
      <c r="D168" s="224"/>
      <c r="E168" s="224"/>
      <c r="F168" s="224"/>
      <c r="G168" s="225"/>
      <c r="H168" s="224"/>
      <c r="I168" s="224"/>
      <c r="J168" s="224"/>
      <c r="K168" s="250"/>
    </row>
    <row r="169" spans="2:11" ht="15" customHeight="1">
      <c r="B169" s="229"/>
      <c r="C169" s="206" t="s">
        <v>2232</v>
      </c>
      <c r="D169" s="206"/>
      <c r="E169" s="206"/>
      <c r="F169" s="227" t="s">
        <v>2229</v>
      </c>
      <c r="G169" s="206"/>
      <c r="H169" s="206" t="s">
        <v>2269</v>
      </c>
      <c r="I169" s="206" t="s">
        <v>2231</v>
      </c>
      <c r="J169" s="206">
        <v>120</v>
      </c>
      <c r="K169" s="250"/>
    </row>
    <row r="170" spans="2:11" ht="15" customHeight="1">
      <c r="B170" s="229"/>
      <c r="C170" s="206" t="s">
        <v>2278</v>
      </c>
      <c r="D170" s="206"/>
      <c r="E170" s="206"/>
      <c r="F170" s="227" t="s">
        <v>2229</v>
      </c>
      <c r="G170" s="206"/>
      <c r="H170" s="206" t="s">
        <v>2279</v>
      </c>
      <c r="I170" s="206" t="s">
        <v>2231</v>
      </c>
      <c r="J170" s="206" t="s">
        <v>2280</v>
      </c>
      <c r="K170" s="250"/>
    </row>
    <row r="171" spans="2:11" ht="15" customHeight="1">
      <c r="B171" s="229"/>
      <c r="C171" s="206" t="s">
        <v>94</v>
      </c>
      <c r="D171" s="206"/>
      <c r="E171" s="206"/>
      <c r="F171" s="227" t="s">
        <v>2229</v>
      </c>
      <c r="G171" s="206"/>
      <c r="H171" s="206" t="s">
        <v>2296</v>
      </c>
      <c r="I171" s="206" t="s">
        <v>2231</v>
      </c>
      <c r="J171" s="206" t="s">
        <v>2280</v>
      </c>
      <c r="K171" s="250"/>
    </row>
    <row r="172" spans="2:11" ht="15" customHeight="1">
      <c r="B172" s="229"/>
      <c r="C172" s="206" t="s">
        <v>2234</v>
      </c>
      <c r="D172" s="206"/>
      <c r="E172" s="206"/>
      <c r="F172" s="227" t="s">
        <v>2235</v>
      </c>
      <c r="G172" s="206"/>
      <c r="H172" s="206" t="s">
        <v>2296</v>
      </c>
      <c r="I172" s="206" t="s">
        <v>2231</v>
      </c>
      <c r="J172" s="206">
        <v>50</v>
      </c>
      <c r="K172" s="250"/>
    </row>
    <row r="173" spans="2:11" ht="15" customHeight="1">
      <c r="B173" s="229"/>
      <c r="C173" s="206" t="s">
        <v>2237</v>
      </c>
      <c r="D173" s="206"/>
      <c r="E173" s="206"/>
      <c r="F173" s="227" t="s">
        <v>2229</v>
      </c>
      <c r="G173" s="206"/>
      <c r="H173" s="206" t="s">
        <v>2296</v>
      </c>
      <c r="I173" s="206" t="s">
        <v>2239</v>
      </c>
      <c r="J173" s="206"/>
      <c r="K173" s="250"/>
    </row>
    <row r="174" spans="2:11" ht="15" customHeight="1">
      <c r="B174" s="229"/>
      <c r="C174" s="206" t="s">
        <v>2248</v>
      </c>
      <c r="D174" s="206"/>
      <c r="E174" s="206"/>
      <c r="F174" s="227" t="s">
        <v>2235</v>
      </c>
      <c r="G174" s="206"/>
      <c r="H174" s="206" t="s">
        <v>2296</v>
      </c>
      <c r="I174" s="206" t="s">
        <v>2231</v>
      </c>
      <c r="J174" s="206">
        <v>50</v>
      </c>
      <c r="K174" s="250"/>
    </row>
    <row r="175" spans="2:11" ht="15" customHeight="1">
      <c r="B175" s="229"/>
      <c r="C175" s="206" t="s">
        <v>2256</v>
      </c>
      <c r="D175" s="206"/>
      <c r="E175" s="206"/>
      <c r="F175" s="227" t="s">
        <v>2235</v>
      </c>
      <c r="G175" s="206"/>
      <c r="H175" s="206" t="s">
        <v>2296</v>
      </c>
      <c r="I175" s="206" t="s">
        <v>2231</v>
      </c>
      <c r="J175" s="206">
        <v>50</v>
      </c>
      <c r="K175" s="250"/>
    </row>
    <row r="176" spans="2:11" ht="15" customHeight="1">
      <c r="B176" s="229"/>
      <c r="C176" s="206" t="s">
        <v>2254</v>
      </c>
      <c r="D176" s="206"/>
      <c r="E176" s="206"/>
      <c r="F176" s="227" t="s">
        <v>2235</v>
      </c>
      <c r="G176" s="206"/>
      <c r="H176" s="206" t="s">
        <v>2296</v>
      </c>
      <c r="I176" s="206" t="s">
        <v>2231</v>
      </c>
      <c r="J176" s="206">
        <v>50</v>
      </c>
      <c r="K176" s="250"/>
    </row>
    <row r="177" spans="2:11" ht="15" customHeight="1">
      <c r="B177" s="229"/>
      <c r="C177" s="206" t="s">
        <v>179</v>
      </c>
      <c r="D177" s="206"/>
      <c r="E177" s="206"/>
      <c r="F177" s="227" t="s">
        <v>2229</v>
      </c>
      <c r="G177" s="206"/>
      <c r="H177" s="206" t="s">
        <v>2297</v>
      </c>
      <c r="I177" s="206" t="s">
        <v>2298</v>
      </c>
      <c r="J177" s="206"/>
      <c r="K177" s="250"/>
    </row>
    <row r="178" spans="2:11" ht="15" customHeight="1">
      <c r="B178" s="229"/>
      <c r="C178" s="206" t="s">
        <v>63</v>
      </c>
      <c r="D178" s="206"/>
      <c r="E178" s="206"/>
      <c r="F178" s="227" t="s">
        <v>2229</v>
      </c>
      <c r="G178" s="206"/>
      <c r="H178" s="206" t="s">
        <v>2299</v>
      </c>
      <c r="I178" s="206" t="s">
        <v>2300</v>
      </c>
      <c r="J178" s="206">
        <v>1</v>
      </c>
      <c r="K178" s="250"/>
    </row>
    <row r="179" spans="2:11" ht="15" customHeight="1">
      <c r="B179" s="229"/>
      <c r="C179" s="206" t="s">
        <v>59</v>
      </c>
      <c r="D179" s="206"/>
      <c r="E179" s="206"/>
      <c r="F179" s="227" t="s">
        <v>2229</v>
      </c>
      <c r="G179" s="206"/>
      <c r="H179" s="206" t="s">
        <v>2301</v>
      </c>
      <c r="I179" s="206" t="s">
        <v>2231</v>
      </c>
      <c r="J179" s="206">
        <v>20</v>
      </c>
      <c r="K179" s="250"/>
    </row>
    <row r="180" spans="2:11" ht="15" customHeight="1">
      <c r="B180" s="229"/>
      <c r="C180" s="206" t="s">
        <v>60</v>
      </c>
      <c r="D180" s="206"/>
      <c r="E180" s="206"/>
      <c r="F180" s="227" t="s">
        <v>2229</v>
      </c>
      <c r="G180" s="206"/>
      <c r="H180" s="206" t="s">
        <v>2302</v>
      </c>
      <c r="I180" s="206" t="s">
        <v>2231</v>
      </c>
      <c r="J180" s="206">
        <v>255</v>
      </c>
      <c r="K180" s="250"/>
    </row>
    <row r="181" spans="2:11" ht="15" customHeight="1">
      <c r="B181" s="229"/>
      <c r="C181" s="206" t="s">
        <v>180</v>
      </c>
      <c r="D181" s="206"/>
      <c r="E181" s="206"/>
      <c r="F181" s="227" t="s">
        <v>2229</v>
      </c>
      <c r="G181" s="206"/>
      <c r="H181" s="206" t="s">
        <v>2193</v>
      </c>
      <c r="I181" s="206" t="s">
        <v>2231</v>
      </c>
      <c r="J181" s="206">
        <v>10</v>
      </c>
      <c r="K181" s="250"/>
    </row>
    <row r="182" spans="2:11" ht="15" customHeight="1">
      <c r="B182" s="229"/>
      <c r="C182" s="206" t="s">
        <v>181</v>
      </c>
      <c r="D182" s="206"/>
      <c r="E182" s="206"/>
      <c r="F182" s="227" t="s">
        <v>2229</v>
      </c>
      <c r="G182" s="206"/>
      <c r="H182" s="206" t="s">
        <v>2303</v>
      </c>
      <c r="I182" s="206" t="s">
        <v>2264</v>
      </c>
      <c r="J182" s="206"/>
      <c r="K182" s="250"/>
    </row>
    <row r="183" spans="2:11" ht="15" customHeight="1">
      <c r="B183" s="229"/>
      <c r="C183" s="206" t="s">
        <v>2304</v>
      </c>
      <c r="D183" s="206"/>
      <c r="E183" s="206"/>
      <c r="F183" s="227" t="s">
        <v>2229</v>
      </c>
      <c r="G183" s="206"/>
      <c r="H183" s="206" t="s">
        <v>2305</v>
      </c>
      <c r="I183" s="206" t="s">
        <v>2264</v>
      </c>
      <c r="J183" s="206"/>
      <c r="K183" s="250"/>
    </row>
    <row r="184" spans="2:11" ht="15" customHeight="1">
      <c r="B184" s="229"/>
      <c r="C184" s="206" t="s">
        <v>2293</v>
      </c>
      <c r="D184" s="206"/>
      <c r="E184" s="206"/>
      <c r="F184" s="227" t="s">
        <v>2229</v>
      </c>
      <c r="G184" s="206"/>
      <c r="H184" s="206" t="s">
        <v>2306</v>
      </c>
      <c r="I184" s="206" t="s">
        <v>2264</v>
      </c>
      <c r="J184" s="206"/>
      <c r="K184" s="250"/>
    </row>
    <row r="185" spans="2:11" ht="15" customHeight="1">
      <c r="B185" s="229"/>
      <c r="C185" s="206" t="s">
        <v>183</v>
      </c>
      <c r="D185" s="206"/>
      <c r="E185" s="206"/>
      <c r="F185" s="227" t="s">
        <v>2235</v>
      </c>
      <c r="G185" s="206"/>
      <c r="H185" s="206" t="s">
        <v>2307</v>
      </c>
      <c r="I185" s="206" t="s">
        <v>2231</v>
      </c>
      <c r="J185" s="206">
        <v>50</v>
      </c>
      <c r="K185" s="250"/>
    </row>
    <row r="186" spans="2:11" ht="15" customHeight="1">
      <c r="B186" s="229"/>
      <c r="C186" s="206" t="s">
        <v>2308</v>
      </c>
      <c r="D186" s="206"/>
      <c r="E186" s="206"/>
      <c r="F186" s="227" t="s">
        <v>2235</v>
      </c>
      <c r="G186" s="206"/>
      <c r="H186" s="206" t="s">
        <v>2309</v>
      </c>
      <c r="I186" s="206" t="s">
        <v>2310</v>
      </c>
      <c r="J186" s="206"/>
      <c r="K186" s="250"/>
    </row>
    <row r="187" spans="2:11" ht="15" customHeight="1">
      <c r="B187" s="229"/>
      <c r="C187" s="206" t="s">
        <v>2311</v>
      </c>
      <c r="D187" s="206"/>
      <c r="E187" s="206"/>
      <c r="F187" s="227" t="s">
        <v>2235</v>
      </c>
      <c r="G187" s="206"/>
      <c r="H187" s="206" t="s">
        <v>2312</v>
      </c>
      <c r="I187" s="206" t="s">
        <v>2310</v>
      </c>
      <c r="J187" s="206"/>
      <c r="K187" s="250"/>
    </row>
    <row r="188" spans="2:11" ht="15" customHeight="1">
      <c r="B188" s="229"/>
      <c r="C188" s="206" t="s">
        <v>2313</v>
      </c>
      <c r="D188" s="206"/>
      <c r="E188" s="206"/>
      <c r="F188" s="227" t="s">
        <v>2235</v>
      </c>
      <c r="G188" s="206"/>
      <c r="H188" s="206" t="s">
        <v>2314</v>
      </c>
      <c r="I188" s="206" t="s">
        <v>2310</v>
      </c>
      <c r="J188" s="206"/>
      <c r="K188" s="250"/>
    </row>
    <row r="189" spans="2:11" ht="15" customHeight="1">
      <c r="B189" s="229"/>
      <c r="C189" s="263" t="s">
        <v>2315</v>
      </c>
      <c r="D189" s="206"/>
      <c r="E189" s="206"/>
      <c r="F189" s="227" t="s">
        <v>2235</v>
      </c>
      <c r="G189" s="206"/>
      <c r="H189" s="206" t="s">
        <v>2316</v>
      </c>
      <c r="I189" s="206" t="s">
        <v>2317</v>
      </c>
      <c r="J189" s="264" t="s">
        <v>2318</v>
      </c>
      <c r="K189" s="250"/>
    </row>
    <row r="190" spans="2:11" ht="15" customHeight="1">
      <c r="B190" s="229"/>
      <c r="C190" s="263" t="s">
        <v>48</v>
      </c>
      <c r="D190" s="206"/>
      <c r="E190" s="206"/>
      <c r="F190" s="227" t="s">
        <v>2229</v>
      </c>
      <c r="G190" s="206"/>
      <c r="H190" s="203" t="s">
        <v>2319</v>
      </c>
      <c r="I190" s="206" t="s">
        <v>2320</v>
      </c>
      <c r="J190" s="206"/>
      <c r="K190" s="250"/>
    </row>
    <row r="191" spans="2:11" ht="15" customHeight="1">
      <c r="B191" s="229"/>
      <c r="C191" s="263" t="s">
        <v>2321</v>
      </c>
      <c r="D191" s="206"/>
      <c r="E191" s="206"/>
      <c r="F191" s="227" t="s">
        <v>2229</v>
      </c>
      <c r="G191" s="206"/>
      <c r="H191" s="206" t="s">
        <v>2322</v>
      </c>
      <c r="I191" s="206" t="s">
        <v>2264</v>
      </c>
      <c r="J191" s="206"/>
      <c r="K191" s="250"/>
    </row>
    <row r="192" spans="2:11" ht="15" customHeight="1">
      <c r="B192" s="229"/>
      <c r="C192" s="263" t="s">
        <v>2323</v>
      </c>
      <c r="D192" s="206"/>
      <c r="E192" s="206"/>
      <c r="F192" s="227" t="s">
        <v>2229</v>
      </c>
      <c r="G192" s="206"/>
      <c r="H192" s="206" t="s">
        <v>2324</v>
      </c>
      <c r="I192" s="206" t="s">
        <v>2264</v>
      </c>
      <c r="J192" s="206"/>
      <c r="K192" s="250"/>
    </row>
    <row r="193" spans="2:11" ht="15" customHeight="1">
      <c r="B193" s="229"/>
      <c r="C193" s="263" t="s">
        <v>2325</v>
      </c>
      <c r="D193" s="206"/>
      <c r="E193" s="206"/>
      <c r="F193" s="227" t="s">
        <v>2235</v>
      </c>
      <c r="G193" s="206"/>
      <c r="H193" s="206" t="s">
        <v>2326</v>
      </c>
      <c r="I193" s="206" t="s">
        <v>2264</v>
      </c>
      <c r="J193" s="206"/>
      <c r="K193" s="250"/>
    </row>
    <row r="194" spans="2:11" ht="15" customHeight="1">
      <c r="B194" s="256"/>
      <c r="C194" s="265"/>
      <c r="D194" s="236"/>
      <c r="E194" s="236"/>
      <c r="F194" s="236"/>
      <c r="G194" s="236"/>
      <c r="H194" s="236"/>
      <c r="I194" s="236"/>
      <c r="J194" s="236"/>
      <c r="K194" s="257"/>
    </row>
    <row r="195" spans="2:11" ht="18.75" customHeight="1">
      <c r="B195" s="238"/>
      <c r="C195" s="248"/>
      <c r="D195" s="248"/>
      <c r="E195" s="248"/>
      <c r="F195" s="258"/>
      <c r="G195" s="248"/>
      <c r="H195" s="248"/>
      <c r="I195" s="248"/>
      <c r="J195" s="248"/>
      <c r="K195" s="238"/>
    </row>
    <row r="196" spans="2:11" ht="18.75" customHeight="1">
      <c r="B196" s="238"/>
      <c r="C196" s="248"/>
      <c r="D196" s="248"/>
      <c r="E196" s="248"/>
      <c r="F196" s="258"/>
      <c r="G196" s="248"/>
      <c r="H196" s="248"/>
      <c r="I196" s="248"/>
      <c r="J196" s="248"/>
      <c r="K196" s="238"/>
    </row>
    <row r="197" spans="2:11" ht="18.75" customHeight="1"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</row>
    <row r="198" spans="2:11" ht="13.5">
      <c r="B198" s="195"/>
      <c r="C198" s="196"/>
      <c r="D198" s="196"/>
      <c r="E198" s="196"/>
      <c r="F198" s="196"/>
      <c r="G198" s="196"/>
      <c r="H198" s="196"/>
      <c r="I198" s="196"/>
      <c r="J198" s="196"/>
      <c r="K198" s="197"/>
    </row>
    <row r="199" spans="2:11" ht="21">
      <c r="B199" s="198"/>
      <c r="C199" s="319" t="s">
        <v>2327</v>
      </c>
      <c r="D199" s="319"/>
      <c r="E199" s="319"/>
      <c r="F199" s="319"/>
      <c r="G199" s="319"/>
      <c r="H199" s="319"/>
      <c r="I199" s="319"/>
      <c r="J199" s="319"/>
      <c r="K199" s="199"/>
    </row>
    <row r="200" spans="2:11" ht="25.5" customHeight="1">
      <c r="B200" s="198"/>
      <c r="C200" s="266" t="s">
        <v>2328</v>
      </c>
      <c r="D200" s="266"/>
      <c r="E200" s="266"/>
      <c r="F200" s="266" t="s">
        <v>2329</v>
      </c>
      <c r="G200" s="267"/>
      <c r="H200" s="320" t="s">
        <v>2330</v>
      </c>
      <c r="I200" s="320"/>
      <c r="J200" s="320"/>
      <c r="K200" s="199"/>
    </row>
    <row r="201" spans="2:11" ht="5.25" customHeight="1">
      <c r="B201" s="229"/>
      <c r="C201" s="224"/>
      <c r="D201" s="224"/>
      <c r="E201" s="224"/>
      <c r="F201" s="224"/>
      <c r="G201" s="248"/>
      <c r="H201" s="224"/>
      <c r="I201" s="224"/>
      <c r="J201" s="224"/>
      <c r="K201" s="250"/>
    </row>
    <row r="202" spans="2:11" ht="15" customHeight="1">
      <c r="B202" s="229"/>
      <c r="C202" s="206" t="s">
        <v>2320</v>
      </c>
      <c r="D202" s="206"/>
      <c r="E202" s="206"/>
      <c r="F202" s="227" t="s">
        <v>49</v>
      </c>
      <c r="G202" s="206"/>
      <c r="H202" s="321" t="s">
        <v>2331</v>
      </c>
      <c r="I202" s="321"/>
      <c r="J202" s="321"/>
      <c r="K202" s="250"/>
    </row>
    <row r="203" spans="2:11" ht="15" customHeight="1">
      <c r="B203" s="229"/>
      <c r="C203" s="206"/>
      <c r="D203" s="206"/>
      <c r="E203" s="206"/>
      <c r="F203" s="227" t="s">
        <v>50</v>
      </c>
      <c r="G203" s="206"/>
      <c r="H203" s="321" t="s">
        <v>2332</v>
      </c>
      <c r="I203" s="321"/>
      <c r="J203" s="321"/>
      <c r="K203" s="250"/>
    </row>
    <row r="204" spans="2:11" ht="15" customHeight="1">
      <c r="B204" s="229"/>
      <c r="C204" s="206"/>
      <c r="D204" s="206"/>
      <c r="E204" s="206"/>
      <c r="F204" s="227" t="s">
        <v>53</v>
      </c>
      <c r="G204" s="206"/>
      <c r="H204" s="321" t="s">
        <v>2333</v>
      </c>
      <c r="I204" s="321"/>
      <c r="J204" s="321"/>
      <c r="K204" s="250"/>
    </row>
    <row r="205" spans="2:11" ht="15" customHeight="1">
      <c r="B205" s="229"/>
      <c r="C205" s="206"/>
      <c r="D205" s="206"/>
      <c r="E205" s="206"/>
      <c r="F205" s="227" t="s">
        <v>51</v>
      </c>
      <c r="G205" s="206"/>
      <c r="H205" s="321" t="s">
        <v>2334</v>
      </c>
      <c r="I205" s="321"/>
      <c r="J205" s="321"/>
      <c r="K205" s="250"/>
    </row>
    <row r="206" spans="2:11" ht="15" customHeight="1">
      <c r="B206" s="229"/>
      <c r="C206" s="206"/>
      <c r="D206" s="206"/>
      <c r="E206" s="206"/>
      <c r="F206" s="227" t="s">
        <v>52</v>
      </c>
      <c r="G206" s="206"/>
      <c r="H206" s="321" t="s">
        <v>2335</v>
      </c>
      <c r="I206" s="321"/>
      <c r="J206" s="321"/>
      <c r="K206" s="250"/>
    </row>
    <row r="207" spans="2:11" ht="15" customHeight="1">
      <c r="B207" s="229"/>
      <c r="C207" s="206"/>
      <c r="D207" s="206"/>
      <c r="E207" s="206"/>
      <c r="F207" s="227"/>
      <c r="G207" s="206"/>
      <c r="H207" s="206"/>
      <c r="I207" s="206"/>
      <c r="J207" s="206"/>
      <c r="K207" s="250"/>
    </row>
    <row r="208" spans="2:11" ht="15" customHeight="1">
      <c r="B208" s="229"/>
      <c r="C208" s="206" t="s">
        <v>2276</v>
      </c>
      <c r="D208" s="206"/>
      <c r="E208" s="206"/>
      <c r="F208" s="227" t="s">
        <v>90</v>
      </c>
      <c r="G208" s="206"/>
      <c r="H208" s="321" t="s">
        <v>2336</v>
      </c>
      <c r="I208" s="321"/>
      <c r="J208" s="321"/>
      <c r="K208" s="250"/>
    </row>
    <row r="209" spans="2:11" ht="15" customHeight="1">
      <c r="B209" s="229"/>
      <c r="C209" s="206"/>
      <c r="D209" s="206"/>
      <c r="E209" s="206"/>
      <c r="F209" s="227" t="s">
        <v>2173</v>
      </c>
      <c r="G209" s="206"/>
      <c r="H209" s="321" t="s">
        <v>2174</v>
      </c>
      <c r="I209" s="321"/>
      <c r="J209" s="321"/>
      <c r="K209" s="250"/>
    </row>
    <row r="210" spans="2:11" ht="15" customHeight="1">
      <c r="B210" s="229"/>
      <c r="C210" s="206"/>
      <c r="D210" s="206"/>
      <c r="E210" s="206"/>
      <c r="F210" s="227" t="s">
        <v>2171</v>
      </c>
      <c r="G210" s="206"/>
      <c r="H210" s="321" t="s">
        <v>2337</v>
      </c>
      <c r="I210" s="321"/>
      <c r="J210" s="321"/>
      <c r="K210" s="250"/>
    </row>
    <row r="211" spans="2:11" ht="15" customHeight="1">
      <c r="B211" s="268"/>
      <c r="C211" s="206"/>
      <c r="D211" s="206"/>
      <c r="E211" s="206"/>
      <c r="F211" s="227" t="s">
        <v>2175</v>
      </c>
      <c r="G211" s="263"/>
      <c r="H211" s="322" t="s">
        <v>2176</v>
      </c>
      <c r="I211" s="322"/>
      <c r="J211" s="322"/>
      <c r="K211" s="269"/>
    </row>
    <row r="212" spans="2:11" ht="15" customHeight="1">
      <c r="B212" s="268"/>
      <c r="C212" s="206"/>
      <c r="D212" s="206"/>
      <c r="E212" s="206"/>
      <c r="F212" s="227" t="s">
        <v>83</v>
      </c>
      <c r="G212" s="263"/>
      <c r="H212" s="322" t="s">
        <v>84</v>
      </c>
      <c r="I212" s="322"/>
      <c r="J212" s="322"/>
      <c r="K212" s="269"/>
    </row>
    <row r="213" spans="2:11" ht="15" customHeight="1">
      <c r="B213" s="268"/>
      <c r="C213" s="206"/>
      <c r="D213" s="206"/>
      <c r="E213" s="206"/>
      <c r="F213" s="227"/>
      <c r="G213" s="263"/>
      <c r="H213" s="254"/>
      <c r="I213" s="254"/>
      <c r="J213" s="254"/>
      <c r="K213" s="269"/>
    </row>
    <row r="214" spans="2:11" ht="15" customHeight="1">
      <c r="B214" s="268"/>
      <c r="C214" s="206" t="s">
        <v>2300</v>
      </c>
      <c r="D214" s="206"/>
      <c r="E214" s="206"/>
      <c r="F214" s="227">
        <v>1</v>
      </c>
      <c r="G214" s="263"/>
      <c r="H214" s="322" t="s">
        <v>2338</v>
      </c>
      <c r="I214" s="322"/>
      <c r="J214" s="322"/>
      <c r="K214" s="269"/>
    </row>
    <row r="215" spans="2:11" ht="15" customHeight="1">
      <c r="B215" s="268"/>
      <c r="C215" s="206"/>
      <c r="D215" s="206"/>
      <c r="E215" s="206"/>
      <c r="F215" s="227">
        <v>2</v>
      </c>
      <c r="G215" s="263"/>
      <c r="H215" s="322" t="s">
        <v>2339</v>
      </c>
      <c r="I215" s="322"/>
      <c r="J215" s="322"/>
      <c r="K215" s="269"/>
    </row>
    <row r="216" spans="2:11" ht="15" customHeight="1">
      <c r="B216" s="268"/>
      <c r="C216" s="206"/>
      <c r="D216" s="206"/>
      <c r="E216" s="206"/>
      <c r="F216" s="227">
        <v>3</v>
      </c>
      <c r="G216" s="263"/>
      <c r="H216" s="322" t="s">
        <v>2340</v>
      </c>
      <c r="I216" s="322"/>
      <c r="J216" s="322"/>
      <c r="K216" s="269"/>
    </row>
    <row r="217" spans="2:11" ht="15" customHeight="1">
      <c r="B217" s="268"/>
      <c r="C217" s="206"/>
      <c r="D217" s="206"/>
      <c r="E217" s="206"/>
      <c r="F217" s="227">
        <v>4</v>
      </c>
      <c r="G217" s="263"/>
      <c r="H217" s="322" t="s">
        <v>2341</v>
      </c>
      <c r="I217" s="322"/>
      <c r="J217" s="322"/>
      <c r="K217" s="269"/>
    </row>
    <row r="218" spans="2:11" ht="12.75" customHeight="1">
      <c r="B218" s="270"/>
      <c r="C218" s="271"/>
      <c r="D218" s="271"/>
      <c r="E218" s="271"/>
      <c r="F218" s="271"/>
      <c r="G218" s="271"/>
      <c r="H218" s="271"/>
      <c r="I218" s="271"/>
      <c r="J218" s="271"/>
      <c r="K218" s="27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15"/>
  <sheetViews>
    <sheetView showGridLines="0" tabSelected="1" workbookViewId="0" topLeftCell="A88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329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331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ROUND(J91,2)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ROUND((SUM(BE91:BE114)),2)</f>
        <v>0</v>
      </c>
      <c r="I35" s="94">
        <v>0.21</v>
      </c>
      <c r="J35" s="84">
        <f>ROUND(((SUM(BE91:BE114))*I35),2)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ROUND((SUM(BF91:BF114)),2)</f>
        <v>0</v>
      </c>
      <c r="I36" s="94">
        <v>0.15</v>
      </c>
      <c r="J36" s="84">
        <f>ROUND(((SUM(BF91:BF114))*I36),2)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ROUND((SUM(BG91:BG114)),2)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ROUND((SUM(BH91:BH114)),2)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ROUND((SUM(BI91:BI114)),2)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329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01.1 - Úprava nivelety koryta - km 25,500 - 26,124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J91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J92</f>
        <v>0</v>
      </c>
      <c r="L64" s="104"/>
    </row>
    <row r="65" spans="2:12" s="9" customFormat="1" ht="19.9" customHeight="1">
      <c r="B65" s="108"/>
      <c r="D65" s="109" t="s">
        <v>333</v>
      </c>
      <c r="E65" s="110"/>
      <c r="F65" s="110"/>
      <c r="G65" s="110"/>
      <c r="H65" s="110"/>
      <c r="I65" s="110"/>
      <c r="J65" s="111">
        <f>J93</f>
        <v>0</v>
      </c>
      <c r="L65" s="108"/>
    </row>
    <row r="66" spans="2:12" s="9" customFormat="1" ht="19.9" customHeight="1">
      <c r="B66" s="108"/>
      <c r="D66" s="109" t="s">
        <v>334</v>
      </c>
      <c r="E66" s="110"/>
      <c r="F66" s="110"/>
      <c r="G66" s="110"/>
      <c r="H66" s="110"/>
      <c r="I66" s="110"/>
      <c r="J66" s="111">
        <f>J94</f>
        <v>0</v>
      </c>
      <c r="L66" s="108"/>
    </row>
    <row r="67" spans="2:12" s="9" customFormat="1" ht="19.9" customHeight="1">
      <c r="B67" s="108"/>
      <c r="D67" s="109" t="s">
        <v>335</v>
      </c>
      <c r="E67" s="110"/>
      <c r="F67" s="110"/>
      <c r="G67" s="110"/>
      <c r="H67" s="110"/>
      <c r="I67" s="110"/>
      <c r="J67" s="111">
        <f>J100</f>
        <v>0</v>
      </c>
      <c r="L67" s="108"/>
    </row>
    <row r="68" spans="2:12" s="9" customFormat="1" ht="19.9" customHeight="1">
      <c r="B68" s="108"/>
      <c r="D68" s="109" t="s">
        <v>336</v>
      </c>
      <c r="E68" s="110"/>
      <c r="F68" s="110"/>
      <c r="G68" s="110"/>
      <c r="H68" s="110"/>
      <c r="I68" s="110"/>
      <c r="J68" s="111">
        <f>J106</f>
        <v>0</v>
      </c>
      <c r="L68" s="108"/>
    </row>
    <row r="69" spans="2:12" s="9" customFormat="1" ht="19.9" customHeight="1">
      <c r="B69" s="108"/>
      <c r="D69" s="109" t="s">
        <v>337</v>
      </c>
      <c r="E69" s="110"/>
      <c r="F69" s="110"/>
      <c r="G69" s="110"/>
      <c r="H69" s="110"/>
      <c r="I69" s="110"/>
      <c r="J69" s="111">
        <f>J112</f>
        <v>0</v>
      </c>
      <c r="L69" s="108"/>
    </row>
    <row r="70" spans="2:12" s="1" customFormat="1" ht="21.75" customHeight="1">
      <c r="B70" s="33"/>
      <c r="L70" s="33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4.95" customHeight="1">
      <c r="B76" s="33"/>
      <c r="C76" s="21" t="s">
        <v>178</v>
      </c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7" t="s">
        <v>16</v>
      </c>
      <c r="L78" s="33"/>
    </row>
    <row r="79" spans="2:12" s="1" customFormat="1" ht="16.5" customHeight="1">
      <c r="B79" s="33"/>
      <c r="E79" s="314" t="str">
        <f>E7</f>
        <v>Bělá - Domašov, ř. km 25,500 - 27,800 - odstranění PŠ 2021</v>
      </c>
      <c r="F79" s="315"/>
      <c r="G79" s="315"/>
      <c r="H79" s="315"/>
      <c r="L79" s="33"/>
    </row>
    <row r="80" spans="2:12" ht="12" customHeight="1">
      <c r="B80" s="20"/>
      <c r="C80" s="27" t="s">
        <v>166</v>
      </c>
      <c r="L80" s="20"/>
    </row>
    <row r="81" spans="2:12" s="1" customFormat="1" ht="16.5" customHeight="1">
      <c r="B81" s="33"/>
      <c r="E81" s="314" t="s">
        <v>329</v>
      </c>
      <c r="F81" s="316"/>
      <c r="G81" s="316"/>
      <c r="H81" s="316"/>
      <c r="L81" s="33"/>
    </row>
    <row r="82" spans="2:12" s="1" customFormat="1" ht="12" customHeight="1">
      <c r="B82" s="33"/>
      <c r="C82" s="27" t="s">
        <v>330</v>
      </c>
      <c r="L82" s="33"/>
    </row>
    <row r="83" spans="2:12" s="1" customFormat="1" ht="16.5" customHeight="1">
      <c r="B83" s="33"/>
      <c r="E83" s="280" t="str">
        <f>E11</f>
        <v>SO 01.1 - Úprava nivelety koryta - km 25,500 - 26,124</v>
      </c>
      <c r="F83" s="316"/>
      <c r="G83" s="316"/>
      <c r="H83" s="316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7" t="s">
        <v>22</v>
      </c>
      <c r="F85" s="25" t="str">
        <f>F14</f>
        <v>Olomoucký kraj</v>
      </c>
      <c r="I85" s="27" t="s">
        <v>24</v>
      </c>
      <c r="J85" s="50" t="str">
        <f>IF(J14="","",J14)</f>
        <v>9. 5. 2022</v>
      </c>
      <c r="L85" s="33"/>
    </row>
    <row r="86" spans="2:12" s="1" customFormat="1" ht="6.95" customHeight="1">
      <c r="B86" s="33"/>
      <c r="L86" s="33"/>
    </row>
    <row r="87" spans="2:12" s="1" customFormat="1" ht="15.2" customHeight="1">
      <c r="B87" s="33"/>
      <c r="C87" s="27" t="s">
        <v>28</v>
      </c>
      <c r="F87" s="25" t="str">
        <f>E17</f>
        <v>Povodí Odry, státní podnik</v>
      </c>
      <c r="I87" s="27" t="s">
        <v>36</v>
      </c>
      <c r="J87" s="31" t="str">
        <f>E23</f>
        <v>AQUATIS, a.s.</v>
      </c>
      <c r="L87" s="33"/>
    </row>
    <row r="88" spans="2:12" s="1" customFormat="1" ht="25.7" customHeight="1">
      <c r="B88" s="33"/>
      <c r="C88" s="27" t="s">
        <v>34</v>
      </c>
      <c r="F88" s="25" t="str">
        <f>IF(E20="","",E20)</f>
        <v>Vyplň údaj</v>
      </c>
      <c r="I88" s="27" t="s">
        <v>40</v>
      </c>
      <c r="J88" s="31" t="str">
        <f>E26</f>
        <v xml:space="preserve">Ing. Michal Jendruščák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179</v>
      </c>
      <c r="D90" s="114" t="s">
        <v>63</v>
      </c>
      <c r="E90" s="114" t="s">
        <v>59</v>
      </c>
      <c r="F90" s="114" t="s">
        <v>60</v>
      </c>
      <c r="G90" s="114" t="s">
        <v>180</v>
      </c>
      <c r="H90" s="114" t="s">
        <v>181</v>
      </c>
      <c r="I90" s="114" t="s">
        <v>182</v>
      </c>
      <c r="J90" s="114" t="s">
        <v>170</v>
      </c>
      <c r="K90" s="115" t="s">
        <v>183</v>
      </c>
      <c r="L90" s="112"/>
      <c r="M90" s="57" t="s">
        <v>33</v>
      </c>
      <c r="N90" s="58" t="s">
        <v>48</v>
      </c>
      <c r="O90" s="58" t="s">
        <v>184</v>
      </c>
      <c r="P90" s="58" t="s">
        <v>185</v>
      </c>
      <c r="Q90" s="58" t="s">
        <v>186</v>
      </c>
      <c r="R90" s="58" t="s">
        <v>187</v>
      </c>
      <c r="S90" s="58" t="s">
        <v>188</v>
      </c>
      <c r="T90" s="59" t="s">
        <v>189</v>
      </c>
    </row>
    <row r="91" spans="2:63" s="1" customFormat="1" ht="22.9" customHeight="1">
      <c r="B91" s="33"/>
      <c r="C91" s="62" t="s">
        <v>190</v>
      </c>
      <c r="J91" s="116">
        <f>BK91</f>
        <v>0</v>
      </c>
      <c r="L91" s="33"/>
      <c r="M91" s="60"/>
      <c r="N91" s="51"/>
      <c r="O91" s="51"/>
      <c r="P91" s="117">
        <f>P92</f>
        <v>0</v>
      </c>
      <c r="Q91" s="51"/>
      <c r="R91" s="117">
        <f>R92</f>
        <v>977.2711479999998</v>
      </c>
      <c r="S91" s="51"/>
      <c r="T91" s="118">
        <f>T92</f>
        <v>0.0092</v>
      </c>
      <c r="AT91" s="17" t="s">
        <v>77</v>
      </c>
      <c r="AU91" s="17" t="s">
        <v>171</v>
      </c>
      <c r="BK91" s="119">
        <f>BK92</f>
        <v>0</v>
      </c>
    </row>
    <row r="92" spans="2:63" s="11" customFormat="1" ht="25.9" customHeight="1">
      <c r="B92" s="120"/>
      <c r="D92" s="121" t="s">
        <v>77</v>
      </c>
      <c r="E92" s="122" t="s">
        <v>338</v>
      </c>
      <c r="F92" s="122" t="s">
        <v>339</v>
      </c>
      <c r="I92" s="123"/>
      <c r="J92" s="124">
        <f>BK92</f>
        <v>0</v>
      </c>
      <c r="L92" s="120"/>
      <c r="M92" s="125"/>
      <c r="P92" s="126">
        <f>P93+P94+P100+P106+P112</f>
        <v>0</v>
      </c>
      <c r="R92" s="126">
        <f>R93+R94+R100+R106+R112</f>
        <v>977.2711479999998</v>
      </c>
      <c r="T92" s="127">
        <f>T93+T94+T100+T106+T112</f>
        <v>0.0092</v>
      </c>
      <c r="AR92" s="121" t="s">
        <v>85</v>
      </c>
      <c r="AT92" s="128" t="s">
        <v>77</v>
      </c>
      <c r="AU92" s="128" t="s">
        <v>78</v>
      </c>
      <c r="AY92" s="121" t="s">
        <v>194</v>
      </c>
      <c r="BK92" s="129">
        <f>BK93+BK94+BK100+BK106+BK112</f>
        <v>0</v>
      </c>
    </row>
    <row r="93" spans="2:63" s="11" customFormat="1" ht="22.9" customHeight="1">
      <c r="B93" s="120"/>
      <c r="D93" s="121" t="s">
        <v>77</v>
      </c>
      <c r="E93" s="130" t="s">
        <v>87</v>
      </c>
      <c r="F93" s="130" t="s">
        <v>340</v>
      </c>
      <c r="I93" s="123"/>
      <c r="J93" s="131">
        <f>BK93</f>
        <v>0</v>
      </c>
      <c r="L93" s="120"/>
      <c r="M93" s="125"/>
      <c r="P93" s="126">
        <v>0</v>
      </c>
      <c r="R93" s="126">
        <v>0</v>
      </c>
      <c r="T93" s="127">
        <v>0</v>
      </c>
      <c r="AR93" s="121" t="s">
        <v>85</v>
      </c>
      <c r="AT93" s="128" t="s">
        <v>77</v>
      </c>
      <c r="AU93" s="128" t="s">
        <v>85</v>
      </c>
      <c r="AY93" s="121" t="s">
        <v>194</v>
      </c>
      <c r="BK93" s="129">
        <v>0</v>
      </c>
    </row>
    <row r="94" spans="2:63" s="11" customFormat="1" ht="22.9" customHeight="1">
      <c r="B94" s="120"/>
      <c r="D94" s="121" t="s">
        <v>77</v>
      </c>
      <c r="E94" s="130" t="s">
        <v>208</v>
      </c>
      <c r="F94" s="130" t="s">
        <v>341</v>
      </c>
      <c r="I94" s="123"/>
      <c r="J94" s="131">
        <f>BK94</f>
        <v>0</v>
      </c>
      <c r="L94" s="120"/>
      <c r="M94" s="125"/>
      <c r="P94" s="126">
        <f>SUM(P95:P99)</f>
        <v>0</v>
      </c>
      <c r="R94" s="126">
        <f>SUM(R95:R99)</f>
        <v>6.609064</v>
      </c>
      <c r="T94" s="127">
        <f>SUM(T95:T99)</f>
        <v>0</v>
      </c>
      <c r="AR94" s="121" t="s">
        <v>85</v>
      </c>
      <c r="AT94" s="128" t="s">
        <v>77</v>
      </c>
      <c r="AU94" s="128" t="s">
        <v>85</v>
      </c>
      <c r="AY94" s="121" t="s">
        <v>194</v>
      </c>
      <c r="BK94" s="129">
        <f>SUM(BK95:BK99)</f>
        <v>0</v>
      </c>
    </row>
    <row r="95" spans="2:65" s="1" customFormat="1" ht="37.9" customHeight="1">
      <c r="B95" s="33"/>
      <c r="C95" s="132" t="s">
        <v>85</v>
      </c>
      <c r="D95" s="132" t="s">
        <v>197</v>
      </c>
      <c r="E95" s="133" t="s">
        <v>342</v>
      </c>
      <c r="F95" s="134" t="s">
        <v>343</v>
      </c>
      <c r="G95" s="135" t="s">
        <v>344</v>
      </c>
      <c r="H95" s="136">
        <v>2.8</v>
      </c>
      <c r="I95" s="137"/>
      <c r="J95" s="138">
        <f>ROUND(I95*H95,2)</f>
        <v>0</v>
      </c>
      <c r="K95" s="134" t="s">
        <v>295</v>
      </c>
      <c r="L95" s="33"/>
      <c r="M95" s="139" t="s">
        <v>33</v>
      </c>
      <c r="N95" s="140" t="s">
        <v>49</v>
      </c>
      <c r="P95" s="141">
        <f>O95*H95</f>
        <v>0</v>
      </c>
      <c r="Q95" s="141">
        <v>0.36038</v>
      </c>
      <c r="R95" s="141">
        <f>Q95*H95</f>
        <v>1.009064</v>
      </c>
      <c r="S95" s="141">
        <v>0</v>
      </c>
      <c r="T95" s="142">
        <f>S95*H95</f>
        <v>0</v>
      </c>
      <c r="AR95" s="143" t="s">
        <v>201</v>
      </c>
      <c r="AT95" s="143" t="s">
        <v>197</v>
      </c>
      <c r="AU95" s="143" t="s">
        <v>87</v>
      </c>
      <c r="AY95" s="17" t="s">
        <v>194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7" t="s">
        <v>85</v>
      </c>
      <c r="BK95" s="144">
        <f>ROUND(I95*H95,2)</f>
        <v>0</v>
      </c>
      <c r="BL95" s="17" t="s">
        <v>201</v>
      </c>
      <c r="BM95" s="143" t="s">
        <v>345</v>
      </c>
    </row>
    <row r="96" spans="2:47" s="1" customFormat="1" ht="11.25">
      <c r="B96" s="33"/>
      <c r="D96" s="149" t="s">
        <v>297</v>
      </c>
      <c r="F96" s="150" t="s">
        <v>346</v>
      </c>
      <c r="I96" s="147"/>
      <c r="L96" s="33"/>
      <c r="M96" s="148"/>
      <c r="T96" s="54"/>
      <c r="AT96" s="17" t="s">
        <v>297</v>
      </c>
      <c r="AU96" s="17" t="s">
        <v>87</v>
      </c>
    </row>
    <row r="97" spans="2:51" s="12" customFormat="1" ht="11.25">
      <c r="B97" s="151"/>
      <c r="D97" s="145" t="s">
        <v>320</v>
      </c>
      <c r="E97" s="152" t="s">
        <v>33</v>
      </c>
      <c r="F97" s="153" t="s">
        <v>347</v>
      </c>
      <c r="H97" s="154">
        <v>2.8</v>
      </c>
      <c r="I97" s="155"/>
      <c r="L97" s="151"/>
      <c r="M97" s="156"/>
      <c r="T97" s="157"/>
      <c r="AT97" s="152" t="s">
        <v>320</v>
      </c>
      <c r="AU97" s="152" t="s">
        <v>87</v>
      </c>
      <c r="AV97" s="12" t="s">
        <v>87</v>
      </c>
      <c r="AW97" s="12" t="s">
        <v>39</v>
      </c>
      <c r="AX97" s="12" t="s">
        <v>85</v>
      </c>
      <c r="AY97" s="152" t="s">
        <v>194</v>
      </c>
    </row>
    <row r="98" spans="2:65" s="1" customFormat="1" ht="16.5" customHeight="1">
      <c r="B98" s="33"/>
      <c r="C98" s="161" t="s">
        <v>87</v>
      </c>
      <c r="D98" s="161" t="s">
        <v>348</v>
      </c>
      <c r="E98" s="162" t="s">
        <v>349</v>
      </c>
      <c r="F98" s="163" t="s">
        <v>350</v>
      </c>
      <c r="G98" s="164" t="s">
        <v>351</v>
      </c>
      <c r="H98" s="165">
        <v>5.6</v>
      </c>
      <c r="I98" s="166"/>
      <c r="J98" s="167">
        <f>ROUND(I98*H98,2)</f>
        <v>0</v>
      </c>
      <c r="K98" s="163" t="s">
        <v>295</v>
      </c>
      <c r="L98" s="168"/>
      <c r="M98" s="169" t="s">
        <v>33</v>
      </c>
      <c r="N98" s="170" t="s">
        <v>49</v>
      </c>
      <c r="P98" s="141">
        <f>O98*H98</f>
        <v>0</v>
      </c>
      <c r="Q98" s="141">
        <v>1</v>
      </c>
      <c r="R98" s="141">
        <f>Q98*H98</f>
        <v>5.6</v>
      </c>
      <c r="S98" s="141">
        <v>0</v>
      </c>
      <c r="T98" s="142">
        <f>S98*H98</f>
        <v>0</v>
      </c>
      <c r="AR98" s="143" t="s">
        <v>228</v>
      </c>
      <c r="AT98" s="143" t="s">
        <v>348</v>
      </c>
      <c r="AU98" s="143" t="s">
        <v>87</v>
      </c>
      <c r="AY98" s="17" t="s">
        <v>194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7" t="s">
        <v>85</v>
      </c>
      <c r="BK98" s="144">
        <f>ROUND(I98*H98,2)</f>
        <v>0</v>
      </c>
      <c r="BL98" s="17" t="s">
        <v>201</v>
      </c>
      <c r="BM98" s="143" t="s">
        <v>352</v>
      </c>
    </row>
    <row r="99" spans="2:51" s="12" customFormat="1" ht="11.25">
      <c r="B99" s="151"/>
      <c r="D99" s="145" t="s">
        <v>320</v>
      </c>
      <c r="E99" s="152" t="s">
        <v>33</v>
      </c>
      <c r="F99" s="153" t="s">
        <v>353</v>
      </c>
      <c r="H99" s="154">
        <v>5.6</v>
      </c>
      <c r="I99" s="155"/>
      <c r="L99" s="151"/>
      <c r="M99" s="156"/>
      <c r="T99" s="157"/>
      <c r="AT99" s="152" t="s">
        <v>320</v>
      </c>
      <c r="AU99" s="152" t="s">
        <v>87</v>
      </c>
      <c r="AV99" s="12" t="s">
        <v>87</v>
      </c>
      <c r="AW99" s="12" t="s">
        <v>39</v>
      </c>
      <c r="AX99" s="12" t="s">
        <v>85</v>
      </c>
      <c r="AY99" s="152" t="s">
        <v>194</v>
      </c>
    </row>
    <row r="100" spans="2:63" s="11" customFormat="1" ht="22.9" customHeight="1">
      <c r="B100" s="120"/>
      <c r="D100" s="121" t="s">
        <v>77</v>
      </c>
      <c r="E100" s="130" t="s">
        <v>201</v>
      </c>
      <c r="F100" s="130" t="s">
        <v>354</v>
      </c>
      <c r="I100" s="123"/>
      <c r="J100" s="131">
        <f>BK100</f>
        <v>0</v>
      </c>
      <c r="L100" s="120"/>
      <c r="M100" s="125"/>
      <c r="P100" s="126">
        <f>SUM(P101:P105)</f>
        <v>0</v>
      </c>
      <c r="R100" s="126">
        <f>SUM(R101:R105)</f>
        <v>970.6191039999999</v>
      </c>
      <c r="T100" s="127">
        <f>SUM(T101:T105)</f>
        <v>0</v>
      </c>
      <c r="AR100" s="121" t="s">
        <v>85</v>
      </c>
      <c r="AT100" s="128" t="s">
        <v>77</v>
      </c>
      <c r="AU100" s="128" t="s">
        <v>85</v>
      </c>
      <c r="AY100" s="121" t="s">
        <v>194</v>
      </c>
      <c r="BK100" s="129">
        <f>SUM(BK101:BK105)</f>
        <v>0</v>
      </c>
    </row>
    <row r="101" spans="2:65" s="1" customFormat="1" ht="16.5" customHeight="1">
      <c r="B101" s="33"/>
      <c r="C101" s="132" t="s">
        <v>208</v>
      </c>
      <c r="D101" s="132" t="s">
        <v>197</v>
      </c>
      <c r="E101" s="133" t="s">
        <v>355</v>
      </c>
      <c r="F101" s="134" t="s">
        <v>356</v>
      </c>
      <c r="G101" s="135" t="s">
        <v>344</v>
      </c>
      <c r="H101" s="136">
        <v>23.8</v>
      </c>
      <c r="I101" s="137"/>
      <c r="J101" s="138">
        <f>ROUND(I101*H101,2)</f>
        <v>0</v>
      </c>
      <c r="K101" s="134" t="s">
        <v>33</v>
      </c>
      <c r="L101" s="33"/>
      <c r="M101" s="139" t="s">
        <v>33</v>
      </c>
      <c r="N101" s="140" t="s">
        <v>49</v>
      </c>
      <c r="P101" s="141">
        <f>O101*H101</f>
        <v>0</v>
      </c>
      <c r="Q101" s="141">
        <v>2.43408</v>
      </c>
      <c r="R101" s="141">
        <f>Q101*H101</f>
        <v>57.931104</v>
      </c>
      <c r="S101" s="141">
        <v>0</v>
      </c>
      <c r="T101" s="142">
        <f>S101*H101</f>
        <v>0</v>
      </c>
      <c r="AR101" s="143" t="s">
        <v>201</v>
      </c>
      <c r="AT101" s="143" t="s">
        <v>197</v>
      </c>
      <c r="AU101" s="143" t="s">
        <v>87</v>
      </c>
      <c r="AY101" s="17" t="s">
        <v>194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7" t="s">
        <v>85</v>
      </c>
      <c r="BK101" s="144">
        <f>ROUND(I101*H101,2)</f>
        <v>0</v>
      </c>
      <c r="BL101" s="17" t="s">
        <v>201</v>
      </c>
      <c r="BM101" s="143" t="s">
        <v>357</v>
      </c>
    </row>
    <row r="102" spans="2:51" s="12" customFormat="1" ht="11.25">
      <c r="B102" s="151"/>
      <c r="D102" s="145" t="s">
        <v>320</v>
      </c>
      <c r="E102" s="152" t="s">
        <v>33</v>
      </c>
      <c r="F102" s="153" t="s">
        <v>358</v>
      </c>
      <c r="H102" s="154">
        <v>23.8</v>
      </c>
      <c r="I102" s="155"/>
      <c r="L102" s="151"/>
      <c r="M102" s="156"/>
      <c r="T102" s="157"/>
      <c r="AT102" s="152" t="s">
        <v>320</v>
      </c>
      <c r="AU102" s="152" t="s">
        <v>87</v>
      </c>
      <c r="AV102" s="12" t="s">
        <v>87</v>
      </c>
      <c r="AW102" s="12" t="s">
        <v>39</v>
      </c>
      <c r="AX102" s="12" t="s">
        <v>85</v>
      </c>
      <c r="AY102" s="152" t="s">
        <v>194</v>
      </c>
    </row>
    <row r="103" spans="2:65" s="1" customFormat="1" ht="24.2" customHeight="1">
      <c r="B103" s="33"/>
      <c r="C103" s="132" t="s">
        <v>201</v>
      </c>
      <c r="D103" s="132" t="s">
        <v>197</v>
      </c>
      <c r="E103" s="133" t="s">
        <v>359</v>
      </c>
      <c r="F103" s="134" t="s">
        <v>360</v>
      </c>
      <c r="G103" s="135" t="s">
        <v>344</v>
      </c>
      <c r="H103" s="136">
        <v>393.4</v>
      </c>
      <c r="I103" s="137"/>
      <c r="J103" s="138">
        <f>ROUND(I103*H103,2)</f>
        <v>0</v>
      </c>
      <c r="K103" s="134" t="s">
        <v>295</v>
      </c>
      <c r="L103" s="33"/>
      <c r="M103" s="139" t="s">
        <v>33</v>
      </c>
      <c r="N103" s="140" t="s">
        <v>49</v>
      </c>
      <c r="P103" s="141">
        <f>O103*H103</f>
        <v>0</v>
      </c>
      <c r="Q103" s="141">
        <v>2.32</v>
      </c>
      <c r="R103" s="141">
        <f>Q103*H103</f>
        <v>912.6879999999999</v>
      </c>
      <c r="S103" s="141">
        <v>0</v>
      </c>
      <c r="T103" s="142">
        <f>S103*H103</f>
        <v>0</v>
      </c>
      <c r="AR103" s="143" t="s">
        <v>201</v>
      </c>
      <c r="AT103" s="143" t="s">
        <v>197</v>
      </c>
      <c r="AU103" s="143" t="s">
        <v>87</v>
      </c>
      <c r="AY103" s="17" t="s">
        <v>194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7" t="s">
        <v>85</v>
      </c>
      <c r="BK103" s="144">
        <f>ROUND(I103*H103,2)</f>
        <v>0</v>
      </c>
      <c r="BL103" s="17" t="s">
        <v>201</v>
      </c>
      <c r="BM103" s="143" t="s">
        <v>361</v>
      </c>
    </row>
    <row r="104" spans="2:47" s="1" customFormat="1" ht="11.25">
      <c r="B104" s="33"/>
      <c r="D104" s="149" t="s">
        <v>297</v>
      </c>
      <c r="F104" s="150" t="s">
        <v>362</v>
      </c>
      <c r="I104" s="147"/>
      <c r="L104" s="33"/>
      <c r="M104" s="148"/>
      <c r="T104" s="54"/>
      <c r="AT104" s="17" t="s">
        <v>297</v>
      </c>
      <c r="AU104" s="17" t="s">
        <v>87</v>
      </c>
    </row>
    <row r="105" spans="2:51" s="12" customFormat="1" ht="11.25">
      <c r="B105" s="151"/>
      <c r="D105" s="145" t="s">
        <v>320</v>
      </c>
      <c r="E105" s="152" t="s">
        <v>33</v>
      </c>
      <c r="F105" s="153" t="s">
        <v>363</v>
      </c>
      <c r="H105" s="154">
        <v>393.4</v>
      </c>
      <c r="I105" s="155"/>
      <c r="L105" s="151"/>
      <c r="M105" s="156"/>
      <c r="T105" s="157"/>
      <c r="AT105" s="152" t="s">
        <v>320</v>
      </c>
      <c r="AU105" s="152" t="s">
        <v>87</v>
      </c>
      <c r="AV105" s="12" t="s">
        <v>87</v>
      </c>
      <c r="AW105" s="12" t="s">
        <v>39</v>
      </c>
      <c r="AX105" s="12" t="s">
        <v>85</v>
      </c>
      <c r="AY105" s="152" t="s">
        <v>194</v>
      </c>
    </row>
    <row r="106" spans="2:63" s="11" customFormat="1" ht="22.9" customHeight="1">
      <c r="B106" s="120"/>
      <c r="D106" s="121" t="s">
        <v>77</v>
      </c>
      <c r="E106" s="130" t="s">
        <v>235</v>
      </c>
      <c r="F106" s="130" t="s">
        <v>364</v>
      </c>
      <c r="I106" s="123"/>
      <c r="J106" s="131">
        <f>BK106</f>
        <v>0</v>
      </c>
      <c r="L106" s="120"/>
      <c r="M106" s="125"/>
      <c r="P106" s="126">
        <f>SUM(P107:P111)</f>
        <v>0</v>
      </c>
      <c r="R106" s="126">
        <f>SUM(R107:R111)</f>
        <v>0.04298</v>
      </c>
      <c r="T106" s="127">
        <f>SUM(T107:T111)</f>
        <v>0.0092</v>
      </c>
      <c r="AR106" s="121" t="s">
        <v>85</v>
      </c>
      <c r="AT106" s="128" t="s">
        <v>77</v>
      </c>
      <c r="AU106" s="128" t="s">
        <v>85</v>
      </c>
      <c r="AY106" s="121" t="s">
        <v>194</v>
      </c>
      <c r="BK106" s="129">
        <f>SUM(BK107:BK111)</f>
        <v>0</v>
      </c>
    </row>
    <row r="107" spans="2:65" s="1" customFormat="1" ht="24.2" customHeight="1">
      <c r="B107" s="33"/>
      <c r="C107" s="132" t="s">
        <v>193</v>
      </c>
      <c r="D107" s="132" t="s">
        <v>197</v>
      </c>
      <c r="E107" s="133" t="s">
        <v>365</v>
      </c>
      <c r="F107" s="134" t="s">
        <v>366</v>
      </c>
      <c r="G107" s="135" t="s">
        <v>367</v>
      </c>
      <c r="H107" s="136">
        <v>9.2</v>
      </c>
      <c r="I107" s="137"/>
      <c r="J107" s="138">
        <f>ROUND(I107*H107,2)</f>
        <v>0</v>
      </c>
      <c r="K107" s="134" t="s">
        <v>295</v>
      </c>
      <c r="L107" s="33"/>
      <c r="M107" s="139" t="s">
        <v>33</v>
      </c>
      <c r="N107" s="140" t="s">
        <v>49</v>
      </c>
      <c r="P107" s="141">
        <f>O107*H107</f>
        <v>0</v>
      </c>
      <c r="Q107" s="141">
        <v>0.00065</v>
      </c>
      <c r="R107" s="141">
        <f>Q107*H107</f>
        <v>0.005979999999999999</v>
      </c>
      <c r="S107" s="141">
        <v>0.001</v>
      </c>
      <c r="T107" s="142">
        <f>S107*H107</f>
        <v>0.0092</v>
      </c>
      <c r="AR107" s="143" t="s">
        <v>201</v>
      </c>
      <c r="AT107" s="143" t="s">
        <v>197</v>
      </c>
      <c r="AU107" s="143" t="s">
        <v>87</v>
      </c>
      <c r="AY107" s="17" t="s">
        <v>194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7" t="s">
        <v>85</v>
      </c>
      <c r="BK107" s="144">
        <f>ROUND(I107*H107,2)</f>
        <v>0</v>
      </c>
      <c r="BL107" s="17" t="s">
        <v>201</v>
      </c>
      <c r="BM107" s="143" t="s">
        <v>368</v>
      </c>
    </row>
    <row r="108" spans="2:47" s="1" customFormat="1" ht="11.25">
      <c r="B108" s="33"/>
      <c r="D108" s="149" t="s">
        <v>297</v>
      </c>
      <c r="F108" s="150" t="s">
        <v>369</v>
      </c>
      <c r="I108" s="147"/>
      <c r="L108" s="33"/>
      <c r="M108" s="148"/>
      <c r="T108" s="54"/>
      <c r="AT108" s="17" t="s">
        <v>297</v>
      </c>
      <c r="AU108" s="17" t="s">
        <v>87</v>
      </c>
    </row>
    <row r="109" spans="2:51" s="12" customFormat="1" ht="11.25">
      <c r="B109" s="151"/>
      <c r="D109" s="145" t="s">
        <v>320</v>
      </c>
      <c r="E109" s="152" t="s">
        <v>33</v>
      </c>
      <c r="F109" s="153" t="s">
        <v>370</v>
      </c>
      <c r="H109" s="154">
        <v>9.2</v>
      </c>
      <c r="I109" s="155"/>
      <c r="L109" s="151"/>
      <c r="M109" s="156"/>
      <c r="T109" s="157"/>
      <c r="AT109" s="152" t="s">
        <v>320</v>
      </c>
      <c r="AU109" s="152" t="s">
        <v>87</v>
      </c>
      <c r="AV109" s="12" t="s">
        <v>87</v>
      </c>
      <c r="AW109" s="12" t="s">
        <v>39</v>
      </c>
      <c r="AX109" s="12" t="s">
        <v>85</v>
      </c>
      <c r="AY109" s="152" t="s">
        <v>194</v>
      </c>
    </row>
    <row r="110" spans="2:65" s="1" customFormat="1" ht="16.5" customHeight="1">
      <c r="B110" s="33"/>
      <c r="C110" s="161" t="s">
        <v>219</v>
      </c>
      <c r="D110" s="161" t="s">
        <v>348</v>
      </c>
      <c r="E110" s="162" t="s">
        <v>371</v>
      </c>
      <c r="F110" s="163" t="s">
        <v>372</v>
      </c>
      <c r="G110" s="164" t="s">
        <v>351</v>
      </c>
      <c r="H110" s="165">
        <v>0.037</v>
      </c>
      <c r="I110" s="166"/>
      <c r="J110" s="167">
        <f>ROUND(I110*H110,2)</f>
        <v>0</v>
      </c>
      <c r="K110" s="163" t="s">
        <v>295</v>
      </c>
      <c r="L110" s="168"/>
      <c r="M110" s="169" t="s">
        <v>33</v>
      </c>
      <c r="N110" s="170" t="s">
        <v>49</v>
      </c>
      <c r="P110" s="141">
        <f>O110*H110</f>
        <v>0</v>
      </c>
      <c r="Q110" s="141">
        <v>1</v>
      </c>
      <c r="R110" s="141">
        <f>Q110*H110</f>
        <v>0.037</v>
      </c>
      <c r="S110" s="141">
        <v>0</v>
      </c>
      <c r="T110" s="142">
        <f>S110*H110</f>
        <v>0</v>
      </c>
      <c r="AR110" s="143" t="s">
        <v>228</v>
      </c>
      <c r="AT110" s="143" t="s">
        <v>348</v>
      </c>
      <c r="AU110" s="143" t="s">
        <v>87</v>
      </c>
      <c r="AY110" s="17" t="s">
        <v>194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7" t="s">
        <v>85</v>
      </c>
      <c r="BK110" s="144">
        <f>ROUND(I110*H110,2)</f>
        <v>0</v>
      </c>
      <c r="BL110" s="17" t="s">
        <v>201</v>
      </c>
      <c r="BM110" s="143" t="s">
        <v>373</v>
      </c>
    </row>
    <row r="111" spans="2:51" s="12" customFormat="1" ht="11.25">
      <c r="B111" s="151"/>
      <c r="D111" s="145" t="s">
        <v>320</v>
      </c>
      <c r="E111" s="152" t="s">
        <v>33</v>
      </c>
      <c r="F111" s="153" t="s">
        <v>374</v>
      </c>
      <c r="H111" s="154">
        <v>0.037</v>
      </c>
      <c r="I111" s="155"/>
      <c r="L111" s="151"/>
      <c r="M111" s="156"/>
      <c r="T111" s="157"/>
      <c r="AT111" s="152" t="s">
        <v>320</v>
      </c>
      <c r="AU111" s="152" t="s">
        <v>87</v>
      </c>
      <c r="AV111" s="12" t="s">
        <v>87</v>
      </c>
      <c r="AW111" s="12" t="s">
        <v>39</v>
      </c>
      <c r="AX111" s="12" t="s">
        <v>85</v>
      </c>
      <c r="AY111" s="152" t="s">
        <v>194</v>
      </c>
    </row>
    <row r="112" spans="2:63" s="11" customFormat="1" ht="22.9" customHeight="1">
      <c r="B112" s="120"/>
      <c r="D112" s="121" t="s">
        <v>77</v>
      </c>
      <c r="E112" s="130" t="s">
        <v>375</v>
      </c>
      <c r="F112" s="130" t="s">
        <v>376</v>
      </c>
      <c r="I112" s="123"/>
      <c r="J112" s="131">
        <f>BK112</f>
        <v>0</v>
      </c>
      <c r="L112" s="120"/>
      <c r="M112" s="125"/>
      <c r="P112" s="126">
        <f>SUM(P113:P114)</f>
        <v>0</v>
      </c>
      <c r="R112" s="126">
        <f>SUM(R113:R114)</f>
        <v>0</v>
      </c>
      <c r="T112" s="127">
        <f>SUM(T113:T114)</f>
        <v>0</v>
      </c>
      <c r="AR112" s="121" t="s">
        <v>85</v>
      </c>
      <c r="AT112" s="128" t="s">
        <v>77</v>
      </c>
      <c r="AU112" s="128" t="s">
        <v>85</v>
      </c>
      <c r="AY112" s="121" t="s">
        <v>194</v>
      </c>
      <c r="BK112" s="129">
        <f>SUM(BK113:BK114)</f>
        <v>0</v>
      </c>
    </row>
    <row r="113" spans="2:65" s="1" customFormat="1" ht="21.75" customHeight="1">
      <c r="B113" s="33"/>
      <c r="C113" s="132" t="s">
        <v>223</v>
      </c>
      <c r="D113" s="132" t="s">
        <v>197</v>
      </c>
      <c r="E113" s="133" t="s">
        <v>377</v>
      </c>
      <c r="F113" s="134" t="s">
        <v>378</v>
      </c>
      <c r="G113" s="135" t="s">
        <v>351</v>
      </c>
      <c r="H113" s="136">
        <v>977.271</v>
      </c>
      <c r="I113" s="137"/>
      <c r="J113" s="138">
        <f>ROUND(I113*H113,2)</f>
        <v>0</v>
      </c>
      <c r="K113" s="134" t="s">
        <v>295</v>
      </c>
      <c r="L113" s="33"/>
      <c r="M113" s="139" t="s">
        <v>33</v>
      </c>
      <c r="N113" s="140" t="s">
        <v>49</v>
      </c>
      <c r="P113" s="141">
        <f>O113*H113</f>
        <v>0</v>
      </c>
      <c r="Q113" s="141">
        <v>0</v>
      </c>
      <c r="R113" s="141">
        <f>Q113*H113</f>
        <v>0</v>
      </c>
      <c r="S113" s="141">
        <v>0</v>
      </c>
      <c r="T113" s="142">
        <f>S113*H113</f>
        <v>0</v>
      </c>
      <c r="AR113" s="143" t="s">
        <v>201</v>
      </c>
      <c r="AT113" s="143" t="s">
        <v>197</v>
      </c>
      <c r="AU113" s="143" t="s">
        <v>87</v>
      </c>
      <c r="AY113" s="17" t="s">
        <v>194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7" t="s">
        <v>85</v>
      </c>
      <c r="BK113" s="144">
        <f>ROUND(I113*H113,2)</f>
        <v>0</v>
      </c>
      <c r="BL113" s="17" t="s">
        <v>201</v>
      </c>
      <c r="BM113" s="143" t="s">
        <v>379</v>
      </c>
    </row>
    <row r="114" spans="2:47" s="1" customFormat="1" ht="11.25">
      <c r="B114" s="33"/>
      <c r="D114" s="149" t="s">
        <v>297</v>
      </c>
      <c r="F114" s="150" t="s">
        <v>380</v>
      </c>
      <c r="I114" s="147"/>
      <c r="L114" s="33"/>
      <c r="M114" s="158"/>
      <c r="N114" s="159"/>
      <c r="O114" s="159"/>
      <c r="P114" s="159"/>
      <c r="Q114" s="159"/>
      <c r="R114" s="159"/>
      <c r="S114" s="159"/>
      <c r="T114" s="160"/>
      <c r="AT114" s="17" t="s">
        <v>297</v>
      </c>
      <c r="AU114" s="17" t="s">
        <v>87</v>
      </c>
    </row>
    <row r="115" spans="2:12" s="1" customFormat="1" ht="6.95" customHeight="1"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33"/>
    </row>
  </sheetData>
  <sheetProtection algorithmName="SHA-512" hashValue="bNxgcaOr4mbOvP2EUS04YS6fvsOn2wtwgjgzF6NLVvnd0A74VKCzOqlBjUSbErvA1CvLk06k6EXuz/8nb80TtQ==" saltValue="GWRKYpICDNdgKkEaIvwff2hVVprAUQRYqs8ako9wGd1+4ZB43TFCk7AXfRDnwDTzT11v5wUnR7yM/F7feveghQ==" spinCount="100000" sheet="1" objects="1" scenarios="1" formatColumns="0" formatRows="0" autoFilter="0"/>
  <autoFilter ref="C90:K114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3_01/321222311"/>
    <hyperlink ref="F104" r:id="rId2" display="https://podminky.urs.cz/item/CS_URS_2023_01/467510111"/>
    <hyperlink ref="F108" r:id="rId3" display="https://podminky.urs.cz/item/CS_URS_2023_01/985331215"/>
    <hyperlink ref="F114" r:id="rId4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6"/>
  <headerFooter>
    <oddFooter>&amp;CStrana &amp;P z &amp;N&amp;R&amp;A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72"/>
  <sheetViews>
    <sheetView showGridLines="0" tabSelected="1" workbookViewId="0" topLeftCell="A142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98</v>
      </c>
      <c r="AZ2" s="171" t="s">
        <v>381</v>
      </c>
      <c r="BA2" s="171" t="s">
        <v>33</v>
      </c>
      <c r="BB2" s="171" t="s">
        <v>33</v>
      </c>
      <c r="BC2" s="171" t="s">
        <v>235</v>
      </c>
      <c r="BD2" s="171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329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382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ROUND(J91,2)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ROUND((SUM(BE91:BE171)),2)</f>
        <v>0</v>
      </c>
      <c r="I35" s="94">
        <v>0.21</v>
      </c>
      <c r="J35" s="84">
        <f>ROUND(((SUM(BE91:BE171))*I35),2)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ROUND((SUM(BF91:BF171)),2)</f>
        <v>0</v>
      </c>
      <c r="I36" s="94">
        <v>0.15</v>
      </c>
      <c r="J36" s="84">
        <f>ROUND(((SUM(BF91:BF171))*I36),2)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ROUND((SUM(BG91:BG171)),2)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ROUND((SUM(BH91:BH171)),2)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ROUND((SUM(BI91:BI171)),2)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329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01.2 - Opevnění koryta - km 25,590 - 25,638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J91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J92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J93</f>
        <v>0</v>
      </c>
      <c r="L65" s="108"/>
    </row>
    <row r="66" spans="2:12" s="9" customFormat="1" ht="19.9" customHeight="1">
      <c r="B66" s="108"/>
      <c r="D66" s="109" t="s">
        <v>334</v>
      </c>
      <c r="E66" s="110"/>
      <c r="F66" s="110"/>
      <c r="G66" s="110"/>
      <c r="H66" s="110"/>
      <c r="I66" s="110"/>
      <c r="J66" s="111">
        <f>J147</f>
        <v>0</v>
      </c>
      <c r="L66" s="108"/>
    </row>
    <row r="67" spans="2:12" s="9" customFormat="1" ht="19.9" customHeight="1">
      <c r="B67" s="108"/>
      <c r="D67" s="109" t="s">
        <v>335</v>
      </c>
      <c r="E67" s="110"/>
      <c r="F67" s="110"/>
      <c r="G67" s="110"/>
      <c r="H67" s="110"/>
      <c r="I67" s="110"/>
      <c r="J67" s="111">
        <f>J156</f>
        <v>0</v>
      </c>
      <c r="L67" s="108"/>
    </row>
    <row r="68" spans="2:12" s="9" customFormat="1" ht="19.9" customHeight="1">
      <c r="B68" s="108"/>
      <c r="D68" s="109" t="s">
        <v>384</v>
      </c>
      <c r="E68" s="110"/>
      <c r="F68" s="110"/>
      <c r="G68" s="110"/>
      <c r="H68" s="110"/>
      <c r="I68" s="110"/>
      <c r="J68" s="111">
        <f>J164</f>
        <v>0</v>
      </c>
      <c r="L68" s="108"/>
    </row>
    <row r="69" spans="2:12" s="9" customFormat="1" ht="19.9" customHeight="1">
      <c r="B69" s="108"/>
      <c r="D69" s="109" t="s">
        <v>337</v>
      </c>
      <c r="E69" s="110"/>
      <c r="F69" s="110"/>
      <c r="G69" s="110"/>
      <c r="H69" s="110"/>
      <c r="I69" s="110"/>
      <c r="J69" s="111">
        <f>J169</f>
        <v>0</v>
      </c>
      <c r="L69" s="108"/>
    </row>
    <row r="70" spans="2:12" s="1" customFormat="1" ht="21.75" customHeight="1">
      <c r="B70" s="33"/>
      <c r="L70" s="33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4.95" customHeight="1">
      <c r="B76" s="33"/>
      <c r="C76" s="21" t="s">
        <v>178</v>
      </c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7" t="s">
        <v>16</v>
      </c>
      <c r="L78" s="33"/>
    </row>
    <row r="79" spans="2:12" s="1" customFormat="1" ht="16.5" customHeight="1">
      <c r="B79" s="33"/>
      <c r="E79" s="314" t="str">
        <f>E7</f>
        <v>Bělá - Domašov, ř. km 25,500 - 27,800 - odstranění PŠ 2021</v>
      </c>
      <c r="F79" s="315"/>
      <c r="G79" s="315"/>
      <c r="H79" s="315"/>
      <c r="L79" s="33"/>
    </row>
    <row r="80" spans="2:12" ht="12" customHeight="1">
      <c r="B80" s="20"/>
      <c r="C80" s="27" t="s">
        <v>166</v>
      </c>
      <c r="L80" s="20"/>
    </row>
    <row r="81" spans="2:12" s="1" customFormat="1" ht="16.5" customHeight="1">
      <c r="B81" s="33"/>
      <c r="E81" s="314" t="s">
        <v>329</v>
      </c>
      <c r="F81" s="316"/>
      <c r="G81" s="316"/>
      <c r="H81" s="316"/>
      <c r="L81" s="33"/>
    </row>
    <row r="82" spans="2:12" s="1" customFormat="1" ht="12" customHeight="1">
      <c r="B82" s="33"/>
      <c r="C82" s="27" t="s">
        <v>330</v>
      </c>
      <c r="L82" s="33"/>
    </row>
    <row r="83" spans="2:12" s="1" customFormat="1" ht="16.5" customHeight="1">
      <c r="B83" s="33"/>
      <c r="E83" s="280" t="str">
        <f>E11</f>
        <v>SO 01.2 - Opevnění koryta - km 25,590 - 25,638</v>
      </c>
      <c r="F83" s="316"/>
      <c r="G83" s="316"/>
      <c r="H83" s="316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7" t="s">
        <v>22</v>
      </c>
      <c r="F85" s="25" t="str">
        <f>F14</f>
        <v>Olomoucký kraj</v>
      </c>
      <c r="I85" s="27" t="s">
        <v>24</v>
      </c>
      <c r="J85" s="50" t="str">
        <f>IF(J14="","",J14)</f>
        <v>9. 5. 2022</v>
      </c>
      <c r="L85" s="33"/>
    </row>
    <row r="86" spans="2:12" s="1" customFormat="1" ht="6.95" customHeight="1">
      <c r="B86" s="33"/>
      <c r="L86" s="33"/>
    </row>
    <row r="87" spans="2:12" s="1" customFormat="1" ht="15.2" customHeight="1">
      <c r="B87" s="33"/>
      <c r="C87" s="27" t="s">
        <v>28</v>
      </c>
      <c r="F87" s="25" t="str">
        <f>E17</f>
        <v>Povodí Odry, státní podnik</v>
      </c>
      <c r="I87" s="27" t="s">
        <v>36</v>
      </c>
      <c r="J87" s="31" t="str">
        <f>E23</f>
        <v>AQUATIS, a.s.</v>
      </c>
      <c r="L87" s="33"/>
    </row>
    <row r="88" spans="2:12" s="1" customFormat="1" ht="25.7" customHeight="1">
      <c r="B88" s="33"/>
      <c r="C88" s="27" t="s">
        <v>34</v>
      </c>
      <c r="F88" s="25" t="str">
        <f>IF(E20="","",E20)</f>
        <v>Vyplň údaj</v>
      </c>
      <c r="I88" s="27" t="s">
        <v>40</v>
      </c>
      <c r="J88" s="31" t="str">
        <f>E26</f>
        <v xml:space="preserve">Ing. Michal Jendruščák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12"/>
      <c r="C90" s="113" t="s">
        <v>179</v>
      </c>
      <c r="D90" s="114" t="s">
        <v>63</v>
      </c>
      <c r="E90" s="114" t="s">
        <v>59</v>
      </c>
      <c r="F90" s="114" t="s">
        <v>60</v>
      </c>
      <c r="G90" s="114" t="s">
        <v>180</v>
      </c>
      <c r="H90" s="114" t="s">
        <v>181</v>
      </c>
      <c r="I90" s="114" t="s">
        <v>182</v>
      </c>
      <c r="J90" s="114" t="s">
        <v>170</v>
      </c>
      <c r="K90" s="115" t="s">
        <v>183</v>
      </c>
      <c r="L90" s="112"/>
      <c r="M90" s="57" t="s">
        <v>33</v>
      </c>
      <c r="N90" s="58" t="s">
        <v>48</v>
      </c>
      <c r="O90" s="58" t="s">
        <v>184</v>
      </c>
      <c r="P90" s="58" t="s">
        <v>185</v>
      </c>
      <c r="Q90" s="58" t="s">
        <v>186</v>
      </c>
      <c r="R90" s="58" t="s">
        <v>187</v>
      </c>
      <c r="S90" s="58" t="s">
        <v>188</v>
      </c>
      <c r="T90" s="59" t="s">
        <v>189</v>
      </c>
    </row>
    <row r="91" spans="2:63" s="1" customFormat="1" ht="22.9" customHeight="1">
      <c r="B91" s="33"/>
      <c r="C91" s="62" t="s">
        <v>190</v>
      </c>
      <c r="J91" s="116">
        <f>BK91</f>
        <v>0</v>
      </c>
      <c r="L91" s="33"/>
      <c r="M91" s="60"/>
      <c r="N91" s="51"/>
      <c r="O91" s="51"/>
      <c r="P91" s="117">
        <f>P92</f>
        <v>0</v>
      </c>
      <c r="Q91" s="51"/>
      <c r="R91" s="117">
        <f>R92</f>
        <v>275.19759</v>
      </c>
      <c r="S91" s="51"/>
      <c r="T91" s="118">
        <f>T92</f>
        <v>231.14000000000001</v>
      </c>
      <c r="AT91" s="17" t="s">
        <v>77</v>
      </c>
      <c r="AU91" s="17" t="s">
        <v>171</v>
      </c>
      <c r="BK91" s="119">
        <f>BK92</f>
        <v>0</v>
      </c>
    </row>
    <row r="92" spans="2:63" s="11" customFormat="1" ht="25.9" customHeight="1">
      <c r="B92" s="120"/>
      <c r="D92" s="121" t="s">
        <v>77</v>
      </c>
      <c r="E92" s="122" t="s">
        <v>338</v>
      </c>
      <c r="F92" s="122" t="s">
        <v>339</v>
      </c>
      <c r="I92" s="123"/>
      <c r="J92" s="124">
        <f>BK92</f>
        <v>0</v>
      </c>
      <c r="L92" s="120"/>
      <c r="M92" s="125"/>
      <c r="P92" s="126">
        <f>P93+P147+P156+P164+P169</f>
        <v>0</v>
      </c>
      <c r="R92" s="126">
        <f>R93+R147+R156+R164+R169</f>
        <v>275.19759</v>
      </c>
      <c r="T92" s="127">
        <f>T93+T147+T156+T164+T169</f>
        <v>231.14000000000001</v>
      </c>
      <c r="AR92" s="121" t="s">
        <v>85</v>
      </c>
      <c r="AT92" s="128" t="s">
        <v>77</v>
      </c>
      <c r="AU92" s="128" t="s">
        <v>78</v>
      </c>
      <c r="AY92" s="121" t="s">
        <v>194</v>
      </c>
      <c r="BK92" s="129">
        <f>BK93+BK147+BK156+BK164+BK169</f>
        <v>0</v>
      </c>
    </row>
    <row r="93" spans="2:63" s="11" customFormat="1" ht="22.9" customHeight="1">
      <c r="B93" s="120"/>
      <c r="D93" s="121" t="s">
        <v>77</v>
      </c>
      <c r="E93" s="130" t="s">
        <v>85</v>
      </c>
      <c r="F93" s="130" t="s">
        <v>385</v>
      </c>
      <c r="I93" s="123"/>
      <c r="J93" s="131">
        <f>BK93</f>
        <v>0</v>
      </c>
      <c r="L93" s="120"/>
      <c r="M93" s="125"/>
      <c r="P93" s="126">
        <f>SUM(P94:P146)</f>
        <v>0</v>
      </c>
      <c r="R93" s="126">
        <f>SUM(R94:R146)</f>
        <v>0.00242</v>
      </c>
      <c r="T93" s="127">
        <f>SUM(T94:T146)</f>
        <v>231.14000000000001</v>
      </c>
      <c r="AR93" s="121" t="s">
        <v>85</v>
      </c>
      <c r="AT93" s="128" t="s">
        <v>77</v>
      </c>
      <c r="AU93" s="128" t="s">
        <v>85</v>
      </c>
      <c r="AY93" s="121" t="s">
        <v>194</v>
      </c>
      <c r="BK93" s="129">
        <f>SUM(BK94:BK146)</f>
        <v>0</v>
      </c>
    </row>
    <row r="94" spans="2:65" s="1" customFormat="1" ht="24.2" customHeight="1">
      <c r="B94" s="33"/>
      <c r="C94" s="132" t="s">
        <v>85</v>
      </c>
      <c r="D94" s="132" t="s">
        <v>197</v>
      </c>
      <c r="E94" s="133" t="s">
        <v>386</v>
      </c>
      <c r="F94" s="134" t="s">
        <v>387</v>
      </c>
      <c r="G94" s="135" t="s">
        <v>344</v>
      </c>
      <c r="H94" s="136">
        <v>127</v>
      </c>
      <c r="I94" s="137"/>
      <c r="J94" s="138">
        <f>ROUND(I94*H94,2)</f>
        <v>0</v>
      </c>
      <c r="K94" s="134" t="s">
        <v>295</v>
      </c>
      <c r="L94" s="33"/>
      <c r="M94" s="139" t="s">
        <v>33</v>
      </c>
      <c r="N94" s="140" t="s">
        <v>49</v>
      </c>
      <c r="P94" s="141">
        <f>O94*H94</f>
        <v>0</v>
      </c>
      <c r="Q94" s="141">
        <v>0</v>
      </c>
      <c r="R94" s="141">
        <f>Q94*H94</f>
        <v>0</v>
      </c>
      <c r="S94" s="141">
        <v>1.82</v>
      </c>
      <c r="T94" s="142">
        <f>S94*H94</f>
        <v>231.14000000000001</v>
      </c>
      <c r="AR94" s="143" t="s">
        <v>201</v>
      </c>
      <c r="AT94" s="143" t="s">
        <v>197</v>
      </c>
      <c r="AU94" s="143" t="s">
        <v>87</v>
      </c>
      <c r="AY94" s="17" t="s">
        <v>194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7" t="s">
        <v>85</v>
      </c>
      <c r="BK94" s="144">
        <f>ROUND(I94*H94,2)</f>
        <v>0</v>
      </c>
      <c r="BL94" s="17" t="s">
        <v>201</v>
      </c>
      <c r="BM94" s="143" t="s">
        <v>388</v>
      </c>
    </row>
    <row r="95" spans="2:47" s="1" customFormat="1" ht="11.25">
      <c r="B95" s="33"/>
      <c r="D95" s="149" t="s">
        <v>297</v>
      </c>
      <c r="F95" s="150" t="s">
        <v>389</v>
      </c>
      <c r="I95" s="147"/>
      <c r="L95" s="33"/>
      <c r="M95" s="148"/>
      <c r="T95" s="54"/>
      <c r="AT95" s="17" t="s">
        <v>297</v>
      </c>
      <c r="AU95" s="17" t="s">
        <v>87</v>
      </c>
    </row>
    <row r="96" spans="2:51" s="12" customFormat="1" ht="11.25">
      <c r="B96" s="151"/>
      <c r="D96" s="145" t="s">
        <v>320</v>
      </c>
      <c r="E96" s="152" t="s">
        <v>33</v>
      </c>
      <c r="F96" s="153" t="s">
        <v>390</v>
      </c>
      <c r="H96" s="154">
        <v>127</v>
      </c>
      <c r="I96" s="155"/>
      <c r="L96" s="151"/>
      <c r="M96" s="156"/>
      <c r="T96" s="157"/>
      <c r="AT96" s="152" t="s">
        <v>320</v>
      </c>
      <c r="AU96" s="152" t="s">
        <v>87</v>
      </c>
      <c r="AV96" s="12" t="s">
        <v>87</v>
      </c>
      <c r="AW96" s="12" t="s">
        <v>39</v>
      </c>
      <c r="AX96" s="12" t="s">
        <v>85</v>
      </c>
      <c r="AY96" s="152" t="s">
        <v>194</v>
      </c>
    </row>
    <row r="97" spans="2:65" s="1" customFormat="1" ht="33" customHeight="1">
      <c r="B97" s="33"/>
      <c r="C97" s="132" t="s">
        <v>87</v>
      </c>
      <c r="D97" s="132" t="s">
        <v>197</v>
      </c>
      <c r="E97" s="133" t="s">
        <v>391</v>
      </c>
      <c r="F97" s="134" t="s">
        <v>392</v>
      </c>
      <c r="G97" s="135" t="s">
        <v>344</v>
      </c>
      <c r="H97" s="136">
        <v>152</v>
      </c>
      <c r="I97" s="137"/>
      <c r="J97" s="138">
        <f>ROUND(I97*H97,2)</f>
        <v>0</v>
      </c>
      <c r="K97" s="134" t="s">
        <v>295</v>
      </c>
      <c r="L97" s="33"/>
      <c r="M97" s="139" t="s">
        <v>33</v>
      </c>
      <c r="N97" s="140" t="s">
        <v>49</v>
      </c>
      <c r="P97" s="141">
        <f>O97*H97</f>
        <v>0</v>
      </c>
      <c r="Q97" s="141">
        <v>0</v>
      </c>
      <c r="R97" s="141">
        <f>Q97*H97</f>
        <v>0</v>
      </c>
      <c r="S97" s="141">
        <v>0</v>
      </c>
      <c r="T97" s="142">
        <f>S97*H97</f>
        <v>0</v>
      </c>
      <c r="AR97" s="143" t="s">
        <v>201</v>
      </c>
      <c r="AT97" s="143" t="s">
        <v>197</v>
      </c>
      <c r="AU97" s="143" t="s">
        <v>87</v>
      </c>
      <c r="AY97" s="17" t="s">
        <v>194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7" t="s">
        <v>85</v>
      </c>
      <c r="BK97" s="144">
        <f>ROUND(I97*H97,2)</f>
        <v>0</v>
      </c>
      <c r="BL97" s="17" t="s">
        <v>201</v>
      </c>
      <c r="BM97" s="143" t="s">
        <v>393</v>
      </c>
    </row>
    <row r="98" spans="2:47" s="1" customFormat="1" ht="11.25">
      <c r="B98" s="33"/>
      <c r="D98" s="149" t="s">
        <v>297</v>
      </c>
      <c r="F98" s="150" t="s">
        <v>394</v>
      </c>
      <c r="I98" s="147"/>
      <c r="L98" s="33"/>
      <c r="M98" s="148"/>
      <c r="T98" s="54"/>
      <c r="AT98" s="17" t="s">
        <v>297</v>
      </c>
      <c r="AU98" s="17" t="s">
        <v>87</v>
      </c>
    </row>
    <row r="99" spans="2:51" s="12" customFormat="1" ht="11.25">
      <c r="B99" s="151"/>
      <c r="D99" s="145" t="s">
        <v>320</v>
      </c>
      <c r="E99" s="152" t="s">
        <v>33</v>
      </c>
      <c r="F99" s="153" t="s">
        <v>395</v>
      </c>
      <c r="H99" s="154">
        <v>152</v>
      </c>
      <c r="I99" s="155"/>
      <c r="L99" s="151"/>
      <c r="M99" s="156"/>
      <c r="T99" s="157"/>
      <c r="AT99" s="152" t="s">
        <v>320</v>
      </c>
      <c r="AU99" s="152" t="s">
        <v>87</v>
      </c>
      <c r="AV99" s="12" t="s">
        <v>87</v>
      </c>
      <c r="AW99" s="12" t="s">
        <v>39</v>
      </c>
      <c r="AX99" s="12" t="s">
        <v>85</v>
      </c>
      <c r="AY99" s="152" t="s">
        <v>194</v>
      </c>
    </row>
    <row r="100" spans="2:65" s="1" customFormat="1" ht="37.9" customHeight="1">
      <c r="B100" s="33"/>
      <c r="C100" s="132" t="s">
        <v>208</v>
      </c>
      <c r="D100" s="132" t="s">
        <v>197</v>
      </c>
      <c r="E100" s="133" t="s">
        <v>396</v>
      </c>
      <c r="F100" s="134" t="s">
        <v>397</v>
      </c>
      <c r="G100" s="135" t="s">
        <v>344</v>
      </c>
      <c r="H100" s="136">
        <v>161</v>
      </c>
      <c r="I100" s="137"/>
      <c r="J100" s="138">
        <f>ROUND(I100*H100,2)</f>
        <v>0</v>
      </c>
      <c r="K100" s="134" t="s">
        <v>295</v>
      </c>
      <c r="L100" s="33"/>
      <c r="M100" s="139" t="s">
        <v>33</v>
      </c>
      <c r="N100" s="140" t="s">
        <v>49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201</v>
      </c>
      <c r="AT100" s="143" t="s">
        <v>197</v>
      </c>
      <c r="AU100" s="143" t="s">
        <v>87</v>
      </c>
      <c r="AY100" s="17" t="s">
        <v>194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7" t="s">
        <v>85</v>
      </c>
      <c r="BK100" s="144">
        <f>ROUND(I100*H100,2)</f>
        <v>0</v>
      </c>
      <c r="BL100" s="17" t="s">
        <v>201</v>
      </c>
      <c r="BM100" s="143" t="s">
        <v>398</v>
      </c>
    </row>
    <row r="101" spans="2:47" s="1" customFormat="1" ht="11.25">
      <c r="B101" s="33"/>
      <c r="D101" s="149" t="s">
        <v>297</v>
      </c>
      <c r="F101" s="150" t="s">
        <v>399</v>
      </c>
      <c r="I101" s="147"/>
      <c r="L101" s="33"/>
      <c r="M101" s="148"/>
      <c r="T101" s="54"/>
      <c r="AT101" s="17" t="s">
        <v>297</v>
      </c>
      <c r="AU101" s="17" t="s">
        <v>87</v>
      </c>
    </row>
    <row r="102" spans="2:51" s="12" customFormat="1" ht="11.25">
      <c r="B102" s="151"/>
      <c r="D102" s="145" t="s">
        <v>320</v>
      </c>
      <c r="E102" s="152" t="s">
        <v>33</v>
      </c>
      <c r="F102" s="153" t="s">
        <v>395</v>
      </c>
      <c r="H102" s="154">
        <v>152</v>
      </c>
      <c r="I102" s="155"/>
      <c r="L102" s="151"/>
      <c r="M102" s="156"/>
      <c r="T102" s="157"/>
      <c r="AT102" s="152" t="s">
        <v>320</v>
      </c>
      <c r="AU102" s="152" t="s">
        <v>87</v>
      </c>
      <c r="AV102" s="12" t="s">
        <v>87</v>
      </c>
      <c r="AW102" s="12" t="s">
        <v>39</v>
      </c>
      <c r="AX102" s="12" t="s">
        <v>78</v>
      </c>
      <c r="AY102" s="152" t="s">
        <v>194</v>
      </c>
    </row>
    <row r="103" spans="2:51" s="13" customFormat="1" ht="11.25">
      <c r="B103" s="172"/>
      <c r="D103" s="145" t="s">
        <v>320</v>
      </c>
      <c r="E103" s="173" t="s">
        <v>33</v>
      </c>
      <c r="F103" s="174" t="s">
        <v>400</v>
      </c>
      <c r="H103" s="175">
        <v>152</v>
      </c>
      <c r="I103" s="176"/>
      <c r="L103" s="172"/>
      <c r="M103" s="177"/>
      <c r="T103" s="178"/>
      <c r="AT103" s="173" t="s">
        <v>320</v>
      </c>
      <c r="AU103" s="173" t="s">
        <v>87</v>
      </c>
      <c r="AV103" s="13" t="s">
        <v>208</v>
      </c>
      <c r="AW103" s="13" t="s">
        <v>39</v>
      </c>
      <c r="AX103" s="13" t="s">
        <v>78</v>
      </c>
      <c r="AY103" s="173" t="s">
        <v>194</v>
      </c>
    </row>
    <row r="104" spans="2:51" s="12" customFormat="1" ht="11.25">
      <c r="B104" s="151"/>
      <c r="D104" s="145" t="s">
        <v>320</v>
      </c>
      <c r="E104" s="152" t="s">
        <v>33</v>
      </c>
      <c r="F104" s="153" t="s">
        <v>401</v>
      </c>
      <c r="H104" s="154">
        <v>9</v>
      </c>
      <c r="I104" s="155"/>
      <c r="L104" s="151"/>
      <c r="M104" s="156"/>
      <c r="T104" s="157"/>
      <c r="AT104" s="152" t="s">
        <v>320</v>
      </c>
      <c r="AU104" s="152" t="s">
        <v>87</v>
      </c>
      <c r="AV104" s="12" t="s">
        <v>87</v>
      </c>
      <c r="AW104" s="12" t="s">
        <v>39</v>
      </c>
      <c r="AX104" s="12" t="s">
        <v>78</v>
      </c>
      <c r="AY104" s="152" t="s">
        <v>194</v>
      </c>
    </row>
    <row r="105" spans="2:51" s="13" customFormat="1" ht="11.25">
      <c r="B105" s="172"/>
      <c r="D105" s="145" t="s">
        <v>320</v>
      </c>
      <c r="E105" s="173" t="s">
        <v>381</v>
      </c>
      <c r="F105" s="174" t="s">
        <v>400</v>
      </c>
      <c r="H105" s="175">
        <v>9</v>
      </c>
      <c r="I105" s="176"/>
      <c r="L105" s="172"/>
      <c r="M105" s="177"/>
      <c r="T105" s="178"/>
      <c r="AT105" s="173" t="s">
        <v>320</v>
      </c>
      <c r="AU105" s="173" t="s">
        <v>87</v>
      </c>
      <c r="AV105" s="13" t="s">
        <v>208</v>
      </c>
      <c r="AW105" s="13" t="s">
        <v>39</v>
      </c>
      <c r="AX105" s="13" t="s">
        <v>78</v>
      </c>
      <c r="AY105" s="173" t="s">
        <v>194</v>
      </c>
    </row>
    <row r="106" spans="2:51" s="14" customFormat="1" ht="11.25">
      <c r="B106" s="179"/>
      <c r="D106" s="145" t="s">
        <v>320</v>
      </c>
      <c r="E106" s="180" t="s">
        <v>33</v>
      </c>
      <c r="F106" s="181" t="s">
        <v>402</v>
      </c>
      <c r="H106" s="182">
        <v>161</v>
      </c>
      <c r="I106" s="183"/>
      <c r="L106" s="179"/>
      <c r="M106" s="184"/>
      <c r="T106" s="185"/>
      <c r="AT106" s="180" t="s">
        <v>320</v>
      </c>
      <c r="AU106" s="180" t="s">
        <v>87</v>
      </c>
      <c r="AV106" s="14" t="s">
        <v>201</v>
      </c>
      <c r="AW106" s="14" t="s">
        <v>39</v>
      </c>
      <c r="AX106" s="14" t="s">
        <v>85</v>
      </c>
      <c r="AY106" s="180" t="s">
        <v>194</v>
      </c>
    </row>
    <row r="107" spans="2:65" s="1" customFormat="1" ht="37.9" customHeight="1">
      <c r="B107" s="33"/>
      <c r="C107" s="132" t="s">
        <v>201</v>
      </c>
      <c r="D107" s="132" t="s">
        <v>197</v>
      </c>
      <c r="E107" s="133" t="s">
        <v>403</v>
      </c>
      <c r="F107" s="134" t="s">
        <v>404</v>
      </c>
      <c r="G107" s="135" t="s">
        <v>344</v>
      </c>
      <c r="H107" s="136">
        <v>18.15</v>
      </c>
      <c r="I107" s="137"/>
      <c r="J107" s="138">
        <f>ROUND(I107*H107,2)</f>
        <v>0</v>
      </c>
      <c r="K107" s="134" t="s">
        <v>295</v>
      </c>
      <c r="L107" s="33"/>
      <c r="M107" s="139" t="s">
        <v>33</v>
      </c>
      <c r="N107" s="140" t="s">
        <v>49</v>
      </c>
      <c r="P107" s="141">
        <f>O107*H107</f>
        <v>0</v>
      </c>
      <c r="Q107" s="141">
        <v>0</v>
      </c>
      <c r="R107" s="141">
        <f>Q107*H107</f>
        <v>0</v>
      </c>
      <c r="S107" s="141">
        <v>0</v>
      </c>
      <c r="T107" s="142">
        <f>S107*H107</f>
        <v>0</v>
      </c>
      <c r="AR107" s="143" t="s">
        <v>201</v>
      </c>
      <c r="AT107" s="143" t="s">
        <v>197</v>
      </c>
      <c r="AU107" s="143" t="s">
        <v>87</v>
      </c>
      <c r="AY107" s="17" t="s">
        <v>194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7" t="s">
        <v>85</v>
      </c>
      <c r="BK107" s="144">
        <f>ROUND(I107*H107,2)</f>
        <v>0</v>
      </c>
      <c r="BL107" s="17" t="s">
        <v>201</v>
      </c>
      <c r="BM107" s="143" t="s">
        <v>405</v>
      </c>
    </row>
    <row r="108" spans="2:47" s="1" customFormat="1" ht="11.25">
      <c r="B108" s="33"/>
      <c r="D108" s="149" t="s">
        <v>297</v>
      </c>
      <c r="F108" s="150" t="s">
        <v>406</v>
      </c>
      <c r="I108" s="147"/>
      <c r="L108" s="33"/>
      <c r="M108" s="148"/>
      <c r="T108" s="54"/>
      <c r="AT108" s="17" t="s">
        <v>297</v>
      </c>
      <c r="AU108" s="17" t="s">
        <v>87</v>
      </c>
    </row>
    <row r="109" spans="2:51" s="12" customFormat="1" ht="11.25">
      <c r="B109" s="151"/>
      <c r="D109" s="145" t="s">
        <v>320</v>
      </c>
      <c r="E109" s="152" t="s">
        <v>33</v>
      </c>
      <c r="F109" s="153" t="s">
        <v>407</v>
      </c>
      <c r="H109" s="154">
        <v>18.15</v>
      </c>
      <c r="I109" s="155"/>
      <c r="L109" s="151"/>
      <c r="M109" s="156"/>
      <c r="T109" s="157"/>
      <c r="AT109" s="152" t="s">
        <v>320</v>
      </c>
      <c r="AU109" s="152" t="s">
        <v>87</v>
      </c>
      <c r="AV109" s="12" t="s">
        <v>87</v>
      </c>
      <c r="AW109" s="12" t="s">
        <v>39</v>
      </c>
      <c r="AX109" s="12" t="s">
        <v>85</v>
      </c>
      <c r="AY109" s="152" t="s">
        <v>194</v>
      </c>
    </row>
    <row r="110" spans="2:65" s="1" customFormat="1" ht="37.9" customHeight="1">
      <c r="B110" s="33"/>
      <c r="C110" s="132" t="s">
        <v>193</v>
      </c>
      <c r="D110" s="132" t="s">
        <v>197</v>
      </c>
      <c r="E110" s="133" t="s">
        <v>408</v>
      </c>
      <c r="F110" s="134" t="s">
        <v>409</v>
      </c>
      <c r="G110" s="135" t="s">
        <v>344</v>
      </c>
      <c r="H110" s="136">
        <v>272.25</v>
      </c>
      <c r="I110" s="137"/>
      <c r="J110" s="138">
        <f>ROUND(I110*H110,2)</f>
        <v>0</v>
      </c>
      <c r="K110" s="134" t="s">
        <v>295</v>
      </c>
      <c r="L110" s="33"/>
      <c r="M110" s="139" t="s">
        <v>33</v>
      </c>
      <c r="N110" s="140" t="s">
        <v>49</v>
      </c>
      <c r="P110" s="141">
        <f>O110*H110</f>
        <v>0</v>
      </c>
      <c r="Q110" s="141">
        <v>0</v>
      </c>
      <c r="R110" s="141">
        <f>Q110*H110</f>
        <v>0</v>
      </c>
      <c r="S110" s="141">
        <v>0</v>
      </c>
      <c r="T110" s="142">
        <f>S110*H110</f>
        <v>0</v>
      </c>
      <c r="AR110" s="143" t="s">
        <v>201</v>
      </c>
      <c r="AT110" s="143" t="s">
        <v>197</v>
      </c>
      <c r="AU110" s="143" t="s">
        <v>87</v>
      </c>
      <c r="AY110" s="17" t="s">
        <v>194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7" t="s">
        <v>85</v>
      </c>
      <c r="BK110" s="144">
        <f>ROUND(I110*H110,2)</f>
        <v>0</v>
      </c>
      <c r="BL110" s="17" t="s">
        <v>201</v>
      </c>
      <c r="BM110" s="143" t="s">
        <v>410</v>
      </c>
    </row>
    <row r="111" spans="2:47" s="1" customFormat="1" ht="11.25">
      <c r="B111" s="33"/>
      <c r="D111" s="149" t="s">
        <v>297</v>
      </c>
      <c r="F111" s="150" t="s">
        <v>411</v>
      </c>
      <c r="I111" s="147"/>
      <c r="L111" s="33"/>
      <c r="M111" s="148"/>
      <c r="T111" s="54"/>
      <c r="AT111" s="17" t="s">
        <v>297</v>
      </c>
      <c r="AU111" s="17" t="s">
        <v>87</v>
      </c>
    </row>
    <row r="112" spans="2:51" s="12" customFormat="1" ht="11.25">
      <c r="B112" s="151"/>
      <c r="D112" s="145" t="s">
        <v>320</v>
      </c>
      <c r="E112" s="152" t="s">
        <v>33</v>
      </c>
      <c r="F112" s="153" t="s">
        <v>412</v>
      </c>
      <c r="H112" s="154">
        <v>272.25</v>
      </c>
      <c r="I112" s="155"/>
      <c r="L112" s="151"/>
      <c r="M112" s="156"/>
      <c r="T112" s="157"/>
      <c r="AT112" s="152" t="s">
        <v>320</v>
      </c>
      <c r="AU112" s="152" t="s">
        <v>87</v>
      </c>
      <c r="AV112" s="12" t="s">
        <v>87</v>
      </c>
      <c r="AW112" s="12" t="s">
        <v>39</v>
      </c>
      <c r="AX112" s="12" t="s">
        <v>85</v>
      </c>
      <c r="AY112" s="152" t="s">
        <v>194</v>
      </c>
    </row>
    <row r="113" spans="2:65" s="1" customFormat="1" ht="16.5" customHeight="1">
      <c r="B113" s="33"/>
      <c r="C113" s="132" t="s">
        <v>219</v>
      </c>
      <c r="D113" s="132" t="s">
        <v>197</v>
      </c>
      <c r="E113" s="133" t="s">
        <v>413</v>
      </c>
      <c r="F113" s="134" t="s">
        <v>414</v>
      </c>
      <c r="G113" s="135" t="s">
        <v>344</v>
      </c>
      <c r="H113" s="136">
        <v>18.15</v>
      </c>
      <c r="I113" s="137"/>
      <c r="J113" s="138">
        <f>ROUND(I113*H113,2)</f>
        <v>0</v>
      </c>
      <c r="K113" s="134" t="s">
        <v>33</v>
      </c>
      <c r="L113" s="33"/>
      <c r="M113" s="139" t="s">
        <v>33</v>
      </c>
      <c r="N113" s="140" t="s">
        <v>49</v>
      </c>
      <c r="P113" s="141">
        <f>O113*H113</f>
        <v>0</v>
      </c>
      <c r="Q113" s="141">
        <v>0</v>
      </c>
      <c r="R113" s="141">
        <f>Q113*H113</f>
        <v>0</v>
      </c>
      <c r="S113" s="141">
        <v>0</v>
      </c>
      <c r="T113" s="142">
        <f>S113*H113</f>
        <v>0</v>
      </c>
      <c r="AR113" s="143" t="s">
        <v>201</v>
      </c>
      <c r="AT113" s="143" t="s">
        <v>197</v>
      </c>
      <c r="AU113" s="143" t="s">
        <v>87</v>
      </c>
      <c r="AY113" s="17" t="s">
        <v>194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7" t="s">
        <v>85</v>
      </c>
      <c r="BK113" s="144">
        <f>ROUND(I113*H113,2)</f>
        <v>0</v>
      </c>
      <c r="BL113" s="17" t="s">
        <v>201</v>
      </c>
      <c r="BM113" s="143" t="s">
        <v>415</v>
      </c>
    </row>
    <row r="114" spans="2:51" s="12" customFormat="1" ht="11.25">
      <c r="B114" s="151"/>
      <c r="D114" s="145" t="s">
        <v>320</v>
      </c>
      <c r="E114" s="152" t="s">
        <v>33</v>
      </c>
      <c r="F114" s="153" t="s">
        <v>416</v>
      </c>
      <c r="H114" s="154">
        <v>18.15</v>
      </c>
      <c r="I114" s="155"/>
      <c r="L114" s="151"/>
      <c r="M114" s="156"/>
      <c r="T114" s="157"/>
      <c r="AT114" s="152" t="s">
        <v>320</v>
      </c>
      <c r="AU114" s="152" t="s">
        <v>87</v>
      </c>
      <c r="AV114" s="12" t="s">
        <v>87</v>
      </c>
      <c r="AW114" s="12" t="s">
        <v>39</v>
      </c>
      <c r="AX114" s="12" t="s">
        <v>85</v>
      </c>
      <c r="AY114" s="152" t="s">
        <v>194</v>
      </c>
    </row>
    <row r="115" spans="2:65" s="1" customFormat="1" ht="24.2" customHeight="1">
      <c r="B115" s="33"/>
      <c r="C115" s="132" t="s">
        <v>223</v>
      </c>
      <c r="D115" s="132" t="s">
        <v>197</v>
      </c>
      <c r="E115" s="133" t="s">
        <v>417</v>
      </c>
      <c r="F115" s="134" t="s">
        <v>418</v>
      </c>
      <c r="G115" s="135" t="s">
        <v>344</v>
      </c>
      <c r="H115" s="136">
        <v>9</v>
      </c>
      <c r="I115" s="137"/>
      <c r="J115" s="138">
        <f>ROUND(I115*H115,2)</f>
        <v>0</v>
      </c>
      <c r="K115" s="134" t="s">
        <v>295</v>
      </c>
      <c r="L115" s="33"/>
      <c r="M115" s="139" t="s">
        <v>33</v>
      </c>
      <c r="N115" s="140" t="s">
        <v>49</v>
      </c>
      <c r="P115" s="141">
        <f>O115*H115</f>
        <v>0</v>
      </c>
      <c r="Q115" s="141">
        <v>0</v>
      </c>
      <c r="R115" s="141">
        <f>Q115*H115</f>
        <v>0</v>
      </c>
      <c r="S115" s="141">
        <v>0</v>
      </c>
      <c r="T115" s="142">
        <f>S115*H115</f>
        <v>0</v>
      </c>
      <c r="AR115" s="143" t="s">
        <v>201</v>
      </c>
      <c r="AT115" s="143" t="s">
        <v>197</v>
      </c>
      <c r="AU115" s="143" t="s">
        <v>87</v>
      </c>
      <c r="AY115" s="17" t="s">
        <v>194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7" t="s">
        <v>85</v>
      </c>
      <c r="BK115" s="144">
        <f>ROUND(I115*H115,2)</f>
        <v>0</v>
      </c>
      <c r="BL115" s="17" t="s">
        <v>201</v>
      </c>
      <c r="BM115" s="143" t="s">
        <v>419</v>
      </c>
    </row>
    <row r="116" spans="2:47" s="1" customFormat="1" ht="11.25">
      <c r="B116" s="33"/>
      <c r="D116" s="149" t="s">
        <v>297</v>
      </c>
      <c r="F116" s="150" t="s">
        <v>420</v>
      </c>
      <c r="I116" s="147"/>
      <c r="L116" s="33"/>
      <c r="M116" s="148"/>
      <c r="T116" s="54"/>
      <c r="AT116" s="17" t="s">
        <v>297</v>
      </c>
      <c r="AU116" s="17" t="s">
        <v>87</v>
      </c>
    </row>
    <row r="117" spans="2:51" s="12" customFormat="1" ht="11.25">
      <c r="B117" s="151"/>
      <c r="D117" s="145" t="s">
        <v>320</v>
      </c>
      <c r="E117" s="152" t="s">
        <v>33</v>
      </c>
      <c r="F117" s="153" t="s">
        <v>381</v>
      </c>
      <c r="H117" s="154">
        <v>9</v>
      </c>
      <c r="I117" s="155"/>
      <c r="L117" s="151"/>
      <c r="M117" s="156"/>
      <c r="T117" s="157"/>
      <c r="AT117" s="152" t="s">
        <v>320</v>
      </c>
      <c r="AU117" s="152" t="s">
        <v>87</v>
      </c>
      <c r="AV117" s="12" t="s">
        <v>87</v>
      </c>
      <c r="AW117" s="12" t="s">
        <v>39</v>
      </c>
      <c r="AX117" s="12" t="s">
        <v>85</v>
      </c>
      <c r="AY117" s="152" t="s">
        <v>194</v>
      </c>
    </row>
    <row r="118" spans="2:65" s="1" customFormat="1" ht="24.2" customHeight="1">
      <c r="B118" s="33"/>
      <c r="C118" s="132" t="s">
        <v>228</v>
      </c>
      <c r="D118" s="132" t="s">
        <v>197</v>
      </c>
      <c r="E118" s="133" t="s">
        <v>421</v>
      </c>
      <c r="F118" s="134" t="s">
        <v>422</v>
      </c>
      <c r="G118" s="135" t="s">
        <v>344</v>
      </c>
      <c r="H118" s="136">
        <v>9</v>
      </c>
      <c r="I118" s="137"/>
      <c r="J118" s="138">
        <f>ROUND(I118*H118,2)</f>
        <v>0</v>
      </c>
      <c r="K118" s="134" t="s">
        <v>295</v>
      </c>
      <c r="L118" s="33"/>
      <c r="M118" s="139" t="s">
        <v>33</v>
      </c>
      <c r="N118" s="140" t="s">
        <v>49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201</v>
      </c>
      <c r="AT118" s="143" t="s">
        <v>197</v>
      </c>
      <c r="AU118" s="143" t="s">
        <v>87</v>
      </c>
      <c r="AY118" s="17" t="s">
        <v>194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7" t="s">
        <v>85</v>
      </c>
      <c r="BK118" s="144">
        <f>ROUND(I118*H118,2)</f>
        <v>0</v>
      </c>
      <c r="BL118" s="17" t="s">
        <v>201</v>
      </c>
      <c r="BM118" s="143" t="s">
        <v>423</v>
      </c>
    </row>
    <row r="119" spans="2:47" s="1" customFormat="1" ht="11.25">
      <c r="B119" s="33"/>
      <c r="D119" s="149" t="s">
        <v>297</v>
      </c>
      <c r="F119" s="150" t="s">
        <v>424</v>
      </c>
      <c r="I119" s="147"/>
      <c r="L119" s="33"/>
      <c r="M119" s="148"/>
      <c r="T119" s="54"/>
      <c r="AT119" s="17" t="s">
        <v>297</v>
      </c>
      <c r="AU119" s="17" t="s">
        <v>87</v>
      </c>
    </row>
    <row r="120" spans="2:51" s="12" customFormat="1" ht="11.25">
      <c r="B120" s="151"/>
      <c r="D120" s="145" t="s">
        <v>320</v>
      </c>
      <c r="E120" s="152" t="s">
        <v>33</v>
      </c>
      <c r="F120" s="153" t="s">
        <v>401</v>
      </c>
      <c r="H120" s="154">
        <v>9</v>
      </c>
      <c r="I120" s="155"/>
      <c r="L120" s="151"/>
      <c r="M120" s="156"/>
      <c r="T120" s="157"/>
      <c r="AT120" s="152" t="s">
        <v>320</v>
      </c>
      <c r="AU120" s="152" t="s">
        <v>87</v>
      </c>
      <c r="AV120" s="12" t="s">
        <v>87</v>
      </c>
      <c r="AW120" s="12" t="s">
        <v>39</v>
      </c>
      <c r="AX120" s="12" t="s">
        <v>85</v>
      </c>
      <c r="AY120" s="152" t="s">
        <v>194</v>
      </c>
    </row>
    <row r="121" spans="2:65" s="1" customFormat="1" ht="24.2" customHeight="1">
      <c r="B121" s="33"/>
      <c r="C121" s="132" t="s">
        <v>235</v>
      </c>
      <c r="D121" s="132" t="s">
        <v>197</v>
      </c>
      <c r="E121" s="133" t="s">
        <v>425</v>
      </c>
      <c r="F121" s="134" t="s">
        <v>426</v>
      </c>
      <c r="G121" s="135" t="s">
        <v>317</v>
      </c>
      <c r="H121" s="136">
        <v>104</v>
      </c>
      <c r="I121" s="137"/>
      <c r="J121" s="138">
        <f>ROUND(I121*H121,2)</f>
        <v>0</v>
      </c>
      <c r="K121" s="134" t="s">
        <v>295</v>
      </c>
      <c r="L121" s="33"/>
      <c r="M121" s="139" t="s">
        <v>33</v>
      </c>
      <c r="N121" s="140" t="s">
        <v>49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201</v>
      </c>
      <c r="AT121" s="143" t="s">
        <v>197</v>
      </c>
      <c r="AU121" s="143" t="s">
        <v>87</v>
      </c>
      <c r="AY121" s="17" t="s">
        <v>194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7" t="s">
        <v>85</v>
      </c>
      <c r="BK121" s="144">
        <f>ROUND(I121*H121,2)</f>
        <v>0</v>
      </c>
      <c r="BL121" s="17" t="s">
        <v>201</v>
      </c>
      <c r="BM121" s="143" t="s">
        <v>427</v>
      </c>
    </row>
    <row r="122" spans="2:47" s="1" customFormat="1" ht="11.25">
      <c r="B122" s="33"/>
      <c r="D122" s="149" t="s">
        <v>297</v>
      </c>
      <c r="F122" s="150" t="s">
        <v>428</v>
      </c>
      <c r="I122" s="147"/>
      <c r="L122" s="33"/>
      <c r="M122" s="148"/>
      <c r="T122" s="54"/>
      <c r="AT122" s="17" t="s">
        <v>297</v>
      </c>
      <c r="AU122" s="17" t="s">
        <v>87</v>
      </c>
    </row>
    <row r="123" spans="2:51" s="12" customFormat="1" ht="11.25">
      <c r="B123" s="151"/>
      <c r="D123" s="145" t="s">
        <v>320</v>
      </c>
      <c r="E123" s="152" t="s">
        <v>33</v>
      </c>
      <c r="F123" s="153" t="s">
        <v>429</v>
      </c>
      <c r="H123" s="154">
        <v>104</v>
      </c>
      <c r="I123" s="155"/>
      <c r="L123" s="151"/>
      <c r="M123" s="156"/>
      <c r="T123" s="157"/>
      <c r="AT123" s="152" t="s">
        <v>320</v>
      </c>
      <c r="AU123" s="152" t="s">
        <v>87</v>
      </c>
      <c r="AV123" s="12" t="s">
        <v>87</v>
      </c>
      <c r="AW123" s="12" t="s">
        <v>39</v>
      </c>
      <c r="AX123" s="12" t="s">
        <v>85</v>
      </c>
      <c r="AY123" s="152" t="s">
        <v>194</v>
      </c>
    </row>
    <row r="124" spans="2:65" s="1" customFormat="1" ht="24.2" customHeight="1">
      <c r="B124" s="33"/>
      <c r="C124" s="132" t="s">
        <v>239</v>
      </c>
      <c r="D124" s="132" t="s">
        <v>197</v>
      </c>
      <c r="E124" s="133" t="s">
        <v>430</v>
      </c>
      <c r="F124" s="134" t="s">
        <v>431</v>
      </c>
      <c r="G124" s="135" t="s">
        <v>317</v>
      </c>
      <c r="H124" s="136">
        <v>104</v>
      </c>
      <c r="I124" s="137"/>
      <c r="J124" s="138">
        <f>ROUND(I124*H124,2)</f>
        <v>0</v>
      </c>
      <c r="K124" s="134" t="s">
        <v>295</v>
      </c>
      <c r="L124" s="33"/>
      <c r="M124" s="139" t="s">
        <v>33</v>
      </c>
      <c r="N124" s="140" t="s">
        <v>49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201</v>
      </c>
      <c r="AT124" s="143" t="s">
        <v>197</v>
      </c>
      <c r="AU124" s="143" t="s">
        <v>87</v>
      </c>
      <c r="AY124" s="17" t="s">
        <v>194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7" t="s">
        <v>85</v>
      </c>
      <c r="BK124" s="144">
        <f>ROUND(I124*H124,2)</f>
        <v>0</v>
      </c>
      <c r="BL124" s="17" t="s">
        <v>201</v>
      </c>
      <c r="BM124" s="143" t="s">
        <v>432</v>
      </c>
    </row>
    <row r="125" spans="2:47" s="1" customFormat="1" ht="11.25">
      <c r="B125" s="33"/>
      <c r="D125" s="149" t="s">
        <v>297</v>
      </c>
      <c r="F125" s="150" t="s">
        <v>433</v>
      </c>
      <c r="I125" s="147"/>
      <c r="L125" s="33"/>
      <c r="M125" s="148"/>
      <c r="T125" s="54"/>
      <c r="AT125" s="17" t="s">
        <v>297</v>
      </c>
      <c r="AU125" s="17" t="s">
        <v>87</v>
      </c>
    </row>
    <row r="126" spans="2:65" s="1" customFormat="1" ht="16.5" customHeight="1">
      <c r="B126" s="33"/>
      <c r="C126" s="161" t="s">
        <v>243</v>
      </c>
      <c r="D126" s="161" t="s">
        <v>348</v>
      </c>
      <c r="E126" s="162" t="s">
        <v>434</v>
      </c>
      <c r="F126" s="163" t="s">
        <v>435</v>
      </c>
      <c r="G126" s="164" t="s">
        <v>436</v>
      </c>
      <c r="H126" s="165">
        <v>2.42</v>
      </c>
      <c r="I126" s="166"/>
      <c r="J126" s="167">
        <f>ROUND(I126*H126,2)</f>
        <v>0</v>
      </c>
      <c r="K126" s="163" t="s">
        <v>295</v>
      </c>
      <c r="L126" s="168"/>
      <c r="M126" s="169" t="s">
        <v>33</v>
      </c>
      <c r="N126" s="170" t="s">
        <v>49</v>
      </c>
      <c r="P126" s="141">
        <f>O126*H126</f>
        <v>0</v>
      </c>
      <c r="Q126" s="141">
        <v>0.001</v>
      </c>
      <c r="R126" s="141">
        <f>Q126*H126</f>
        <v>0.00242</v>
      </c>
      <c r="S126" s="141">
        <v>0</v>
      </c>
      <c r="T126" s="142">
        <f>S126*H126</f>
        <v>0</v>
      </c>
      <c r="AR126" s="143" t="s">
        <v>228</v>
      </c>
      <c r="AT126" s="143" t="s">
        <v>348</v>
      </c>
      <c r="AU126" s="143" t="s">
        <v>87</v>
      </c>
      <c r="AY126" s="17" t="s">
        <v>194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7" t="s">
        <v>85</v>
      </c>
      <c r="BK126" s="144">
        <f>ROUND(I126*H126,2)</f>
        <v>0</v>
      </c>
      <c r="BL126" s="17" t="s">
        <v>201</v>
      </c>
      <c r="BM126" s="143" t="s">
        <v>437</v>
      </c>
    </row>
    <row r="127" spans="2:51" s="12" customFormat="1" ht="11.25">
      <c r="B127" s="151"/>
      <c r="D127" s="145" t="s">
        <v>320</v>
      </c>
      <c r="F127" s="153" t="s">
        <v>438</v>
      </c>
      <c r="H127" s="154">
        <v>2.42</v>
      </c>
      <c r="I127" s="155"/>
      <c r="L127" s="151"/>
      <c r="M127" s="156"/>
      <c r="T127" s="157"/>
      <c r="AT127" s="152" t="s">
        <v>320</v>
      </c>
      <c r="AU127" s="152" t="s">
        <v>87</v>
      </c>
      <c r="AV127" s="12" t="s">
        <v>87</v>
      </c>
      <c r="AW127" s="12" t="s">
        <v>4</v>
      </c>
      <c r="AX127" s="12" t="s">
        <v>85</v>
      </c>
      <c r="AY127" s="152" t="s">
        <v>194</v>
      </c>
    </row>
    <row r="128" spans="2:65" s="1" customFormat="1" ht="24.2" customHeight="1">
      <c r="B128" s="33"/>
      <c r="C128" s="132" t="s">
        <v>247</v>
      </c>
      <c r="D128" s="132" t="s">
        <v>197</v>
      </c>
      <c r="E128" s="133" t="s">
        <v>439</v>
      </c>
      <c r="F128" s="134" t="s">
        <v>440</v>
      </c>
      <c r="G128" s="135" t="s">
        <v>317</v>
      </c>
      <c r="H128" s="136">
        <v>17</v>
      </c>
      <c r="I128" s="137"/>
      <c r="J128" s="138">
        <f>ROUND(I128*H128,2)</f>
        <v>0</v>
      </c>
      <c r="K128" s="134" t="s">
        <v>295</v>
      </c>
      <c r="L128" s="33"/>
      <c r="M128" s="139" t="s">
        <v>33</v>
      </c>
      <c r="N128" s="140" t="s">
        <v>49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201</v>
      </c>
      <c r="AT128" s="143" t="s">
        <v>197</v>
      </c>
      <c r="AU128" s="143" t="s">
        <v>87</v>
      </c>
      <c r="AY128" s="17" t="s">
        <v>194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7" t="s">
        <v>85</v>
      </c>
      <c r="BK128" s="144">
        <f>ROUND(I128*H128,2)</f>
        <v>0</v>
      </c>
      <c r="BL128" s="17" t="s">
        <v>201</v>
      </c>
      <c r="BM128" s="143" t="s">
        <v>441</v>
      </c>
    </row>
    <row r="129" spans="2:47" s="1" customFormat="1" ht="11.25">
      <c r="B129" s="33"/>
      <c r="D129" s="149" t="s">
        <v>297</v>
      </c>
      <c r="F129" s="150" t="s">
        <v>442</v>
      </c>
      <c r="I129" s="147"/>
      <c r="L129" s="33"/>
      <c r="M129" s="148"/>
      <c r="T129" s="54"/>
      <c r="AT129" s="17" t="s">
        <v>297</v>
      </c>
      <c r="AU129" s="17" t="s">
        <v>87</v>
      </c>
    </row>
    <row r="130" spans="2:65" s="1" customFormat="1" ht="21.75" customHeight="1">
      <c r="B130" s="33"/>
      <c r="C130" s="132" t="s">
        <v>251</v>
      </c>
      <c r="D130" s="132" t="s">
        <v>197</v>
      </c>
      <c r="E130" s="133" t="s">
        <v>443</v>
      </c>
      <c r="F130" s="134" t="s">
        <v>444</v>
      </c>
      <c r="G130" s="135" t="s">
        <v>317</v>
      </c>
      <c r="H130" s="136">
        <v>104</v>
      </c>
      <c r="I130" s="137"/>
      <c r="J130" s="138">
        <f>ROUND(I130*H130,2)</f>
        <v>0</v>
      </c>
      <c r="K130" s="134" t="s">
        <v>295</v>
      </c>
      <c r="L130" s="33"/>
      <c r="M130" s="139" t="s">
        <v>33</v>
      </c>
      <c r="N130" s="140" t="s">
        <v>49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201</v>
      </c>
      <c r="AT130" s="143" t="s">
        <v>197</v>
      </c>
      <c r="AU130" s="143" t="s">
        <v>87</v>
      </c>
      <c r="AY130" s="17" t="s">
        <v>194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7" t="s">
        <v>85</v>
      </c>
      <c r="BK130" s="144">
        <f>ROUND(I130*H130,2)</f>
        <v>0</v>
      </c>
      <c r="BL130" s="17" t="s">
        <v>201</v>
      </c>
      <c r="BM130" s="143" t="s">
        <v>445</v>
      </c>
    </row>
    <row r="131" spans="2:47" s="1" customFormat="1" ht="11.25">
      <c r="B131" s="33"/>
      <c r="D131" s="149" t="s">
        <v>297</v>
      </c>
      <c r="F131" s="150" t="s">
        <v>446</v>
      </c>
      <c r="I131" s="147"/>
      <c r="L131" s="33"/>
      <c r="M131" s="148"/>
      <c r="T131" s="54"/>
      <c r="AT131" s="17" t="s">
        <v>297</v>
      </c>
      <c r="AU131" s="17" t="s">
        <v>87</v>
      </c>
    </row>
    <row r="132" spans="2:51" s="12" customFormat="1" ht="11.25">
      <c r="B132" s="151"/>
      <c r="D132" s="145" t="s">
        <v>320</v>
      </c>
      <c r="E132" s="152" t="s">
        <v>33</v>
      </c>
      <c r="F132" s="153" t="s">
        <v>447</v>
      </c>
      <c r="H132" s="154">
        <v>104</v>
      </c>
      <c r="I132" s="155"/>
      <c r="L132" s="151"/>
      <c r="M132" s="156"/>
      <c r="T132" s="157"/>
      <c r="AT132" s="152" t="s">
        <v>320</v>
      </c>
      <c r="AU132" s="152" t="s">
        <v>87</v>
      </c>
      <c r="AV132" s="12" t="s">
        <v>87</v>
      </c>
      <c r="AW132" s="12" t="s">
        <v>39</v>
      </c>
      <c r="AX132" s="12" t="s">
        <v>85</v>
      </c>
      <c r="AY132" s="152" t="s">
        <v>194</v>
      </c>
    </row>
    <row r="133" spans="2:65" s="1" customFormat="1" ht="24.2" customHeight="1">
      <c r="B133" s="33"/>
      <c r="C133" s="132" t="s">
        <v>257</v>
      </c>
      <c r="D133" s="132" t="s">
        <v>197</v>
      </c>
      <c r="E133" s="133" t="s">
        <v>448</v>
      </c>
      <c r="F133" s="134" t="s">
        <v>449</v>
      </c>
      <c r="G133" s="135" t="s">
        <v>317</v>
      </c>
      <c r="H133" s="136">
        <v>219</v>
      </c>
      <c r="I133" s="137"/>
      <c r="J133" s="138">
        <f>ROUND(I133*H133,2)</f>
        <v>0</v>
      </c>
      <c r="K133" s="134" t="s">
        <v>295</v>
      </c>
      <c r="L133" s="33"/>
      <c r="M133" s="139" t="s">
        <v>33</v>
      </c>
      <c r="N133" s="140" t="s">
        <v>49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201</v>
      </c>
      <c r="AT133" s="143" t="s">
        <v>197</v>
      </c>
      <c r="AU133" s="143" t="s">
        <v>87</v>
      </c>
      <c r="AY133" s="17" t="s">
        <v>194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7" t="s">
        <v>85</v>
      </c>
      <c r="BK133" s="144">
        <f>ROUND(I133*H133,2)</f>
        <v>0</v>
      </c>
      <c r="BL133" s="17" t="s">
        <v>201</v>
      </c>
      <c r="BM133" s="143" t="s">
        <v>450</v>
      </c>
    </row>
    <row r="134" spans="2:47" s="1" customFormat="1" ht="11.25">
      <c r="B134" s="33"/>
      <c r="D134" s="149" t="s">
        <v>297</v>
      </c>
      <c r="F134" s="150" t="s">
        <v>451</v>
      </c>
      <c r="I134" s="147"/>
      <c r="L134" s="33"/>
      <c r="M134" s="148"/>
      <c r="T134" s="54"/>
      <c r="AT134" s="17" t="s">
        <v>297</v>
      </c>
      <c r="AU134" s="17" t="s">
        <v>87</v>
      </c>
    </row>
    <row r="135" spans="2:51" s="12" customFormat="1" ht="11.25">
      <c r="B135" s="151"/>
      <c r="D135" s="145" t="s">
        <v>320</v>
      </c>
      <c r="E135" s="152" t="s">
        <v>33</v>
      </c>
      <c r="F135" s="153" t="s">
        <v>452</v>
      </c>
      <c r="H135" s="154">
        <v>219</v>
      </c>
      <c r="I135" s="155"/>
      <c r="L135" s="151"/>
      <c r="M135" s="156"/>
      <c r="T135" s="157"/>
      <c r="AT135" s="152" t="s">
        <v>320</v>
      </c>
      <c r="AU135" s="152" t="s">
        <v>87</v>
      </c>
      <c r="AV135" s="12" t="s">
        <v>87</v>
      </c>
      <c r="AW135" s="12" t="s">
        <v>39</v>
      </c>
      <c r="AX135" s="12" t="s">
        <v>85</v>
      </c>
      <c r="AY135" s="152" t="s">
        <v>194</v>
      </c>
    </row>
    <row r="136" spans="2:65" s="1" customFormat="1" ht="24.2" customHeight="1">
      <c r="B136" s="33"/>
      <c r="C136" s="132" t="s">
        <v>8</v>
      </c>
      <c r="D136" s="132" t="s">
        <v>197</v>
      </c>
      <c r="E136" s="133" t="s">
        <v>453</v>
      </c>
      <c r="F136" s="134" t="s">
        <v>454</v>
      </c>
      <c r="G136" s="135" t="s">
        <v>317</v>
      </c>
      <c r="H136" s="136">
        <v>17</v>
      </c>
      <c r="I136" s="137"/>
      <c r="J136" s="138">
        <f>ROUND(I136*H136,2)</f>
        <v>0</v>
      </c>
      <c r="K136" s="134" t="s">
        <v>295</v>
      </c>
      <c r="L136" s="33"/>
      <c r="M136" s="139" t="s">
        <v>33</v>
      </c>
      <c r="N136" s="140" t="s">
        <v>49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201</v>
      </c>
      <c r="AT136" s="143" t="s">
        <v>197</v>
      </c>
      <c r="AU136" s="143" t="s">
        <v>87</v>
      </c>
      <c r="AY136" s="17" t="s">
        <v>194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7" t="s">
        <v>85</v>
      </c>
      <c r="BK136" s="144">
        <f>ROUND(I136*H136,2)</f>
        <v>0</v>
      </c>
      <c r="BL136" s="17" t="s">
        <v>201</v>
      </c>
      <c r="BM136" s="143" t="s">
        <v>455</v>
      </c>
    </row>
    <row r="137" spans="2:47" s="1" customFormat="1" ht="11.25">
      <c r="B137" s="33"/>
      <c r="D137" s="149" t="s">
        <v>297</v>
      </c>
      <c r="F137" s="150" t="s">
        <v>456</v>
      </c>
      <c r="I137" s="147"/>
      <c r="L137" s="33"/>
      <c r="M137" s="148"/>
      <c r="T137" s="54"/>
      <c r="AT137" s="17" t="s">
        <v>297</v>
      </c>
      <c r="AU137" s="17" t="s">
        <v>87</v>
      </c>
    </row>
    <row r="138" spans="2:51" s="12" customFormat="1" ht="11.25">
      <c r="B138" s="151"/>
      <c r="D138" s="145" t="s">
        <v>320</v>
      </c>
      <c r="E138" s="152" t="s">
        <v>33</v>
      </c>
      <c r="F138" s="153" t="s">
        <v>457</v>
      </c>
      <c r="H138" s="154">
        <v>17</v>
      </c>
      <c r="I138" s="155"/>
      <c r="L138" s="151"/>
      <c r="M138" s="156"/>
      <c r="T138" s="157"/>
      <c r="AT138" s="152" t="s">
        <v>320</v>
      </c>
      <c r="AU138" s="152" t="s">
        <v>87</v>
      </c>
      <c r="AV138" s="12" t="s">
        <v>87</v>
      </c>
      <c r="AW138" s="12" t="s">
        <v>39</v>
      </c>
      <c r="AX138" s="12" t="s">
        <v>85</v>
      </c>
      <c r="AY138" s="152" t="s">
        <v>194</v>
      </c>
    </row>
    <row r="139" spans="2:65" s="1" customFormat="1" ht="16.5" customHeight="1">
      <c r="B139" s="33"/>
      <c r="C139" s="132" t="s">
        <v>265</v>
      </c>
      <c r="D139" s="132" t="s">
        <v>197</v>
      </c>
      <c r="E139" s="133" t="s">
        <v>458</v>
      </c>
      <c r="F139" s="134" t="s">
        <v>459</v>
      </c>
      <c r="G139" s="135" t="s">
        <v>344</v>
      </c>
      <c r="H139" s="136">
        <v>2.42</v>
      </c>
      <c r="I139" s="137"/>
      <c r="J139" s="138">
        <f>ROUND(I139*H139,2)</f>
        <v>0</v>
      </c>
      <c r="K139" s="134" t="s">
        <v>295</v>
      </c>
      <c r="L139" s="33"/>
      <c r="M139" s="139" t="s">
        <v>33</v>
      </c>
      <c r="N139" s="140" t="s">
        <v>49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201</v>
      </c>
      <c r="AT139" s="143" t="s">
        <v>197</v>
      </c>
      <c r="AU139" s="143" t="s">
        <v>87</v>
      </c>
      <c r="AY139" s="17" t="s">
        <v>194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7" t="s">
        <v>85</v>
      </c>
      <c r="BK139" s="144">
        <f>ROUND(I139*H139,2)</f>
        <v>0</v>
      </c>
      <c r="BL139" s="17" t="s">
        <v>201</v>
      </c>
      <c r="BM139" s="143" t="s">
        <v>460</v>
      </c>
    </row>
    <row r="140" spans="2:47" s="1" customFormat="1" ht="11.25">
      <c r="B140" s="33"/>
      <c r="D140" s="149" t="s">
        <v>297</v>
      </c>
      <c r="F140" s="150" t="s">
        <v>461</v>
      </c>
      <c r="I140" s="147"/>
      <c r="L140" s="33"/>
      <c r="M140" s="148"/>
      <c r="T140" s="54"/>
      <c r="AT140" s="17" t="s">
        <v>297</v>
      </c>
      <c r="AU140" s="17" t="s">
        <v>87</v>
      </c>
    </row>
    <row r="141" spans="2:65" s="1" customFormat="1" ht="16.5" customHeight="1">
      <c r="B141" s="33"/>
      <c r="C141" s="132" t="s">
        <v>270</v>
      </c>
      <c r="D141" s="132" t="s">
        <v>197</v>
      </c>
      <c r="E141" s="133" t="s">
        <v>462</v>
      </c>
      <c r="F141" s="134" t="s">
        <v>463</v>
      </c>
      <c r="G141" s="135" t="s">
        <v>200</v>
      </c>
      <c r="H141" s="136">
        <v>1</v>
      </c>
      <c r="I141" s="137"/>
      <c r="J141" s="138">
        <f>ROUND(I141*H141,2)</f>
        <v>0</v>
      </c>
      <c r="K141" s="134" t="s">
        <v>33</v>
      </c>
      <c r="L141" s="33"/>
      <c r="M141" s="139" t="s">
        <v>33</v>
      </c>
      <c r="N141" s="140" t="s">
        <v>49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201</v>
      </c>
      <c r="AT141" s="143" t="s">
        <v>197</v>
      </c>
      <c r="AU141" s="143" t="s">
        <v>87</v>
      </c>
      <c r="AY141" s="17" t="s">
        <v>194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7" t="s">
        <v>85</v>
      </c>
      <c r="BK141" s="144">
        <f>ROUND(I141*H141,2)</f>
        <v>0</v>
      </c>
      <c r="BL141" s="17" t="s">
        <v>201</v>
      </c>
      <c r="BM141" s="143" t="s">
        <v>464</v>
      </c>
    </row>
    <row r="142" spans="2:47" s="1" customFormat="1" ht="68.25">
      <c r="B142" s="33"/>
      <c r="D142" s="145" t="s">
        <v>206</v>
      </c>
      <c r="F142" s="146" t="s">
        <v>465</v>
      </c>
      <c r="I142" s="147"/>
      <c r="L142" s="33"/>
      <c r="M142" s="148"/>
      <c r="T142" s="54"/>
      <c r="AT142" s="17" t="s">
        <v>206</v>
      </c>
      <c r="AU142" s="17" t="s">
        <v>87</v>
      </c>
    </row>
    <row r="143" spans="2:51" s="12" customFormat="1" ht="11.25">
      <c r="B143" s="151"/>
      <c r="D143" s="145" t="s">
        <v>320</v>
      </c>
      <c r="E143" s="152" t="s">
        <v>33</v>
      </c>
      <c r="F143" s="153" t="s">
        <v>466</v>
      </c>
      <c r="H143" s="154">
        <v>1</v>
      </c>
      <c r="I143" s="155"/>
      <c r="L143" s="151"/>
      <c r="M143" s="156"/>
      <c r="T143" s="157"/>
      <c r="AT143" s="152" t="s">
        <v>320</v>
      </c>
      <c r="AU143" s="152" t="s">
        <v>87</v>
      </c>
      <c r="AV143" s="12" t="s">
        <v>87</v>
      </c>
      <c r="AW143" s="12" t="s">
        <v>39</v>
      </c>
      <c r="AX143" s="12" t="s">
        <v>85</v>
      </c>
      <c r="AY143" s="152" t="s">
        <v>194</v>
      </c>
    </row>
    <row r="144" spans="2:65" s="1" customFormat="1" ht="16.5" customHeight="1">
      <c r="B144" s="33"/>
      <c r="C144" s="132" t="s">
        <v>274</v>
      </c>
      <c r="D144" s="132" t="s">
        <v>197</v>
      </c>
      <c r="E144" s="133" t="s">
        <v>467</v>
      </c>
      <c r="F144" s="134" t="s">
        <v>468</v>
      </c>
      <c r="G144" s="135" t="s">
        <v>200</v>
      </c>
      <c r="H144" s="136">
        <v>1</v>
      </c>
      <c r="I144" s="137"/>
      <c r="J144" s="138">
        <f>ROUND(I144*H144,2)</f>
        <v>0</v>
      </c>
      <c r="K144" s="134" t="s">
        <v>33</v>
      </c>
      <c r="L144" s="33"/>
      <c r="M144" s="139" t="s">
        <v>33</v>
      </c>
      <c r="N144" s="140" t="s">
        <v>49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201</v>
      </c>
      <c r="AT144" s="143" t="s">
        <v>197</v>
      </c>
      <c r="AU144" s="143" t="s">
        <v>87</v>
      </c>
      <c r="AY144" s="17" t="s">
        <v>194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7" t="s">
        <v>85</v>
      </c>
      <c r="BK144" s="144">
        <f>ROUND(I144*H144,2)</f>
        <v>0</v>
      </c>
      <c r="BL144" s="17" t="s">
        <v>201</v>
      </c>
      <c r="BM144" s="143" t="s">
        <v>469</v>
      </c>
    </row>
    <row r="145" spans="2:47" s="1" customFormat="1" ht="48.75">
      <c r="B145" s="33"/>
      <c r="D145" s="145" t="s">
        <v>206</v>
      </c>
      <c r="F145" s="146" t="s">
        <v>470</v>
      </c>
      <c r="I145" s="147"/>
      <c r="L145" s="33"/>
      <c r="M145" s="148"/>
      <c r="T145" s="54"/>
      <c r="AT145" s="17" t="s">
        <v>206</v>
      </c>
      <c r="AU145" s="17" t="s">
        <v>87</v>
      </c>
    </row>
    <row r="146" spans="2:51" s="12" customFormat="1" ht="11.25">
      <c r="B146" s="151"/>
      <c r="D146" s="145" t="s">
        <v>320</v>
      </c>
      <c r="E146" s="152" t="s">
        <v>33</v>
      </c>
      <c r="F146" s="153" t="s">
        <v>471</v>
      </c>
      <c r="H146" s="154">
        <v>1</v>
      </c>
      <c r="I146" s="155"/>
      <c r="L146" s="151"/>
      <c r="M146" s="156"/>
      <c r="T146" s="157"/>
      <c r="AT146" s="152" t="s">
        <v>320</v>
      </c>
      <c r="AU146" s="152" t="s">
        <v>87</v>
      </c>
      <c r="AV146" s="12" t="s">
        <v>87</v>
      </c>
      <c r="AW146" s="12" t="s">
        <v>39</v>
      </c>
      <c r="AX146" s="12" t="s">
        <v>85</v>
      </c>
      <c r="AY146" s="152" t="s">
        <v>194</v>
      </c>
    </row>
    <row r="147" spans="2:63" s="11" customFormat="1" ht="22.9" customHeight="1">
      <c r="B147" s="120"/>
      <c r="D147" s="121" t="s">
        <v>77</v>
      </c>
      <c r="E147" s="130" t="s">
        <v>208</v>
      </c>
      <c r="F147" s="130" t="s">
        <v>341</v>
      </c>
      <c r="I147" s="123"/>
      <c r="J147" s="131">
        <f>BK147</f>
        <v>0</v>
      </c>
      <c r="L147" s="120"/>
      <c r="M147" s="125"/>
      <c r="P147" s="126">
        <f>SUM(P148:P155)</f>
        <v>0</v>
      </c>
      <c r="R147" s="126">
        <f>SUM(R148:R155)</f>
        <v>128.24569999999997</v>
      </c>
      <c r="T147" s="127">
        <f>SUM(T148:T155)</f>
        <v>0</v>
      </c>
      <c r="AR147" s="121" t="s">
        <v>85</v>
      </c>
      <c r="AT147" s="128" t="s">
        <v>77</v>
      </c>
      <c r="AU147" s="128" t="s">
        <v>85</v>
      </c>
      <c r="AY147" s="121" t="s">
        <v>194</v>
      </c>
      <c r="BK147" s="129">
        <f>SUM(BK148:BK155)</f>
        <v>0</v>
      </c>
    </row>
    <row r="148" spans="2:65" s="1" customFormat="1" ht="33" customHeight="1">
      <c r="B148" s="33"/>
      <c r="C148" s="132" t="s">
        <v>279</v>
      </c>
      <c r="D148" s="132" t="s">
        <v>197</v>
      </c>
      <c r="E148" s="133" t="s">
        <v>472</v>
      </c>
      <c r="F148" s="134" t="s">
        <v>473</v>
      </c>
      <c r="G148" s="135" t="s">
        <v>344</v>
      </c>
      <c r="H148" s="136">
        <v>51</v>
      </c>
      <c r="I148" s="137"/>
      <c r="J148" s="138">
        <f>ROUND(I148*H148,2)</f>
        <v>0</v>
      </c>
      <c r="K148" s="134" t="s">
        <v>295</v>
      </c>
      <c r="L148" s="33"/>
      <c r="M148" s="139" t="s">
        <v>33</v>
      </c>
      <c r="N148" s="140" t="s">
        <v>49</v>
      </c>
      <c r="P148" s="141">
        <f>O148*H148</f>
        <v>0</v>
      </c>
      <c r="Q148" s="141">
        <v>2.50682</v>
      </c>
      <c r="R148" s="141">
        <f>Q148*H148</f>
        <v>127.84781999999998</v>
      </c>
      <c r="S148" s="141">
        <v>0</v>
      </c>
      <c r="T148" s="142">
        <f>S148*H148</f>
        <v>0</v>
      </c>
      <c r="AR148" s="143" t="s">
        <v>201</v>
      </c>
      <c r="AT148" s="143" t="s">
        <v>197</v>
      </c>
      <c r="AU148" s="143" t="s">
        <v>87</v>
      </c>
      <c r="AY148" s="17" t="s">
        <v>194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7" t="s">
        <v>85</v>
      </c>
      <c r="BK148" s="144">
        <f>ROUND(I148*H148,2)</f>
        <v>0</v>
      </c>
      <c r="BL148" s="17" t="s">
        <v>201</v>
      </c>
      <c r="BM148" s="143" t="s">
        <v>474</v>
      </c>
    </row>
    <row r="149" spans="2:47" s="1" customFormat="1" ht="11.25">
      <c r="B149" s="33"/>
      <c r="D149" s="149" t="s">
        <v>297</v>
      </c>
      <c r="F149" s="150" t="s">
        <v>475</v>
      </c>
      <c r="I149" s="147"/>
      <c r="L149" s="33"/>
      <c r="M149" s="148"/>
      <c r="T149" s="54"/>
      <c r="AT149" s="17" t="s">
        <v>297</v>
      </c>
      <c r="AU149" s="17" t="s">
        <v>87</v>
      </c>
    </row>
    <row r="150" spans="2:51" s="12" customFormat="1" ht="11.25">
      <c r="B150" s="151"/>
      <c r="D150" s="145" t="s">
        <v>320</v>
      </c>
      <c r="E150" s="152" t="s">
        <v>33</v>
      </c>
      <c r="F150" s="153" t="s">
        <v>476</v>
      </c>
      <c r="H150" s="154">
        <v>51</v>
      </c>
      <c r="I150" s="155"/>
      <c r="L150" s="151"/>
      <c r="M150" s="156"/>
      <c r="T150" s="157"/>
      <c r="AT150" s="152" t="s">
        <v>320</v>
      </c>
      <c r="AU150" s="152" t="s">
        <v>87</v>
      </c>
      <c r="AV150" s="12" t="s">
        <v>87</v>
      </c>
      <c r="AW150" s="12" t="s">
        <v>39</v>
      </c>
      <c r="AX150" s="12" t="s">
        <v>85</v>
      </c>
      <c r="AY150" s="152" t="s">
        <v>194</v>
      </c>
    </row>
    <row r="151" spans="2:65" s="1" customFormat="1" ht="37.9" customHeight="1">
      <c r="B151" s="33"/>
      <c r="C151" s="132" t="s">
        <v>283</v>
      </c>
      <c r="D151" s="132" t="s">
        <v>197</v>
      </c>
      <c r="E151" s="133" t="s">
        <v>477</v>
      </c>
      <c r="F151" s="134" t="s">
        <v>478</v>
      </c>
      <c r="G151" s="135" t="s">
        <v>317</v>
      </c>
      <c r="H151" s="136">
        <v>49</v>
      </c>
      <c r="I151" s="137"/>
      <c r="J151" s="138">
        <f>ROUND(I151*H151,2)</f>
        <v>0</v>
      </c>
      <c r="K151" s="134" t="s">
        <v>295</v>
      </c>
      <c r="L151" s="33"/>
      <c r="M151" s="139" t="s">
        <v>33</v>
      </c>
      <c r="N151" s="140" t="s">
        <v>49</v>
      </c>
      <c r="P151" s="141">
        <f>O151*H151</f>
        <v>0</v>
      </c>
      <c r="Q151" s="141">
        <v>0.00726</v>
      </c>
      <c r="R151" s="141">
        <f>Q151*H151</f>
        <v>0.35574</v>
      </c>
      <c r="S151" s="141">
        <v>0</v>
      </c>
      <c r="T151" s="142">
        <f>S151*H151</f>
        <v>0</v>
      </c>
      <c r="AR151" s="143" t="s">
        <v>201</v>
      </c>
      <c r="AT151" s="143" t="s">
        <v>197</v>
      </c>
      <c r="AU151" s="143" t="s">
        <v>87</v>
      </c>
      <c r="AY151" s="17" t="s">
        <v>194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7" t="s">
        <v>85</v>
      </c>
      <c r="BK151" s="144">
        <f>ROUND(I151*H151,2)</f>
        <v>0</v>
      </c>
      <c r="BL151" s="17" t="s">
        <v>201</v>
      </c>
      <c r="BM151" s="143" t="s">
        <v>479</v>
      </c>
    </row>
    <row r="152" spans="2:47" s="1" customFormat="1" ht="11.25">
      <c r="B152" s="33"/>
      <c r="D152" s="149" t="s">
        <v>297</v>
      </c>
      <c r="F152" s="150" t="s">
        <v>480</v>
      </c>
      <c r="I152" s="147"/>
      <c r="L152" s="33"/>
      <c r="M152" s="148"/>
      <c r="T152" s="54"/>
      <c r="AT152" s="17" t="s">
        <v>297</v>
      </c>
      <c r="AU152" s="17" t="s">
        <v>87</v>
      </c>
    </row>
    <row r="153" spans="2:51" s="12" customFormat="1" ht="11.25">
      <c r="B153" s="151"/>
      <c r="D153" s="145" t="s">
        <v>320</v>
      </c>
      <c r="E153" s="152" t="s">
        <v>33</v>
      </c>
      <c r="F153" s="153" t="s">
        <v>481</v>
      </c>
      <c r="H153" s="154">
        <v>49</v>
      </c>
      <c r="I153" s="155"/>
      <c r="L153" s="151"/>
      <c r="M153" s="156"/>
      <c r="T153" s="157"/>
      <c r="AT153" s="152" t="s">
        <v>320</v>
      </c>
      <c r="AU153" s="152" t="s">
        <v>87</v>
      </c>
      <c r="AV153" s="12" t="s">
        <v>87</v>
      </c>
      <c r="AW153" s="12" t="s">
        <v>39</v>
      </c>
      <c r="AX153" s="12" t="s">
        <v>85</v>
      </c>
      <c r="AY153" s="152" t="s">
        <v>194</v>
      </c>
    </row>
    <row r="154" spans="2:65" s="1" customFormat="1" ht="37.9" customHeight="1">
      <c r="B154" s="33"/>
      <c r="C154" s="132" t="s">
        <v>7</v>
      </c>
      <c r="D154" s="132" t="s">
        <v>197</v>
      </c>
      <c r="E154" s="133" t="s">
        <v>482</v>
      </c>
      <c r="F154" s="134" t="s">
        <v>483</v>
      </c>
      <c r="G154" s="135" t="s">
        <v>317</v>
      </c>
      <c r="H154" s="136">
        <v>49</v>
      </c>
      <c r="I154" s="137"/>
      <c r="J154" s="138">
        <f>ROUND(I154*H154,2)</f>
        <v>0</v>
      </c>
      <c r="K154" s="134" t="s">
        <v>295</v>
      </c>
      <c r="L154" s="33"/>
      <c r="M154" s="139" t="s">
        <v>33</v>
      </c>
      <c r="N154" s="140" t="s">
        <v>49</v>
      </c>
      <c r="P154" s="141">
        <f>O154*H154</f>
        <v>0</v>
      </c>
      <c r="Q154" s="141">
        <v>0.00086</v>
      </c>
      <c r="R154" s="141">
        <f>Q154*H154</f>
        <v>0.04214</v>
      </c>
      <c r="S154" s="141">
        <v>0</v>
      </c>
      <c r="T154" s="142">
        <f>S154*H154</f>
        <v>0</v>
      </c>
      <c r="AR154" s="143" t="s">
        <v>201</v>
      </c>
      <c r="AT154" s="143" t="s">
        <v>197</v>
      </c>
      <c r="AU154" s="143" t="s">
        <v>87</v>
      </c>
      <c r="AY154" s="17" t="s">
        <v>194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7" t="s">
        <v>85</v>
      </c>
      <c r="BK154" s="144">
        <f>ROUND(I154*H154,2)</f>
        <v>0</v>
      </c>
      <c r="BL154" s="17" t="s">
        <v>201</v>
      </c>
      <c r="BM154" s="143" t="s">
        <v>484</v>
      </c>
    </row>
    <row r="155" spans="2:47" s="1" customFormat="1" ht="11.25">
      <c r="B155" s="33"/>
      <c r="D155" s="149" t="s">
        <v>297</v>
      </c>
      <c r="F155" s="150" t="s">
        <v>485</v>
      </c>
      <c r="I155" s="147"/>
      <c r="L155" s="33"/>
      <c r="M155" s="148"/>
      <c r="T155" s="54"/>
      <c r="AT155" s="17" t="s">
        <v>297</v>
      </c>
      <c r="AU155" s="17" t="s">
        <v>87</v>
      </c>
    </row>
    <row r="156" spans="2:63" s="11" customFormat="1" ht="22.9" customHeight="1">
      <c r="B156" s="120"/>
      <c r="D156" s="121" t="s">
        <v>77</v>
      </c>
      <c r="E156" s="130" t="s">
        <v>201</v>
      </c>
      <c r="F156" s="130" t="s">
        <v>354</v>
      </c>
      <c r="I156" s="123"/>
      <c r="J156" s="131">
        <f>BK156</f>
        <v>0</v>
      </c>
      <c r="L156" s="120"/>
      <c r="M156" s="125"/>
      <c r="P156" s="126">
        <f>SUM(P157:P163)</f>
        <v>0</v>
      </c>
      <c r="R156" s="126">
        <f>SUM(R157:R163)</f>
        <v>146.94947</v>
      </c>
      <c r="T156" s="127">
        <f>SUM(T157:T163)</f>
        <v>0</v>
      </c>
      <c r="AR156" s="121" t="s">
        <v>85</v>
      </c>
      <c r="AT156" s="128" t="s">
        <v>77</v>
      </c>
      <c r="AU156" s="128" t="s">
        <v>85</v>
      </c>
      <c r="AY156" s="121" t="s">
        <v>194</v>
      </c>
      <c r="BK156" s="129">
        <f>SUM(BK157:BK163)</f>
        <v>0</v>
      </c>
    </row>
    <row r="157" spans="2:65" s="1" customFormat="1" ht="21.75" customHeight="1">
      <c r="B157" s="33"/>
      <c r="C157" s="132" t="s">
        <v>486</v>
      </c>
      <c r="D157" s="132" t="s">
        <v>197</v>
      </c>
      <c r="E157" s="133" t="s">
        <v>487</v>
      </c>
      <c r="F157" s="134" t="s">
        <v>488</v>
      </c>
      <c r="G157" s="135" t="s">
        <v>317</v>
      </c>
      <c r="H157" s="136">
        <v>97</v>
      </c>
      <c r="I157" s="137"/>
      <c r="J157" s="138">
        <f>ROUND(I157*H157,2)</f>
        <v>0</v>
      </c>
      <c r="K157" s="134" t="s">
        <v>295</v>
      </c>
      <c r="L157" s="33"/>
      <c r="M157" s="139" t="s">
        <v>33</v>
      </c>
      <c r="N157" s="140" t="s">
        <v>49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201</v>
      </c>
      <c r="AT157" s="143" t="s">
        <v>197</v>
      </c>
      <c r="AU157" s="143" t="s">
        <v>87</v>
      </c>
      <c r="AY157" s="17" t="s">
        <v>194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7" t="s">
        <v>85</v>
      </c>
      <c r="BK157" s="144">
        <f>ROUND(I157*H157,2)</f>
        <v>0</v>
      </c>
      <c r="BL157" s="17" t="s">
        <v>201</v>
      </c>
      <c r="BM157" s="143" t="s">
        <v>489</v>
      </c>
    </row>
    <row r="158" spans="2:47" s="1" customFormat="1" ht="11.25">
      <c r="B158" s="33"/>
      <c r="D158" s="149" t="s">
        <v>297</v>
      </c>
      <c r="F158" s="150" t="s">
        <v>490</v>
      </c>
      <c r="I158" s="147"/>
      <c r="L158" s="33"/>
      <c r="M158" s="148"/>
      <c r="T158" s="54"/>
      <c r="AT158" s="17" t="s">
        <v>297</v>
      </c>
      <c r="AU158" s="17" t="s">
        <v>87</v>
      </c>
    </row>
    <row r="159" spans="2:51" s="12" customFormat="1" ht="11.25">
      <c r="B159" s="151"/>
      <c r="D159" s="145" t="s">
        <v>320</v>
      </c>
      <c r="E159" s="152" t="s">
        <v>33</v>
      </c>
      <c r="F159" s="153" t="s">
        <v>491</v>
      </c>
      <c r="H159" s="154">
        <v>97</v>
      </c>
      <c r="I159" s="155"/>
      <c r="L159" s="151"/>
      <c r="M159" s="156"/>
      <c r="T159" s="157"/>
      <c r="AT159" s="152" t="s">
        <v>320</v>
      </c>
      <c r="AU159" s="152" t="s">
        <v>87</v>
      </c>
      <c r="AV159" s="12" t="s">
        <v>87</v>
      </c>
      <c r="AW159" s="12" t="s">
        <v>39</v>
      </c>
      <c r="AX159" s="12" t="s">
        <v>85</v>
      </c>
      <c r="AY159" s="152" t="s">
        <v>194</v>
      </c>
    </row>
    <row r="160" spans="2:65" s="1" customFormat="1" ht="16.5" customHeight="1">
      <c r="B160" s="33"/>
      <c r="C160" s="132" t="s">
        <v>293</v>
      </c>
      <c r="D160" s="132" t="s">
        <v>197</v>
      </c>
      <c r="E160" s="133" t="s">
        <v>355</v>
      </c>
      <c r="F160" s="134" t="s">
        <v>356</v>
      </c>
      <c r="G160" s="135" t="s">
        <v>344</v>
      </c>
      <c r="H160" s="136">
        <v>23</v>
      </c>
      <c r="I160" s="137"/>
      <c r="J160" s="138">
        <f>ROUND(I160*H160,2)</f>
        <v>0</v>
      </c>
      <c r="K160" s="134" t="s">
        <v>33</v>
      </c>
      <c r="L160" s="33"/>
      <c r="M160" s="139" t="s">
        <v>33</v>
      </c>
      <c r="N160" s="140" t="s">
        <v>49</v>
      </c>
      <c r="P160" s="141">
        <f>O160*H160</f>
        <v>0</v>
      </c>
      <c r="Q160" s="141">
        <v>2.43408</v>
      </c>
      <c r="R160" s="141">
        <f>Q160*H160</f>
        <v>55.983839999999994</v>
      </c>
      <c r="S160" s="141">
        <v>0</v>
      </c>
      <c r="T160" s="142">
        <f>S160*H160</f>
        <v>0</v>
      </c>
      <c r="AR160" s="143" t="s">
        <v>201</v>
      </c>
      <c r="AT160" s="143" t="s">
        <v>197</v>
      </c>
      <c r="AU160" s="143" t="s">
        <v>87</v>
      </c>
      <c r="AY160" s="17" t="s">
        <v>194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7" t="s">
        <v>85</v>
      </c>
      <c r="BK160" s="144">
        <f>ROUND(I160*H160,2)</f>
        <v>0</v>
      </c>
      <c r="BL160" s="17" t="s">
        <v>201</v>
      </c>
      <c r="BM160" s="143" t="s">
        <v>492</v>
      </c>
    </row>
    <row r="161" spans="2:51" s="12" customFormat="1" ht="11.25">
      <c r="B161" s="151"/>
      <c r="D161" s="145" t="s">
        <v>320</v>
      </c>
      <c r="E161" s="152" t="s">
        <v>33</v>
      </c>
      <c r="F161" s="153" t="s">
        <v>493</v>
      </c>
      <c r="H161" s="154">
        <v>23</v>
      </c>
      <c r="I161" s="155"/>
      <c r="L161" s="151"/>
      <c r="M161" s="156"/>
      <c r="T161" s="157"/>
      <c r="AT161" s="152" t="s">
        <v>320</v>
      </c>
      <c r="AU161" s="152" t="s">
        <v>87</v>
      </c>
      <c r="AV161" s="12" t="s">
        <v>87</v>
      </c>
      <c r="AW161" s="12" t="s">
        <v>39</v>
      </c>
      <c r="AX161" s="12" t="s">
        <v>85</v>
      </c>
      <c r="AY161" s="152" t="s">
        <v>194</v>
      </c>
    </row>
    <row r="162" spans="2:65" s="1" customFormat="1" ht="16.5" customHeight="1">
      <c r="B162" s="33"/>
      <c r="C162" s="132" t="s">
        <v>494</v>
      </c>
      <c r="D162" s="132" t="s">
        <v>197</v>
      </c>
      <c r="E162" s="133" t="s">
        <v>495</v>
      </c>
      <c r="F162" s="134" t="s">
        <v>496</v>
      </c>
      <c r="G162" s="135" t="s">
        <v>317</v>
      </c>
      <c r="H162" s="136">
        <v>97</v>
      </c>
      <c r="I162" s="137"/>
      <c r="J162" s="138">
        <f>ROUND(I162*H162,2)</f>
        <v>0</v>
      </c>
      <c r="K162" s="134" t="s">
        <v>33</v>
      </c>
      <c r="L162" s="33"/>
      <c r="M162" s="139" t="s">
        <v>33</v>
      </c>
      <c r="N162" s="140" t="s">
        <v>49</v>
      </c>
      <c r="P162" s="141">
        <f>O162*H162</f>
        <v>0</v>
      </c>
      <c r="Q162" s="141">
        <v>0.93779</v>
      </c>
      <c r="R162" s="141">
        <f>Q162*H162</f>
        <v>90.96563</v>
      </c>
      <c r="S162" s="141">
        <v>0</v>
      </c>
      <c r="T162" s="142">
        <f>S162*H162</f>
        <v>0</v>
      </c>
      <c r="AR162" s="143" t="s">
        <v>201</v>
      </c>
      <c r="AT162" s="143" t="s">
        <v>197</v>
      </c>
      <c r="AU162" s="143" t="s">
        <v>87</v>
      </c>
      <c r="AY162" s="17" t="s">
        <v>194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7" t="s">
        <v>85</v>
      </c>
      <c r="BK162" s="144">
        <f>ROUND(I162*H162,2)</f>
        <v>0</v>
      </c>
      <c r="BL162" s="17" t="s">
        <v>201</v>
      </c>
      <c r="BM162" s="143" t="s">
        <v>497</v>
      </c>
    </row>
    <row r="163" spans="2:51" s="12" customFormat="1" ht="11.25">
      <c r="B163" s="151"/>
      <c r="D163" s="145" t="s">
        <v>320</v>
      </c>
      <c r="E163" s="152" t="s">
        <v>33</v>
      </c>
      <c r="F163" s="153" t="s">
        <v>491</v>
      </c>
      <c r="H163" s="154">
        <v>97</v>
      </c>
      <c r="I163" s="155"/>
      <c r="L163" s="151"/>
      <c r="M163" s="156"/>
      <c r="T163" s="157"/>
      <c r="AT163" s="152" t="s">
        <v>320</v>
      </c>
      <c r="AU163" s="152" t="s">
        <v>87</v>
      </c>
      <c r="AV163" s="12" t="s">
        <v>87</v>
      </c>
      <c r="AW163" s="12" t="s">
        <v>39</v>
      </c>
      <c r="AX163" s="12" t="s">
        <v>85</v>
      </c>
      <c r="AY163" s="152" t="s">
        <v>194</v>
      </c>
    </row>
    <row r="164" spans="2:63" s="11" customFormat="1" ht="22.9" customHeight="1">
      <c r="B164" s="120"/>
      <c r="D164" s="121" t="s">
        <v>77</v>
      </c>
      <c r="E164" s="130" t="s">
        <v>498</v>
      </c>
      <c r="F164" s="130" t="s">
        <v>499</v>
      </c>
      <c r="I164" s="123"/>
      <c r="J164" s="131">
        <f>BK164</f>
        <v>0</v>
      </c>
      <c r="L164" s="120"/>
      <c r="M164" s="125"/>
      <c r="P164" s="126">
        <f>SUM(P165:P168)</f>
        <v>0</v>
      </c>
      <c r="R164" s="126">
        <f>SUM(R165:R168)</f>
        <v>0</v>
      </c>
      <c r="T164" s="127">
        <f>SUM(T165:T168)</f>
        <v>0</v>
      </c>
      <c r="AR164" s="121" t="s">
        <v>85</v>
      </c>
      <c r="AT164" s="128" t="s">
        <v>77</v>
      </c>
      <c r="AU164" s="128" t="s">
        <v>85</v>
      </c>
      <c r="AY164" s="121" t="s">
        <v>194</v>
      </c>
      <c r="BK164" s="129">
        <f>SUM(BK165:BK168)</f>
        <v>0</v>
      </c>
    </row>
    <row r="165" spans="2:65" s="1" customFormat="1" ht="24.2" customHeight="1">
      <c r="B165" s="33"/>
      <c r="C165" s="132" t="s">
        <v>300</v>
      </c>
      <c r="D165" s="132" t="s">
        <v>197</v>
      </c>
      <c r="E165" s="133" t="s">
        <v>500</v>
      </c>
      <c r="F165" s="134" t="s">
        <v>501</v>
      </c>
      <c r="G165" s="135" t="s">
        <v>351</v>
      </c>
      <c r="H165" s="136">
        <v>231.14</v>
      </c>
      <c r="I165" s="137"/>
      <c r="J165" s="138">
        <f>ROUND(I165*H165,2)</f>
        <v>0</v>
      </c>
      <c r="K165" s="134" t="s">
        <v>295</v>
      </c>
      <c r="L165" s="33"/>
      <c r="M165" s="139" t="s">
        <v>33</v>
      </c>
      <c r="N165" s="140" t="s">
        <v>49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201</v>
      </c>
      <c r="AT165" s="143" t="s">
        <v>197</v>
      </c>
      <c r="AU165" s="143" t="s">
        <v>87</v>
      </c>
      <c r="AY165" s="17" t="s">
        <v>194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7" t="s">
        <v>85</v>
      </c>
      <c r="BK165" s="144">
        <f>ROUND(I165*H165,2)</f>
        <v>0</v>
      </c>
      <c r="BL165" s="17" t="s">
        <v>201</v>
      </c>
      <c r="BM165" s="143" t="s">
        <v>502</v>
      </c>
    </row>
    <row r="166" spans="2:47" s="1" customFormat="1" ht="11.25">
      <c r="B166" s="33"/>
      <c r="D166" s="149" t="s">
        <v>297</v>
      </c>
      <c r="F166" s="150" t="s">
        <v>503</v>
      </c>
      <c r="I166" s="147"/>
      <c r="L166" s="33"/>
      <c r="M166" s="148"/>
      <c r="T166" s="54"/>
      <c r="AT166" s="17" t="s">
        <v>297</v>
      </c>
      <c r="AU166" s="17" t="s">
        <v>87</v>
      </c>
    </row>
    <row r="167" spans="2:65" s="1" customFormat="1" ht="24.2" customHeight="1">
      <c r="B167" s="33"/>
      <c r="C167" s="132" t="s">
        <v>504</v>
      </c>
      <c r="D167" s="132" t="s">
        <v>197</v>
      </c>
      <c r="E167" s="133" t="s">
        <v>505</v>
      </c>
      <c r="F167" s="134" t="s">
        <v>506</v>
      </c>
      <c r="G167" s="135" t="s">
        <v>351</v>
      </c>
      <c r="H167" s="136">
        <v>231.14</v>
      </c>
      <c r="I167" s="137"/>
      <c r="J167" s="138">
        <f>ROUND(I167*H167,2)</f>
        <v>0</v>
      </c>
      <c r="K167" s="134" t="s">
        <v>295</v>
      </c>
      <c r="L167" s="33"/>
      <c r="M167" s="139" t="s">
        <v>33</v>
      </c>
      <c r="N167" s="140" t="s">
        <v>49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201</v>
      </c>
      <c r="AT167" s="143" t="s">
        <v>197</v>
      </c>
      <c r="AU167" s="143" t="s">
        <v>87</v>
      </c>
      <c r="AY167" s="17" t="s">
        <v>194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7" t="s">
        <v>85</v>
      </c>
      <c r="BK167" s="144">
        <f>ROUND(I167*H167,2)</f>
        <v>0</v>
      </c>
      <c r="BL167" s="17" t="s">
        <v>201</v>
      </c>
      <c r="BM167" s="143" t="s">
        <v>507</v>
      </c>
    </row>
    <row r="168" spans="2:47" s="1" customFormat="1" ht="11.25">
      <c r="B168" s="33"/>
      <c r="D168" s="149" t="s">
        <v>297</v>
      </c>
      <c r="F168" s="150" t="s">
        <v>508</v>
      </c>
      <c r="I168" s="147"/>
      <c r="L168" s="33"/>
      <c r="M168" s="148"/>
      <c r="T168" s="54"/>
      <c r="AT168" s="17" t="s">
        <v>297</v>
      </c>
      <c r="AU168" s="17" t="s">
        <v>87</v>
      </c>
    </row>
    <row r="169" spans="2:63" s="11" customFormat="1" ht="22.9" customHeight="1">
      <c r="B169" s="120"/>
      <c r="D169" s="121" t="s">
        <v>77</v>
      </c>
      <c r="E169" s="130" t="s">
        <v>375</v>
      </c>
      <c r="F169" s="130" t="s">
        <v>376</v>
      </c>
      <c r="I169" s="123"/>
      <c r="J169" s="131">
        <f>BK169</f>
        <v>0</v>
      </c>
      <c r="L169" s="120"/>
      <c r="M169" s="125"/>
      <c r="P169" s="126">
        <f>SUM(P170:P171)</f>
        <v>0</v>
      </c>
      <c r="R169" s="126">
        <f>SUM(R170:R171)</f>
        <v>0</v>
      </c>
      <c r="T169" s="127">
        <f>SUM(T170:T171)</f>
        <v>0</v>
      </c>
      <c r="AR169" s="121" t="s">
        <v>85</v>
      </c>
      <c r="AT169" s="128" t="s">
        <v>77</v>
      </c>
      <c r="AU169" s="128" t="s">
        <v>85</v>
      </c>
      <c r="AY169" s="121" t="s">
        <v>194</v>
      </c>
      <c r="BK169" s="129">
        <f>SUM(BK170:BK171)</f>
        <v>0</v>
      </c>
    </row>
    <row r="170" spans="2:65" s="1" customFormat="1" ht="21.75" customHeight="1">
      <c r="B170" s="33"/>
      <c r="C170" s="132" t="s">
        <v>305</v>
      </c>
      <c r="D170" s="132" t="s">
        <v>197</v>
      </c>
      <c r="E170" s="133" t="s">
        <v>377</v>
      </c>
      <c r="F170" s="134" t="s">
        <v>378</v>
      </c>
      <c r="G170" s="135" t="s">
        <v>351</v>
      </c>
      <c r="H170" s="136">
        <v>275.198</v>
      </c>
      <c r="I170" s="137"/>
      <c r="J170" s="138">
        <f>ROUND(I170*H170,2)</f>
        <v>0</v>
      </c>
      <c r="K170" s="134" t="s">
        <v>295</v>
      </c>
      <c r="L170" s="33"/>
      <c r="M170" s="139" t="s">
        <v>33</v>
      </c>
      <c r="N170" s="140" t="s">
        <v>49</v>
      </c>
      <c r="P170" s="141">
        <f>O170*H170</f>
        <v>0</v>
      </c>
      <c r="Q170" s="141">
        <v>0</v>
      </c>
      <c r="R170" s="141">
        <f>Q170*H170</f>
        <v>0</v>
      </c>
      <c r="S170" s="141">
        <v>0</v>
      </c>
      <c r="T170" s="142">
        <f>S170*H170</f>
        <v>0</v>
      </c>
      <c r="AR170" s="143" t="s">
        <v>201</v>
      </c>
      <c r="AT170" s="143" t="s">
        <v>197</v>
      </c>
      <c r="AU170" s="143" t="s">
        <v>87</v>
      </c>
      <c r="AY170" s="17" t="s">
        <v>194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7" t="s">
        <v>85</v>
      </c>
      <c r="BK170" s="144">
        <f>ROUND(I170*H170,2)</f>
        <v>0</v>
      </c>
      <c r="BL170" s="17" t="s">
        <v>201</v>
      </c>
      <c r="BM170" s="143" t="s">
        <v>509</v>
      </c>
    </row>
    <row r="171" spans="2:47" s="1" customFormat="1" ht="11.25">
      <c r="B171" s="33"/>
      <c r="D171" s="149" t="s">
        <v>297</v>
      </c>
      <c r="F171" s="150" t="s">
        <v>380</v>
      </c>
      <c r="I171" s="147"/>
      <c r="L171" s="33"/>
      <c r="M171" s="158"/>
      <c r="N171" s="159"/>
      <c r="O171" s="159"/>
      <c r="P171" s="159"/>
      <c r="Q171" s="159"/>
      <c r="R171" s="159"/>
      <c r="S171" s="159"/>
      <c r="T171" s="160"/>
      <c r="AT171" s="17" t="s">
        <v>297</v>
      </c>
      <c r="AU171" s="17" t="s">
        <v>87</v>
      </c>
    </row>
    <row r="172" spans="2:12" s="1" customFormat="1" ht="6.95" customHeight="1">
      <c r="B172" s="42"/>
      <c r="C172" s="43"/>
      <c r="D172" s="43"/>
      <c r="E172" s="43"/>
      <c r="F172" s="43"/>
      <c r="G172" s="43"/>
      <c r="H172" s="43"/>
      <c r="I172" s="43"/>
      <c r="J172" s="43"/>
      <c r="K172" s="43"/>
      <c r="L172" s="33"/>
    </row>
  </sheetData>
  <sheetProtection algorithmName="SHA-512" hashValue="GDfZvG+m4fQqQP224ahnbcUEcOYI51Q9z9WJQ6r4OSmyvT/Hgh0vbG8tQRv+kf+WannQjqa3ladbgOqgnFDkcA==" saltValue="t7YtK6jfi0CEQY1TYRh6oOMRdAMtvxJLLbZ+kdP6dHpe5NqgFfRPJQNHM30BzEQ5t0l5pztnwTCkK5952CnqWQ==" spinCount="100000" sheet="1" objects="1" scenarios="1" formatColumns="0" formatRows="0" autoFilter="0"/>
  <autoFilter ref="C90:K171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3_01/114203104"/>
    <hyperlink ref="F98" r:id="rId2" display="https://podminky.urs.cz/item/CS_URS_2023_01/127751111"/>
    <hyperlink ref="F101" r:id="rId3" display="https://podminky.urs.cz/item/CS_URS_2023_01/162351103"/>
    <hyperlink ref="F108" r:id="rId4" display="https://podminky.urs.cz/item/CS_URS_2023_01/162751117"/>
    <hyperlink ref="F111" r:id="rId5" display="https://podminky.urs.cz/item/CS_URS_2023_01/162751119"/>
    <hyperlink ref="F116" r:id="rId6" display="https://podminky.urs.cz/item/CS_URS_2023_01/167151111"/>
    <hyperlink ref="F119" r:id="rId7" display="https://podminky.urs.cz/item/CS_URS_2023_01/171151131"/>
    <hyperlink ref="F122" r:id="rId8" display="https://podminky.urs.cz/item/CS_URS_2023_01/181351003"/>
    <hyperlink ref="F125" r:id="rId9" display="https://podminky.urs.cz/item/CS_URS_2023_01/181411121"/>
    <hyperlink ref="F129" r:id="rId10" display="https://podminky.urs.cz/item/CS_URS_2023_01/181411122"/>
    <hyperlink ref="F131" r:id="rId11" display="https://podminky.urs.cz/item/CS_URS_2023_01/181951112"/>
    <hyperlink ref="F134" r:id="rId12" display="https://podminky.urs.cz/item/CS_URS_2023_01/182251101"/>
    <hyperlink ref="F137" r:id="rId13" display="https://podminky.urs.cz/item/CS_URS_2023_01/182351023"/>
    <hyperlink ref="F140" r:id="rId14" display="https://podminky.urs.cz/item/CS_URS_2023_01/185804312"/>
    <hyperlink ref="F149" r:id="rId15" display="https://podminky.urs.cz/item/CS_URS_2023_01/461310312"/>
    <hyperlink ref="F152" r:id="rId16" display="https://podminky.urs.cz/item/CS_URS_2023_01/321351010"/>
    <hyperlink ref="F155" r:id="rId17" display="https://podminky.urs.cz/item/CS_URS_2023_01/321352010"/>
    <hyperlink ref="F158" r:id="rId18" display="https://podminky.urs.cz/item/CS_URS_2023_01/451317113"/>
    <hyperlink ref="F166" r:id="rId19" display="https://podminky.urs.cz/item/CS_URS_2023_01/997321511"/>
    <hyperlink ref="F168" r:id="rId20" display="https://podminky.urs.cz/item/CS_URS_2023_01/997321519"/>
    <hyperlink ref="F171" r:id="rId21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23"/>
  <headerFooter>
    <oddFooter>&amp;CStrana &amp;P z &amp;N&amp;R&amp;A</oddFooter>
  </headerFooter>
  <drawing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45"/>
  <sheetViews>
    <sheetView showGridLines="0" tabSelected="1" workbookViewId="0" topLeftCell="A11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329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510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ROUND(J92,2)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ROUND((SUM(BE92:BE144)),2)</f>
        <v>0</v>
      </c>
      <c r="I35" s="94">
        <v>0.21</v>
      </c>
      <c r="J35" s="84">
        <f>ROUND(((SUM(BE92:BE144))*I35),2)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ROUND((SUM(BF92:BF144)),2)</f>
        <v>0</v>
      </c>
      <c r="I36" s="94">
        <v>0.15</v>
      </c>
      <c r="J36" s="84">
        <f>ROUND(((SUM(BF92:BF144))*I36),2)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ROUND((SUM(BG92:BG144)),2)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ROUND((SUM(BH92:BH144)),2)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ROUND((SUM(BI92:BI144)),2)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329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01.3 - Opevnění koryta - km 25,638 - 25,945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J92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J93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J94</f>
        <v>0</v>
      </c>
      <c r="L65" s="108"/>
    </row>
    <row r="66" spans="2:12" s="9" customFormat="1" ht="19.9" customHeight="1">
      <c r="B66" s="108"/>
      <c r="D66" s="109" t="s">
        <v>335</v>
      </c>
      <c r="E66" s="110"/>
      <c r="F66" s="110"/>
      <c r="G66" s="110"/>
      <c r="H66" s="110"/>
      <c r="I66" s="110"/>
      <c r="J66" s="111">
        <f>J101</f>
        <v>0</v>
      </c>
      <c r="L66" s="108"/>
    </row>
    <row r="67" spans="2:12" s="9" customFormat="1" ht="19.9" customHeight="1">
      <c r="B67" s="108"/>
      <c r="D67" s="109" t="s">
        <v>511</v>
      </c>
      <c r="E67" s="110"/>
      <c r="F67" s="110"/>
      <c r="G67" s="110"/>
      <c r="H67" s="110"/>
      <c r="I67" s="110"/>
      <c r="J67" s="111">
        <f>J111</f>
        <v>0</v>
      </c>
      <c r="L67" s="108"/>
    </row>
    <row r="68" spans="2:12" s="9" customFormat="1" ht="19.9" customHeight="1">
      <c r="B68" s="108"/>
      <c r="D68" s="109" t="s">
        <v>336</v>
      </c>
      <c r="E68" s="110"/>
      <c r="F68" s="110"/>
      <c r="G68" s="110"/>
      <c r="H68" s="110"/>
      <c r="I68" s="110"/>
      <c r="J68" s="111">
        <f>J115</f>
        <v>0</v>
      </c>
      <c r="L68" s="108"/>
    </row>
    <row r="69" spans="2:12" s="9" customFormat="1" ht="19.9" customHeight="1">
      <c r="B69" s="108"/>
      <c r="D69" s="109" t="s">
        <v>384</v>
      </c>
      <c r="E69" s="110"/>
      <c r="F69" s="110"/>
      <c r="G69" s="110"/>
      <c r="H69" s="110"/>
      <c r="I69" s="110"/>
      <c r="J69" s="111">
        <f>J134</f>
        <v>0</v>
      </c>
      <c r="L69" s="108"/>
    </row>
    <row r="70" spans="2:12" s="9" customFormat="1" ht="19.9" customHeight="1">
      <c r="B70" s="108"/>
      <c r="D70" s="109" t="s">
        <v>337</v>
      </c>
      <c r="E70" s="110"/>
      <c r="F70" s="110"/>
      <c r="G70" s="110"/>
      <c r="H70" s="110"/>
      <c r="I70" s="110"/>
      <c r="J70" s="111">
        <f>J142</f>
        <v>0</v>
      </c>
      <c r="L70" s="108"/>
    </row>
    <row r="71" spans="2:12" s="1" customFormat="1" ht="21.75" customHeight="1">
      <c r="B71" s="33"/>
      <c r="L71" s="33"/>
    </row>
    <row r="72" spans="2:12" s="1" customFormat="1" ht="6.9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3"/>
    </row>
    <row r="76" spans="2:12" s="1" customFormat="1" ht="6.95" customHeight="1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33"/>
    </row>
    <row r="77" spans="2:12" s="1" customFormat="1" ht="24.95" customHeight="1">
      <c r="B77" s="33"/>
      <c r="C77" s="21" t="s">
        <v>178</v>
      </c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7" t="s">
        <v>16</v>
      </c>
      <c r="L79" s="33"/>
    </row>
    <row r="80" spans="2:12" s="1" customFormat="1" ht="16.5" customHeight="1">
      <c r="B80" s="33"/>
      <c r="E80" s="314" t="str">
        <f>E7</f>
        <v>Bělá - Domašov, ř. km 25,500 - 27,800 - odstranění PŠ 2021</v>
      </c>
      <c r="F80" s="315"/>
      <c r="G80" s="315"/>
      <c r="H80" s="315"/>
      <c r="L80" s="33"/>
    </row>
    <row r="81" spans="2:12" ht="12" customHeight="1">
      <c r="B81" s="20"/>
      <c r="C81" s="27" t="s">
        <v>166</v>
      </c>
      <c r="L81" s="20"/>
    </row>
    <row r="82" spans="2:12" s="1" customFormat="1" ht="16.5" customHeight="1">
      <c r="B82" s="33"/>
      <c r="E82" s="314" t="s">
        <v>329</v>
      </c>
      <c r="F82" s="316"/>
      <c r="G82" s="316"/>
      <c r="H82" s="316"/>
      <c r="L82" s="33"/>
    </row>
    <row r="83" spans="2:12" s="1" customFormat="1" ht="12" customHeight="1">
      <c r="B83" s="33"/>
      <c r="C83" s="27" t="s">
        <v>330</v>
      </c>
      <c r="L83" s="33"/>
    </row>
    <row r="84" spans="2:12" s="1" customFormat="1" ht="16.5" customHeight="1">
      <c r="B84" s="33"/>
      <c r="E84" s="280" t="str">
        <f>E11</f>
        <v>SO 01.3 - Opevnění koryta - km 25,638 - 25,945</v>
      </c>
      <c r="F84" s="316"/>
      <c r="G84" s="316"/>
      <c r="H84" s="316"/>
      <c r="L84" s="33"/>
    </row>
    <row r="85" spans="2:12" s="1" customFormat="1" ht="6.95" customHeight="1">
      <c r="B85" s="33"/>
      <c r="L85" s="33"/>
    </row>
    <row r="86" spans="2:12" s="1" customFormat="1" ht="12" customHeight="1">
      <c r="B86" s="33"/>
      <c r="C86" s="27" t="s">
        <v>22</v>
      </c>
      <c r="F86" s="25" t="str">
        <f>F14</f>
        <v>Olomoucký kraj</v>
      </c>
      <c r="I86" s="27" t="s">
        <v>24</v>
      </c>
      <c r="J86" s="50" t="str">
        <f>IF(J14="","",J14)</f>
        <v>9. 5. 2022</v>
      </c>
      <c r="L86" s="33"/>
    </row>
    <row r="87" spans="2:12" s="1" customFormat="1" ht="6.95" customHeight="1">
      <c r="B87" s="33"/>
      <c r="L87" s="33"/>
    </row>
    <row r="88" spans="2:12" s="1" customFormat="1" ht="15.2" customHeight="1">
      <c r="B88" s="33"/>
      <c r="C88" s="27" t="s">
        <v>28</v>
      </c>
      <c r="F88" s="25" t="str">
        <f>E17</f>
        <v>Povodí Odry, státní podnik</v>
      </c>
      <c r="I88" s="27" t="s">
        <v>36</v>
      </c>
      <c r="J88" s="31" t="str">
        <f>E23</f>
        <v>AQUATIS, a.s.</v>
      </c>
      <c r="L88" s="33"/>
    </row>
    <row r="89" spans="2:12" s="1" customFormat="1" ht="25.7" customHeight="1">
      <c r="B89" s="33"/>
      <c r="C89" s="27" t="s">
        <v>34</v>
      </c>
      <c r="F89" s="25" t="str">
        <f>IF(E20="","",E20)</f>
        <v>Vyplň údaj</v>
      </c>
      <c r="I89" s="27" t="s">
        <v>40</v>
      </c>
      <c r="J89" s="31" t="str">
        <f>E26</f>
        <v xml:space="preserve">Ing. Michal Jendruščák 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12"/>
      <c r="C91" s="113" t="s">
        <v>179</v>
      </c>
      <c r="D91" s="114" t="s">
        <v>63</v>
      </c>
      <c r="E91" s="114" t="s">
        <v>59</v>
      </c>
      <c r="F91" s="114" t="s">
        <v>60</v>
      </c>
      <c r="G91" s="114" t="s">
        <v>180</v>
      </c>
      <c r="H91" s="114" t="s">
        <v>181</v>
      </c>
      <c r="I91" s="114" t="s">
        <v>182</v>
      </c>
      <c r="J91" s="114" t="s">
        <v>170</v>
      </c>
      <c r="K91" s="115" t="s">
        <v>183</v>
      </c>
      <c r="L91" s="112"/>
      <c r="M91" s="57" t="s">
        <v>33</v>
      </c>
      <c r="N91" s="58" t="s">
        <v>48</v>
      </c>
      <c r="O91" s="58" t="s">
        <v>184</v>
      </c>
      <c r="P91" s="58" t="s">
        <v>185</v>
      </c>
      <c r="Q91" s="58" t="s">
        <v>186</v>
      </c>
      <c r="R91" s="58" t="s">
        <v>187</v>
      </c>
      <c r="S91" s="58" t="s">
        <v>188</v>
      </c>
      <c r="T91" s="59" t="s">
        <v>189</v>
      </c>
    </row>
    <row r="92" spans="2:63" s="1" customFormat="1" ht="22.9" customHeight="1">
      <c r="B92" s="33"/>
      <c r="C92" s="62" t="s">
        <v>190</v>
      </c>
      <c r="J92" s="116">
        <f>BK92</f>
        <v>0</v>
      </c>
      <c r="L92" s="33"/>
      <c r="M92" s="60"/>
      <c r="N92" s="51"/>
      <c r="O92" s="51"/>
      <c r="P92" s="117">
        <f>P93</f>
        <v>0</v>
      </c>
      <c r="Q92" s="51"/>
      <c r="R92" s="117">
        <f>R93</f>
        <v>406.30109</v>
      </c>
      <c r="S92" s="51"/>
      <c r="T92" s="118">
        <f>T93</f>
        <v>9.899999999999999</v>
      </c>
      <c r="AT92" s="17" t="s">
        <v>77</v>
      </c>
      <c r="AU92" s="17" t="s">
        <v>171</v>
      </c>
      <c r="BK92" s="119">
        <f>BK93</f>
        <v>0</v>
      </c>
    </row>
    <row r="93" spans="2:63" s="11" customFormat="1" ht="25.9" customHeight="1">
      <c r="B93" s="120"/>
      <c r="D93" s="121" t="s">
        <v>77</v>
      </c>
      <c r="E93" s="122" t="s">
        <v>338</v>
      </c>
      <c r="F93" s="122" t="s">
        <v>339</v>
      </c>
      <c r="I93" s="123"/>
      <c r="J93" s="124">
        <f>BK93</f>
        <v>0</v>
      </c>
      <c r="L93" s="120"/>
      <c r="M93" s="125"/>
      <c r="P93" s="126">
        <f>P94+P101+P111+P115+P134+P142</f>
        <v>0</v>
      </c>
      <c r="R93" s="126">
        <f>R94+R101+R111+R115+R134+R142</f>
        <v>406.30109</v>
      </c>
      <c r="T93" s="127">
        <f>T94+T101+T111+T115+T134+T142</f>
        <v>9.899999999999999</v>
      </c>
      <c r="AR93" s="121" t="s">
        <v>85</v>
      </c>
      <c r="AT93" s="128" t="s">
        <v>77</v>
      </c>
      <c r="AU93" s="128" t="s">
        <v>78</v>
      </c>
      <c r="AY93" s="121" t="s">
        <v>194</v>
      </c>
      <c r="BK93" s="129">
        <f>BK94+BK101+BK111+BK115+BK134+BK142</f>
        <v>0</v>
      </c>
    </row>
    <row r="94" spans="2:63" s="11" customFormat="1" ht="22.9" customHeight="1">
      <c r="B94" s="120"/>
      <c r="D94" s="121" t="s">
        <v>77</v>
      </c>
      <c r="E94" s="130" t="s">
        <v>85</v>
      </c>
      <c r="F94" s="130" t="s">
        <v>385</v>
      </c>
      <c r="I94" s="123"/>
      <c r="J94" s="131">
        <f>BK94</f>
        <v>0</v>
      </c>
      <c r="L94" s="120"/>
      <c r="M94" s="125"/>
      <c r="P94" s="126">
        <f>SUM(P95:P100)</f>
        <v>0</v>
      </c>
      <c r="R94" s="126">
        <f>SUM(R95:R100)</f>
        <v>0</v>
      </c>
      <c r="T94" s="127">
        <f>SUM(T95:T100)</f>
        <v>0</v>
      </c>
      <c r="AR94" s="121" t="s">
        <v>85</v>
      </c>
      <c r="AT94" s="128" t="s">
        <v>77</v>
      </c>
      <c r="AU94" s="128" t="s">
        <v>85</v>
      </c>
      <c r="AY94" s="121" t="s">
        <v>194</v>
      </c>
      <c r="BK94" s="129">
        <f>SUM(BK95:BK100)</f>
        <v>0</v>
      </c>
    </row>
    <row r="95" spans="2:65" s="1" customFormat="1" ht="16.5" customHeight="1">
      <c r="B95" s="33"/>
      <c r="C95" s="132" t="s">
        <v>85</v>
      </c>
      <c r="D95" s="132" t="s">
        <v>197</v>
      </c>
      <c r="E95" s="133" t="s">
        <v>467</v>
      </c>
      <c r="F95" s="134" t="s">
        <v>468</v>
      </c>
      <c r="G95" s="135" t="s">
        <v>200</v>
      </c>
      <c r="H95" s="136">
        <v>1</v>
      </c>
      <c r="I95" s="137"/>
      <c r="J95" s="138">
        <f>ROUND(I95*H95,2)</f>
        <v>0</v>
      </c>
      <c r="K95" s="134" t="s">
        <v>33</v>
      </c>
      <c r="L95" s="33"/>
      <c r="M95" s="139" t="s">
        <v>33</v>
      </c>
      <c r="N95" s="140" t="s">
        <v>49</v>
      </c>
      <c r="P95" s="141">
        <f>O95*H95</f>
        <v>0</v>
      </c>
      <c r="Q95" s="141">
        <v>0</v>
      </c>
      <c r="R95" s="141">
        <f>Q95*H95</f>
        <v>0</v>
      </c>
      <c r="S95" s="141">
        <v>0</v>
      </c>
      <c r="T95" s="142">
        <f>S95*H95</f>
        <v>0</v>
      </c>
      <c r="AR95" s="143" t="s">
        <v>201</v>
      </c>
      <c r="AT95" s="143" t="s">
        <v>197</v>
      </c>
      <c r="AU95" s="143" t="s">
        <v>87</v>
      </c>
      <c r="AY95" s="17" t="s">
        <v>194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7" t="s">
        <v>85</v>
      </c>
      <c r="BK95" s="144">
        <f>ROUND(I95*H95,2)</f>
        <v>0</v>
      </c>
      <c r="BL95" s="17" t="s">
        <v>201</v>
      </c>
      <c r="BM95" s="143" t="s">
        <v>512</v>
      </c>
    </row>
    <row r="96" spans="2:47" s="1" customFormat="1" ht="48.75">
      <c r="B96" s="33"/>
      <c r="D96" s="145" t="s">
        <v>206</v>
      </c>
      <c r="F96" s="146" t="s">
        <v>470</v>
      </c>
      <c r="I96" s="147"/>
      <c r="L96" s="33"/>
      <c r="M96" s="148"/>
      <c r="T96" s="54"/>
      <c r="AT96" s="17" t="s">
        <v>206</v>
      </c>
      <c r="AU96" s="17" t="s">
        <v>87</v>
      </c>
    </row>
    <row r="97" spans="2:51" s="12" customFormat="1" ht="11.25">
      <c r="B97" s="151"/>
      <c r="D97" s="145" t="s">
        <v>320</v>
      </c>
      <c r="E97" s="152" t="s">
        <v>33</v>
      </c>
      <c r="F97" s="153" t="s">
        <v>513</v>
      </c>
      <c r="H97" s="154">
        <v>1</v>
      </c>
      <c r="I97" s="155"/>
      <c r="L97" s="151"/>
      <c r="M97" s="156"/>
      <c r="T97" s="157"/>
      <c r="AT97" s="152" t="s">
        <v>320</v>
      </c>
      <c r="AU97" s="152" t="s">
        <v>87</v>
      </c>
      <c r="AV97" s="12" t="s">
        <v>87</v>
      </c>
      <c r="AW97" s="12" t="s">
        <v>39</v>
      </c>
      <c r="AX97" s="12" t="s">
        <v>85</v>
      </c>
      <c r="AY97" s="152" t="s">
        <v>194</v>
      </c>
    </row>
    <row r="98" spans="2:65" s="1" customFormat="1" ht="16.5" customHeight="1">
      <c r="B98" s="33"/>
      <c r="C98" s="132" t="s">
        <v>87</v>
      </c>
      <c r="D98" s="132" t="s">
        <v>197</v>
      </c>
      <c r="E98" s="133" t="s">
        <v>514</v>
      </c>
      <c r="F98" s="134" t="s">
        <v>468</v>
      </c>
      <c r="G98" s="135" t="s">
        <v>200</v>
      </c>
      <c r="H98" s="136">
        <v>1</v>
      </c>
      <c r="I98" s="137"/>
      <c r="J98" s="138">
        <f>ROUND(I98*H98,2)</f>
        <v>0</v>
      </c>
      <c r="K98" s="134" t="s">
        <v>33</v>
      </c>
      <c r="L98" s="33"/>
      <c r="M98" s="139" t="s">
        <v>33</v>
      </c>
      <c r="N98" s="140" t="s">
        <v>49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201</v>
      </c>
      <c r="AT98" s="143" t="s">
        <v>197</v>
      </c>
      <c r="AU98" s="143" t="s">
        <v>87</v>
      </c>
      <c r="AY98" s="17" t="s">
        <v>194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7" t="s">
        <v>85</v>
      </c>
      <c r="BK98" s="144">
        <f>ROUND(I98*H98,2)</f>
        <v>0</v>
      </c>
      <c r="BL98" s="17" t="s">
        <v>201</v>
      </c>
      <c r="BM98" s="143" t="s">
        <v>515</v>
      </c>
    </row>
    <row r="99" spans="2:47" s="1" customFormat="1" ht="39">
      <c r="B99" s="33"/>
      <c r="D99" s="145" t="s">
        <v>206</v>
      </c>
      <c r="F99" s="146" t="s">
        <v>516</v>
      </c>
      <c r="I99" s="147"/>
      <c r="L99" s="33"/>
      <c r="M99" s="148"/>
      <c r="T99" s="54"/>
      <c r="AT99" s="17" t="s">
        <v>206</v>
      </c>
      <c r="AU99" s="17" t="s">
        <v>87</v>
      </c>
    </row>
    <row r="100" spans="2:51" s="12" customFormat="1" ht="11.25">
      <c r="B100" s="151"/>
      <c r="D100" s="145" t="s">
        <v>320</v>
      </c>
      <c r="E100" s="152" t="s">
        <v>33</v>
      </c>
      <c r="F100" s="153" t="s">
        <v>517</v>
      </c>
      <c r="H100" s="154">
        <v>1</v>
      </c>
      <c r="I100" s="155"/>
      <c r="L100" s="151"/>
      <c r="M100" s="156"/>
      <c r="T100" s="157"/>
      <c r="AT100" s="152" t="s">
        <v>320</v>
      </c>
      <c r="AU100" s="152" t="s">
        <v>87</v>
      </c>
      <c r="AV100" s="12" t="s">
        <v>87</v>
      </c>
      <c r="AW100" s="12" t="s">
        <v>39</v>
      </c>
      <c r="AX100" s="12" t="s">
        <v>85</v>
      </c>
      <c r="AY100" s="152" t="s">
        <v>194</v>
      </c>
    </row>
    <row r="101" spans="2:63" s="11" customFormat="1" ht="22.9" customHeight="1">
      <c r="B101" s="120"/>
      <c r="D101" s="121" t="s">
        <v>77</v>
      </c>
      <c r="E101" s="130" t="s">
        <v>201</v>
      </c>
      <c r="F101" s="130" t="s">
        <v>354</v>
      </c>
      <c r="I101" s="123"/>
      <c r="J101" s="131">
        <f>BK101</f>
        <v>0</v>
      </c>
      <c r="L101" s="120"/>
      <c r="M101" s="125"/>
      <c r="P101" s="126">
        <f>SUM(P102:P110)</f>
        <v>0</v>
      </c>
      <c r="R101" s="126">
        <f>SUM(R102:R110)</f>
        <v>353.4003</v>
      </c>
      <c r="T101" s="127">
        <f>SUM(T102:T110)</f>
        <v>0</v>
      </c>
      <c r="AR101" s="121" t="s">
        <v>85</v>
      </c>
      <c r="AT101" s="128" t="s">
        <v>77</v>
      </c>
      <c r="AU101" s="128" t="s">
        <v>85</v>
      </c>
      <c r="AY101" s="121" t="s">
        <v>194</v>
      </c>
      <c r="BK101" s="129">
        <f>SUM(BK102:BK110)</f>
        <v>0</v>
      </c>
    </row>
    <row r="102" spans="2:65" s="1" customFormat="1" ht="21.75" customHeight="1">
      <c r="B102" s="33"/>
      <c r="C102" s="132" t="s">
        <v>208</v>
      </c>
      <c r="D102" s="132" t="s">
        <v>197</v>
      </c>
      <c r="E102" s="133" t="s">
        <v>487</v>
      </c>
      <c r="F102" s="134" t="s">
        <v>488</v>
      </c>
      <c r="G102" s="135" t="s">
        <v>317</v>
      </c>
      <c r="H102" s="136">
        <v>330</v>
      </c>
      <c r="I102" s="137"/>
      <c r="J102" s="138">
        <f>ROUND(I102*H102,2)</f>
        <v>0</v>
      </c>
      <c r="K102" s="134" t="s">
        <v>295</v>
      </c>
      <c r="L102" s="33"/>
      <c r="M102" s="139" t="s">
        <v>33</v>
      </c>
      <c r="N102" s="140" t="s">
        <v>49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201</v>
      </c>
      <c r="AT102" s="143" t="s">
        <v>197</v>
      </c>
      <c r="AU102" s="143" t="s">
        <v>87</v>
      </c>
      <c r="AY102" s="17" t="s">
        <v>194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7" t="s">
        <v>85</v>
      </c>
      <c r="BK102" s="144">
        <f>ROUND(I102*H102,2)</f>
        <v>0</v>
      </c>
      <c r="BL102" s="17" t="s">
        <v>201</v>
      </c>
      <c r="BM102" s="143" t="s">
        <v>518</v>
      </c>
    </row>
    <row r="103" spans="2:47" s="1" customFormat="1" ht="11.25">
      <c r="B103" s="33"/>
      <c r="D103" s="149" t="s">
        <v>297</v>
      </c>
      <c r="F103" s="150" t="s">
        <v>490</v>
      </c>
      <c r="I103" s="147"/>
      <c r="L103" s="33"/>
      <c r="M103" s="148"/>
      <c r="T103" s="54"/>
      <c r="AT103" s="17" t="s">
        <v>297</v>
      </c>
      <c r="AU103" s="17" t="s">
        <v>87</v>
      </c>
    </row>
    <row r="104" spans="2:51" s="12" customFormat="1" ht="11.25">
      <c r="B104" s="151"/>
      <c r="D104" s="145" t="s">
        <v>320</v>
      </c>
      <c r="E104" s="152" t="s">
        <v>33</v>
      </c>
      <c r="F104" s="153" t="s">
        <v>519</v>
      </c>
      <c r="H104" s="154">
        <v>330</v>
      </c>
      <c r="I104" s="155"/>
      <c r="L104" s="151"/>
      <c r="M104" s="156"/>
      <c r="T104" s="157"/>
      <c r="AT104" s="152" t="s">
        <v>320</v>
      </c>
      <c r="AU104" s="152" t="s">
        <v>87</v>
      </c>
      <c r="AV104" s="12" t="s">
        <v>87</v>
      </c>
      <c r="AW104" s="12" t="s">
        <v>39</v>
      </c>
      <c r="AX104" s="12" t="s">
        <v>85</v>
      </c>
      <c r="AY104" s="152" t="s">
        <v>194</v>
      </c>
    </row>
    <row r="105" spans="2:65" s="1" customFormat="1" ht="24.2" customHeight="1">
      <c r="B105" s="33"/>
      <c r="C105" s="132" t="s">
        <v>201</v>
      </c>
      <c r="D105" s="132" t="s">
        <v>197</v>
      </c>
      <c r="E105" s="133" t="s">
        <v>520</v>
      </c>
      <c r="F105" s="134" t="s">
        <v>521</v>
      </c>
      <c r="G105" s="135" t="s">
        <v>344</v>
      </c>
      <c r="H105" s="136">
        <v>22</v>
      </c>
      <c r="I105" s="137"/>
      <c r="J105" s="138">
        <f>ROUND(I105*H105,2)</f>
        <v>0</v>
      </c>
      <c r="K105" s="134" t="s">
        <v>295</v>
      </c>
      <c r="L105" s="33"/>
      <c r="M105" s="139" t="s">
        <v>33</v>
      </c>
      <c r="N105" s="140" t="s">
        <v>49</v>
      </c>
      <c r="P105" s="141">
        <f>O105*H105</f>
        <v>0</v>
      </c>
      <c r="Q105" s="141">
        <v>1.9968</v>
      </c>
      <c r="R105" s="141">
        <f>Q105*H105</f>
        <v>43.9296</v>
      </c>
      <c r="S105" s="141">
        <v>0</v>
      </c>
      <c r="T105" s="142">
        <f>S105*H105</f>
        <v>0</v>
      </c>
      <c r="AR105" s="143" t="s">
        <v>201</v>
      </c>
      <c r="AT105" s="143" t="s">
        <v>197</v>
      </c>
      <c r="AU105" s="143" t="s">
        <v>87</v>
      </c>
      <c r="AY105" s="17" t="s">
        <v>194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7" t="s">
        <v>85</v>
      </c>
      <c r="BK105" s="144">
        <f>ROUND(I105*H105,2)</f>
        <v>0</v>
      </c>
      <c r="BL105" s="17" t="s">
        <v>201</v>
      </c>
      <c r="BM105" s="143" t="s">
        <v>522</v>
      </c>
    </row>
    <row r="106" spans="2:47" s="1" customFormat="1" ht="11.25">
      <c r="B106" s="33"/>
      <c r="D106" s="149" t="s">
        <v>297</v>
      </c>
      <c r="F106" s="150" t="s">
        <v>523</v>
      </c>
      <c r="I106" s="147"/>
      <c r="L106" s="33"/>
      <c r="M106" s="148"/>
      <c r="T106" s="54"/>
      <c r="AT106" s="17" t="s">
        <v>297</v>
      </c>
      <c r="AU106" s="17" t="s">
        <v>87</v>
      </c>
    </row>
    <row r="107" spans="2:51" s="12" customFormat="1" ht="11.25">
      <c r="B107" s="151"/>
      <c r="D107" s="145" t="s">
        <v>320</v>
      </c>
      <c r="E107" s="152" t="s">
        <v>33</v>
      </c>
      <c r="F107" s="153" t="s">
        <v>524</v>
      </c>
      <c r="H107" s="154">
        <v>22</v>
      </c>
      <c r="I107" s="155"/>
      <c r="L107" s="151"/>
      <c r="M107" s="156"/>
      <c r="T107" s="157"/>
      <c r="AT107" s="152" t="s">
        <v>320</v>
      </c>
      <c r="AU107" s="152" t="s">
        <v>87</v>
      </c>
      <c r="AV107" s="12" t="s">
        <v>87</v>
      </c>
      <c r="AW107" s="12" t="s">
        <v>39</v>
      </c>
      <c r="AX107" s="12" t="s">
        <v>85</v>
      </c>
      <c r="AY107" s="152" t="s">
        <v>194</v>
      </c>
    </row>
    <row r="108" spans="2:65" s="1" customFormat="1" ht="24.2" customHeight="1">
      <c r="B108" s="33"/>
      <c r="C108" s="132" t="s">
        <v>193</v>
      </c>
      <c r="D108" s="132" t="s">
        <v>197</v>
      </c>
      <c r="E108" s="133" t="s">
        <v>525</v>
      </c>
      <c r="F108" s="134" t="s">
        <v>526</v>
      </c>
      <c r="G108" s="135" t="s">
        <v>317</v>
      </c>
      <c r="H108" s="136">
        <v>330</v>
      </c>
      <c r="I108" s="137"/>
      <c r="J108" s="138">
        <f>ROUND(I108*H108,2)</f>
        <v>0</v>
      </c>
      <c r="K108" s="134" t="s">
        <v>295</v>
      </c>
      <c r="L108" s="33"/>
      <c r="M108" s="139" t="s">
        <v>33</v>
      </c>
      <c r="N108" s="140" t="s">
        <v>49</v>
      </c>
      <c r="P108" s="141">
        <f>O108*H108</f>
        <v>0</v>
      </c>
      <c r="Q108" s="141">
        <v>0.93779</v>
      </c>
      <c r="R108" s="141">
        <f>Q108*H108</f>
        <v>309.4707</v>
      </c>
      <c r="S108" s="141">
        <v>0</v>
      </c>
      <c r="T108" s="142">
        <f>S108*H108</f>
        <v>0</v>
      </c>
      <c r="AR108" s="143" t="s">
        <v>201</v>
      </c>
      <c r="AT108" s="143" t="s">
        <v>197</v>
      </c>
      <c r="AU108" s="143" t="s">
        <v>87</v>
      </c>
      <c r="AY108" s="17" t="s">
        <v>194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7" t="s">
        <v>85</v>
      </c>
      <c r="BK108" s="144">
        <f>ROUND(I108*H108,2)</f>
        <v>0</v>
      </c>
      <c r="BL108" s="17" t="s">
        <v>201</v>
      </c>
      <c r="BM108" s="143" t="s">
        <v>527</v>
      </c>
    </row>
    <row r="109" spans="2:47" s="1" customFormat="1" ht="11.25">
      <c r="B109" s="33"/>
      <c r="D109" s="149" t="s">
        <v>297</v>
      </c>
      <c r="F109" s="150" t="s">
        <v>528</v>
      </c>
      <c r="I109" s="147"/>
      <c r="L109" s="33"/>
      <c r="M109" s="148"/>
      <c r="T109" s="54"/>
      <c r="AT109" s="17" t="s">
        <v>297</v>
      </c>
      <c r="AU109" s="17" t="s">
        <v>87</v>
      </c>
    </row>
    <row r="110" spans="2:51" s="12" customFormat="1" ht="11.25">
      <c r="B110" s="151"/>
      <c r="D110" s="145" t="s">
        <v>320</v>
      </c>
      <c r="E110" s="152" t="s">
        <v>33</v>
      </c>
      <c r="F110" s="153" t="s">
        <v>519</v>
      </c>
      <c r="H110" s="154">
        <v>330</v>
      </c>
      <c r="I110" s="155"/>
      <c r="L110" s="151"/>
      <c r="M110" s="156"/>
      <c r="T110" s="157"/>
      <c r="AT110" s="152" t="s">
        <v>320</v>
      </c>
      <c r="AU110" s="152" t="s">
        <v>87</v>
      </c>
      <c r="AV110" s="12" t="s">
        <v>87</v>
      </c>
      <c r="AW110" s="12" t="s">
        <v>39</v>
      </c>
      <c r="AX110" s="12" t="s">
        <v>85</v>
      </c>
      <c r="AY110" s="152" t="s">
        <v>194</v>
      </c>
    </row>
    <row r="111" spans="2:63" s="11" customFormat="1" ht="22.9" customHeight="1">
      <c r="B111" s="120"/>
      <c r="D111" s="121" t="s">
        <v>77</v>
      </c>
      <c r="E111" s="130" t="s">
        <v>219</v>
      </c>
      <c r="F111" s="130" t="s">
        <v>529</v>
      </c>
      <c r="I111" s="123"/>
      <c r="J111" s="131">
        <f>BK111</f>
        <v>0</v>
      </c>
      <c r="L111" s="120"/>
      <c r="M111" s="125"/>
      <c r="P111" s="126">
        <f>SUM(P112:P114)</f>
        <v>0</v>
      </c>
      <c r="R111" s="126">
        <f>SUM(R112:R114)</f>
        <v>50.3415</v>
      </c>
      <c r="T111" s="127">
        <f>SUM(T112:T114)</f>
        <v>0</v>
      </c>
      <c r="AR111" s="121" t="s">
        <v>85</v>
      </c>
      <c r="AT111" s="128" t="s">
        <v>77</v>
      </c>
      <c r="AU111" s="128" t="s">
        <v>85</v>
      </c>
      <c r="AY111" s="121" t="s">
        <v>194</v>
      </c>
      <c r="BK111" s="129">
        <f>SUM(BK112:BK114)</f>
        <v>0</v>
      </c>
    </row>
    <row r="112" spans="2:65" s="1" customFormat="1" ht="24.2" customHeight="1">
      <c r="B112" s="33"/>
      <c r="C112" s="132" t="s">
        <v>219</v>
      </c>
      <c r="D112" s="132" t="s">
        <v>197</v>
      </c>
      <c r="E112" s="133" t="s">
        <v>530</v>
      </c>
      <c r="F112" s="134" t="s">
        <v>531</v>
      </c>
      <c r="G112" s="135" t="s">
        <v>317</v>
      </c>
      <c r="H112" s="136">
        <v>550</v>
      </c>
      <c r="I112" s="137"/>
      <c r="J112" s="138">
        <f>ROUND(I112*H112,2)</f>
        <v>0</v>
      </c>
      <c r="K112" s="134" t="s">
        <v>295</v>
      </c>
      <c r="L112" s="33"/>
      <c r="M112" s="139" t="s">
        <v>33</v>
      </c>
      <c r="N112" s="140" t="s">
        <v>49</v>
      </c>
      <c r="P112" s="141">
        <f>O112*H112</f>
        <v>0</v>
      </c>
      <c r="Q112" s="141">
        <v>0.09153</v>
      </c>
      <c r="R112" s="141">
        <f>Q112*H112</f>
        <v>50.3415</v>
      </c>
      <c r="S112" s="141">
        <v>0</v>
      </c>
      <c r="T112" s="142">
        <f>S112*H112</f>
        <v>0</v>
      </c>
      <c r="AR112" s="143" t="s">
        <v>201</v>
      </c>
      <c r="AT112" s="143" t="s">
        <v>197</v>
      </c>
      <c r="AU112" s="143" t="s">
        <v>87</v>
      </c>
      <c r="AY112" s="17" t="s">
        <v>194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7" t="s">
        <v>85</v>
      </c>
      <c r="BK112" s="144">
        <f>ROUND(I112*H112,2)</f>
        <v>0</v>
      </c>
      <c r="BL112" s="17" t="s">
        <v>201</v>
      </c>
      <c r="BM112" s="143" t="s">
        <v>532</v>
      </c>
    </row>
    <row r="113" spans="2:47" s="1" customFormat="1" ht="11.25">
      <c r="B113" s="33"/>
      <c r="D113" s="149" t="s">
        <v>297</v>
      </c>
      <c r="F113" s="150" t="s">
        <v>533</v>
      </c>
      <c r="I113" s="147"/>
      <c r="L113" s="33"/>
      <c r="M113" s="148"/>
      <c r="T113" s="54"/>
      <c r="AT113" s="17" t="s">
        <v>297</v>
      </c>
      <c r="AU113" s="17" t="s">
        <v>87</v>
      </c>
    </row>
    <row r="114" spans="2:51" s="12" customFormat="1" ht="11.25">
      <c r="B114" s="151"/>
      <c r="D114" s="145" t="s">
        <v>320</v>
      </c>
      <c r="E114" s="152" t="s">
        <v>33</v>
      </c>
      <c r="F114" s="153" t="s">
        <v>534</v>
      </c>
      <c r="H114" s="154">
        <v>550</v>
      </c>
      <c r="I114" s="155"/>
      <c r="L114" s="151"/>
      <c r="M114" s="156"/>
      <c r="T114" s="157"/>
      <c r="AT114" s="152" t="s">
        <v>320</v>
      </c>
      <c r="AU114" s="152" t="s">
        <v>87</v>
      </c>
      <c r="AV114" s="12" t="s">
        <v>87</v>
      </c>
      <c r="AW114" s="12" t="s">
        <v>39</v>
      </c>
      <c r="AX114" s="12" t="s">
        <v>85</v>
      </c>
      <c r="AY114" s="152" t="s">
        <v>194</v>
      </c>
    </row>
    <row r="115" spans="2:63" s="11" customFormat="1" ht="22.9" customHeight="1">
      <c r="B115" s="120"/>
      <c r="D115" s="121" t="s">
        <v>77</v>
      </c>
      <c r="E115" s="130" t="s">
        <v>235</v>
      </c>
      <c r="F115" s="130" t="s">
        <v>364</v>
      </c>
      <c r="I115" s="123"/>
      <c r="J115" s="131">
        <f>BK115</f>
        <v>0</v>
      </c>
      <c r="L115" s="120"/>
      <c r="M115" s="125"/>
      <c r="P115" s="126">
        <f>SUM(P116:P133)</f>
        <v>0</v>
      </c>
      <c r="R115" s="126">
        <f>SUM(R116:R133)</f>
        <v>2.55929</v>
      </c>
      <c r="T115" s="127">
        <f>SUM(T116:T133)</f>
        <v>9.899999999999999</v>
      </c>
      <c r="AR115" s="121" t="s">
        <v>85</v>
      </c>
      <c r="AT115" s="128" t="s">
        <v>77</v>
      </c>
      <c r="AU115" s="128" t="s">
        <v>85</v>
      </c>
      <c r="AY115" s="121" t="s">
        <v>194</v>
      </c>
      <c r="BK115" s="129">
        <f>SUM(BK116:BK133)</f>
        <v>0</v>
      </c>
    </row>
    <row r="116" spans="2:65" s="1" customFormat="1" ht="37.9" customHeight="1">
      <c r="B116" s="33"/>
      <c r="C116" s="132" t="s">
        <v>223</v>
      </c>
      <c r="D116" s="132" t="s">
        <v>197</v>
      </c>
      <c r="E116" s="133" t="s">
        <v>535</v>
      </c>
      <c r="F116" s="134" t="s">
        <v>536</v>
      </c>
      <c r="G116" s="135" t="s">
        <v>317</v>
      </c>
      <c r="H116" s="136">
        <v>879</v>
      </c>
      <c r="I116" s="137"/>
      <c r="J116" s="138">
        <f>ROUND(I116*H116,2)</f>
        <v>0</v>
      </c>
      <c r="K116" s="134" t="s">
        <v>295</v>
      </c>
      <c r="L116" s="33"/>
      <c r="M116" s="139" t="s">
        <v>33</v>
      </c>
      <c r="N116" s="140" t="s">
        <v>49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201</v>
      </c>
      <c r="AT116" s="143" t="s">
        <v>197</v>
      </c>
      <c r="AU116" s="143" t="s">
        <v>87</v>
      </c>
      <c r="AY116" s="17" t="s">
        <v>194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7" t="s">
        <v>85</v>
      </c>
      <c r="BK116" s="144">
        <f>ROUND(I116*H116,2)</f>
        <v>0</v>
      </c>
      <c r="BL116" s="17" t="s">
        <v>201</v>
      </c>
      <c r="BM116" s="143" t="s">
        <v>537</v>
      </c>
    </row>
    <row r="117" spans="2:47" s="1" customFormat="1" ht="11.25">
      <c r="B117" s="33"/>
      <c r="D117" s="149" t="s">
        <v>297</v>
      </c>
      <c r="F117" s="150" t="s">
        <v>538</v>
      </c>
      <c r="I117" s="147"/>
      <c r="L117" s="33"/>
      <c r="M117" s="148"/>
      <c r="T117" s="54"/>
      <c r="AT117" s="17" t="s">
        <v>297</v>
      </c>
      <c r="AU117" s="17" t="s">
        <v>87</v>
      </c>
    </row>
    <row r="118" spans="2:51" s="12" customFormat="1" ht="11.25">
      <c r="B118" s="151"/>
      <c r="D118" s="145" t="s">
        <v>320</v>
      </c>
      <c r="E118" s="152" t="s">
        <v>33</v>
      </c>
      <c r="F118" s="153" t="s">
        <v>539</v>
      </c>
      <c r="H118" s="154">
        <v>879</v>
      </c>
      <c r="I118" s="155"/>
      <c r="L118" s="151"/>
      <c r="M118" s="156"/>
      <c r="T118" s="157"/>
      <c r="AT118" s="152" t="s">
        <v>320</v>
      </c>
      <c r="AU118" s="152" t="s">
        <v>87</v>
      </c>
      <c r="AV118" s="12" t="s">
        <v>87</v>
      </c>
      <c r="AW118" s="12" t="s">
        <v>39</v>
      </c>
      <c r="AX118" s="12" t="s">
        <v>85</v>
      </c>
      <c r="AY118" s="152" t="s">
        <v>194</v>
      </c>
    </row>
    <row r="119" spans="2:65" s="1" customFormat="1" ht="37.9" customHeight="1">
      <c r="B119" s="33"/>
      <c r="C119" s="132" t="s">
        <v>228</v>
      </c>
      <c r="D119" s="132" t="s">
        <v>197</v>
      </c>
      <c r="E119" s="133" t="s">
        <v>540</v>
      </c>
      <c r="F119" s="134" t="s">
        <v>541</v>
      </c>
      <c r="G119" s="135" t="s">
        <v>317</v>
      </c>
      <c r="H119" s="136">
        <v>550</v>
      </c>
      <c r="I119" s="137"/>
      <c r="J119" s="138">
        <f>ROUND(I119*H119,2)</f>
        <v>0</v>
      </c>
      <c r="K119" s="134" t="s">
        <v>295</v>
      </c>
      <c r="L119" s="33"/>
      <c r="M119" s="139" t="s">
        <v>33</v>
      </c>
      <c r="N119" s="140" t="s">
        <v>49</v>
      </c>
      <c r="P119" s="141">
        <f>O119*H119</f>
        <v>0</v>
      </c>
      <c r="Q119" s="141">
        <v>0</v>
      </c>
      <c r="R119" s="141">
        <f>Q119*H119</f>
        <v>0</v>
      </c>
      <c r="S119" s="141">
        <v>0.018</v>
      </c>
      <c r="T119" s="142">
        <f>S119*H119</f>
        <v>9.899999999999999</v>
      </c>
      <c r="AR119" s="143" t="s">
        <v>201</v>
      </c>
      <c r="AT119" s="143" t="s">
        <v>197</v>
      </c>
      <c r="AU119" s="143" t="s">
        <v>87</v>
      </c>
      <c r="AY119" s="17" t="s">
        <v>194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7" t="s">
        <v>85</v>
      </c>
      <c r="BK119" s="144">
        <f>ROUND(I119*H119,2)</f>
        <v>0</v>
      </c>
      <c r="BL119" s="17" t="s">
        <v>201</v>
      </c>
      <c r="BM119" s="143" t="s">
        <v>542</v>
      </c>
    </row>
    <row r="120" spans="2:47" s="1" customFormat="1" ht="11.25">
      <c r="B120" s="33"/>
      <c r="D120" s="149" t="s">
        <v>297</v>
      </c>
      <c r="F120" s="150" t="s">
        <v>543</v>
      </c>
      <c r="I120" s="147"/>
      <c r="L120" s="33"/>
      <c r="M120" s="148"/>
      <c r="T120" s="54"/>
      <c r="AT120" s="17" t="s">
        <v>297</v>
      </c>
      <c r="AU120" s="17" t="s">
        <v>87</v>
      </c>
    </row>
    <row r="121" spans="2:51" s="12" customFormat="1" ht="11.25">
      <c r="B121" s="151"/>
      <c r="D121" s="145" t="s">
        <v>320</v>
      </c>
      <c r="E121" s="152" t="s">
        <v>33</v>
      </c>
      <c r="F121" s="153" t="s">
        <v>544</v>
      </c>
      <c r="H121" s="154">
        <v>550</v>
      </c>
      <c r="I121" s="155"/>
      <c r="L121" s="151"/>
      <c r="M121" s="156"/>
      <c r="T121" s="157"/>
      <c r="AT121" s="152" t="s">
        <v>320</v>
      </c>
      <c r="AU121" s="152" t="s">
        <v>87</v>
      </c>
      <c r="AV121" s="12" t="s">
        <v>87</v>
      </c>
      <c r="AW121" s="12" t="s">
        <v>39</v>
      </c>
      <c r="AX121" s="12" t="s">
        <v>85</v>
      </c>
      <c r="AY121" s="152" t="s">
        <v>194</v>
      </c>
    </row>
    <row r="122" spans="2:65" s="1" customFormat="1" ht="16.5" customHeight="1">
      <c r="B122" s="33"/>
      <c r="C122" s="132" t="s">
        <v>235</v>
      </c>
      <c r="D122" s="132" t="s">
        <v>197</v>
      </c>
      <c r="E122" s="133" t="s">
        <v>545</v>
      </c>
      <c r="F122" s="134" t="s">
        <v>546</v>
      </c>
      <c r="G122" s="135" t="s">
        <v>317</v>
      </c>
      <c r="H122" s="136">
        <v>19</v>
      </c>
      <c r="I122" s="137"/>
      <c r="J122" s="138">
        <f>ROUND(I122*H122,2)</f>
        <v>0</v>
      </c>
      <c r="K122" s="134" t="s">
        <v>295</v>
      </c>
      <c r="L122" s="33"/>
      <c r="M122" s="139" t="s">
        <v>33</v>
      </c>
      <c r="N122" s="140" t="s">
        <v>49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201</v>
      </c>
      <c r="AT122" s="143" t="s">
        <v>197</v>
      </c>
      <c r="AU122" s="143" t="s">
        <v>87</v>
      </c>
      <c r="AY122" s="17" t="s">
        <v>194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7" t="s">
        <v>85</v>
      </c>
      <c r="BK122" s="144">
        <f>ROUND(I122*H122,2)</f>
        <v>0</v>
      </c>
      <c r="BL122" s="17" t="s">
        <v>201</v>
      </c>
      <c r="BM122" s="143" t="s">
        <v>547</v>
      </c>
    </row>
    <row r="123" spans="2:47" s="1" customFormat="1" ht="11.25">
      <c r="B123" s="33"/>
      <c r="D123" s="149" t="s">
        <v>297</v>
      </c>
      <c r="F123" s="150" t="s">
        <v>548</v>
      </c>
      <c r="I123" s="147"/>
      <c r="L123" s="33"/>
      <c r="M123" s="148"/>
      <c r="T123" s="54"/>
      <c r="AT123" s="17" t="s">
        <v>297</v>
      </c>
      <c r="AU123" s="17" t="s">
        <v>87</v>
      </c>
    </row>
    <row r="124" spans="2:51" s="12" customFormat="1" ht="11.25">
      <c r="B124" s="151"/>
      <c r="D124" s="145" t="s">
        <v>320</v>
      </c>
      <c r="E124" s="152" t="s">
        <v>33</v>
      </c>
      <c r="F124" s="153" t="s">
        <v>549</v>
      </c>
      <c r="H124" s="154">
        <v>19</v>
      </c>
      <c r="I124" s="155"/>
      <c r="L124" s="151"/>
      <c r="M124" s="156"/>
      <c r="T124" s="157"/>
      <c r="AT124" s="152" t="s">
        <v>320</v>
      </c>
      <c r="AU124" s="152" t="s">
        <v>87</v>
      </c>
      <c r="AV124" s="12" t="s">
        <v>87</v>
      </c>
      <c r="AW124" s="12" t="s">
        <v>39</v>
      </c>
      <c r="AX124" s="12" t="s">
        <v>85</v>
      </c>
      <c r="AY124" s="152" t="s">
        <v>194</v>
      </c>
    </row>
    <row r="125" spans="2:65" s="1" customFormat="1" ht="21.75" customHeight="1">
      <c r="B125" s="33"/>
      <c r="C125" s="132" t="s">
        <v>239</v>
      </c>
      <c r="D125" s="132" t="s">
        <v>197</v>
      </c>
      <c r="E125" s="133" t="s">
        <v>550</v>
      </c>
      <c r="F125" s="134" t="s">
        <v>551</v>
      </c>
      <c r="G125" s="135" t="s">
        <v>317</v>
      </c>
      <c r="H125" s="136">
        <v>37</v>
      </c>
      <c r="I125" s="137"/>
      <c r="J125" s="138">
        <f>ROUND(I125*H125,2)</f>
        <v>0</v>
      </c>
      <c r="K125" s="134" t="s">
        <v>295</v>
      </c>
      <c r="L125" s="33"/>
      <c r="M125" s="139" t="s">
        <v>33</v>
      </c>
      <c r="N125" s="140" t="s">
        <v>49</v>
      </c>
      <c r="P125" s="141">
        <f>O125*H125</f>
        <v>0</v>
      </c>
      <c r="Q125" s="141">
        <v>0.06043</v>
      </c>
      <c r="R125" s="141">
        <f>Q125*H125</f>
        <v>2.23591</v>
      </c>
      <c r="S125" s="141">
        <v>0</v>
      </c>
      <c r="T125" s="142">
        <f>S125*H125</f>
        <v>0</v>
      </c>
      <c r="AR125" s="143" t="s">
        <v>201</v>
      </c>
      <c r="AT125" s="143" t="s">
        <v>197</v>
      </c>
      <c r="AU125" s="143" t="s">
        <v>87</v>
      </c>
      <c r="AY125" s="17" t="s">
        <v>194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7" t="s">
        <v>85</v>
      </c>
      <c r="BK125" s="144">
        <f>ROUND(I125*H125,2)</f>
        <v>0</v>
      </c>
      <c r="BL125" s="17" t="s">
        <v>201</v>
      </c>
      <c r="BM125" s="143" t="s">
        <v>552</v>
      </c>
    </row>
    <row r="126" spans="2:47" s="1" customFormat="1" ht="11.25">
      <c r="B126" s="33"/>
      <c r="D126" s="149" t="s">
        <v>297</v>
      </c>
      <c r="F126" s="150" t="s">
        <v>553</v>
      </c>
      <c r="I126" s="147"/>
      <c r="L126" s="33"/>
      <c r="M126" s="148"/>
      <c r="T126" s="54"/>
      <c r="AT126" s="17" t="s">
        <v>297</v>
      </c>
      <c r="AU126" s="17" t="s">
        <v>87</v>
      </c>
    </row>
    <row r="127" spans="2:51" s="12" customFormat="1" ht="11.25">
      <c r="B127" s="151"/>
      <c r="D127" s="145" t="s">
        <v>320</v>
      </c>
      <c r="E127" s="152" t="s">
        <v>33</v>
      </c>
      <c r="F127" s="153" t="s">
        <v>554</v>
      </c>
      <c r="H127" s="154">
        <v>37</v>
      </c>
      <c r="I127" s="155"/>
      <c r="L127" s="151"/>
      <c r="M127" s="156"/>
      <c r="T127" s="157"/>
      <c r="AT127" s="152" t="s">
        <v>320</v>
      </c>
      <c r="AU127" s="152" t="s">
        <v>87</v>
      </c>
      <c r="AV127" s="12" t="s">
        <v>87</v>
      </c>
      <c r="AW127" s="12" t="s">
        <v>39</v>
      </c>
      <c r="AX127" s="12" t="s">
        <v>85</v>
      </c>
      <c r="AY127" s="152" t="s">
        <v>194</v>
      </c>
    </row>
    <row r="128" spans="2:65" s="1" customFormat="1" ht="16.5" customHeight="1">
      <c r="B128" s="33"/>
      <c r="C128" s="132" t="s">
        <v>243</v>
      </c>
      <c r="D128" s="132" t="s">
        <v>197</v>
      </c>
      <c r="E128" s="133" t="s">
        <v>555</v>
      </c>
      <c r="F128" s="134" t="s">
        <v>556</v>
      </c>
      <c r="G128" s="135" t="s">
        <v>317</v>
      </c>
      <c r="H128" s="136">
        <v>37</v>
      </c>
      <c r="I128" s="137"/>
      <c r="J128" s="138">
        <f>ROUND(I128*H128,2)</f>
        <v>0</v>
      </c>
      <c r="K128" s="134" t="s">
        <v>295</v>
      </c>
      <c r="L128" s="33"/>
      <c r="M128" s="139" t="s">
        <v>33</v>
      </c>
      <c r="N128" s="140" t="s">
        <v>49</v>
      </c>
      <c r="P128" s="141">
        <f>O128*H128</f>
        <v>0</v>
      </c>
      <c r="Q128" s="141">
        <v>0.00615</v>
      </c>
      <c r="R128" s="141">
        <f>Q128*H128</f>
        <v>0.22755</v>
      </c>
      <c r="S128" s="141">
        <v>0</v>
      </c>
      <c r="T128" s="142">
        <f>S128*H128</f>
        <v>0</v>
      </c>
      <c r="AR128" s="143" t="s">
        <v>201</v>
      </c>
      <c r="AT128" s="143" t="s">
        <v>197</v>
      </c>
      <c r="AU128" s="143" t="s">
        <v>87</v>
      </c>
      <c r="AY128" s="17" t="s">
        <v>194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7" t="s">
        <v>85</v>
      </c>
      <c r="BK128" s="144">
        <f>ROUND(I128*H128,2)</f>
        <v>0</v>
      </c>
      <c r="BL128" s="17" t="s">
        <v>201</v>
      </c>
      <c r="BM128" s="143" t="s">
        <v>557</v>
      </c>
    </row>
    <row r="129" spans="2:47" s="1" customFormat="1" ht="11.25">
      <c r="B129" s="33"/>
      <c r="D129" s="149" t="s">
        <v>297</v>
      </c>
      <c r="F129" s="150" t="s">
        <v>558</v>
      </c>
      <c r="I129" s="147"/>
      <c r="L129" s="33"/>
      <c r="M129" s="148"/>
      <c r="T129" s="54"/>
      <c r="AT129" s="17" t="s">
        <v>297</v>
      </c>
      <c r="AU129" s="17" t="s">
        <v>87</v>
      </c>
    </row>
    <row r="130" spans="2:65" s="1" customFormat="1" ht="16.5" customHeight="1">
      <c r="B130" s="33"/>
      <c r="C130" s="132" t="s">
        <v>247</v>
      </c>
      <c r="D130" s="132" t="s">
        <v>197</v>
      </c>
      <c r="E130" s="133" t="s">
        <v>559</v>
      </c>
      <c r="F130" s="134" t="s">
        <v>560</v>
      </c>
      <c r="G130" s="135" t="s">
        <v>317</v>
      </c>
      <c r="H130" s="136">
        <v>37</v>
      </c>
      <c r="I130" s="137"/>
      <c r="J130" s="138">
        <f>ROUND(I130*H130,2)</f>
        <v>0</v>
      </c>
      <c r="K130" s="134" t="s">
        <v>295</v>
      </c>
      <c r="L130" s="33"/>
      <c r="M130" s="139" t="s">
        <v>33</v>
      </c>
      <c r="N130" s="140" t="s">
        <v>49</v>
      </c>
      <c r="P130" s="141">
        <f>O130*H130</f>
        <v>0</v>
      </c>
      <c r="Q130" s="141">
        <v>0.0015</v>
      </c>
      <c r="R130" s="141">
        <f>Q130*H130</f>
        <v>0.0555</v>
      </c>
      <c r="S130" s="141">
        <v>0</v>
      </c>
      <c r="T130" s="142">
        <f>S130*H130</f>
        <v>0</v>
      </c>
      <c r="AR130" s="143" t="s">
        <v>201</v>
      </c>
      <c r="AT130" s="143" t="s">
        <v>197</v>
      </c>
      <c r="AU130" s="143" t="s">
        <v>87</v>
      </c>
      <c r="AY130" s="17" t="s">
        <v>194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7" t="s">
        <v>85</v>
      </c>
      <c r="BK130" s="144">
        <f>ROUND(I130*H130,2)</f>
        <v>0</v>
      </c>
      <c r="BL130" s="17" t="s">
        <v>201</v>
      </c>
      <c r="BM130" s="143" t="s">
        <v>561</v>
      </c>
    </row>
    <row r="131" spans="2:47" s="1" customFormat="1" ht="11.25">
      <c r="B131" s="33"/>
      <c r="D131" s="149" t="s">
        <v>297</v>
      </c>
      <c r="F131" s="150" t="s">
        <v>562</v>
      </c>
      <c r="I131" s="147"/>
      <c r="L131" s="33"/>
      <c r="M131" s="148"/>
      <c r="T131" s="54"/>
      <c r="AT131" s="17" t="s">
        <v>297</v>
      </c>
      <c r="AU131" s="17" t="s">
        <v>87</v>
      </c>
    </row>
    <row r="132" spans="2:65" s="1" customFormat="1" ht="16.5" customHeight="1">
      <c r="B132" s="33"/>
      <c r="C132" s="132" t="s">
        <v>251</v>
      </c>
      <c r="D132" s="132" t="s">
        <v>197</v>
      </c>
      <c r="E132" s="133" t="s">
        <v>563</v>
      </c>
      <c r="F132" s="134" t="s">
        <v>564</v>
      </c>
      <c r="G132" s="135" t="s">
        <v>317</v>
      </c>
      <c r="H132" s="136">
        <v>37</v>
      </c>
      <c r="I132" s="137"/>
      <c r="J132" s="138">
        <f>ROUND(I132*H132,2)</f>
        <v>0</v>
      </c>
      <c r="K132" s="134" t="s">
        <v>295</v>
      </c>
      <c r="L132" s="33"/>
      <c r="M132" s="139" t="s">
        <v>33</v>
      </c>
      <c r="N132" s="140" t="s">
        <v>49</v>
      </c>
      <c r="P132" s="141">
        <f>O132*H132</f>
        <v>0</v>
      </c>
      <c r="Q132" s="141">
        <v>0.00109</v>
      </c>
      <c r="R132" s="141">
        <f>Q132*H132</f>
        <v>0.040330000000000005</v>
      </c>
      <c r="S132" s="141">
        <v>0</v>
      </c>
      <c r="T132" s="142">
        <f>S132*H132</f>
        <v>0</v>
      </c>
      <c r="AR132" s="143" t="s">
        <v>201</v>
      </c>
      <c r="AT132" s="143" t="s">
        <v>197</v>
      </c>
      <c r="AU132" s="143" t="s">
        <v>87</v>
      </c>
      <c r="AY132" s="17" t="s">
        <v>194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7" t="s">
        <v>85</v>
      </c>
      <c r="BK132" s="144">
        <f>ROUND(I132*H132,2)</f>
        <v>0</v>
      </c>
      <c r="BL132" s="17" t="s">
        <v>201</v>
      </c>
      <c r="BM132" s="143" t="s">
        <v>565</v>
      </c>
    </row>
    <row r="133" spans="2:47" s="1" customFormat="1" ht="11.25">
      <c r="B133" s="33"/>
      <c r="D133" s="149" t="s">
        <v>297</v>
      </c>
      <c r="F133" s="150" t="s">
        <v>566</v>
      </c>
      <c r="I133" s="147"/>
      <c r="L133" s="33"/>
      <c r="M133" s="148"/>
      <c r="T133" s="54"/>
      <c r="AT133" s="17" t="s">
        <v>297</v>
      </c>
      <c r="AU133" s="17" t="s">
        <v>87</v>
      </c>
    </row>
    <row r="134" spans="2:63" s="11" customFormat="1" ht="22.9" customHeight="1">
      <c r="B134" s="120"/>
      <c r="D134" s="121" t="s">
        <v>77</v>
      </c>
      <c r="E134" s="130" t="s">
        <v>498</v>
      </c>
      <c r="F134" s="130" t="s">
        <v>499</v>
      </c>
      <c r="I134" s="123"/>
      <c r="J134" s="131">
        <f>BK134</f>
        <v>0</v>
      </c>
      <c r="L134" s="120"/>
      <c r="M134" s="125"/>
      <c r="P134" s="126">
        <f>SUM(P135:P141)</f>
        <v>0</v>
      </c>
      <c r="R134" s="126">
        <f>SUM(R135:R141)</f>
        <v>0</v>
      </c>
      <c r="T134" s="127">
        <f>SUM(T135:T141)</f>
        <v>0</v>
      </c>
      <c r="AR134" s="121" t="s">
        <v>85</v>
      </c>
      <c r="AT134" s="128" t="s">
        <v>77</v>
      </c>
      <c r="AU134" s="128" t="s">
        <v>85</v>
      </c>
      <c r="AY134" s="121" t="s">
        <v>194</v>
      </c>
      <c r="BK134" s="129">
        <f>SUM(BK135:BK141)</f>
        <v>0</v>
      </c>
    </row>
    <row r="135" spans="2:65" s="1" customFormat="1" ht="24.2" customHeight="1">
      <c r="B135" s="33"/>
      <c r="C135" s="132" t="s">
        <v>257</v>
      </c>
      <c r="D135" s="132" t="s">
        <v>197</v>
      </c>
      <c r="E135" s="133" t="s">
        <v>567</v>
      </c>
      <c r="F135" s="134" t="s">
        <v>568</v>
      </c>
      <c r="G135" s="135" t="s">
        <v>351</v>
      </c>
      <c r="H135" s="136">
        <v>9.9</v>
      </c>
      <c r="I135" s="137"/>
      <c r="J135" s="138">
        <f>ROUND(I135*H135,2)</f>
        <v>0</v>
      </c>
      <c r="K135" s="134" t="s">
        <v>295</v>
      </c>
      <c r="L135" s="33"/>
      <c r="M135" s="139" t="s">
        <v>33</v>
      </c>
      <c r="N135" s="140" t="s">
        <v>49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201</v>
      </c>
      <c r="AT135" s="143" t="s">
        <v>197</v>
      </c>
      <c r="AU135" s="143" t="s">
        <v>87</v>
      </c>
      <c r="AY135" s="17" t="s">
        <v>194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85</v>
      </c>
      <c r="BK135" s="144">
        <f>ROUND(I135*H135,2)</f>
        <v>0</v>
      </c>
      <c r="BL135" s="17" t="s">
        <v>201</v>
      </c>
      <c r="BM135" s="143" t="s">
        <v>569</v>
      </c>
    </row>
    <row r="136" spans="2:47" s="1" customFormat="1" ht="11.25">
      <c r="B136" s="33"/>
      <c r="D136" s="149" t="s">
        <v>297</v>
      </c>
      <c r="F136" s="150" t="s">
        <v>570</v>
      </c>
      <c r="I136" s="147"/>
      <c r="L136" s="33"/>
      <c r="M136" s="148"/>
      <c r="T136" s="54"/>
      <c r="AT136" s="17" t="s">
        <v>297</v>
      </c>
      <c r="AU136" s="17" t="s">
        <v>87</v>
      </c>
    </row>
    <row r="137" spans="2:65" s="1" customFormat="1" ht="24.2" customHeight="1">
      <c r="B137" s="33"/>
      <c r="C137" s="132" t="s">
        <v>8</v>
      </c>
      <c r="D137" s="132" t="s">
        <v>197</v>
      </c>
      <c r="E137" s="133" t="s">
        <v>500</v>
      </c>
      <c r="F137" s="134" t="s">
        <v>501</v>
      </c>
      <c r="G137" s="135" t="s">
        <v>351</v>
      </c>
      <c r="H137" s="136">
        <v>9.9</v>
      </c>
      <c r="I137" s="137"/>
      <c r="J137" s="138">
        <f>ROUND(I137*H137,2)</f>
        <v>0</v>
      </c>
      <c r="K137" s="134" t="s">
        <v>295</v>
      </c>
      <c r="L137" s="33"/>
      <c r="M137" s="139" t="s">
        <v>33</v>
      </c>
      <c r="N137" s="140" t="s">
        <v>49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201</v>
      </c>
      <c r="AT137" s="143" t="s">
        <v>197</v>
      </c>
      <c r="AU137" s="143" t="s">
        <v>87</v>
      </c>
      <c r="AY137" s="17" t="s">
        <v>194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7" t="s">
        <v>85</v>
      </c>
      <c r="BK137" s="144">
        <f>ROUND(I137*H137,2)</f>
        <v>0</v>
      </c>
      <c r="BL137" s="17" t="s">
        <v>201</v>
      </c>
      <c r="BM137" s="143" t="s">
        <v>571</v>
      </c>
    </row>
    <row r="138" spans="2:47" s="1" customFormat="1" ht="11.25">
      <c r="B138" s="33"/>
      <c r="D138" s="149" t="s">
        <v>297</v>
      </c>
      <c r="F138" s="150" t="s">
        <v>503</v>
      </c>
      <c r="I138" s="147"/>
      <c r="L138" s="33"/>
      <c r="M138" s="148"/>
      <c r="T138" s="54"/>
      <c r="AT138" s="17" t="s">
        <v>297</v>
      </c>
      <c r="AU138" s="17" t="s">
        <v>87</v>
      </c>
    </row>
    <row r="139" spans="2:65" s="1" customFormat="1" ht="24.2" customHeight="1">
      <c r="B139" s="33"/>
      <c r="C139" s="132" t="s">
        <v>265</v>
      </c>
      <c r="D139" s="132" t="s">
        <v>197</v>
      </c>
      <c r="E139" s="133" t="s">
        <v>505</v>
      </c>
      <c r="F139" s="134" t="s">
        <v>506</v>
      </c>
      <c r="G139" s="135" t="s">
        <v>351</v>
      </c>
      <c r="H139" s="136">
        <v>237.6</v>
      </c>
      <c r="I139" s="137"/>
      <c r="J139" s="138">
        <f>ROUND(I139*H139,2)</f>
        <v>0</v>
      </c>
      <c r="K139" s="134" t="s">
        <v>295</v>
      </c>
      <c r="L139" s="33"/>
      <c r="M139" s="139" t="s">
        <v>33</v>
      </c>
      <c r="N139" s="140" t="s">
        <v>49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201</v>
      </c>
      <c r="AT139" s="143" t="s">
        <v>197</v>
      </c>
      <c r="AU139" s="143" t="s">
        <v>87</v>
      </c>
      <c r="AY139" s="17" t="s">
        <v>194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7" t="s">
        <v>85</v>
      </c>
      <c r="BK139" s="144">
        <f>ROUND(I139*H139,2)</f>
        <v>0</v>
      </c>
      <c r="BL139" s="17" t="s">
        <v>201</v>
      </c>
      <c r="BM139" s="143" t="s">
        <v>572</v>
      </c>
    </row>
    <row r="140" spans="2:47" s="1" customFormat="1" ht="11.25">
      <c r="B140" s="33"/>
      <c r="D140" s="149" t="s">
        <v>297</v>
      </c>
      <c r="F140" s="150" t="s">
        <v>508</v>
      </c>
      <c r="I140" s="147"/>
      <c r="L140" s="33"/>
      <c r="M140" s="148"/>
      <c r="T140" s="54"/>
      <c r="AT140" s="17" t="s">
        <v>297</v>
      </c>
      <c r="AU140" s="17" t="s">
        <v>87</v>
      </c>
    </row>
    <row r="141" spans="2:51" s="12" customFormat="1" ht="11.25">
      <c r="B141" s="151"/>
      <c r="D141" s="145" t="s">
        <v>320</v>
      </c>
      <c r="E141" s="152" t="s">
        <v>33</v>
      </c>
      <c r="F141" s="153" t="s">
        <v>573</v>
      </c>
      <c r="H141" s="154">
        <v>237.6</v>
      </c>
      <c r="I141" s="155"/>
      <c r="L141" s="151"/>
      <c r="M141" s="156"/>
      <c r="T141" s="157"/>
      <c r="AT141" s="152" t="s">
        <v>320</v>
      </c>
      <c r="AU141" s="152" t="s">
        <v>87</v>
      </c>
      <c r="AV141" s="12" t="s">
        <v>87</v>
      </c>
      <c r="AW141" s="12" t="s">
        <v>39</v>
      </c>
      <c r="AX141" s="12" t="s">
        <v>85</v>
      </c>
      <c r="AY141" s="152" t="s">
        <v>194</v>
      </c>
    </row>
    <row r="142" spans="2:63" s="11" customFormat="1" ht="22.9" customHeight="1">
      <c r="B142" s="120"/>
      <c r="D142" s="121" t="s">
        <v>77</v>
      </c>
      <c r="E142" s="130" t="s">
        <v>375</v>
      </c>
      <c r="F142" s="130" t="s">
        <v>376</v>
      </c>
      <c r="I142" s="123"/>
      <c r="J142" s="131">
        <f>BK142</f>
        <v>0</v>
      </c>
      <c r="L142" s="120"/>
      <c r="M142" s="125"/>
      <c r="P142" s="126">
        <f>SUM(P143:P144)</f>
        <v>0</v>
      </c>
      <c r="R142" s="126">
        <f>SUM(R143:R144)</f>
        <v>0</v>
      </c>
      <c r="T142" s="127">
        <f>SUM(T143:T144)</f>
        <v>0</v>
      </c>
      <c r="AR142" s="121" t="s">
        <v>85</v>
      </c>
      <c r="AT142" s="128" t="s">
        <v>77</v>
      </c>
      <c r="AU142" s="128" t="s">
        <v>85</v>
      </c>
      <c r="AY142" s="121" t="s">
        <v>194</v>
      </c>
      <c r="BK142" s="129">
        <f>SUM(BK143:BK144)</f>
        <v>0</v>
      </c>
    </row>
    <row r="143" spans="2:65" s="1" customFormat="1" ht="21.75" customHeight="1">
      <c r="B143" s="33"/>
      <c r="C143" s="132" t="s">
        <v>270</v>
      </c>
      <c r="D143" s="132" t="s">
        <v>197</v>
      </c>
      <c r="E143" s="133" t="s">
        <v>377</v>
      </c>
      <c r="F143" s="134" t="s">
        <v>378</v>
      </c>
      <c r="G143" s="135" t="s">
        <v>351</v>
      </c>
      <c r="H143" s="136">
        <v>406.301</v>
      </c>
      <c r="I143" s="137"/>
      <c r="J143" s="138">
        <f>ROUND(I143*H143,2)</f>
        <v>0</v>
      </c>
      <c r="K143" s="134" t="s">
        <v>295</v>
      </c>
      <c r="L143" s="33"/>
      <c r="M143" s="139" t="s">
        <v>33</v>
      </c>
      <c r="N143" s="140" t="s">
        <v>49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201</v>
      </c>
      <c r="AT143" s="143" t="s">
        <v>197</v>
      </c>
      <c r="AU143" s="143" t="s">
        <v>87</v>
      </c>
      <c r="AY143" s="17" t="s">
        <v>194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85</v>
      </c>
      <c r="BK143" s="144">
        <f>ROUND(I143*H143,2)</f>
        <v>0</v>
      </c>
      <c r="BL143" s="17" t="s">
        <v>201</v>
      </c>
      <c r="BM143" s="143" t="s">
        <v>574</v>
      </c>
    </row>
    <row r="144" spans="2:47" s="1" customFormat="1" ht="11.25">
      <c r="B144" s="33"/>
      <c r="D144" s="149" t="s">
        <v>297</v>
      </c>
      <c r="F144" s="150" t="s">
        <v>380</v>
      </c>
      <c r="I144" s="147"/>
      <c r="L144" s="33"/>
      <c r="M144" s="158"/>
      <c r="N144" s="159"/>
      <c r="O144" s="159"/>
      <c r="P144" s="159"/>
      <c r="Q144" s="159"/>
      <c r="R144" s="159"/>
      <c r="S144" s="159"/>
      <c r="T144" s="160"/>
      <c r="AT144" s="17" t="s">
        <v>297</v>
      </c>
      <c r="AU144" s="17" t="s">
        <v>87</v>
      </c>
    </row>
    <row r="145" spans="2:12" s="1" customFormat="1" ht="6.95" customHeight="1"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33"/>
    </row>
  </sheetData>
  <sheetProtection algorithmName="SHA-512" hashValue="Egmh5G+5nVQIBNALBaWG3PIsBuYsbC4qRtH6zCLKB6I7eGqyG2ypUHAWiVgMIKWPqL52VbfI/fUP7KSth3s1gw==" saltValue="MAyNrXrmNNTQDYkT8NT0U7K3OHaO67SBQi4XST6NvBWL0aIT8aZZ74mzhuOetFJJB8vYvVb2068prfTB0MdIOw==" spinCount="100000" sheet="1" objects="1" scenarios="1" formatColumns="0" formatRows="0" autoFilter="0"/>
  <autoFilter ref="C91:K144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103" r:id="rId1" display="https://podminky.urs.cz/item/CS_URS_2023_01/451317113"/>
    <hyperlink ref="F106" r:id="rId2" display="https://podminky.urs.cz/item/CS_URS_2023_01/463212111"/>
    <hyperlink ref="F109" r:id="rId3" display="https://podminky.urs.cz/item/CS_URS_2023_01/465513327"/>
    <hyperlink ref="F113" r:id="rId4" display="https://podminky.urs.cz/item/CS_URS_2023_01/628635512"/>
    <hyperlink ref="F117" r:id="rId5" display="https://podminky.urs.cz/item/CS_URS_2023_01/938901101"/>
    <hyperlink ref="F120" r:id="rId6" display="https://podminky.urs.cz/item/CS_URS_2023_01/938903111"/>
    <hyperlink ref="F123" r:id="rId7" display="https://podminky.urs.cz/item/CS_URS_2023_01/985131111"/>
    <hyperlink ref="F126" r:id="rId8" display="https://podminky.urs.cz/item/CS_URS_2023_01/985311113"/>
    <hyperlink ref="F129" r:id="rId9" display="https://podminky.urs.cz/item/CS_URS_2023_01/985312112"/>
    <hyperlink ref="F131" r:id="rId10" display="https://podminky.urs.cz/item/CS_URS_2023_01/985323211"/>
    <hyperlink ref="F133" r:id="rId11" display="https://podminky.urs.cz/item/CS_URS_2023_01/985324211"/>
    <hyperlink ref="F136" r:id="rId12" display="https://podminky.urs.cz/item/CS_URS_2023_01/997013861"/>
    <hyperlink ref="F138" r:id="rId13" display="https://podminky.urs.cz/item/CS_URS_2023_01/997321511"/>
    <hyperlink ref="F140" r:id="rId14" display="https://podminky.urs.cz/item/CS_URS_2023_01/997321519"/>
    <hyperlink ref="F144" r:id="rId15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17"/>
  <headerFooter>
    <oddFooter>&amp;CStrana &amp;P z &amp;N&amp;R&amp;A</oddFooter>
  </headerFooter>
  <drawing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51"/>
  <sheetViews>
    <sheetView showGridLines="0" tabSelected="1" workbookViewId="0" topLeftCell="A116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104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329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575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ROUND((SUM(BE93:BE150)),2)</f>
        <v>0</v>
      </c>
      <c r="I35" s="94">
        <v>0.21</v>
      </c>
      <c r="J35" s="84">
        <f>ROUND(((SUM(BE93:BE150))*I35),2)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ROUND((SUM(BF93:BF150)),2)</f>
        <v>0</v>
      </c>
      <c r="I36" s="94">
        <v>0.15</v>
      </c>
      <c r="J36" s="84">
        <f>ROUND(((SUM(BF93:BF150))*I36),2)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ROUND((SUM(BG93:BG150)),2)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ROUND((SUM(BH93:BH150)),2)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ROUND((SUM(BI93:BI150)),2)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329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01.4 - Opevnění koryta - km 25,962 - 25,993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J93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334</v>
      </c>
      <c r="E66" s="110"/>
      <c r="F66" s="110"/>
      <c r="G66" s="110"/>
      <c r="H66" s="110"/>
      <c r="I66" s="110"/>
      <c r="J66" s="111">
        <f>J109</f>
        <v>0</v>
      </c>
      <c r="L66" s="108"/>
    </row>
    <row r="67" spans="2:12" s="9" customFormat="1" ht="19.9" customHeight="1">
      <c r="B67" s="108"/>
      <c r="D67" s="109" t="s">
        <v>335</v>
      </c>
      <c r="E67" s="110"/>
      <c r="F67" s="110"/>
      <c r="G67" s="110"/>
      <c r="H67" s="110"/>
      <c r="I67" s="110"/>
      <c r="J67" s="111">
        <f>J121</f>
        <v>0</v>
      </c>
      <c r="L67" s="108"/>
    </row>
    <row r="68" spans="2:12" s="9" customFormat="1" ht="19.9" customHeight="1">
      <c r="B68" s="108"/>
      <c r="D68" s="109" t="s">
        <v>511</v>
      </c>
      <c r="E68" s="110"/>
      <c r="F68" s="110"/>
      <c r="G68" s="110"/>
      <c r="H68" s="110"/>
      <c r="I68" s="110"/>
      <c r="J68" s="111">
        <f>J124</f>
        <v>0</v>
      </c>
      <c r="L68" s="108"/>
    </row>
    <row r="69" spans="2:12" s="9" customFormat="1" ht="19.9" customHeight="1">
      <c r="B69" s="108"/>
      <c r="D69" s="109" t="s">
        <v>336</v>
      </c>
      <c r="E69" s="110"/>
      <c r="F69" s="110"/>
      <c r="G69" s="110"/>
      <c r="H69" s="110"/>
      <c r="I69" s="110"/>
      <c r="J69" s="111">
        <f>J128</f>
        <v>0</v>
      </c>
      <c r="L69" s="108"/>
    </row>
    <row r="70" spans="2:12" s="9" customFormat="1" ht="19.9" customHeight="1">
      <c r="B70" s="108"/>
      <c r="D70" s="109" t="s">
        <v>384</v>
      </c>
      <c r="E70" s="110"/>
      <c r="F70" s="110"/>
      <c r="G70" s="110"/>
      <c r="H70" s="110"/>
      <c r="I70" s="110"/>
      <c r="J70" s="111">
        <f>J140</f>
        <v>0</v>
      </c>
      <c r="L70" s="108"/>
    </row>
    <row r="71" spans="2:12" s="9" customFormat="1" ht="19.9" customHeight="1">
      <c r="B71" s="108"/>
      <c r="D71" s="109" t="s">
        <v>337</v>
      </c>
      <c r="E71" s="110"/>
      <c r="F71" s="110"/>
      <c r="G71" s="110"/>
      <c r="H71" s="110"/>
      <c r="I71" s="110"/>
      <c r="J71" s="111">
        <f>J148</f>
        <v>0</v>
      </c>
      <c r="L71" s="108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1" t="s">
        <v>178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7" t="s">
        <v>16</v>
      </c>
      <c r="L80" s="33"/>
    </row>
    <row r="81" spans="2:12" s="1" customFormat="1" ht="16.5" customHeight="1">
      <c r="B81" s="33"/>
      <c r="E81" s="314" t="str">
        <f>E7</f>
        <v>Bělá - Domašov, ř. km 25,500 - 27,800 - odstranění PŠ 2021</v>
      </c>
      <c r="F81" s="315"/>
      <c r="G81" s="315"/>
      <c r="H81" s="315"/>
      <c r="L81" s="33"/>
    </row>
    <row r="82" spans="2:12" ht="12" customHeight="1">
      <c r="B82" s="20"/>
      <c r="C82" s="27" t="s">
        <v>166</v>
      </c>
      <c r="L82" s="20"/>
    </row>
    <row r="83" spans="2:12" s="1" customFormat="1" ht="16.5" customHeight="1">
      <c r="B83" s="33"/>
      <c r="E83" s="314" t="s">
        <v>329</v>
      </c>
      <c r="F83" s="316"/>
      <c r="G83" s="316"/>
      <c r="H83" s="316"/>
      <c r="L83" s="33"/>
    </row>
    <row r="84" spans="2:12" s="1" customFormat="1" ht="12" customHeight="1">
      <c r="B84" s="33"/>
      <c r="C84" s="27" t="s">
        <v>330</v>
      </c>
      <c r="L84" s="33"/>
    </row>
    <row r="85" spans="2:12" s="1" customFormat="1" ht="16.5" customHeight="1">
      <c r="B85" s="33"/>
      <c r="E85" s="280" t="str">
        <f>E11</f>
        <v>SO 01.4 - Opevnění koryta - km 25,962 - 25,993</v>
      </c>
      <c r="F85" s="316"/>
      <c r="G85" s="316"/>
      <c r="H85" s="316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7" t="s">
        <v>22</v>
      </c>
      <c r="F87" s="25" t="str">
        <f>F14</f>
        <v>Olomoucký kraj</v>
      </c>
      <c r="I87" s="27" t="s">
        <v>24</v>
      </c>
      <c r="J87" s="50" t="str">
        <f>IF(J14="","",J14)</f>
        <v>9. 5. 2022</v>
      </c>
      <c r="L87" s="33"/>
    </row>
    <row r="88" spans="2:12" s="1" customFormat="1" ht="6.95" customHeight="1">
      <c r="B88" s="33"/>
      <c r="L88" s="33"/>
    </row>
    <row r="89" spans="2:12" s="1" customFormat="1" ht="15.2" customHeight="1">
      <c r="B89" s="33"/>
      <c r="C89" s="27" t="s">
        <v>28</v>
      </c>
      <c r="F89" s="25" t="str">
        <f>E17</f>
        <v>Povodí Odry, státní podnik</v>
      </c>
      <c r="I89" s="27" t="s">
        <v>36</v>
      </c>
      <c r="J89" s="31" t="str">
        <f>E23</f>
        <v>AQUATIS, a.s.</v>
      </c>
      <c r="L89" s="33"/>
    </row>
    <row r="90" spans="2:12" s="1" customFormat="1" ht="25.7" customHeight="1">
      <c r="B90" s="33"/>
      <c r="C90" s="27" t="s">
        <v>34</v>
      </c>
      <c r="F90" s="25" t="str">
        <f>IF(E20="","",E20)</f>
        <v>Vyplň údaj</v>
      </c>
      <c r="I90" s="27" t="s">
        <v>40</v>
      </c>
      <c r="J90" s="31" t="str">
        <f>E26</f>
        <v xml:space="preserve">Ing. Michal Jendruščák 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179</v>
      </c>
      <c r="D92" s="114" t="s">
        <v>63</v>
      </c>
      <c r="E92" s="114" t="s">
        <v>59</v>
      </c>
      <c r="F92" s="114" t="s">
        <v>60</v>
      </c>
      <c r="G92" s="114" t="s">
        <v>180</v>
      </c>
      <c r="H92" s="114" t="s">
        <v>181</v>
      </c>
      <c r="I92" s="114" t="s">
        <v>182</v>
      </c>
      <c r="J92" s="114" t="s">
        <v>170</v>
      </c>
      <c r="K92" s="115" t="s">
        <v>183</v>
      </c>
      <c r="L92" s="112"/>
      <c r="M92" s="57" t="s">
        <v>33</v>
      </c>
      <c r="N92" s="58" t="s">
        <v>48</v>
      </c>
      <c r="O92" s="58" t="s">
        <v>184</v>
      </c>
      <c r="P92" s="58" t="s">
        <v>185</v>
      </c>
      <c r="Q92" s="58" t="s">
        <v>186</v>
      </c>
      <c r="R92" s="58" t="s">
        <v>187</v>
      </c>
      <c r="S92" s="58" t="s">
        <v>188</v>
      </c>
      <c r="T92" s="59" t="s">
        <v>189</v>
      </c>
    </row>
    <row r="93" spans="2:63" s="1" customFormat="1" ht="22.9" customHeight="1">
      <c r="B93" s="33"/>
      <c r="C93" s="62" t="s">
        <v>190</v>
      </c>
      <c r="J93" s="116">
        <f>BK93</f>
        <v>0</v>
      </c>
      <c r="L93" s="33"/>
      <c r="M93" s="60"/>
      <c r="N93" s="51"/>
      <c r="O93" s="51"/>
      <c r="P93" s="117">
        <f>P94</f>
        <v>0</v>
      </c>
      <c r="Q93" s="51"/>
      <c r="R93" s="117">
        <f>R94</f>
        <v>46.89067800000001</v>
      </c>
      <c r="S93" s="51"/>
      <c r="T93" s="118">
        <f>T94</f>
        <v>0.38639999999999997</v>
      </c>
      <c r="AT93" s="17" t="s">
        <v>77</v>
      </c>
      <c r="AU93" s="17" t="s">
        <v>171</v>
      </c>
      <c r="BK93" s="119">
        <f>BK94</f>
        <v>0</v>
      </c>
    </row>
    <row r="94" spans="2:63" s="11" customFormat="1" ht="25.9" customHeight="1">
      <c r="B94" s="120"/>
      <c r="D94" s="121" t="s">
        <v>77</v>
      </c>
      <c r="E94" s="122" t="s">
        <v>338</v>
      </c>
      <c r="F94" s="122" t="s">
        <v>339</v>
      </c>
      <c r="I94" s="123"/>
      <c r="J94" s="124">
        <f>BK94</f>
        <v>0</v>
      </c>
      <c r="L94" s="120"/>
      <c r="M94" s="125"/>
      <c r="P94" s="126">
        <f>P95+P109+P121+P124+P128+P140+P148</f>
        <v>0</v>
      </c>
      <c r="R94" s="126">
        <f>R95+R109+R121+R124+R128+R140+R148</f>
        <v>46.89067800000001</v>
      </c>
      <c r="T94" s="127">
        <f>T95+T109+T121+T124+T128+T140+T148</f>
        <v>0.38639999999999997</v>
      </c>
      <c r="AR94" s="121" t="s">
        <v>85</v>
      </c>
      <c r="AT94" s="128" t="s">
        <v>77</v>
      </c>
      <c r="AU94" s="128" t="s">
        <v>78</v>
      </c>
      <c r="AY94" s="121" t="s">
        <v>194</v>
      </c>
      <c r="BK94" s="129">
        <f>BK95+BK109+BK121+BK124+BK128+BK140+BK148</f>
        <v>0</v>
      </c>
    </row>
    <row r="95" spans="2:63" s="11" customFormat="1" ht="22.9" customHeight="1">
      <c r="B95" s="120"/>
      <c r="D95" s="121" t="s">
        <v>77</v>
      </c>
      <c r="E95" s="130" t="s">
        <v>85</v>
      </c>
      <c r="F95" s="130" t="s">
        <v>385</v>
      </c>
      <c r="I95" s="123"/>
      <c r="J95" s="131">
        <f>BK95</f>
        <v>0</v>
      </c>
      <c r="L95" s="120"/>
      <c r="M95" s="125"/>
      <c r="P95" s="126">
        <f>SUM(P96:P108)</f>
        <v>0</v>
      </c>
      <c r="R95" s="126">
        <f>SUM(R96:R108)</f>
        <v>0</v>
      </c>
      <c r="T95" s="127">
        <f>SUM(T96:T108)</f>
        <v>0</v>
      </c>
      <c r="AR95" s="121" t="s">
        <v>85</v>
      </c>
      <c r="AT95" s="128" t="s">
        <v>77</v>
      </c>
      <c r="AU95" s="128" t="s">
        <v>85</v>
      </c>
      <c r="AY95" s="121" t="s">
        <v>194</v>
      </c>
      <c r="BK95" s="129">
        <f>SUM(BK96:BK108)</f>
        <v>0</v>
      </c>
    </row>
    <row r="96" spans="2:65" s="1" customFormat="1" ht="33" customHeight="1">
      <c r="B96" s="33"/>
      <c r="C96" s="132" t="s">
        <v>85</v>
      </c>
      <c r="D96" s="132" t="s">
        <v>197</v>
      </c>
      <c r="E96" s="133" t="s">
        <v>391</v>
      </c>
      <c r="F96" s="134" t="s">
        <v>392</v>
      </c>
      <c r="G96" s="135" t="s">
        <v>344</v>
      </c>
      <c r="H96" s="136">
        <v>22</v>
      </c>
      <c r="I96" s="137"/>
      <c r="J96" s="138">
        <f>ROUND(I96*H96,2)</f>
        <v>0</v>
      </c>
      <c r="K96" s="134" t="s">
        <v>295</v>
      </c>
      <c r="L96" s="33"/>
      <c r="M96" s="139" t="s">
        <v>33</v>
      </c>
      <c r="N96" s="140" t="s">
        <v>49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201</v>
      </c>
      <c r="AT96" s="143" t="s">
        <v>197</v>
      </c>
      <c r="AU96" s="143" t="s">
        <v>87</v>
      </c>
      <c r="AY96" s="17" t="s">
        <v>194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7" t="s">
        <v>85</v>
      </c>
      <c r="BK96" s="144">
        <f>ROUND(I96*H96,2)</f>
        <v>0</v>
      </c>
      <c r="BL96" s="17" t="s">
        <v>201</v>
      </c>
      <c r="BM96" s="143" t="s">
        <v>576</v>
      </c>
    </row>
    <row r="97" spans="2:47" s="1" customFormat="1" ht="11.25">
      <c r="B97" s="33"/>
      <c r="D97" s="149" t="s">
        <v>297</v>
      </c>
      <c r="F97" s="150" t="s">
        <v>394</v>
      </c>
      <c r="I97" s="147"/>
      <c r="L97" s="33"/>
      <c r="M97" s="148"/>
      <c r="T97" s="54"/>
      <c r="AT97" s="17" t="s">
        <v>297</v>
      </c>
      <c r="AU97" s="17" t="s">
        <v>87</v>
      </c>
    </row>
    <row r="98" spans="2:51" s="12" customFormat="1" ht="11.25">
      <c r="B98" s="151"/>
      <c r="D98" s="145" t="s">
        <v>320</v>
      </c>
      <c r="E98" s="152" t="s">
        <v>33</v>
      </c>
      <c r="F98" s="153" t="s">
        <v>577</v>
      </c>
      <c r="H98" s="154">
        <v>22</v>
      </c>
      <c r="I98" s="155"/>
      <c r="L98" s="151"/>
      <c r="M98" s="156"/>
      <c r="T98" s="157"/>
      <c r="AT98" s="152" t="s">
        <v>320</v>
      </c>
      <c r="AU98" s="152" t="s">
        <v>87</v>
      </c>
      <c r="AV98" s="12" t="s">
        <v>87</v>
      </c>
      <c r="AW98" s="12" t="s">
        <v>39</v>
      </c>
      <c r="AX98" s="12" t="s">
        <v>78</v>
      </c>
      <c r="AY98" s="152" t="s">
        <v>194</v>
      </c>
    </row>
    <row r="99" spans="2:51" s="14" customFormat="1" ht="11.25">
      <c r="B99" s="179"/>
      <c r="D99" s="145" t="s">
        <v>320</v>
      </c>
      <c r="E99" s="180" t="s">
        <v>33</v>
      </c>
      <c r="F99" s="181" t="s">
        <v>402</v>
      </c>
      <c r="H99" s="182">
        <v>22</v>
      </c>
      <c r="I99" s="183"/>
      <c r="L99" s="179"/>
      <c r="M99" s="184"/>
      <c r="T99" s="185"/>
      <c r="AT99" s="180" t="s">
        <v>320</v>
      </c>
      <c r="AU99" s="180" t="s">
        <v>87</v>
      </c>
      <c r="AV99" s="14" t="s">
        <v>201</v>
      </c>
      <c r="AW99" s="14" t="s">
        <v>39</v>
      </c>
      <c r="AX99" s="14" t="s">
        <v>85</v>
      </c>
      <c r="AY99" s="180" t="s">
        <v>194</v>
      </c>
    </row>
    <row r="100" spans="2:65" s="1" customFormat="1" ht="37.9" customHeight="1">
      <c r="B100" s="33"/>
      <c r="C100" s="132" t="s">
        <v>87</v>
      </c>
      <c r="D100" s="132" t="s">
        <v>197</v>
      </c>
      <c r="E100" s="133" t="s">
        <v>396</v>
      </c>
      <c r="F100" s="134" t="s">
        <v>397</v>
      </c>
      <c r="G100" s="135" t="s">
        <v>344</v>
      </c>
      <c r="H100" s="136">
        <v>22</v>
      </c>
      <c r="I100" s="137"/>
      <c r="J100" s="138">
        <f>ROUND(I100*H100,2)</f>
        <v>0</v>
      </c>
      <c r="K100" s="134" t="s">
        <v>295</v>
      </c>
      <c r="L100" s="33"/>
      <c r="M100" s="139" t="s">
        <v>33</v>
      </c>
      <c r="N100" s="140" t="s">
        <v>49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201</v>
      </c>
      <c r="AT100" s="143" t="s">
        <v>197</v>
      </c>
      <c r="AU100" s="143" t="s">
        <v>87</v>
      </c>
      <c r="AY100" s="17" t="s">
        <v>194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7" t="s">
        <v>85</v>
      </c>
      <c r="BK100" s="144">
        <f>ROUND(I100*H100,2)</f>
        <v>0</v>
      </c>
      <c r="BL100" s="17" t="s">
        <v>201</v>
      </c>
      <c r="BM100" s="143" t="s">
        <v>578</v>
      </c>
    </row>
    <row r="101" spans="2:47" s="1" customFormat="1" ht="11.25">
      <c r="B101" s="33"/>
      <c r="D101" s="149" t="s">
        <v>297</v>
      </c>
      <c r="F101" s="150" t="s">
        <v>399</v>
      </c>
      <c r="I101" s="147"/>
      <c r="L101" s="33"/>
      <c r="M101" s="148"/>
      <c r="T101" s="54"/>
      <c r="AT101" s="17" t="s">
        <v>297</v>
      </c>
      <c r="AU101" s="17" t="s">
        <v>87</v>
      </c>
    </row>
    <row r="102" spans="2:51" s="12" customFormat="1" ht="11.25">
      <c r="B102" s="151"/>
      <c r="D102" s="145" t="s">
        <v>320</v>
      </c>
      <c r="E102" s="152" t="s">
        <v>33</v>
      </c>
      <c r="F102" s="153" t="s">
        <v>577</v>
      </c>
      <c r="H102" s="154">
        <v>22</v>
      </c>
      <c r="I102" s="155"/>
      <c r="L102" s="151"/>
      <c r="M102" s="156"/>
      <c r="T102" s="157"/>
      <c r="AT102" s="152" t="s">
        <v>320</v>
      </c>
      <c r="AU102" s="152" t="s">
        <v>87</v>
      </c>
      <c r="AV102" s="12" t="s">
        <v>87</v>
      </c>
      <c r="AW102" s="12" t="s">
        <v>39</v>
      </c>
      <c r="AX102" s="12" t="s">
        <v>85</v>
      </c>
      <c r="AY102" s="152" t="s">
        <v>194</v>
      </c>
    </row>
    <row r="103" spans="2:65" s="1" customFormat="1" ht="16.5" customHeight="1">
      <c r="B103" s="33"/>
      <c r="C103" s="132" t="s">
        <v>208</v>
      </c>
      <c r="D103" s="132" t="s">
        <v>197</v>
      </c>
      <c r="E103" s="133" t="s">
        <v>462</v>
      </c>
      <c r="F103" s="134" t="s">
        <v>463</v>
      </c>
      <c r="G103" s="135" t="s">
        <v>200</v>
      </c>
      <c r="H103" s="136">
        <v>1</v>
      </c>
      <c r="I103" s="137"/>
      <c r="J103" s="138">
        <f>ROUND(I103*H103,2)</f>
        <v>0</v>
      </c>
      <c r="K103" s="134" t="s">
        <v>33</v>
      </c>
      <c r="L103" s="33"/>
      <c r="M103" s="139" t="s">
        <v>33</v>
      </c>
      <c r="N103" s="140" t="s">
        <v>49</v>
      </c>
      <c r="P103" s="141">
        <f>O103*H103</f>
        <v>0</v>
      </c>
      <c r="Q103" s="141">
        <v>0</v>
      </c>
      <c r="R103" s="141">
        <f>Q103*H103</f>
        <v>0</v>
      </c>
      <c r="S103" s="141">
        <v>0</v>
      </c>
      <c r="T103" s="142">
        <f>S103*H103</f>
        <v>0</v>
      </c>
      <c r="AR103" s="143" t="s">
        <v>201</v>
      </c>
      <c r="AT103" s="143" t="s">
        <v>197</v>
      </c>
      <c r="AU103" s="143" t="s">
        <v>87</v>
      </c>
      <c r="AY103" s="17" t="s">
        <v>194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7" t="s">
        <v>85</v>
      </c>
      <c r="BK103" s="144">
        <f>ROUND(I103*H103,2)</f>
        <v>0</v>
      </c>
      <c r="BL103" s="17" t="s">
        <v>201</v>
      </c>
      <c r="BM103" s="143" t="s">
        <v>579</v>
      </c>
    </row>
    <row r="104" spans="2:47" s="1" customFormat="1" ht="68.25">
      <c r="B104" s="33"/>
      <c r="D104" s="145" t="s">
        <v>206</v>
      </c>
      <c r="F104" s="146" t="s">
        <v>465</v>
      </c>
      <c r="I104" s="147"/>
      <c r="L104" s="33"/>
      <c r="M104" s="148"/>
      <c r="T104" s="54"/>
      <c r="AT104" s="17" t="s">
        <v>206</v>
      </c>
      <c r="AU104" s="17" t="s">
        <v>87</v>
      </c>
    </row>
    <row r="105" spans="2:51" s="12" customFormat="1" ht="11.25">
      <c r="B105" s="151"/>
      <c r="D105" s="145" t="s">
        <v>320</v>
      </c>
      <c r="E105" s="152" t="s">
        <v>33</v>
      </c>
      <c r="F105" s="153" t="s">
        <v>466</v>
      </c>
      <c r="H105" s="154">
        <v>1</v>
      </c>
      <c r="I105" s="155"/>
      <c r="L105" s="151"/>
      <c r="M105" s="156"/>
      <c r="T105" s="157"/>
      <c r="AT105" s="152" t="s">
        <v>320</v>
      </c>
      <c r="AU105" s="152" t="s">
        <v>87</v>
      </c>
      <c r="AV105" s="12" t="s">
        <v>87</v>
      </c>
      <c r="AW105" s="12" t="s">
        <v>39</v>
      </c>
      <c r="AX105" s="12" t="s">
        <v>85</v>
      </c>
      <c r="AY105" s="152" t="s">
        <v>194</v>
      </c>
    </row>
    <row r="106" spans="2:65" s="1" customFormat="1" ht="16.5" customHeight="1">
      <c r="B106" s="33"/>
      <c r="C106" s="132" t="s">
        <v>201</v>
      </c>
      <c r="D106" s="132" t="s">
        <v>197</v>
      </c>
      <c r="E106" s="133" t="s">
        <v>467</v>
      </c>
      <c r="F106" s="134" t="s">
        <v>468</v>
      </c>
      <c r="G106" s="135" t="s">
        <v>200</v>
      </c>
      <c r="H106" s="136">
        <v>1</v>
      </c>
      <c r="I106" s="137"/>
      <c r="J106" s="138">
        <f>ROUND(I106*H106,2)</f>
        <v>0</v>
      </c>
      <c r="K106" s="134" t="s">
        <v>33</v>
      </c>
      <c r="L106" s="33"/>
      <c r="M106" s="139" t="s">
        <v>33</v>
      </c>
      <c r="N106" s="140" t="s">
        <v>49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201</v>
      </c>
      <c r="AT106" s="143" t="s">
        <v>197</v>
      </c>
      <c r="AU106" s="143" t="s">
        <v>87</v>
      </c>
      <c r="AY106" s="17" t="s">
        <v>194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7" t="s">
        <v>85</v>
      </c>
      <c r="BK106" s="144">
        <f>ROUND(I106*H106,2)</f>
        <v>0</v>
      </c>
      <c r="BL106" s="17" t="s">
        <v>201</v>
      </c>
      <c r="BM106" s="143" t="s">
        <v>580</v>
      </c>
    </row>
    <row r="107" spans="2:47" s="1" customFormat="1" ht="48.75">
      <c r="B107" s="33"/>
      <c r="D107" s="145" t="s">
        <v>206</v>
      </c>
      <c r="F107" s="146" t="s">
        <v>470</v>
      </c>
      <c r="I107" s="147"/>
      <c r="L107" s="33"/>
      <c r="M107" s="148"/>
      <c r="T107" s="54"/>
      <c r="AT107" s="17" t="s">
        <v>206</v>
      </c>
      <c r="AU107" s="17" t="s">
        <v>87</v>
      </c>
    </row>
    <row r="108" spans="2:51" s="12" customFormat="1" ht="11.25">
      <c r="B108" s="151"/>
      <c r="D108" s="145" t="s">
        <v>320</v>
      </c>
      <c r="E108" s="152" t="s">
        <v>33</v>
      </c>
      <c r="F108" s="153" t="s">
        <v>513</v>
      </c>
      <c r="H108" s="154">
        <v>1</v>
      </c>
      <c r="I108" s="155"/>
      <c r="L108" s="151"/>
      <c r="M108" s="156"/>
      <c r="T108" s="157"/>
      <c r="AT108" s="152" t="s">
        <v>320</v>
      </c>
      <c r="AU108" s="152" t="s">
        <v>87</v>
      </c>
      <c r="AV108" s="12" t="s">
        <v>87</v>
      </c>
      <c r="AW108" s="12" t="s">
        <v>39</v>
      </c>
      <c r="AX108" s="12" t="s">
        <v>85</v>
      </c>
      <c r="AY108" s="152" t="s">
        <v>194</v>
      </c>
    </row>
    <row r="109" spans="2:63" s="11" customFormat="1" ht="22.9" customHeight="1">
      <c r="B109" s="120"/>
      <c r="D109" s="121" t="s">
        <v>77</v>
      </c>
      <c r="E109" s="130" t="s">
        <v>208</v>
      </c>
      <c r="F109" s="130" t="s">
        <v>341</v>
      </c>
      <c r="I109" s="123"/>
      <c r="J109" s="131">
        <f>BK109</f>
        <v>0</v>
      </c>
      <c r="L109" s="120"/>
      <c r="M109" s="125"/>
      <c r="P109" s="126">
        <f>SUM(P110:P120)</f>
        <v>0</v>
      </c>
      <c r="R109" s="126">
        <f>SUM(R110:R120)</f>
        <v>22.957288000000002</v>
      </c>
      <c r="T109" s="127">
        <f>SUM(T110:T120)</f>
        <v>0</v>
      </c>
      <c r="AR109" s="121" t="s">
        <v>85</v>
      </c>
      <c r="AT109" s="128" t="s">
        <v>77</v>
      </c>
      <c r="AU109" s="128" t="s">
        <v>85</v>
      </c>
      <c r="AY109" s="121" t="s">
        <v>194</v>
      </c>
      <c r="BK109" s="129">
        <f>SUM(BK110:BK120)</f>
        <v>0</v>
      </c>
    </row>
    <row r="110" spans="2:65" s="1" customFormat="1" ht="55.5" customHeight="1">
      <c r="B110" s="33"/>
      <c r="C110" s="132" t="s">
        <v>193</v>
      </c>
      <c r="D110" s="132" t="s">
        <v>197</v>
      </c>
      <c r="E110" s="133" t="s">
        <v>581</v>
      </c>
      <c r="F110" s="134" t="s">
        <v>582</v>
      </c>
      <c r="G110" s="135" t="s">
        <v>344</v>
      </c>
      <c r="H110" s="136">
        <v>4.2</v>
      </c>
      <c r="I110" s="137"/>
      <c r="J110" s="138">
        <f>ROUND(I110*H110,2)</f>
        <v>0</v>
      </c>
      <c r="K110" s="134" t="s">
        <v>295</v>
      </c>
      <c r="L110" s="33"/>
      <c r="M110" s="139" t="s">
        <v>33</v>
      </c>
      <c r="N110" s="140" t="s">
        <v>49</v>
      </c>
      <c r="P110" s="141">
        <f>O110*H110</f>
        <v>0</v>
      </c>
      <c r="Q110" s="141">
        <v>3.05924</v>
      </c>
      <c r="R110" s="141">
        <f>Q110*H110</f>
        <v>12.848808</v>
      </c>
      <c r="S110" s="141">
        <v>0</v>
      </c>
      <c r="T110" s="142">
        <f>S110*H110</f>
        <v>0</v>
      </c>
      <c r="AR110" s="143" t="s">
        <v>201</v>
      </c>
      <c r="AT110" s="143" t="s">
        <v>197</v>
      </c>
      <c r="AU110" s="143" t="s">
        <v>87</v>
      </c>
      <c r="AY110" s="17" t="s">
        <v>194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7" t="s">
        <v>85</v>
      </c>
      <c r="BK110" s="144">
        <f>ROUND(I110*H110,2)</f>
        <v>0</v>
      </c>
      <c r="BL110" s="17" t="s">
        <v>201</v>
      </c>
      <c r="BM110" s="143" t="s">
        <v>583</v>
      </c>
    </row>
    <row r="111" spans="2:47" s="1" customFormat="1" ht="11.25">
      <c r="B111" s="33"/>
      <c r="D111" s="149" t="s">
        <v>297</v>
      </c>
      <c r="F111" s="150" t="s">
        <v>584</v>
      </c>
      <c r="I111" s="147"/>
      <c r="L111" s="33"/>
      <c r="M111" s="148"/>
      <c r="T111" s="54"/>
      <c r="AT111" s="17" t="s">
        <v>297</v>
      </c>
      <c r="AU111" s="17" t="s">
        <v>87</v>
      </c>
    </row>
    <row r="112" spans="2:51" s="12" customFormat="1" ht="11.25">
      <c r="B112" s="151"/>
      <c r="D112" s="145" t="s">
        <v>320</v>
      </c>
      <c r="E112" s="152" t="s">
        <v>33</v>
      </c>
      <c r="F112" s="153" t="s">
        <v>585</v>
      </c>
      <c r="H112" s="154">
        <v>4.2</v>
      </c>
      <c r="I112" s="155"/>
      <c r="L112" s="151"/>
      <c r="M112" s="156"/>
      <c r="T112" s="157"/>
      <c r="AT112" s="152" t="s">
        <v>320</v>
      </c>
      <c r="AU112" s="152" t="s">
        <v>87</v>
      </c>
      <c r="AV112" s="12" t="s">
        <v>87</v>
      </c>
      <c r="AW112" s="12" t="s">
        <v>39</v>
      </c>
      <c r="AX112" s="12" t="s">
        <v>85</v>
      </c>
      <c r="AY112" s="152" t="s">
        <v>194</v>
      </c>
    </row>
    <row r="113" spans="2:65" s="1" customFormat="1" ht="33" customHeight="1">
      <c r="B113" s="33"/>
      <c r="C113" s="132" t="s">
        <v>219</v>
      </c>
      <c r="D113" s="132" t="s">
        <v>197</v>
      </c>
      <c r="E113" s="133" t="s">
        <v>472</v>
      </c>
      <c r="F113" s="134" t="s">
        <v>473</v>
      </c>
      <c r="G113" s="135" t="s">
        <v>344</v>
      </c>
      <c r="H113" s="136">
        <v>4</v>
      </c>
      <c r="I113" s="137"/>
      <c r="J113" s="138">
        <f>ROUND(I113*H113,2)</f>
        <v>0</v>
      </c>
      <c r="K113" s="134" t="s">
        <v>295</v>
      </c>
      <c r="L113" s="33"/>
      <c r="M113" s="139" t="s">
        <v>33</v>
      </c>
      <c r="N113" s="140" t="s">
        <v>49</v>
      </c>
      <c r="P113" s="141">
        <f>O113*H113</f>
        <v>0</v>
      </c>
      <c r="Q113" s="141">
        <v>2.50682</v>
      </c>
      <c r="R113" s="141">
        <f>Q113*H113</f>
        <v>10.02728</v>
      </c>
      <c r="S113" s="141">
        <v>0</v>
      </c>
      <c r="T113" s="142">
        <f>S113*H113</f>
        <v>0</v>
      </c>
      <c r="AR113" s="143" t="s">
        <v>201</v>
      </c>
      <c r="AT113" s="143" t="s">
        <v>197</v>
      </c>
      <c r="AU113" s="143" t="s">
        <v>87</v>
      </c>
      <c r="AY113" s="17" t="s">
        <v>194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7" t="s">
        <v>85</v>
      </c>
      <c r="BK113" s="144">
        <f>ROUND(I113*H113,2)</f>
        <v>0</v>
      </c>
      <c r="BL113" s="17" t="s">
        <v>201</v>
      </c>
      <c r="BM113" s="143" t="s">
        <v>586</v>
      </c>
    </row>
    <row r="114" spans="2:47" s="1" customFormat="1" ht="11.25">
      <c r="B114" s="33"/>
      <c r="D114" s="149" t="s">
        <v>297</v>
      </c>
      <c r="F114" s="150" t="s">
        <v>475</v>
      </c>
      <c r="I114" s="147"/>
      <c r="L114" s="33"/>
      <c r="M114" s="148"/>
      <c r="T114" s="54"/>
      <c r="AT114" s="17" t="s">
        <v>297</v>
      </c>
      <c r="AU114" s="17" t="s">
        <v>87</v>
      </c>
    </row>
    <row r="115" spans="2:51" s="12" customFormat="1" ht="11.25">
      <c r="B115" s="151"/>
      <c r="D115" s="145" t="s">
        <v>320</v>
      </c>
      <c r="E115" s="152" t="s">
        <v>33</v>
      </c>
      <c r="F115" s="153" t="s">
        <v>587</v>
      </c>
      <c r="H115" s="154">
        <v>4</v>
      </c>
      <c r="I115" s="155"/>
      <c r="L115" s="151"/>
      <c r="M115" s="156"/>
      <c r="T115" s="157"/>
      <c r="AT115" s="152" t="s">
        <v>320</v>
      </c>
      <c r="AU115" s="152" t="s">
        <v>87</v>
      </c>
      <c r="AV115" s="12" t="s">
        <v>87</v>
      </c>
      <c r="AW115" s="12" t="s">
        <v>39</v>
      </c>
      <c r="AX115" s="12" t="s">
        <v>85</v>
      </c>
      <c r="AY115" s="152" t="s">
        <v>194</v>
      </c>
    </row>
    <row r="116" spans="2:65" s="1" customFormat="1" ht="37.9" customHeight="1">
      <c r="B116" s="33"/>
      <c r="C116" s="132" t="s">
        <v>223</v>
      </c>
      <c r="D116" s="132" t="s">
        <v>197</v>
      </c>
      <c r="E116" s="133" t="s">
        <v>477</v>
      </c>
      <c r="F116" s="134" t="s">
        <v>478</v>
      </c>
      <c r="G116" s="135" t="s">
        <v>317</v>
      </c>
      <c r="H116" s="136">
        <v>10</v>
      </c>
      <c r="I116" s="137"/>
      <c r="J116" s="138">
        <f>ROUND(I116*H116,2)</f>
        <v>0</v>
      </c>
      <c r="K116" s="134" t="s">
        <v>295</v>
      </c>
      <c r="L116" s="33"/>
      <c r="M116" s="139" t="s">
        <v>33</v>
      </c>
      <c r="N116" s="140" t="s">
        <v>49</v>
      </c>
      <c r="P116" s="141">
        <f>O116*H116</f>
        <v>0</v>
      </c>
      <c r="Q116" s="141">
        <v>0.00726</v>
      </c>
      <c r="R116" s="141">
        <f>Q116*H116</f>
        <v>0.0726</v>
      </c>
      <c r="S116" s="141">
        <v>0</v>
      </c>
      <c r="T116" s="142">
        <f>S116*H116</f>
        <v>0</v>
      </c>
      <c r="AR116" s="143" t="s">
        <v>201</v>
      </c>
      <c r="AT116" s="143" t="s">
        <v>197</v>
      </c>
      <c r="AU116" s="143" t="s">
        <v>87</v>
      </c>
      <c r="AY116" s="17" t="s">
        <v>194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7" t="s">
        <v>85</v>
      </c>
      <c r="BK116" s="144">
        <f>ROUND(I116*H116,2)</f>
        <v>0</v>
      </c>
      <c r="BL116" s="17" t="s">
        <v>201</v>
      </c>
      <c r="BM116" s="143" t="s">
        <v>588</v>
      </c>
    </row>
    <row r="117" spans="2:47" s="1" customFormat="1" ht="11.25">
      <c r="B117" s="33"/>
      <c r="D117" s="149" t="s">
        <v>297</v>
      </c>
      <c r="F117" s="150" t="s">
        <v>480</v>
      </c>
      <c r="I117" s="147"/>
      <c r="L117" s="33"/>
      <c r="M117" s="148"/>
      <c r="T117" s="54"/>
      <c r="AT117" s="17" t="s">
        <v>297</v>
      </c>
      <c r="AU117" s="17" t="s">
        <v>87</v>
      </c>
    </row>
    <row r="118" spans="2:51" s="12" customFormat="1" ht="11.25">
      <c r="B118" s="151"/>
      <c r="D118" s="145" t="s">
        <v>320</v>
      </c>
      <c r="E118" s="152" t="s">
        <v>33</v>
      </c>
      <c r="F118" s="153" t="s">
        <v>589</v>
      </c>
      <c r="H118" s="154">
        <v>10</v>
      </c>
      <c r="I118" s="155"/>
      <c r="L118" s="151"/>
      <c r="M118" s="156"/>
      <c r="T118" s="157"/>
      <c r="AT118" s="152" t="s">
        <v>320</v>
      </c>
      <c r="AU118" s="152" t="s">
        <v>87</v>
      </c>
      <c r="AV118" s="12" t="s">
        <v>87</v>
      </c>
      <c r="AW118" s="12" t="s">
        <v>39</v>
      </c>
      <c r="AX118" s="12" t="s">
        <v>85</v>
      </c>
      <c r="AY118" s="152" t="s">
        <v>194</v>
      </c>
    </row>
    <row r="119" spans="2:65" s="1" customFormat="1" ht="37.9" customHeight="1">
      <c r="B119" s="33"/>
      <c r="C119" s="132" t="s">
        <v>228</v>
      </c>
      <c r="D119" s="132" t="s">
        <v>197</v>
      </c>
      <c r="E119" s="133" t="s">
        <v>482</v>
      </c>
      <c r="F119" s="134" t="s">
        <v>483</v>
      </c>
      <c r="G119" s="135" t="s">
        <v>317</v>
      </c>
      <c r="H119" s="136">
        <v>10</v>
      </c>
      <c r="I119" s="137"/>
      <c r="J119" s="138">
        <f>ROUND(I119*H119,2)</f>
        <v>0</v>
      </c>
      <c r="K119" s="134" t="s">
        <v>295</v>
      </c>
      <c r="L119" s="33"/>
      <c r="M119" s="139" t="s">
        <v>33</v>
      </c>
      <c r="N119" s="140" t="s">
        <v>49</v>
      </c>
      <c r="P119" s="141">
        <f>O119*H119</f>
        <v>0</v>
      </c>
      <c r="Q119" s="141">
        <v>0.00086</v>
      </c>
      <c r="R119" s="141">
        <f>Q119*H119</f>
        <v>0.0086</v>
      </c>
      <c r="S119" s="141">
        <v>0</v>
      </c>
      <c r="T119" s="142">
        <f>S119*H119</f>
        <v>0</v>
      </c>
      <c r="AR119" s="143" t="s">
        <v>201</v>
      </c>
      <c r="AT119" s="143" t="s">
        <v>197</v>
      </c>
      <c r="AU119" s="143" t="s">
        <v>87</v>
      </c>
      <c r="AY119" s="17" t="s">
        <v>194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7" t="s">
        <v>85</v>
      </c>
      <c r="BK119" s="144">
        <f>ROUND(I119*H119,2)</f>
        <v>0</v>
      </c>
      <c r="BL119" s="17" t="s">
        <v>201</v>
      </c>
      <c r="BM119" s="143" t="s">
        <v>590</v>
      </c>
    </row>
    <row r="120" spans="2:47" s="1" customFormat="1" ht="11.25">
      <c r="B120" s="33"/>
      <c r="D120" s="149" t="s">
        <v>297</v>
      </c>
      <c r="F120" s="150" t="s">
        <v>485</v>
      </c>
      <c r="I120" s="147"/>
      <c r="L120" s="33"/>
      <c r="M120" s="148"/>
      <c r="T120" s="54"/>
      <c r="AT120" s="17" t="s">
        <v>297</v>
      </c>
      <c r="AU120" s="17" t="s">
        <v>87</v>
      </c>
    </row>
    <row r="121" spans="2:63" s="11" customFormat="1" ht="22.9" customHeight="1">
      <c r="B121" s="120"/>
      <c r="D121" s="121" t="s">
        <v>77</v>
      </c>
      <c r="E121" s="130" t="s">
        <v>201</v>
      </c>
      <c r="F121" s="130" t="s">
        <v>354</v>
      </c>
      <c r="I121" s="123"/>
      <c r="J121" s="131">
        <f>BK121</f>
        <v>0</v>
      </c>
      <c r="L121" s="120"/>
      <c r="M121" s="125"/>
      <c r="P121" s="126">
        <f>SUM(P122:P123)</f>
        <v>0</v>
      </c>
      <c r="R121" s="126">
        <f>SUM(R122:R123)</f>
        <v>21.9648</v>
      </c>
      <c r="T121" s="127">
        <f>SUM(T122:T123)</f>
        <v>0</v>
      </c>
      <c r="AR121" s="121" t="s">
        <v>85</v>
      </c>
      <c r="AT121" s="128" t="s">
        <v>77</v>
      </c>
      <c r="AU121" s="128" t="s">
        <v>85</v>
      </c>
      <c r="AY121" s="121" t="s">
        <v>194</v>
      </c>
      <c r="BK121" s="129">
        <f>SUM(BK122:BK123)</f>
        <v>0</v>
      </c>
    </row>
    <row r="122" spans="2:65" s="1" customFormat="1" ht="16.5" customHeight="1">
      <c r="B122" s="33"/>
      <c r="C122" s="132" t="s">
        <v>235</v>
      </c>
      <c r="D122" s="132" t="s">
        <v>197</v>
      </c>
      <c r="E122" s="133" t="s">
        <v>591</v>
      </c>
      <c r="F122" s="134" t="s">
        <v>592</v>
      </c>
      <c r="G122" s="135" t="s">
        <v>344</v>
      </c>
      <c r="H122" s="136">
        <v>11</v>
      </c>
      <c r="I122" s="137"/>
      <c r="J122" s="138">
        <f>ROUND(I122*H122,2)</f>
        <v>0</v>
      </c>
      <c r="K122" s="134" t="s">
        <v>33</v>
      </c>
      <c r="L122" s="33"/>
      <c r="M122" s="139" t="s">
        <v>33</v>
      </c>
      <c r="N122" s="140" t="s">
        <v>49</v>
      </c>
      <c r="P122" s="141">
        <f>O122*H122</f>
        <v>0</v>
      </c>
      <c r="Q122" s="141">
        <v>1.9968</v>
      </c>
      <c r="R122" s="141">
        <f>Q122*H122</f>
        <v>21.9648</v>
      </c>
      <c r="S122" s="141">
        <v>0</v>
      </c>
      <c r="T122" s="142">
        <f>S122*H122</f>
        <v>0</v>
      </c>
      <c r="AR122" s="143" t="s">
        <v>201</v>
      </c>
      <c r="AT122" s="143" t="s">
        <v>197</v>
      </c>
      <c r="AU122" s="143" t="s">
        <v>87</v>
      </c>
      <c r="AY122" s="17" t="s">
        <v>194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7" t="s">
        <v>85</v>
      </c>
      <c r="BK122" s="144">
        <f>ROUND(I122*H122,2)</f>
        <v>0</v>
      </c>
      <c r="BL122" s="17" t="s">
        <v>201</v>
      </c>
      <c r="BM122" s="143" t="s">
        <v>593</v>
      </c>
    </row>
    <row r="123" spans="2:51" s="12" customFormat="1" ht="11.25">
      <c r="B123" s="151"/>
      <c r="D123" s="145" t="s">
        <v>320</v>
      </c>
      <c r="E123" s="152" t="s">
        <v>33</v>
      </c>
      <c r="F123" s="153" t="s">
        <v>594</v>
      </c>
      <c r="H123" s="154">
        <v>11</v>
      </c>
      <c r="I123" s="155"/>
      <c r="L123" s="151"/>
      <c r="M123" s="156"/>
      <c r="T123" s="157"/>
      <c r="AT123" s="152" t="s">
        <v>320</v>
      </c>
      <c r="AU123" s="152" t="s">
        <v>87</v>
      </c>
      <c r="AV123" s="12" t="s">
        <v>87</v>
      </c>
      <c r="AW123" s="12" t="s">
        <v>39</v>
      </c>
      <c r="AX123" s="12" t="s">
        <v>85</v>
      </c>
      <c r="AY123" s="152" t="s">
        <v>194</v>
      </c>
    </row>
    <row r="124" spans="2:63" s="11" customFormat="1" ht="22.9" customHeight="1">
      <c r="B124" s="120"/>
      <c r="D124" s="121" t="s">
        <v>77</v>
      </c>
      <c r="E124" s="130" t="s">
        <v>219</v>
      </c>
      <c r="F124" s="130" t="s">
        <v>529</v>
      </c>
      <c r="I124" s="123"/>
      <c r="J124" s="131">
        <f>BK124</f>
        <v>0</v>
      </c>
      <c r="L124" s="120"/>
      <c r="M124" s="125"/>
      <c r="P124" s="126">
        <f>SUM(P125:P127)</f>
        <v>0</v>
      </c>
      <c r="R124" s="126">
        <f>SUM(R125:R127)</f>
        <v>1.9221300000000001</v>
      </c>
      <c r="T124" s="127">
        <f>SUM(T125:T127)</f>
        <v>0</v>
      </c>
      <c r="AR124" s="121" t="s">
        <v>85</v>
      </c>
      <c r="AT124" s="128" t="s">
        <v>77</v>
      </c>
      <c r="AU124" s="128" t="s">
        <v>85</v>
      </c>
      <c r="AY124" s="121" t="s">
        <v>194</v>
      </c>
      <c r="BK124" s="129">
        <f>SUM(BK125:BK127)</f>
        <v>0</v>
      </c>
    </row>
    <row r="125" spans="2:65" s="1" customFormat="1" ht="24.2" customHeight="1">
      <c r="B125" s="33"/>
      <c r="C125" s="132" t="s">
        <v>239</v>
      </c>
      <c r="D125" s="132" t="s">
        <v>197</v>
      </c>
      <c r="E125" s="133" t="s">
        <v>530</v>
      </c>
      <c r="F125" s="134" t="s">
        <v>531</v>
      </c>
      <c r="G125" s="135" t="s">
        <v>317</v>
      </c>
      <c r="H125" s="136">
        <v>21</v>
      </c>
      <c r="I125" s="137"/>
      <c r="J125" s="138">
        <f>ROUND(I125*H125,2)</f>
        <v>0</v>
      </c>
      <c r="K125" s="134" t="s">
        <v>295</v>
      </c>
      <c r="L125" s="33"/>
      <c r="M125" s="139" t="s">
        <v>33</v>
      </c>
      <c r="N125" s="140" t="s">
        <v>49</v>
      </c>
      <c r="P125" s="141">
        <f>O125*H125</f>
        <v>0</v>
      </c>
      <c r="Q125" s="141">
        <v>0.09153</v>
      </c>
      <c r="R125" s="141">
        <f>Q125*H125</f>
        <v>1.9221300000000001</v>
      </c>
      <c r="S125" s="141">
        <v>0</v>
      </c>
      <c r="T125" s="142">
        <f>S125*H125</f>
        <v>0</v>
      </c>
      <c r="AR125" s="143" t="s">
        <v>201</v>
      </c>
      <c r="AT125" s="143" t="s">
        <v>197</v>
      </c>
      <c r="AU125" s="143" t="s">
        <v>87</v>
      </c>
      <c r="AY125" s="17" t="s">
        <v>194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7" t="s">
        <v>85</v>
      </c>
      <c r="BK125" s="144">
        <f>ROUND(I125*H125,2)</f>
        <v>0</v>
      </c>
      <c r="BL125" s="17" t="s">
        <v>201</v>
      </c>
      <c r="BM125" s="143" t="s">
        <v>595</v>
      </c>
    </row>
    <row r="126" spans="2:47" s="1" customFormat="1" ht="11.25">
      <c r="B126" s="33"/>
      <c r="D126" s="149" t="s">
        <v>297</v>
      </c>
      <c r="F126" s="150" t="s">
        <v>533</v>
      </c>
      <c r="I126" s="147"/>
      <c r="L126" s="33"/>
      <c r="M126" s="148"/>
      <c r="T126" s="54"/>
      <c r="AT126" s="17" t="s">
        <v>297</v>
      </c>
      <c r="AU126" s="17" t="s">
        <v>87</v>
      </c>
    </row>
    <row r="127" spans="2:51" s="12" customFormat="1" ht="11.25">
      <c r="B127" s="151"/>
      <c r="D127" s="145" t="s">
        <v>320</v>
      </c>
      <c r="E127" s="152" t="s">
        <v>33</v>
      </c>
      <c r="F127" s="153" t="s">
        <v>596</v>
      </c>
      <c r="H127" s="154">
        <v>21</v>
      </c>
      <c r="I127" s="155"/>
      <c r="L127" s="151"/>
      <c r="M127" s="156"/>
      <c r="T127" s="157"/>
      <c r="AT127" s="152" t="s">
        <v>320</v>
      </c>
      <c r="AU127" s="152" t="s">
        <v>87</v>
      </c>
      <c r="AV127" s="12" t="s">
        <v>87</v>
      </c>
      <c r="AW127" s="12" t="s">
        <v>39</v>
      </c>
      <c r="AX127" s="12" t="s">
        <v>85</v>
      </c>
      <c r="AY127" s="152" t="s">
        <v>194</v>
      </c>
    </row>
    <row r="128" spans="2:63" s="11" customFormat="1" ht="22.9" customHeight="1">
      <c r="B128" s="120"/>
      <c r="D128" s="121" t="s">
        <v>77</v>
      </c>
      <c r="E128" s="130" t="s">
        <v>235</v>
      </c>
      <c r="F128" s="130" t="s">
        <v>364</v>
      </c>
      <c r="I128" s="123"/>
      <c r="J128" s="131">
        <f>BK128</f>
        <v>0</v>
      </c>
      <c r="L128" s="120"/>
      <c r="M128" s="125"/>
      <c r="P128" s="126">
        <f>SUM(P129:P139)</f>
        <v>0</v>
      </c>
      <c r="R128" s="126">
        <f>SUM(R129:R139)</f>
        <v>0.04646</v>
      </c>
      <c r="T128" s="127">
        <f>SUM(T129:T139)</f>
        <v>0.38639999999999997</v>
      </c>
      <c r="AR128" s="121" t="s">
        <v>85</v>
      </c>
      <c r="AT128" s="128" t="s">
        <v>77</v>
      </c>
      <c r="AU128" s="128" t="s">
        <v>85</v>
      </c>
      <c r="AY128" s="121" t="s">
        <v>194</v>
      </c>
      <c r="BK128" s="129">
        <f>SUM(BK129:BK139)</f>
        <v>0</v>
      </c>
    </row>
    <row r="129" spans="2:65" s="1" customFormat="1" ht="37.9" customHeight="1">
      <c r="B129" s="33"/>
      <c r="C129" s="132" t="s">
        <v>243</v>
      </c>
      <c r="D129" s="132" t="s">
        <v>197</v>
      </c>
      <c r="E129" s="133" t="s">
        <v>535</v>
      </c>
      <c r="F129" s="134" t="s">
        <v>536</v>
      </c>
      <c r="G129" s="135" t="s">
        <v>317</v>
      </c>
      <c r="H129" s="136">
        <v>41</v>
      </c>
      <c r="I129" s="137"/>
      <c r="J129" s="138">
        <f>ROUND(I129*H129,2)</f>
        <v>0</v>
      </c>
      <c r="K129" s="134" t="s">
        <v>295</v>
      </c>
      <c r="L129" s="33"/>
      <c r="M129" s="139" t="s">
        <v>33</v>
      </c>
      <c r="N129" s="140" t="s">
        <v>49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201</v>
      </c>
      <c r="AT129" s="143" t="s">
        <v>197</v>
      </c>
      <c r="AU129" s="143" t="s">
        <v>87</v>
      </c>
      <c r="AY129" s="17" t="s">
        <v>194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7" t="s">
        <v>85</v>
      </c>
      <c r="BK129" s="144">
        <f>ROUND(I129*H129,2)</f>
        <v>0</v>
      </c>
      <c r="BL129" s="17" t="s">
        <v>201</v>
      </c>
      <c r="BM129" s="143" t="s">
        <v>597</v>
      </c>
    </row>
    <row r="130" spans="2:47" s="1" customFormat="1" ht="11.25">
      <c r="B130" s="33"/>
      <c r="D130" s="149" t="s">
        <v>297</v>
      </c>
      <c r="F130" s="150" t="s">
        <v>538</v>
      </c>
      <c r="I130" s="147"/>
      <c r="L130" s="33"/>
      <c r="M130" s="148"/>
      <c r="T130" s="54"/>
      <c r="AT130" s="17" t="s">
        <v>297</v>
      </c>
      <c r="AU130" s="17" t="s">
        <v>87</v>
      </c>
    </row>
    <row r="131" spans="2:51" s="12" customFormat="1" ht="11.25">
      <c r="B131" s="151"/>
      <c r="D131" s="145" t="s">
        <v>320</v>
      </c>
      <c r="E131" s="152" t="s">
        <v>33</v>
      </c>
      <c r="F131" s="153" t="s">
        <v>598</v>
      </c>
      <c r="H131" s="154">
        <v>41</v>
      </c>
      <c r="I131" s="155"/>
      <c r="L131" s="151"/>
      <c r="M131" s="156"/>
      <c r="T131" s="157"/>
      <c r="AT131" s="152" t="s">
        <v>320</v>
      </c>
      <c r="AU131" s="152" t="s">
        <v>87</v>
      </c>
      <c r="AV131" s="12" t="s">
        <v>87</v>
      </c>
      <c r="AW131" s="12" t="s">
        <v>39</v>
      </c>
      <c r="AX131" s="12" t="s">
        <v>85</v>
      </c>
      <c r="AY131" s="152" t="s">
        <v>194</v>
      </c>
    </row>
    <row r="132" spans="2:65" s="1" customFormat="1" ht="37.9" customHeight="1">
      <c r="B132" s="33"/>
      <c r="C132" s="132" t="s">
        <v>247</v>
      </c>
      <c r="D132" s="132" t="s">
        <v>197</v>
      </c>
      <c r="E132" s="133" t="s">
        <v>540</v>
      </c>
      <c r="F132" s="134" t="s">
        <v>541</v>
      </c>
      <c r="G132" s="135" t="s">
        <v>317</v>
      </c>
      <c r="H132" s="136">
        <v>21</v>
      </c>
      <c r="I132" s="137"/>
      <c r="J132" s="138">
        <f>ROUND(I132*H132,2)</f>
        <v>0</v>
      </c>
      <c r="K132" s="134" t="s">
        <v>295</v>
      </c>
      <c r="L132" s="33"/>
      <c r="M132" s="139" t="s">
        <v>33</v>
      </c>
      <c r="N132" s="140" t="s">
        <v>49</v>
      </c>
      <c r="P132" s="141">
        <f>O132*H132</f>
        <v>0</v>
      </c>
      <c r="Q132" s="141">
        <v>0</v>
      </c>
      <c r="R132" s="141">
        <f>Q132*H132</f>
        <v>0</v>
      </c>
      <c r="S132" s="141">
        <v>0.018</v>
      </c>
      <c r="T132" s="142">
        <f>S132*H132</f>
        <v>0.37799999999999995</v>
      </c>
      <c r="AR132" s="143" t="s">
        <v>201</v>
      </c>
      <c r="AT132" s="143" t="s">
        <v>197</v>
      </c>
      <c r="AU132" s="143" t="s">
        <v>87</v>
      </c>
      <c r="AY132" s="17" t="s">
        <v>194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7" t="s">
        <v>85</v>
      </c>
      <c r="BK132" s="144">
        <f>ROUND(I132*H132,2)</f>
        <v>0</v>
      </c>
      <c r="BL132" s="17" t="s">
        <v>201</v>
      </c>
      <c r="BM132" s="143" t="s">
        <v>599</v>
      </c>
    </row>
    <row r="133" spans="2:47" s="1" customFormat="1" ht="11.25">
      <c r="B133" s="33"/>
      <c r="D133" s="149" t="s">
        <v>297</v>
      </c>
      <c r="F133" s="150" t="s">
        <v>543</v>
      </c>
      <c r="I133" s="147"/>
      <c r="L133" s="33"/>
      <c r="M133" s="148"/>
      <c r="T133" s="54"/>
      <c r="AT133" s="17" t="s">
        <v>297</v>
      </c>
      <c r="AU133" s="17" t="s">
        <v>87</v>
      </c>
    </row>
    <row r="134" spans="2:51" s="12" customFormat="1" ht="11.25">
      <c r="B134" s="151"/>
      <c r="D134" s="145" t="s">
        <v>320</v>
      </c>
      <c r="E134" s="152" t="s">
        <v>33</v>
      </c>
      <c r="F134" s="153" t="s">
        <v>596</v>
      </c>
      <c r="H134" s="154">
        <v>21</v>
      </c>
      <c r="I134" s="155"/>
      <c r="L134" s="151"/>
      <c r="M134" s="156"/>
      <c r="T134" s="157"/>
      <c r="AT134" s="152" t="s">
        <v>320</v>
      </c>
      <c r="AU134" s="152" t="s">
        <v>87</v>
      </c>
      <c r="AV134" s="12" t="s">
        <v>87</v>
      </c>
      <c r="AW134" s="12" t="s">
        <v>39</v>
      </c>
      <c r="AX134" s="12" t="s">
        <v>85</v>
      </c>
      <c r="AY134" s="152" t="s">
        <v>194</v>
      </c>
    </row>
    <row r="135" spans="2:65" s="1" customFormat="1" ht="24.2" customHeight="1">
      <c r="B135" s="33"/>
      <c r="C135" s="132" t="s">
        <v>251</v>
      </c>
      <c r="D135" s="132" t="s">
        <v>197</v>
      </c>
      <c r="E135" s="133" t="s">
        <v>365</v>
      </c>
      <c r="F135" s="134" t="s">
        <v>366</v>
      </c>
      <c r="G135" s="135" t="s">
        <v>367</v>
      </c>
      <c r="H135" s="136">
        <v>8.4</v>
      </c>
      <c r="I135" s="137"/>
      <c r="J135" s="138">
        <f>ROUND(I135*H135,2)</f>
        <v>0</v>
      </c>
      <c r="K135" s="134" t="s">
        <v>295</v>
      </c>
      <c r="L135" s="33"/>
      <c r="M135" s="139" t="s">
        <v>33</v>
      </c>
      <c r="N135" s="140" t="s">
        <v>49</v>
      </c>
      <c r="P135" s="141">
        <f>O135*H135</f>
        <v>0</v>
      </c>
      <c r="Q135" s="141">
        <v>0.00065</v>
      </c>
      <c r="R135" s="141">
        <f>Q135*H135</f>
        <v>0.00546</v>
      </c>
      <c r="S135" s="141">
        <v>0.001</v>
      </c>
      <c r="T135" s="142">
        <f>S135*H135</f>
        <v>0.008400000000000001</v>
      </c>
      <c r="AR135" s="143" t="s">
        <v>201</v>
      </c>
      <c r="AT135" s="143" t="s">
        <v>197</v>
      </c>
      <c r="AU135" s="143" t="s">
        <v>87</v>
      </c>
      <c r="AY135" s="17" t="s">
        <v>194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85</v>
      </c>
      <c r="BK135" s="144">
        <f>ROUND(I135*H135,2)</f>
        <v>0</v>
      </c>
      <c r="BL135" s="17" t="s">
        <v>201</v>
      </c>
      <c r="BM135" s="143" t="s">
        <v>600</v>
      </c>
    </row>
    <row r="136" spans="2:47" s="1" customFormat="1" ht="11.25">
      <c r="B136" s="33"/>
      <c r="D136" s="149" t="s">
        <v>297</v>
      </c>
      <c r="F136" s="150" t="s">
        <v>369</v>
      </c>
      <c r="I136" s="147"/>
      <c r="L136" s="33"/>
      <c r="M136" s="148"/>
      <c r="T136" s="54"/>
      <c r="AT136" s="17" t="s">
        <v>297</v>
      </c>
      <c r="AU136" s="17" t="s">
        <v>87</v>
      </c>
    </row>
    <row r="137" spans="2:51" s="12" customFormat="1" ht="11.25">
      <c r="B137" s="151"/>
      <c r="D137" s="145" t="s">
        <v>320</v>
      </c>
      <c r="E137" s="152" t="s">
        <v>33</v>
      </c>
      <c r="F137" s="153" t="s">
        <v>601</v>
      </c>
      <c r="H137" s="154">
        <v>8.4</v>
      </c>
      <c r="I137" s="155"/>
      <c r="L137" s="151"/>
      <c r="M137" s="156"/>
      <c r="T137" s="157"/>
      <c r="AT137" s="152" t="s">
        <v>320</v>
      </c>
      <c r="AU137" s="152" t="s">
        <v>87</v>
      </c>
      <c r="AV137" s="12" t="s">
        <v>87</v>
      </c>
      <c r="AW137" s="12" t="s">
        <v>39</v>
      </c>
      <c r="AX137" s="12" t="s">
        <v>85</v>
      </c>
      <c r="AY137" s="152" t="s">
        <v>194</v>
      </c>
    </row>
    <row r="138" spans="2:65" s="1" customFormat="1" ht="16.5" customHeight="1">
      <c r="B138" s="33"/>
      <c r="C138" s="161" t="s">
        <v>257</v>
      </c>
      <c r="D138" s="161" t="s">
        <v>348</v>
      </c>
      <c r="E138" s="162" t="s">
        <v>371</v>
      </c>
      <c r="F138" s="163" t="s">
        <v>372</v>
      </c>
      <c r="G138" s="164" t="s">
        <v>351</v>
      </c>
      <c r="H138" s="165">
        <v>0.041</v>
      </c>
      <c r="I138" s="166"/>
      <c r="J138" s="167">
        <f>ROUND(I138*H138,2)</f>
        <v>0</v>
      </c>
      <c r="K138" s="163" t="s">
        <v>295</v>
      </c>
      <c r="L138" s="168"/>
      <c r="M138" s="169" t="s">
        <v>33</v>
      </c>
      <c r="N138" s="170" t="s">
        <v>49</v>
      </c>
      <c r="P138" s="141">
        <f>O138*H138</f>
        <v>0</v>
      </c>
      <c r="Q138" s="141">
        <v>1</v>
      </c>
      <c r="R138" s="141">
        <f>Q138*H138</f>
        <v>0.041</v>
      </c>
      <c r="S138" s="141">
        <v>0</v>
      </c>
      <c r="T138" s="142">
        <f>S138*H138</f>
        <v>0</v>
      </c>
      <c r="AR138" s="143" t="s">
        <v>228</v>
      </c>
      <c r="AT138" s="143" t="s">
        <v>348</v>
      </c>
      <c r="AU138" s="143" t="s">
        <v>87</v>
      </c>
      <c r="AY138" s="17" t="s">
        <v>194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7" t="s">
        <v>85</v>
      </c>
      <c r="BK138" s="144">
        <f>ROUND(I138*H138,2)</f>
        <v>0</v>
      </c>
      <c r="BL138" s="17" t="s">
        <v>201</v>
      </c>
      <c r="BM138" s="143" t="s">
        <v>602</v>
      </c>
    </row>
    <row r="139" spans="2:51" s="12" customFormat="1" ht="11.25">
      <c r="B139" s="151"/>
      <c r="D139" s="145" t="s">
        <v>320</v>
      </c>
      <c r="E139" s="152" t="s">
        <v>33</v>
      </c>
      <c r="F139" s="153" t="s">
        <v>603</v>
      </c>
      <c r="H139" s="154">
        <v>0.041</v>
      </c>
      <c r="I139" s="155"/>
      <c r="L139" s="151"/>
      <c r="M139" s="156"/>
      <c r="T139" s="157"/>
      <c r="AT139" s="152" t="s">
        <v>320</v>
      </c>
      <c r="AU139" s="152" t="s">
        <v>87</v>
      </c>
      <c r="AV139" s="12" t="s">
        <v>87</v>
      </c>
      <c r="AW139" s="12" t="s">
        <v>39</v>
      </c>
      <c r="AX139" s="12" t="s">
        <v>85</v>
      </c>
      <c r="AY139" s="152" t="s">
        <v>194</v>
      </c>
    </row>
    <row r="140" spans="2:63" s="11" customFormat="1" ht="22.9" customHeight="1">
      <c r="B140" s="120"/>
      <c r="D140" s="121" t="s">
        <v>77</v>
      </c>
      <c r="E140" s="130" t="s">
        <v>498</v>
      </c>
      <c r="F140" s="130" t="s">
        <v>499</v>
      </c>
      <c r="I140" s="123"/>
      <c r="J140" s="131">
        <f>BK140</f>
        <v>0</v>
      </c>
      <c r="L140" s="120"/>
      <c r="M140" s="125"/>
      <c r="P140" s="126">
        <f>SUM(P141:P147)</f>
        <v>0</v>
      </c>
      <c r="R140" s="126">
        <f>SUM(R141:R147)</f>
        <v>0</v>
      </c>
      <c r="T140" s="127">
        <f>SUM(T141:T147)</f>
        <v>0</v>
      </c>
      <c r="AR140" s="121" t="s">
        <v>85</v>
      </c>
      <c r="AT140" s="128" t="s">
        <v>77</v>
      </c>
      <c r="AU140" s="128" t="s">
        <v>85</v>
      </c>
      <c r="AY140" s="121" t="s">
        <v>194</v>
      </c>
      <c r="BK140" s="129">
        <f>SUM(BK141:BK147)</f>
        <v>0</v>
      </c>
    </row>
    <row r="141" spans="2:65" s="1" customFormat="1" ht="24.2" customHeight="1">
      <c r="B141" s="33"/>
      <c r="C141" s="132" t="s">
        <v>8</v>
      </c>
      <c r="D141" s="132" t="s">
        <v>197</v>
      </c>
      <c r="E141" s="133" t="s">
        <v>567</v>
      </c>
      <c r="F141" s="134" t="s">
        <v>568</v>
      </c>
      <c r="G141" s="135" t="s">
        <v>351</v>
      </c>
      <c r="H141" s="136">
        <v>0.386</v>
      </c>
      <c r="I141" s="137"/>
      <c r="J141" s="138">
        <f>ROUND(I141*H141,2)</f>
        <v>0</v>
      </c>
      <c r="K141" s="134" t="s">
        <v>295</v>
      </c>
      <c r="L141" s="33"/>
      <c r="M141" s="139" t="s">
        <v>33</v>
      </c>
      <c r="N141" s="140" t="s">
        <v>49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201</v>
      </c>
      <c r="AT141" s="143" t="s">
        <v>197</v>
      </c>
      <c r="AU141" s="143" t="s">
        <v>87</v>
      </c>
      <c r="AY141" s="17" t="s">
        <v>194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7" t="s">
        <v>85</v>
      </c>
      <c r="BK141" s="144">
        <f>ROUND(I141*H141,2)</f>
        <v>0</v>
      </c>
      <c r="BL141" s="17" t="s">
        <v>201</v>
      </c>
      <c r="BM141" s="143" t="s">
        <v>604</v>
      </c>
    </row>
    <row r="142" spans="2:47" s="1" customFormat="1" ht="11.25">
      <c r="B142" s="33"/>
      <c r="D142" s="149" t="s">
        <v>297</v>
      </c>
      <c r="F142" s="150" t="s">
        <v>570</v>
      </c>
      <c r="I142" s="147"/>
      <c r="L142" s="33"/>
      <c r="M142" s="148"/>
      <c r="T142" s="54"/>
      <c r="AT142" s="17" t="s">
        <v>297</v>
      </c>
      <c r="AU142" s="17" t="s">
        <v>87</v>
      </c>
    </row>
    <row r="143" spans="2:65" s="1" customFormat="1" ht="24.2" customHeight="1">
      <c r="B143" s="33"/>
      <c r="C143" s="132" t="s">
        <v>265</v>
      </c>
      <c r="D143" s="132" t="s">
        <v>197</v>
      </c>
      <c r="E143" s="133" t="s">
        <v>500</v>
      </c>
      <c r="F143" s="134" t="s">
        <v>501</v>
      </c>
      <c r="G143" s="135" t="s">
        <v>351</v>
      </c>
      <c r="H143" s="136">
        <v>0.386</v>
      </c>
      <c r="I143" s="137"/>
      <c r="J143" s="138">
        <f>ROUND(I143*H143,2)</f>
        <v>0</v>
      </c>
      <c r="K143" s="134" t="s">
        <v>295</v>
      </c>
      <c r="L143" s="33"/>
      <c r="M143" s="139" t="s">
        <v>33</v>
      </c>
      <c r="N143" s="140" t="s">
        <v>49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201</v>
      </c>
      <c r="AT143" s="143" t="s">
        <v>197</v>
      </c>
      <c r="AU143" s="143" t="s">
        <v>87</v>
      </c>
      <c r="AY143" s="17" t="s">
        <v>194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85</v>
      </c>
      <c r="BK143" s="144">
        <f>ROUND(I143*H143,2)</f>
        <v>0</v>
      </c>
      <c r="BL143" s="17" t="s">
        <v>201</v>
      </c>
      <c r="BM143" s="143" t="s">
        <v>605</v>
      </c>
    </row>
    <row r="144" spans="2:47" s="1" customFormat="1" ht="11.25">
      <c r="B144" s="33"/>
      <c r="D144" s="149" t="s">
        <v>297</v>
      </c>
      <c r="F144" s="150" t="s">
        <v>503</v>
      </c>
      <c r="I144" s="147"/>
      <c r="L144" s="33"/>
      <c r="M144" s="148"/>
      <c r="T144" s="54"/>
      <c r="AT144" s="17" t="s">
        <v>297</v>
      </c>
      <c r="AU144" s="17" t="s">
        <v>87</v>
      </c>
    </row>
    <row r="145" spans="2:65" s="1" customFormat="1" ht="24.2" customHeight="1">
      <c r="B145" s="33"/>
      <c r="C145" s="132" t="s">
        <v>270</v>
      </c>
      <c r="D145" s="132" t="s">
        <v>197</v>
      </c>
      <c r="E145" s="133" t="s">
        <v>505</v>
      </c>
      <c r="F145" s="134" t="s">
        <v>506</v>
      </c>
      <c r="G145" s="135" t="s">
        <v>351</v>
      </c>
      <c r="H145" s="136">
        <v>9.264</v>
      </c>
      <c r="I145" s="137"/>
      <c r="J145" s="138">
        <f>ROUND(I145*H145,2)</f>
        <v>0</v>
      </c>
      <c r="K145" s="134" t="s">
        <v>295</v>
      </c>
      <c r="L145" s="33"/>
      <c r="M145" s="139" t="s">
        <v>33</v>
      </c>
      <c r="N145" s="140" t="s">
        <v>49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201</v>
      </c>
      <c r="AT145" s="143" t="s">
        <v>197</v>
      </c>
      <c r="AU145" s="143" t="s">
        <v>87</v>
      </c>
      <c r="AY145" s="17" t="s">
        <v>194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7" t="s">
        <v>85</v>
      </c>
      <c r="BK145" s="144">
        <f>ROUND(I145*H145,2)</f>
        <v>0</v>
      </c>
      <c r="BL145" s="17" t="s">
        <v>201</v>
      </c>
      <c r="BM145" s="143" t="s">
        <v>606</v>
      </c>
    </row>
    <row r="146" spans="2:47" s="1" customFormat="1" ht="11.25">
      <c r="B146" s="33"/>
      <c r="D146" s="149" t="s">
        <v>297</v>
      </c>
      <c r="F146" s="150" t="s">
        <v>508</v>
      </c>
      <c r="I146" s="147"/>
      <c r="L146" s="33"/>
      <c r="M146" s="148"/>
      <c r="T146" s="54"/>
      <c r="AT146" s="17" t="s">
        <v>297</v>
      </c>
      <c r="AU146" s="17" t="s">
        <v>87</v>
      </c>
    </row>
    <row r="147" spans="2:51" s="12" customFormat="1" ht="11.25">
      <c r="B147" s="151"/>
      <c r="D147" s="145" t="s">
        <v>320</v>
      </c>
      <c r="E147" s="152" t="s">
        <v>33</v>
      </c>
      <c r="F147" s="153" t="s">
        <v>607</v>
      </c>
      <c r="H147" s="154">
        <v>9.264</v>
      </c>
      <c r="I147" s="155"/>
      <c r="L147" s="151"/>
      <c r="M147" s="156"/>
      <c r="T147" s="157"/>
      <c r="AT147" s="152" t="s">
        <v>320</v>
      </c>
      <c r="AU147" s="152" t="s">
        <v>87</v>
      </c>
      <c r="AV147" s="12" t="s">
        <v>87</v>
      </c>
      <c r="AW147" s="12" t="s">
        <v>39</v>
      </c>
      <c r="AX147" s="12" t="s">
        <v>85</v>
      </c>
      <c r="AY147" s="152" t="s">
        <v>194</v>
      </c>
    </row>
    <row r="148" spans="2:63" s="11" customFormat="1" ht="22.9" customHeight="1">
      <c r="B148" s="120"/>
      <c r="D148" s="121" t="s">
        <v>77</v>
      </c>
      <c r="E148" s="130" t="s">
        <v>375</v>
      </c>
      <c r="F148" s="130" t="s">
        <v>376</v>
      </c>
      <c r="I148" s="123"/>
      <c r="J148" s="131">
        <f>BK148</f>
        <v>0</v>
      </c>
      <c r="L148" s="120"/>
      <c r="M148" s="125"/>
      <c r="P148" s="126">
        <f>SUM(P149:P150)</f>
        <v>0</v>
      </c>
      <c r="R148" s="126">
        <f>SUM(R149:R150)</f>
        <v>0</v>
      </c>
      <c r="T148" s="127">
        <f>SUM(T149:T150)</f>
        <v>0</v>
      </c>
      <c r="AR148" s="121" t="s">
        <v>85</v>
      </c>
      <c r="AT148" s="128" t="s">
        <v>77</v>
      </c>
      <c r="AU148" s="128" t="s">
        <v>85</v>
      </c>
      <c r="AY148" s="121" t="s">
        <v>194</v>
      </c>
      <c r="BK148" s="129">
        <f>SUM(BK149:BK150)</f>
        <v>0</v>
      </c>
    </row>
    <row r="149" spans="2:65" s="1" customFormat="1" ht="21.75" customHeight="1">
      <c r="B149" s="33"/>
      <c r="C149" s="132" t="s">
        <v>274</v>
      </c>
      <c r="D149" s="132" t="s">
        <v>197</v>
      </c>
      <c r="E149" s="133" t="s">
        <v>377</v>
      </c>
      <c r="F149" s="134" t="s">
        <v>378</v>
      </c>
      <c r="G149" s="135" t="s">
        <v>351</v>
      </c>
      <c r="H149" s="136">
        <v>46.891</v>
      </c>
      <c r="I149" s="137"/>
      <c r="J149" s="138">
        <f>ROUND(I149*H149,2)</f>
        <v>0</v>
      </c>
      <c r="K149" s="134" t="s">
        <v>295</v>
      </c>
      <c r="L149" s="33"/>
      <c r="M149" s="139" t="s">
        <v>33</v>
      </c>
      <c r="N149" s="140" t="s">
        <v>49</v>
      </c>
      <c r="P149" s="141">
        <f>O149*H149</f>
        <v>0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AR149" s="143" t="s">
        <v>201</v>
      </c>
      <c r="AT149" s="143" t="s">
        <v>197</v>
      </c>
      <c r="AU149" s="143" t="s">
        <v>87</v>
      </c>
      <c r="AY149" s="17" t="s">
        <v>194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7" t="s">
        <v>85</v>
      </c>
      <c r="BK149" s="144">
        <f>ROUND(I149*H149,2)</f>
        <v>0</v>
      </c>
      <c r="BL149" s="17" t="s">
        <v>201</v>
      </c>
      <c r="BM149" s="143" t="s">
        <v>608</v>
      </c>
    </row>
    <row r="150" spans="2:47" s="1" customFormat="1" ht="11.25">
      <c r="B150" s="33"/>
      <c r="D150" s="149" t="s">
        <v>297</v>
      </c>
      <c r="F150" s="150" t="s">
        <v>380</v>
      </c>
      <c r="I150" s="147"/>
      <c r="L150" s="33"/>
      <c r="M150" s="158"/>
      <c r="N150" s="159"/>
      <c r="O150" s="159"/>
      <c r="P150" s="159"/>
      <c r="Q150" s="159"/>
      <c r="R150" s="159"/>
      <c r="S150" s="159"/>
      <c r="T150" s="160"/>
      <c r="AT150" s="17" t="s">
        <v>297</v>
      </c>
      <c r="AU150" s="17" t="s">
        <v>87</v>
      </c>
    </row>
    <row r="151" spans="2:12" s="1" customFormat="1" ht="6.95" customHeight="1">
      <c r="B151" s="42"/>
      <c r="C151" s="43"/>
      <c r="D151" s="43"/>
      <c r="E151" s="43"/>
      <c r="F151" s="43"/>
      <c r="G151" s="43"/>
      <c r="H151" s="43"/>
      <c r="I151" s="43"/>
      <c r="J151" s="43"/>
      <c r="K151" s="43"/>
      <c r="L151" s="33"/>
    </row>
  </sheetData>
  <sheetProtection algorithmName="SHA-512" hashValue="KrOIMZdzkZasPjQ7RYvt/X+9b6EuLtqSZT5owguHT4sMFFx3lplXS71+ScPJtZTsIuKZjI/nvltnvAtJQRIpBg==" saltValue="cvxk7ZcGGeBKwtS5y1fCasNM8tk1h1tEDRErJbaOEc7eHUFKyAWDeF44//uZheGssd9tziUcMCTwuDEkRiMvZQ==" spinCount="100000" sheet="1" objects="1" scenarios="1" formatColumns="0" formatRows="0" autoFilter="0"/>
  <autoFilter ref="C92:K150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3_01/127751111"/>
    <hyperlink ref="F101" r:id="rId2" display="https://podminky.urs.cz/item/CS_URS_2023_01/162351103"/>
    <hyperlink ref="F111" r:id="rId3" display="https://podminky.urs.cz/item/CS_URS_2023_01/321212345"/>
    <hyperlink ref="F114" r:id="rId4" display="https://podminky.urs.cz/item/CS_URS_2023_01/461310312"/>
    <hyperlink ref="F117" r:id="rId5" display="https://podminky.urs.cz/item/CS_URS_2023_01/321351010"/>
    <hyperlink ref="F120" r:id="rId6" display="https://podminky.urs.cz/item/CS_URS_2023_01/321352010"/>
    <hyperlink ref="F126" r:id="rId7" display="https://podminky.urs.cz/item/CS_URS_2023_01/628635512"/>
    <hyperlink ref="F130" r:id="rId8" display="https://podminky.urs.cz/item/CS_URS_2023_01/938901101"/>
    <hyperlink ref="F133" r:id="rId9" display="https://podminky.urs.cz/item/CS_URS_2023_01/938903111"/>
    <hyperlink ref="F136" r:id="rId10" display="https://podminky.urs.cz/item/CS_URS_2023_01/985331215"/>
    <hyperlink ref="F142" r:id="rId11" display="https://podminky.urs.cz/item/CS_URS_2023_01/997013861"/>
    <hyperlink ref="F144" r:id="rId12" display="https://podminky.urs.cz/item/CS_URS_2023_01/997321511"/>
    <hyperlink ref="F146" r:id="rId13" display="https://podminky.urs.cz/item/CS_URS_2023_01/997321519"/>
    <hyperlink ref="F150" r:id="rId14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16"/>
  <headerFooter>
    <oddFooter>&amp;CStrana &amp;P z &amp;N&amp;R&amp;A</oddFooter>
  </headerFooter>
  <drawing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7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329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609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ROUND((SUM(BE93:BE176)),2)</f>
        <v>0</v>
      </c>
      <c r="I35" s="94">
        <v>0.21</v>
      </c>
      <c r="J35" s="84">
        <f>ROUND(((SUM(BE93:BE176))*I35),2)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ROUND((SUM(BF93:BF176)),2)</f>
        <v>0</v>
      </c>
      <c r="I36" s="94">
        <v>0.15</v>
      </c>
      <c r="J36" s="84">
        <f>ROUND(((SUM(BF93:BF176))*I36),2)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ROUND((SUM(BG93:BG176)),2)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ROUND((SUM(BH93:BH176)),2)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ROUND((SUM(BI93:BI176)),2)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329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01.5 - Opevnění koryta - km 25,993 - 26,043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J93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334</v>
      </c>
      <c r="E66" s="110"/>
      <c r="F66" s="110"/>
      <c r="G66" s="110"/>
      <c r="H66" s="110"/>
      <c r="I66" s="110"/>
      <c r="J66" s="111">
        <f>J123</f>
        <v>0</v>
      </c>
      <c r="L66" s="108"/>
    </row>
    <row r="67" spans="2:12" s="9" customFormat="1" ht="19.9" customHeight="1">
      <c r="B67" s="108"/>
      <c r="D67" s="109" t="s">
        <v>335</v>
      </c>
      <c r="E67" s="110"/>
      <c r="F67" s="110"/>
      <c r="G67" s="110"/>
      <c r="H67" s="110"/>
      <c r="I67" s="110"/>
      <c r="J67" s="111">
        <f>J135</f>
        <v>0</v>
      </c>
      <c r="L67" s="108"/>
    </row>
    <row r="68" spans="2:12" s="9" customFormat="1" ht="19.9" customHeight="1">
      <c r="B68" s="108"/>
      <c r="D68" s="109" t="s">
        <v>511</v>
      </c>
      <c r="E68" s="110"/>
      <c r="F68" s="110"/>
      <c r="G68" s="110"/>
      <c r="H68" s="110"/>
      <c r="I68" s="110"/>
      <c r="J68" s="111">
        <f>J138</f>
        <v>0</v>
      </c>
      <c r="L68" s="108"/>
    </row>
    <row r="69" spans="2:12" s="9" customFormat="1" ht="19.9" customHeight="1">
      <c r="B69" s="108"/>
      <c r="D69" s="109" t="s">
        <v>336</v>
      </c>
      <c r="E69" s="110"/>
      <c r="F69" s="110"/>
      <c r="G69" s="110"/>
      <c r="H69" s="110"/>
      <c r="I69" s="110"/>
      <c r="J69" s="111">
        <f>J142</f>
        <v>0</v>
      </c>
      <c r="L69" s="108"/>
    </row>
    <row r="70" spans="2:12" s="9" customFormat="1" ht="19.9" customHeight="1">
      <c r="B70" s="108"/>
      <c r="D70" s="109" t="s">
        <v>384</v>
      </c>
      <c r="E70" s="110"/>
      <c r="F70" s="110"/>
      <c r="G70" s="110"/>
      <c r="H70" s="110"/>
      <c r="I70" s="110"/>
      <c r="J70" s="111">
        <f>J166</f>
        <v>0</v>
      </c>
      <c r="L70" s="108"/>
    </row>
    <row r="71" spans="2:12" s="9" customFormat="1" ht="19.9" customHeight="1">
      <c r="B71" s="108"/>
      <c r="D71" s="109" t="s">
        <v>337</v>
      </c>
      <c r="E71" s="110"/>
      <c r="F71" s="110"/>
      <c r="G71" s="110"/>
      <c r="H71" s="110"/>
      <c r="I71" s="110"/>
      <c r="J71" s="111">
        <f>J174</f>
        <v>0</v>
      </c>
      <c r="L71" s="108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1" t="s">
        <v>178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7" t="s">
        <v>16</v>
      </c>
      <c r="L80" s="33"/>
    </row>
    <row r="81" spans="2:12" s="1" customFormat="1" ht="16.5" customHeight="1">
      <c r="B81" s="33"/>
      <c r="E81" s="314" t="str">
        <f>E7</f>
        <v>Bělá - Domašov, ř. km 25,500 - 27,800 - odstranění PŠ 2021</v>
      </c>
      <c r="F81" s="315"/>
      <c r="G81" s="315"/>
      <c r="H81" s="315"/>
      <c r="L81" s="33"/>
    </row>
    <row r="82" spans="2:12" ht="12" customHeight="1">
      <c r="B82" s="20"/>
      <c r="C82" s="27" t="s">
        <v>166</v>
      </c>
      <c r="L82" s="20"/>
    </row>
    <row r="83" spans="2:12" s="1" customFormat="1" ht="16.5" customHeight="1">
      <c r="B83" s="33"/>
      <c r="E83" s="314" t="s">
        <v>329</v>
      </c>
      <c r="F83" s="316"/>
      <c r="G83" s="316"/>
      <c r="H83" s="316"/>
      <c r="L83" s="33"/>
    </row>
    <row r="84" spans="2:12" s="1" customFormat="1" ht="12" customHeight="1">
      <c r="B84" s="33"/>
      <c r="C84" s="27" t="s">
        <v>330</v>
      </c>
      <c r="L84" s="33"/>
    </row>
    <row r="85" spans="2:12" s="1" customFormat="1" ht="16.5" customHeight="1">
      <c r="B85" s="33"/>
      <c r="E85" s="280" t="str">
        <f>E11</f>
        <v>SO 01.5 - Opevnění koryta - km 25,993 - 26,043</v>
      </c>
      <c r="F85" s="316"/>
      <c r="G85" s="316"/>
      <c r="H85" s="316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7" t="s">
        <v>22</v>
      </c>
      <c r="F87" s="25" t="str">
        <f>F14</f>
        <v>Olomoucký kraj</v>
      </c>
      <c r="I87" s="27" t="s">
        <v>24</v>
      </c>
      <c r="J87" s="50" t="str">
        <f>IF(J14="","",J14)</f>
        <v>9. 5. 2022</v>
      </c>
      <c r="L87" s="33"/>
    </row>
    <row r="88" spans="2:12" s="1" customFormat="1" ht="6.95" customHeight="1">
      <c r="B88" s="33"/>
      <c r="L88" s="33"/>
    </row>
    <row r="89" spans="2:12" s="1" customFormat="1" ht="15.2" customHeight="1">
      <c r="B89" s="33"/>
      <c r="C89" s="27" t="s">
        <v>28</v>
      </c>
      <c r="F89" s="25" t="str">
        <f>E17</f>
        <v>Povodí Odry, státní podnik</v>
      </c>
      <c r="I89" s="27" t="s">
        <v>36</v>
      </c>
      <c r="J89" s="31" t="str">
        <f>E23</f>
        <v>AQUATIS, a.s.</v>
      </c>
      <c r="L89" s="33"/>
    </row>
    <row r="90" spans="2:12" s="1" customFormat="1" ht="25.7" customHeight="1">
      <c r="B90" s="33"/>
      <c r="C90" s="27" t="s">
        <v>34</v>
      </c>
      <c r="F90" s="25" t="str">
        <f>IF(E20="","",E20)</f>
        <v>Vyplň údaj</v>
      </c>
      <c r="I90" s="27" t="s">
        <v>40</v>
      </c>
      <c r="J90" s="31" t="str">
        <f>E26</f>
        <v xml:space="preserve">Ing. Michal Jendruščák 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179</v>
      </c>
      <c r="D92" s="114" t="s">
        <v>63</v>
      </c>
      <c r="E92" s="114" t="s">
        <v>59</v>
      </c>
      <c r="F92" s="114" t="s">
        <v>60</v>
      </c>
      <c r="G92" s="114" t="s">
        <v>180</v>
      </c>
      <c r="H92" s="114" t="s">
        <v>181</v>
      </c>
      <c r="I92" s="114" t="s">
        <v>182</v>
      </c>
      <c r="J92" s="114" t="s">
        <v>170</v>
      </c>
      <c r="K92" s="115" t="s">
        <v>183</v>
      </c>
      <c r="L92" s="112"/>
      <c r="M92" s="57" t="s">
        <v>33</v>
      </c>
      <c r="N92" s="58" t="s">
        <v>48</v>
      </c>
      <c r="O92" s="58" t="s">
        <v>184</v>
      </c>
      <c r="P92" s="58" t="s">
        <v>185</v>
      </c>
      <c r="Q92" s="58" t="s">
        <v>186</v>
      </c>
      <c r="R92" s="58" t="s">
        <v>187</v>
      </c>
      <c r="S92" s="58" t="s">
        <v>188</v>
      </c>
      <c r="T92" s="59" t="s">
        <v>189</v>
      </c>
    </row>
    <row r="93" spans="2:63" s="1" customFormat="1" ht="22.9" customHeight="1">
      <c r="B93" s="33"/>
      <c r="C93" s="62" t="s">
        <v>190</v>
      </c>
      <c r="J93" s="116">
        <f>BK93</f>
        <v>0</v>
      </c>
      <c r="L93" s="33"/>
      <c r="M93" s="60"/>
      <c r="N93" s="51"/>
      <c r="O93" s="51"/>
      <c r="P93" s="117">
        <f>P94</f>
        <v>0</v>
      </c>
      <c r="Q93" s="51"/>
      <c r="R93" s="117">
        <f>R94</f>
        <v>49.437751999999996</v>
      </c>
      <c r="S93" s="51"/>
      <c r="T93" s="118">
        <f>T94</f>
        <v>0.4361999999999999</v>
      </c>
      <c r="AT93" s="17" t="s">
        <v>77</v>
      </c>
      <c r="AU93" s="17" t="s">
        <v>171</v>
      </c>
      <c r="BK93" s="119">
        <f>BK94</f>
        <v>0</v>
      </c>
    </row>
    <row r="94" spans="2:63" s="11" customFormat="1" ht="25.9" customHeight="1">
      <c r="B94" s="120"/>
      <c r="D94" s="121" t="s">
        <v>77</v>
      </c>
      <c r="E94" s="122" t="s">
        <v>338</v>
      </c>
      <c r="F94" s="122" t="s">
        <v>339</v>
      </c>
      <c r="I94" s="123"/>
      <c r="J94" s="124">
        <f>BK94</f>
        <v>0</v>
      </c>
      <c r="L94" s="120"/>
      <c r="M94" s="125"/>
      <c r="P94" s="126">
        <f>P95+P123+P135+P138+P142+P166+P174</f>
        <v>0</v>
      </c>
      <c r="R94" s="126">
        <f>R95+R123+R135+R138+R142+R166+R174</f>
        <v>49.437751999999996</v>
      </c>
      <c r="T94" s="127">
        <f>T95+T123+T135+T138+T142+T166+T174</f>
        <v>0.4361999999999999</v>
      </c>
      <c r="AR94" s="121" t="s">
        <v>85</v>
      </c>
      <c r="AT94" s="128" t="s">
        <v>77</v>
      </c>
      <c r="AU94" s="128" t="s">
        <v>78</v>
      </c>
      <c r="AY94" s="121" t="s">
        <v>194</v>
      </c>
      <c r="BK94" s="129">
        <f>BK95+BK123+BK135+BK138+BK142+BK166+BK174</f>
        <v>0</v>
      </c>
    </row>
    <row r="95" spans="2:63" s="11" customFormat="1" ht="22.9" customHeight="1">
      <c r="B95" s="120"/>
      <c r="D95" s="121" t="s">
        <v>77</v>
      </c>
      <c r="E95" s="130" t="s">
        <v>85</v>
      </c>
      <c r="F95" s="130" t="s">
        <v>385</v>
      </c>
      <c r="I95" s="123"/>
      <c r="J95" s="131">
        <f>BK95</f>
        <v>0</v>
      </c>
      <c r="L95" s="120"/>
      <c r="M95" s="125"/>
      <c r="P95" s="126">
        <f>SUM(P96:P122)</f>
        <v>0</v>
      </c>
      <c r="R95" s="126">
        <f>SUM(R96:R122)</f>
        <v>0.00030000000000000003</v>
      </c>
      <c r="T95" s="127">
        <f>SUM(T96:T122)</f>
        <v>0</v>
      </c>
      <c r="AR95" s="121" t="s">
        <v>85</v>
      </c>
      <c r="AT95" s="128" t="s">
        <v>77</v>
      </c>
      <c r="AU95" s="128" t="s">
        <v>85</v>
      </c>
      <c r="AY95" s="121" t="s">
        <v>194</v>
      </c>
      <c r="BK95" s="129">
        <f>SUM(BK96:BK122)</f>
        <v>0</v>
      </c>
    </row>
    <row r="96" spans="2:65" s="1" customFormat="1" ht="16.5" customHeight="1">
      <c r="B96" s="33"/>
      <c r="C96" s="132" t="s">
        <v>85</v>
      </c>
      <c r="D96" s="132" t="s">
        <v>197</v>
      </c>
      <c r="E96" s="133" t="s">
        <v>610</v>
      </c>
      <c r="F96" s="134" t="s">
        <v>611</v>
      </c>
      <c r="G96" s="135" t="s">
        <v>317</v>
      </c>
      <c r="H96" s="136">
        <v>10</v>
      </c>
      <c r="I96" s="137"/>
      <c r="J96" s="138">
        <f>ROUND(I96*H96,2)</f>
        <v>0</v>
      </c>
      <c r="K96" s="134" t="s">
        <v>295</v>
      </c>
      <c r="L96" s="33"/>
      <c r="M96" s="139" t="s">
        <v>33</v>
      </c>
      <c r="N96" s="140" t="s">
        <v>49</v>
      </c>
      <c r="P96" s="141">
        <f>O96*H96</f>
        <v>0</v>
      </c>
      <c r="Q96" s="141">
        <v>3E-05</v>
      </c>
      <c r="R96" s="141">
        <f>Q96*H96</f>
        <v>0.00030000000000000003</v>
      </c>
      <c r="S96" s="141">
        <v>0</v>
      </c>
      <c r="T96" s="142">
        <f>S96*H96</f>
        <v>0</v>
      </c>
      <c r="AR96" s="143" t="s">
        <v>201</v>
      </c>
      <c r="AT96" s="143" t="s">
        <v>197</v>
      </c>
      <c r="AU96" s="143" t="s">
        <v>87</v>
      </c>
      <c r="AY96" s="17" t="s">
        <v>194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7" t="s">
        <v>85</v>
      </c>
      <c r="BK96" s="144">
        <f>ROUND(I96*H96,2)</f>
        <v>0</v>
      </c>
      <c r="BL96" s="17" t="s">
        <v>201</v>
      </c>
      <c r="BM96" s="143" t="s">
        <v>612</v>
      </c>
    </row>
    <row r="97" spans="2:47" s="1" customFormat="1" ht="11.25">
      <c r="B97" s="33"/>
      <c r="D97" s="149" t="s">
        <v>297</v>
      </c>
      <c r="F97" s="150" t="s">
        <v>613</v>
      </c>
      <c r="I97" s="147"/>
      <c r="L97" s="33"/>
      <c r="M97" s="148"/>
      <c r="T97" s="54"/>
      <c r="AT97" s="17" t="s">
        <v>297</v>
      </c>
      <c r="AU97" s="17" t="s">
        <v>87</v>
      </c>
    </row>
    <row r="98" spans="2:65" s="1" customFormat="1" ht="24.2" customHeight="1">
      <c r="B98" s="33"/>
      <c r="C98" s="132" t="s">
        <v>87</v>
      </c>
      <c r="D98" s="132" t="s">
        <v>197</v>
      </c>
      <c r="E98" s="133" t="s">
        <v>614</v>
      </c>
      <c r="F98" s="134" t="s">
        <v>615</v>
      </c>
      <c r="G98" s="135" t="s">
        <v>317</v>
      </c>
      <c r="H98" s="136">
        <v>10</v>
      </c>
      <c r="I98" s="137"/>
      <c r="J98" s="138">
        <f>ROUND(I98*H98,2)</f>
        <v>0</v>
      </c>
      <c r="K98" s="134" t="s">
        <v>295</v>
      </c>
      <c r="L98" s="33"/>
      <c r="M98" s="139" t="s">
        <v>33</v>
      </c>
      <c r="N98" s="140" t="s">
        <v>49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201</v>
      </c>
      <c r="AT98" s="143" t="s">
        <v>197</v>
      </c>
      <c r="AU98" s="143" t="s">
        <v>87</v>
      </c>
      <c r="AY98" s="17" t="s">
        <v>194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7" t="s">
        <v>85</v>
      </c>
      <c r="BK98" s="144">
        <f>ROUND(I98*H98,2)</f>
        <v>0</v>
      </c>
      <c r="BL98" s="17" t="s">
        <v>201</v>
      </c>
      <c r="BM98" s="143" t="s">
        <v>616</v>
      </c>
    </row>
    <row r="99" spans="2:47" s="1" customFormat="1" ht="11.25">
      <c r="B99" s="33"/>
      <c r="D99" s="149" t="s">
        <v>297</v>
      </c>
      <c r="F99" s="150" t="s">
        <v>617</v>
      </c>
      <c r="I99" s="147"/>
      <c r="L99" s="33"/>
      <c r="M99" s="148"/>
      <c r="T99" s="54"/>
      <c r="AT99" s="17" t="s">
        <v>297</v>
      </c>
      <c r="AU99" s="17" t="s">
        <v>87</v>
      </c>
    </row>
    <row r="100" spans="2:51" s="12" customFormat="1" ht="11.25">
      <c r="B100" s="151"/>
      <c r="D100" s="145" t="s">
        <v>320</v>
      </c>
      <c r="E100" s="152" t="s">
        <v>33</v>
      </c>
      <c r="F100" s="153" t="s">
        <v>618</v>
      </c>
      <c r="H100" s="154">
        <v>10</v>
      </c>
      <c r="I100" s="155"/>
      <c r="L100" s="151"/>
      <c r="M100" s="156"/>
      <c r="T100" s="157"/>
      <c r="AT100" s="152" t="s">
        <v>320</v>
      </c>
      <c r="AU100" s="152" t="s">
        <v>87</v>
      </c>
      <c r="AV100" s="12" t="s">
        <v>87</v>
      </c>
      <c r="AW100" s="12" t="s">
        <v>39</v>
      </c>
      <c r="AX100" s="12" t="s">
        <v>85</v>
      </c>
      <c r="AY100" s="152" t="s">
        <v>194</v>
      </c>
    </row>
    <row r="101" spans="2:65" s="1" customFormat="1" ht="21.75" customHeight="1">
      <c r="B101" s="33"/>
      <c r="C101" s="132" t="s">
        <v>208</v>
      </c>
      <c r="D101" s="132" t="s">
        <v>197</v>
      </c>
      <c r="E101" s="133" t="s">
        <v>619</v>
      </c>
      <c r="F101" s="134" t="s">
        <v>620</v>
      </c>
      <c r="G101" s="135" t="s">
        <v>621</v>
      </c>
      <c r="H101" s="136">
        <v>8</v>
      </c>
      <c r="I101" s="137"/>
      <c r="J101" s="138">
        <f>ROUND(I101*H101,2)</f>
        <v>0</v>
      </c>
      <c r="K101" s="134" t="s">
        <v>295</v>
      </c>
      <c r="L101" s="33"/>
      <c r="M101" s="139" t="s">
        <v>33</v>
      </c>
      <c r="N101" s="140" t="s">
        <v>49</v>
      </c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AR101" s="143" t="s">
        <v>201</v>
      </c>
      <c r="AT101" s="143" t="s">
        <v>197</v>
      </c>
      <c r="AU101" s="143" t="s">
        <v>87</v>
      </c>
      <c r="AY101" s="17" t="s">
        <v>194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7" t="s">
        <v>85</v>
      </c>
      <c r="BK101" s="144">
        <f>ROUND(I101*H101,2)</f>
        <v>0</v>
      </c>
      <c r="BL101" s="17" t="s">
        <v>201</v>
      </c>
      <c r="BM101" s="143" t="s">
        <v>622</v>
      </c>
    </row>
    <row r="102" spans="2:47" s="1" customFormat="1" ht="11.25">
      <c r="B102" s="33"/>
      <c r="D102" s="149" t="s">
        <v>297</v>
      </c>
      <c r="F102" s="150" t="s">
        <v>623</v>
      </c>
      <c r="I102" s="147"/>
      <c r="L102" s="33"/>
      <c r="M102" s="148"/>
      <c r="T102" s="54"/>
      <c r="AT102" s="17" t="s">
        <v>297</v>
      </c>
      <c r="AU102" s="17" t="s">
        <v>87</v>
      </c>
    </row>
    <row r="103" spans="2:51" s="12" customFormat="1" ht="11.25">
      <c r="B103" s="151"/>
      <c r="D103" s="145" t="s">
        <v>320</v>
      </c>
      <c r="E103" s="152" t="s">
        <v>33</v>
      </c>
      <c r="F103" s="153" t="s">
        <v>624</v>
      </c>
      <c r="H103" s="154">
        <v>8</v>
      </c>
      <c r="I103" s="155"/>
      <c r="L103" s="151"/>
      <c r="M103" s="156"/>
      <c r="T103" s="157"/>
      <c r="AT103" s="152" t="s">
        <v>320</v>
      </c>
      <c r="AU103" s="152" t="s">
        <v>87</v>
      </c>
      <c r="AV103" s="12" t="s">
        <v>87</v>
      </c>
      <c r="AW103" s="12" t="s">
        <v>39</v>
      </c>
      <c r="AX103" s="12" t="s">
        <v>85</v>
      </c>
      <c r="AY103" s="152" t="s">
        <v>194</v>
      </c>
    </row>
    <row r="104" spans="2:65" s="1" customFormat="1" ht="16.5" customHeight="1">
      <c r="B104" s="33"/>
      <c r="C104" s="132" t="s">
        <v>201</v>
      </c>
      <c r="D104" s="132" t="s">
        <v>197</v>
      </c>
      <c r="E104" s="133" t="s">
        <v>625</v>
      </c>
      <c r="F104" s="134" t="s">
        <v>626</v>
      </c>
      <c r="G104" s="135" t="s">
        <v>621</v>
      </c>
      <c r="H104" s="136">
        <v>8</v>
      </c>
      <c r="I104" s="137"/>
      <c r="J104" s="138">
        <f>ROUND(I104*H104,2)</f>
        <v>0</v>
      </c>
      <c r="K104" s="134" t="s">
        <v>295</v>
      </c>
      <c r="L104" s="33"/>
      <c r="M104" s="139" t="s">
        <v>33</v>
      </c>
      <c r="N104" s="140" t="s">
        <v>49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201</v>
      </c>
      <c r="AT104" s="143" t="s">
        <v>197</v>
      </c>
      <c r="AU104" s="143" t="s">
        <v>87</v>
      </c>
      <c r="AY104" s="17" t="s">
        <v>194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7" t="s">
        <v>85</v>
      </c>
      <c r="BK104" s="144">
        <f>ROUND(I104*H104,2)</f>
        <v>0</v>
      </c>
      <c r="BL104" s="17" t="s">
        <v>201</v>
      </c>
      <c r="BM104" s="143" t="s">
        <v>627</v>
      </c>
    </row>
    <row r="105" spans="2:47" s="1" customFormat="1" ht="11.25">
      <c r="B105" s="33"/>
      <c r="D105" s="149" t="s">
        <v>297</v>
      </c>
      <c r="F105" s="150" t="s">
        <v>628</v>
      </c>
      <c r="I105" s="147"/>
      <c r="L105" s="33"/>
      <c r="M105" s="148"/>
      <c r="T105" s="54"/>
      <c r="AT105" s="17" t="s">
        <v>297</v>
      </c>
      <c r="AU105" s="17" t="s">
        <v>87</v>
      </c>
    </row>
    <row r="106" spans="2:65" s="1" customFormat="1" ht="16.5" customHeight="1">
      <c r="B106" s="33"/>
      <c r="C106" s="132" t="s">
        <v>193</v>
      </c>
      <c r="D106" s="132" t="s">
        <v>197</v>
      </c>
      <c r="E106" s="133" t="s">
        <v>629</v>
      </c>
      <c r="F106" s="134" t="s">
        <v>630</v>
      </c>
      <c r="G106" s="135" t="s">
        <v>621</v>
      </c>
      <c r="H106" s="136">
        <v>8</v>
      </c>
      <c r="I106" s="137"/>
      <c r="J106" s="138">
        <f>ROUND(I106*H106,2)</f>
        <v>0</v>
      </c>
      <c r="K106" s="134" t="s">
        <v>295</v>
      </c>
      <c r="L106" s="33"/>
      <c r="M106" s="139" t="s">
        <v>33</v>
      </c>
      <c r="N106" s="140" t="s">
        <v>49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201</v>
      </c>
      <c r="AT106" s="143" t="s">
        <v>197</v>
      </c>
      <c r="AU106" s="143" t="s">
        <v>87</v>
      </c>
      <c r="AY106" s="17" t="s">
        <v>194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7" t="s">
        <v>85</v>
      </c>
      <c r="BK106" s="144">
        <f>ROUND(I106*H106,2)</f>
        <v>0</v>
      </c>
      <c r="BL106" s="17" t="s">
        <v>201</v>
      </c>
      <c r="BM106" s="143" t="s">
        <v>631</v>
      </c>
    </row>
    <row r="107" spans="2:47" s="1" customFormat="1" ht="11.25">
      <c r="B107" s="33"/>
      <c r="D107" s="149" t="s">
        <v>297</v>
      </c>
      <c r="F107" s="150" t="s">
        <v>632</v>
      </c>
      <c r="I107" s="147"/>
      <c r="L107" s="33"/>
      <c r="M107" s="148"/>
      <c r="T107" s="54"/>
      <c r="AT107" s="17" t="s">
        <v>297</v>
      </c>
      <c r="AU107" s="17" t="s">
        <v>87</v>
      </c>
    </row>
    <row r="108" spans="2:51" s="12" customFormat="1" ht="11.25">
      <c r="B108" s="151"/>
      <c r="D108" s="145" t="s">
        <v>320</v>
      </c>
      <c r="E108" s="152" t="s">
        <v>33</v>
      </c>
      <c r="F108" s="153" t="s">
        <v>228</v>
      </c>
      <c r="H108" s="154">
        <v>8</v>
      </c>
      <c r="I108" s="155"/>
      <c r="L108" s="151"/>
      <c r="M108" s="156"/>
      <c r="T108" s="157"/>
      <c r="AT108" s="152" t="s">
        <v>320</v>
      </c>
      <c r="AU108" s="152" t="s">
        <v>87</v>
      </c>
      <c r="AV108" s="12" t="s">
        <v>87</v>
      </c>
      <c r="AW108" s="12" t="s">
        <v>39</v>
      </c>
      <c r="AX108" s="12" t="s">
        <v>85</v>
      </c>
      <c r="AY108" s="152" t="s">
        <v>194</v>
      </c>
    </row>
    <row r="109" spans="2:65" s="1" customFormat="1" ht="33" customHeight="1">
      <c r="B109" s="33"/>
      <c r="C109" s="132" t="s">
        <v>219</v>
      </c>
      <c r="D109" s="132" t="s">
        <v>197</v>
      </c>
      <c r="E109" s="133" t="s">
        <v>391</v>
      </c>
      <c r="F109" s="134" t="s">
        <v>392</v>
      </c>
      <c r="G109" s="135" t="s">
        <v>344</v>
      </c>
      <c r="H109" s="136">
        <v>11</v>
      </c>
      <c r="I109" s="137"/>
      <c r="J109" s="138">
        <f>ROUND(I109*H109,2)</f>
        <v>0</v>
      </c>
      <c r="K109" s="134" t="s">
        <v>295</v>
      </c>
      <c r="L109" s="33"/>
      <c r="M109" s="139" t="s">
        <v>33</v>
      </c>
      <c r="N109" s="140" t="s">
        <v>49</v>
      </c>
      <c r="P109" s="141">
        <f>O109*H109</f>
        <v>0</v>
      </c>
      <c r="Q109" s="141">
        <v>0</v>
      </c>
      <c r="R109" s="141">
        <f>Q109*H109</f>
        <v>0</v>
      </c>
      <c r="S109" s="141">
        <v>0</v>
      </c>
      <c r="T109" s="142">
        <f>S109*H109</f>
        <v>0</v>
      </c>
      <c r="AR109" s="143" t="s">
        <v>201</v>
      </c>
      <c r="AT109" s="143" t="s">
        <v>197</v>
      </c>
      <c r="AU109" s="143" t="s">
        <v>87</v>
      </c>
      <c r="AY109" s="17" t="s">
        <v>194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7" t="s">
        <v>85</v>
      </c>
      <c r="BK109" s="144">
        <f>ROUND(I109*H109,2)</f>
        <v>0</v>
      </c>
      <c r="BL109" s="17" t="s">
        <v>201</v>
      </c>
      <c r="BM109" s="143" t="s">
        <v>633</v>
      </c>
    </row>
    <row r="110" spans="2:47" s="1" customFormat="1" ht="11.25">
      <c r="B110" s="33"/>
      <c r="D110" s="149" t="s">
        <v>297</v>
      </c>
      <c r="F110" s="150" t="s">
        <v>394</v>
      </c>
      <c r="I110" s="147"/>
      <c r="L110" s="33"/>
      <c r="M110" s="148"/>
      <c r="T110" s="54"/>
      <c r="AT110" s="17" t="s">
        <v>297</v>
      </c>
      <c r="AU110" s="17" t="s">
        <v>87</v>
      </c>
    </row>
    <row r="111" spans="2:51" s="12" customFormat="1" ht="11.25">
      <c r="B111" s="151"/>
      <c r="D111" s="145" t="s">
        <v>320</v>
      </c>
      <c r="E111" s="152" t="s">
        <v>33</v>
      </c>
      <c r="F111" s="153" t="s">
        <v>634</v>
      </c>
      <c r="H111" s="154">
        <v>11</v>
      </c>
      <c r="I111" s="155"/>
      <c r="L111" s="151"/>
      <c r="M111" s="156"/>
      <c r="T111" s="157"/>
      <c r="AT111" s="152" t="s">
        <v>320</v>
      </c>
      <c r="AU111" s="152" t="s">
        <v>87</v>
      </c>
      <c r="AV111" s="12" t="s">
        <v>87</v>
      </c>
      <c r="AW111" s="12" t="s">
        <v>39</v>
      </c>
      <c r="AX111" s="12" t="s">
        <v>85</v>
      </c>
      <c r="AY111" s="152" t="s">
        <v>194</v>
      </c>
    </row>
    <row r="112" spans="2:65" s="1" customFormat="1" ht="37.9" customHeight="1">
      <c r="B112" s="33"/>
      <c r="C112" s="132" t="s">
        <v>223</v>
      </c>
      <c r="D112" s="132" t="s">
        <v>197</v>
      </c>
      <c r="E112" s="133" t="s">
        <v>396</v>
      </c>
      <c r="F112" s="134" t="s">
        <v>397</v>
      </c>
      <c r="G112" s="135" t="s">
        <v>344</v>
      </c>
      <c r="H112" s="136">
        <v>11</v>
      </c>
      <c r="I112" s="137"/>
      <c r="J112" s="138">
        <f>ROUND(I112*H112,2)</f>
        <v>0</v>
      </c>
      <c r="K112" s="134" t="s">
        <v>295</v>
      </c>
      <c r="L112" s="33"/>
      <c r="M112" s="139" t="s">
        <v>33</v>
      </c>
      <c r="N112" s="140" t="s">
        <v>49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201</v>
      </c>
      <c r="AT112" s="143" t="s">
        <v>197</v>
      </c>
      <c r="AU112" s="143" t="s">
        <v>87</v>
      </c>
      <c r="AY112" s="17" t="s">
        <v>194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7" t="s">
        <v>85</v>
      </c>
      <c r="BK112" s="144">
        <f>ROUND(I112*H112,2)</f>
        <v>0</v>
      </c>
      <c r="BL112" s="17" t="s">
        <v>201</v>
      </c>
      <c r="BM112" s="143" t="s">
        <v>635</v>
      </c>
    </row>
    <row r="113" spans="2:47" s="1" customFormat="1" ht="11.25">
      <c r="B113" s="33"/>
      <c r="D113" s="149" t="s">
        <v>297</v>
      </c>
      <c r="F113" s="150" t="s">
        <v>399</v>
      </c>
      <c r="I113" s="147"/>
      <c r="L113" s="33"/>
      <c r="M113" s="148"/>
      <c r="T113" s="54"/>
      <c r="AT113" s="17" t="s">
        <v>297</v>
      </c>
      <c r="AU113" s="17" t="s">
        <v>87</v>
      </c>
    </row>
    <row r="114" spans="2:51" s="12" customFormat="1" ht="11.25">
      <c r="B114" s="151"/>
      <c r="D114" s="145" t="s">
        <v>320</v>
      </c>
      <c r="E114" s="152" t="s">
        <v>33</v>
      </c>
      <c r="F114" s="153" t="s">
        <v>634</v>
      </c>
      <c r="H114" s="154">
        <v>11</v>
      </c>
      <c r="I114" s="155"/>
      <c r="L114" s="151"/>
      <c r="M114" s="156"/>
      <c r="T114" s="157"/>
      <c r="AT114" s="152" t="s">
        <v>320</v>
      </c>
      <c r="AU114" s="152" t="s">
        <v>87</v>
      </c>
      <c r="AV114" s="12" t="s">
        <v>87</v>
      </c>
      <c r="AW114" s="12" t="s">
        <v>39</v>
      </c>
      <c r="AX114" s="12" t="s">
        <v>85</v>
      </c>
      <c r="AY114" s="152" t="s">
        <v>194</v>
      </c>
    </row>
    <row r="115" spans="2:65" s="1" customFormat="1" ht="16.5" customHeight="1">
      <c r="B115" s="33"/>
      <c r="C115" s="132" t="s">
        <v>228</v>
      </c>
      <c r="D115" s="132" t="s">
        <v>197</v>
      </c>
      <c r="E115" s="133" t="s">
        <v>636</v>
      </c>
      <c r="F115" s="134" t="s">
        <v>592</v>
      </c>
      <c r="G115" s="135" t="s">
        <v>621</v>
      </c>
      <c r="H115" s="136">
        <v>8</v>
      </c>
      <c r="I115" s="137"/>
      <c r="J115" s="138">
        <f>ROUND(I115*H115,2)</f>
        <v>0</v>
      </c>
      <c r="K115" s="134" t="s">
        <v>33</v>
      </c>
      <c r="L115" s="33"/>
      <c r="M115" s="139" t="s">
        <v>33</v>
      </c>
      <c r="N115" s="140" t="s">
        <v>49</v>
      </c>
      <c r="P115" s="141">
        <f>O115*H115</f>
        <v>0</v>
      </c>
      <c r="Q115" s="141">
        <v>0</v>
      </c>
      <c r="R115" s="141">
        <f>Q115*H115</f>
        <v>0</v>
      </c>
      <c r="S115" s="141">
        <v>0</v>
      </c>
      <c r="T115" s="142">
        <f>S115*H115</f>
        <v>0</v>
      </c>
      <c r="AR115" s="143" t="s">
        <v>201</v>
      </c>
      <c r="AT115" s="143" t="s">
        <v>197</v>
      </c>
      <c r="AU115" s="143" t="s">
        <v>87</v>
      </c>
      <c r="AY115" s="17" t="s">
        <v>194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7" t="s">
        <v>85</v>
      </c>
      <c r="BK115" s="144">
        <f>ROUND(I115*H115,2)</f>
        <v>0</v>
      </c>
      <c r="BL115" s="17" t="s">
        <v>201</v>
      </c>
      <c r="BM115" s="143" t="s">
        <v>637</v>
      </c>
    </row>
    <row r="116" spans="2:47" s="1" customFormat="1" ht="19.5">
      <c r="B116" s="33"/>
      <c r="D116" s="145" t="s">
        <v>206</v>
      </c>
      <c r="F116" s="146" t="s">
        <v>638</v>
      </c>
      <c r="I116" s="147"/>
      <c r="L116" s="33"/>
      <c r="M116" s="148"/>
      <c r="T116" s="54"/>
      <c r="AT116" s="17" t="s">
        <v>206</v>
      </c>
      <c r="AU116" s="17" t="s">
        <v>87</v>
      </c>
    </row>
    <row r="117" spans="2:65" s="1" customFormat="1" ht="16.5" customHeight="1">
      <c r="B117" s="33"/>
      <c r="C117" s="132" t="s">
        <v>235</v>
      </c>
      <c r="D117" s="132" t="s">
        <v>197</v>
      </c>
      <c r="E117" s="133" t="s">
        <v>462</v>
      </c>
      <c r="F117" s="134" t="s">
        <v>463</v>
      </c>
      <c r="G117" s="135" t="s">
        <v>200</v>
      </c>
      <c r="H117" s="136">
        <v>1</v>
      </c>
      <c r="I117" s="137"/>
      <c r="J117" s="138">
        <f>ROUND(I117*H117,2)</f>
        <v>0</v>
      </c>
      <c r="K117" s="134" t="s">
        <v>33</v>
      </c>
      <c r="L117" s="33"/>
      <c r="M117" s="139" t="s">
        <v>33</v>
      </c>
      <c r="N117" s="140" t="s">
        <v>49</v>
      </c>
      <c r="P117" s="141">
        <f>O117*H117</f>
        <v>0</v>
      </c>
      <c r="Q117" s="141">
        <v>0</v>
      </c>
      <c r="R117" s="141">
        <f>Q117*H117</f>
        <v>0</v>
      </c>
      <c r="S117" s="141">
        <v>0</v>
      </c>
      <c r="T117" s="142">
        <f>S117*H117</f>
        <v>0</v>
      </c>
      <c r="AR117" s="143" t="s">
        <v>201</v>
      </c>
      <c r="AT117" s="143" t="s">
        <v>197</v>
      </c>
      <c r="AU117" s="143" t="s">
        <v>87</v>
      </c>
      <c r="AY117" s="17" t="s">
        <v>194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7" t="s">
        <v>85</v>
      </c>
      <c r="BK117" s="144">
        <f>ROUND(I117*H117,2)</f>
        <v>0</v>
      </c>
      <c r="BL117" s="17" t="s">
        <v>201</v>
      </c>
      <c r="BM117" s="143" t="s">
        <v>639</v>
      </c>
    </row>
    <row r="118" spans="2:47" s="1" customFormat="1" ht="68.25">
      <c r="B118" s="33"/>
      <c r="D118" s="145" t="s">
        <v>206</v>
      </c>
      <c r="F118" s="146" t="s">
        <v>465</v>
      </c>
      <c r="I118" s="147"/>
      <c r="L118" s="33"/>
      <c r="M118" s="148"/>
      <c r="T118" s="54"/>
      <c r="AT118" s="17" t="s">
        <v>206</v>
      </c>
      <c r="AU118" s="17" t="s">
        <v>87</v>
      </c>
    </row>
    <row r="119" spans="2:51" s="12" customFormat="1" ht="11.25">
      <c r="B119" s="151"/>
      <c r="D119" s="145" t="s">
        <v>320</v>
      </c>
      <c r="E119" s="152" t="s">
        <v>33</v>
      </c>
      <c r="F119" s="153" t="s">
        <v>466</v>
      </c>
      <c r="H119" s="154">
        <v>1</v>
      </c>
      <c r="I119" s="155"/>
      <c r="L119" s="151"/>
      <c r="M119" s="156"/>
      <c r="T119" s="157"/>
      <c r="AT119" s="152" t="s">
        <v>320</v>
      </c>
      <c r="AU119" s="152" t="s">
        <v>87</v>
      </c>
      <c r="AV119" s="12" t="s">
        <v>87</v>
      </c>
      <c r="AW119" s="12" t="s">
        <v>39</v>
      </c>
      <c r="AX119" s="12" t="s">
        <v>85</v>
      </c>
      <c r="AY119" s="152" t="s">
        <v>194</v>
      </c>
    </row>
    <row r="120" spans="2:65" s="1" customFormat="1" ht="16.5" customHeight="1">
      <c r="B120" s="33"/>
      <c r="C120" s="132" t="s">
        <v>239</v>
      </c>
      <c r="D120" s="132" t="s">
        <v>197</v>
      </c>
      <c r="E120" s="133" t="s">
        <v>467</v>
      </c>
      <c r="F120" s="134" t="s">
        <v>468</v>
      </c>
      <c r="G120" s="135" t="s">
        <v>200</v>
      </c>
      <c r="H120" s="136">
        <v>1</v>
      </c>
      <c r="I120" s="137"/>
      <c r="J120" s="138">
        <f>ROUND(I120*H120,2)</f>
        <v>0</v>
      </c>
      <c r="K120" s="134" t="s">
        <v>33</v>
      </c>
      <c r="L120" s="33"/>
      <c r="M120" s="139" t="s">
        <v>33</v>
      </c>
      <c r="N120" s="140" t="s">
        <v>49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201</v>
      </c>
      <c r="AT120" s="143" t="s">
        <v>197</v>
      </c>
      <c r="AU120" s="143" t="s">
        <v>87</v>
      </c>
      <c r="AY120" s="17" t="s">
        <v>194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7" t="s">
        <v>85</v>
      </c>
      <c r="BK120" s="144">
        <f>ROUND(I120*H120,2)</f>
        <v>0</v>
      </c>
      <c r="BL120" s="17" t="s">
        <v>201</v>
      </c>
      <c r="BM120" s="143" t="s">
        <v>640</v>
      </c>
    </row>
    <row r="121" spans="2:47" s="1" customFormat="1" ht="48.75">
      <c r="B121" s="33"/>
      <c r="D121" s="145" t="s">
        <v>206</v>
      </c>
      <c r="F121" s="146" t="s">
        <v>470</v>
      </c>
      <c r="I121" s="147"/>
      <c r="L121" s="33"/>
      <c r="M121" s="148"/>
      <c r="T121" s="54"/>
      <c r="AT121" s="17" t="s">
        <v>206</v>
      </c>
      <c r="AU121" s="17" t="s">
        <v>87</v>
      </c>
    </row>
    <row r="122" spans="2:51" s="12" customFormat="1" ht="11.25">
      <c r="B122" s="151"/>
      <c r="D122" s="145" t="s">
        <v>320</v>
      </c>
      <c r="E122" s="152" t="s">
        <v>33</v>
      </c>
      <c r="F122" s="153" t="s">
        <v>513</v>
      </c>
      <c r="H122" s="154">
        <v>1</v>
      </c>
      <c r="I122" s="155"/>
      <c r="L122" s="151"/>
      <c r="M122" s="156"/>
      <c r="T122" s="157"/>
      <c r="AT122" s="152" t="s">
        <v>320</v>
      </c>
      <c r="AU122" s="152" t="s">
        <v>87</v>
      </c>
      <c r="AV122" s="12" t="s">
        <v>87</v>
      </c>
      <c r="AW122" s="12" t="s">
        <v>39</v>
      </c>
      <c r="AX122" s="12" t="s">
        <v>85</v>
      </c>
      <c r="AY122" s="152" t="s">
        <v>194</v>
      </c>
    </row>
    <row r="123" spans="2:63" s="11" customFormat="1" ht="22.9" customHeight="1">
      <c r="B123" s="120"/>
      <c r="D123" s="121" t="s">
        <v>77</v>
      </c>
      <c r="E123" s="130" t="s">
        <v>208</v>
      </c>
      <c r="F123" s="130" t="s">
        <v>341</v>
      </c>
      <c r="I123" s="123"/>
      <c r="J123" s="131">
        <f>BK123</f>
        <v>0</v>
      </c>
      <c r="L123" s="120"/>
      <c r="M123" s="125"/>
      <c r="P123" s="126">
        <f>SUM(P124:P134)</f>
        <v>0</v>
      </c>
      <c r="R123" s="126">
        <f>SUM(R124:R134)</f>
        <v>22.277891999999994</v>
      </c>
      <c r="T123" s="127">
        <f>SUM(T124:T134)</f>
        <v>0</v>
      </c>
      <c r="AR123" s="121" t="s">
        <v>85</v>
      </c>
      <c r="AT123" s="128" t="s">
        <v>77</v>
      </c>
      <c r="AU123" s="128" t="s">
        <v>85</v>
      </c>
      <c r="AY123" s="121" t="s">
        <v>194</v>
      </c>
      <c r="BK123" s="129">
        <f>SUM(BK124:BK134)</f>
        <v>0</v>
      </c>
    </row>
    <row r="124" spans="2:65" s="1" customFormat="1" ht="55.5" customHeight="1">
      <c r="B124" s="33"/>
      <c r="C124" s="132" t="s">
        <v>243</v>
      </c>
      <c r="D124" s="132" t="s">
        <v>197</v>
      </c>
      <c r="E124" s="133" t="s">
        <v>581</v>
      </c>
      <c r="F124" s="134" t="s">
        <v>582</v>
      </c>
      <c r="G124" s="135" t="s">
        <v>344</v>
      </c>
      <c r="H124" s="136">
        <v>4.8</v>
      </c>
      <c r="I124" s="137"/>
      <c r="J124" s="138">
        <f>ROUND(I124*H124,2)</f>
        <v>0</v>
      </c>
      <c r="K124" s="134" t="s">
        <v>295</v>
      </c>
      <c r="L124" s="33"/>
      <c r="M124" s="139" t="s">
        <v>33</v>
      </c>
      <c r="N124" s="140" t="s">
        <v>49</v>
      </c>
      <c r="P124" s="141">
        <f>O124*H124</f>
        <v>0</v>
      </c>
      <c r="Q124" s="141">
        <v>3.05924</v>
      </c>
      <c r="R124" s="141">
        <f>Q124*H124</f>
        <v>14.684351999999999</v>
      </c>
      <c r="S124" s="141">
        <v>0</v>
      </c>
      <c r="T124" s="142">
        <f>S124*H124</f>
        <v>0</v>
      </c>
      <c r="AR124" s="143" t="s">
        <v>201</v>
      </c>
      <c r="AT124" s="143" t="s">
        <v>197</v>
      </c>
      <c r="AU124" s="143" t="s">
        <v>87</v>
      </c>
      <c r="AY124" s="17" t="s">
        <v>194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7" t="s">
        <v>85</v>
      </c>
      <c r="BK124" s="144">
        <f>ROUND(I124*H124,2)</f>
        <v>0</v>
      </c>
      <c r="BL124" s="17" t="s">
        <v>201</v>
      </c>
      <c r="BM124" s="143" t="s">
        <v>641</v>
      </c>
    </row>
    <row r="125" spans="2:47" s="1" customFormat="1" ht="11.25">
      <c r="B125" s="33"/>
      <c r="D125" s="149" t="s">
        <v>297</v>
      </c>
      <c r="F125" s="150" t="s">
        <v>584</v>
      </c>
      <c r="I125" s="147"/>
      <c r="L125" s="33"/>
      <c r="M125" s="148"/>
      <c r="T125" s="54"/>
      <c r="AT125" s="17" t="s">
        <v>297</v>
      </c>
      <c r="AU125" s="17" t="s">
        <v>87</v>
      </c>
    </row>
    <row r="126" spans="2:51" s="12" customFormat="1" ht="11.25">
      <c r="B126" s="151"/>
      <c r="D126" s="145" t="s">
        <v>320</v>
      </c>
      <c r="E126" s="152" t="s">
        <v>33</v>
      </c>
      <c r="F126" s="153" t="s">
        <v>642</v>
      </c>
      <c r="H126" s="154">
        <v>4.8</v>
      </c>
      <c r="I126" s="155"/>
      <c r="L126" s="151"/>
      <c r="M126" s="156"/>
      <c r="T126" s="157"/>
      <c r="AT126" s="152" t="s">
        <v>320</v>
      </c>
      <c r="AU126" s="152" t="s">
        <v>87</v>
      </c>
      <c r="AV126" s="12" t="s">
        <v>87</v>
      </c>
      <c r="AW126" s="12" t="s">
        <v>39</v>
      </c>
      <c r="AX126" s="12" t="s">
        <v>85</v>
      </c>
      <c r="AY126" s="152" t="s">
        <v>194</v>
      </c>
    </row>
    <row r="127" spans="2:65" s="1" customFormat="1" ht="33" customHeight="1">
      <c r="B127" s="33"/>
      <c r="C127" s="132" t="s">
        <v>247</v>
      </c>
      <c r="D127" s="132" t="s">
        <v>197</v>
      </c>
      <c r="E127" s="133" t="s">
        <v>472</v>
      </c>
      <c r="F127" s="134" t="s">
        <v>473</v>
      </c>
      <c r="G127" s="135" t="s">
        <v>344</v>
      </c>
      <c r="H127" s="136">
        <v>3</v>
      </c>
      <c r="I127" s="137"/>
      <c r="J127" s="138">
        <f>ROUND(I127*H127,2)</f>
        <v>0</v>
      </c>
      <c r="K127" s="134" t="s">
        <v>295</v>
      </c>
      <c r="L127" s="33"/>
      <c r="M127" s="139" t="s">
        <v>33</v>
      </c>
      <c r="N127" s="140" t="s">
        <v>49</v>
      </c>
      <c r="P127" s="141">
        <f>O127*H127</f>
        <v>0</v>
      </c>
      <c r="Q127" s="141">
        <v>2.50682</v>
      </c>
      <c r="R127" s="141">
        <f>Q127*H127</f>
        <v>7.52046</v>
      </c>
      <c r="S127" s="141">
        <v>0</v>
      </c>
      <c r="T127" s="142">
        <f>S127*H127</f>
        <v>0</v>
      </c>
      <c r="AR127" s="143" t="s">
        <v>201</v>
      </c>
      <c r="AT127" s="143" t="s">
        <v>197</v>
      </c>
      <c r="AU127" s="143" t="s">
        <v>87</v>
      </c>
      <c r="AY127" s="17" t="s">
        <v>194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7" t="s">
        <v>85</v>
      </c>
      <c r="BK127" s="144">
        <f>ROUND(I127*H127,2)</f>
        <v>0</v>
      </c>
      <c r="BL127" s="17" t="s">
        <v>201</v>
      </c>
      <c r="BM127" s="143" t="s">
        <v>643</v>
      </c>
    </row>
    <row r="128" spans="2:47" s="1" customFormat="1" ht="11.25">
      <c r="B128" s="33"/>
      <c r="D128" s="149" t="s">
        <v>297</v>
      </c>
      <c r="F128" s="150" t="s">
        <v>475</v>
      </c>
      <c r="I128" s="147"/>
      <c r="L128" s="33"/>
      <c r="M128" s="148"/>
      <c r="T128" s="54"/>
      <c r="AT128" s="17" t="s">
        <v>297</v>
      </c>
      <c r="AU128" s="17" t="s">
        <v>87</v>
      </c>
    </row>
    <row r="129" spans="2:51" s="12" customFormat="1" ht="11.25">
      <c r="B129" s="151"/>
      <c r="D129" s="145" t="s">
        <v>320</v>
      </c>
      <c r="E129" s="152" t="s">
        <v>33</v>
      </c>
      <c r="F129" s="153" t="s">
        <v>644</v>
      </c>
      <c r="H129" s="154">
        <v>3</v>
      </c>
      <c r="I129" s="155"/>
      <c r="L129" s="151"/>
      <c r="M129" s="156"/>
      <c r="T129" s="157"/>
      <c r="AT129" s="152" t="s">
        <v>320</v>
      </c>
      <c r="AU129" s="152" t="s">
        <v>87</v>
      </c>
      <c r="AV129" s="12" t="s">
        <v>87</v>
      </c>
      <c r="AW129" s="12" t="s">
        <v>39</v>
      </c>
      <c r="AX129" s="12" t="s">
        <v>85</v>
      </c>
      <c r="AY129" s="152" t="s">
        <v>194</v>
      </c>
    </row>
    <row r="130" spans="2:65" s="1" customFormat="1" ht="37.9" customHeight="1">
      <c r="B130" s="33"/>
      <c r="C130" s="132" t="s">
        <v>251</v>
      </c>
      <c r="D130" s="132" t="s">
        <v>197</v>
      </c>
      <c r="E130" s="133" t="s">
        <v>477</v>
      </c>
      <c r="F130" s="134" t="s">
        <v>478</v>
      </c>
      <c r="G130" s="135" t="s">
        <v>317</v>
      </c>
      <c r="H130" s="136">
        <v>9</v>
      </c>
      <c r="I130" s="137"/>
      <c r="J130" s="138">
        <f>ROUND(I130*H130,2)</f>
        <v>0</v>
      </c>
      <c r="K130" s="134" t="s">
        <v>295</v>
      </c>
      <c r="L130" s="33"/>
      <c r="M130" s="139" t="s">
        <v>33</v>
      </c>
      <c r="N130" s="140" t="s">
        <v>49</v>
      </c>
      <c r="P130" s="141">
        <f>O130*H130</f>
        <v>0</v>
      </c>
      <c r="Q130" s="141">
        <v>0.00726</v>
      </c>
      <c r="R130" s="141">
        <f>Q130*H130</f>
        <v>0.06534</v>
      </c>
      <c r="S130" s="141">
        <v>0</v>
      </c>
      <c r="T130" s="142">
        <f>S130*H130</f>
        <v>0</v>
      </c>
      <c r="AR130" s="143" t="s">
        <v>201</v>
      </c>
      <c r="AT130" s="143" t="s">
        <v>197</v>
      </c>
      <c r="AU130" s="143" t="s">
        <v>87</v>
      </c>
      <c r="AY130" s="17" t="s">
        <v>194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7" t="s">
        <v>85</v>
      </c>
      <c r="BK130" s="144">
        <f>ROUND(I130*H130,2)</f>
        <v>0</v>
      </c>
      <c r="BL130" s="17" t="s">
        <v>201</v>
      </c>
      <c r="BM130" s="143" t="s">
        <v>645</v>
      </c>
    </row>
    <row r="131" spans="2:47" s="1" customFormat="1" ht="11.25">
      <c r="B131" s="33"/>
      <c r="D131" s="149" t="s">
        <v>297</v>
      </c>
      <c r="F131" s="150" t="s">
        <v>480</v>
      </c>
      <c r="I131" s="147"/>
      <c r="L131" s="33"/>
      <c r="M131" s="148"/>
      <c r="T131" s="54"/>
      <c r="AT131" s="17" t="s">
        <v>297</v>
      </c>
      <c r="AU131" s="17" t="s">
        <v>87</v>
      </c>
    </row>
    <row r="132" spans="2:51" s="12" customFormat="1" ht="11.25">
      <c r="B132" s="151"/>
      <c r="D132" s="145" t="s">
        <v>320</v>
      </c>
      <c r="E132" s="152" t="s">
        <v>33</v>
      </c>
      <c r="F132" s="153" t="s">
        <v>646</v>
      </c>
      <c r="H132" s="154">
        <v>9</v>
      </c>
      <c r="I132" s="155"/>
      <c r="L132" s="151"/>
      <c r="M132" s="156"/>
      <c r="T132" s="157"/>
      <c r="AT132" s="152" t="s">
        <v>320</v>
      </c>
      <c r="AU132" s="152" t="s">
        <v>87</v>
      </c>
      <c r="AV132" s="12" t="s">
        <v>87</v>
      </c>
      <c r="AW132" s="12" t="s">
        <v>39</v>
      </c>
      <c r="AX132" s="12" t="s">
        <v>85</v>
      </c>
      <c r="AY132" s="152" t="s">
        <v>194</v>
      </c>
    </row>
    <row r="133" spans="2:65" s="1" customFormat="1" ht="37.9" customHeight="1">
      <c r="B133" s="33"/>
      <c r="C133" s="132" t="s">
        <v>257</v>
      </c>
      <c r="D133" s="132" t="s">
        <v>197</v>
      </c>
      <c r="E133" s="133" t="s">
        <v>482</v>
      </c>
      <c r="F133" s="134" t="s">
        <v>483</v>
      </c>
      <c r="G133" s="135" t="s">
        <v>317</v>
      </c>
      <c r="H133" s="136">
        <v>9</v>
      </c>
      <c r="I133" s="137"/>
      <c r="J133" s="138">
        <f>ROUND(I133*H133,2)</f>
        <v>0</v>
      </c>
      <c r="K133" s="134" t="s">
        <v>295</v>
      </c>
      <c r="L133" s="33"/>
      <c r="M133" s="139" t="s">
        <v>33</v>
      </c>
      <c r="N133" s="140" t="s">
        <v>49</v>
      </c>
      <c r="P133" s="141">
        <f>O133*H133</f>
        <v>0</v>
      </c>
      <c r="Q133" s="141">
        <v>0.00086</v>
      </c>
      <c r="R133" s="141">
        <f>Q133*H133</f>
        <v>0.0077399999999999995</v>
      </c>
      <c r="S133" s="141">
        <v>0</v>
      </c>
      <c r="T133" s="142">
        <f>S133*H133</f>
        <v>0</v>
      </c>
      <c r="AR133" s="143" t="s">
        <v>201</v>
      </c>
      <c r="AT133" s="143" t="s">
        <v>197</v>
      </c>
      <c r="AU133" s="143" t="s">
        <v>87</v>
      </c>
      <c r="AY133" s="17" t="s">
        <v>194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7" t="s">
        <v>85</v>
      </c>
      <c r="BK133" s="144">
        <f>ROUND(I133*H133,2)</f>
        <v>0</v>
      </c>
      <c r="BL133" s="17" t="s">
        <v>201</v>
      </c>
      <c r="BM133" s="143" t="s">
        <v>647</v>
      </c>
    </row>
    <row r="134" spans="2:47" s="1" customFormat="1" ht="11.25">
      <c r="B134" s="33"/>
      <c r="D134" s="149" t="s">
        <v>297</v>
      </c>
      <c r="F134" s="150" t="s">
        <v>485</v>
      </c>
      <c r="I134" s="147"/>
      <c r="L134" s="33"/>
      <c r="M134" s="148"/>
      <c r="T134" s="54"/>
      <c r="AT134" s="17" t="s">
        <v>297</v>
      </c>
      <c r="AU134" s="17" t="s">
        <v>87</v>
      </c>
    </row>
    <row r="135" spans="2:63" s="11" customFormat="1" ht="22.9" customHeight="1">
      <c r="B135" s="120"/>
      <c r="D135" s="121" t="s">
        <v>77</v>
      </c>
      <c r="E135" s="130" t="s">
        <v>201</v>
      </c>
      <c r="F135" s="130" t="s">
        <v>354</v>
      </c>
      <c r="I135" s="123"/>
      <c r="J135" s="131">
        <f>BK135</f>
        <v>0</v>
      </c>
      <c r="L135" s="120"/>
      <c r="M135" s="125"/>
      <c r="P135" s="126">
        <f>SUM(P136:P137)</f>
        <v>0</v>
      </c>
      <c r="R135" s="126">
        <f>SUM(R136:R137)</f>
        <v>21.9648</v>
      </c>
      <c r="T135" s="127">
        <f>SUM(T136:T137)</f>
        <v>0</v>
      </c>
      <c r="AR135" s="121" t="s">
        <v>85</v>
      </c>
      <c r="AT135" s="128" t="s">
        <v>77</v>
      </c>
      <c r="AU135" s="128" t="s">
        <v>85</v>
      </c>
      <c r="AY135" s="121" t="s">
        <v>194</v>
      </c>
      <c r="BK135" s="129">
        <f>SUM(BK136:BK137)</f>
        <v>0</v>
      </c>
    </row>
    <row r="136" spans="2:65" s="1" customFormat="1" ht="16.5" customHeight="1">
      <c r="B136" s="33"/>
      <c r="C136" s="132" t="s">
        <v>8</v>
      </c>
      <c r="D136" s="132" t="s">
        <v>197</v>
      </c>
      <c r="E136" s="133" t="s">
        <v>591</v>
      </c>
      <c r="F136" s="134" t="s">
        <v>592</v>
      </c>
      <c r="G136" s="135" t="s">
        <v>344</v>
      </c>
      <c r="H136" s="136">
        <v>11</v>
      </c>
      <c r="I136" s="137"/>
      <c r="J136" s="138">
        <f>ROUND(I136*H136,2)</f>
        <v>0</v>
      </c>
      <c r="K136" s="134" t="s">
        <v>33</v>
      </c>
      <c r="L136" s="33"/>
      <c r="M136" s="139" t="s">
        <v>33</v>
      </c>
      <c r="N136" s="140" t="s">
        <v>49</v>
      </c>
      <c r="P136" s="141">
        <f>O136*H136</f>
        <v>0</v>
      </c>
      <c r="Q136" s="141">
        <v>1.9968</v>
      </c>
      <c r="R136" s="141">
        <f>Q136*H136</f>
        <v>21.9648</v>
      </c>
      <c r="S136" s="141">
        <v>0</v>
      </c>
      <c r="T136" s="142">
        <f>S136*H136</f>
        <v>0</v>
      </c>
      <c r="AR136" s="143" t="s">
        <v>201</v>
      </c>
      <c r="AT136" s="143" t="s">
        <v>197</v>
      </c>
      <c r="AU136" s="143" t="s">
        <v>87</v>
      </c>
      <c r="AY136" s="17" t="s">
        <v>194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7" t="s">
        <v>85</v>
      </c>
      <c r="BK136" s="144">
        <f>ROUND(I136*H136,2)</f>
        <v>0</v>
      </c>
      <c r="BL136" s="17" t="s">
        <v>201</v>
      </c>
      <c r="BM136" s="143" t="s">
        <v>648</v>
      </c>
    </row>
    <row r="137" spans="2:51" s="12" customFormat="1" ht="11.25">
      <c r="B137" s="151"/>
      <c r="D137" s="145" t="s">
        <v>320</v>
      </c>
      <c r="E137" s="152" t="s">
        <v>33</v>
      </c>
      <c r="F137" s="153" t="s">
        <v>594</v>
      </c>
      <c r="H137" s="154">
        <v>11</v>
      </c>
      <c r="I137" s="155"/>
      <c r="L137" s="151"/>
      <c r="M137" s="156"/>
      <c r="T137" s="157"/>
      <c r="AT137" s="152" t="s">
        <v>320</v>
      </c>
      <c r="AU137" s="152" t="s">
        <v>87</v>
      </c>
      <c r="AV137" s="12" t="s">
        <v>87</v>
      </c>
      <c r="AW137" s="12" t="s">
        <v>39</v>
      </c>
      <c r="AX137" s="12" t="s">
        <v>85</v>
      </c>
      <c r="AY137" s="152" t="s">
        <v>194</v>
      </c>
    </row>
    <row r="138" spans="2:63" s="11" customFormat="1" ht="22.9" customHeight="1">
      <c r="B138" s="120"/>
      <c r="D138" s="121" t="s">
        <v>77</v>
      </c>
      <c r="E138" s="130" t="s">
        <v>219</v>
      </c>
      <c r="F138" s="130" t="s">
        <v>529</v>
      </c>
      <c r="I138" s="123"/>
      <c r="J138" s="131">
        <f>BK138</f>
        <v>0</v>
      </c>
      <c r="L138" s="120"/>
      <c r="M138" s="125"/>
      <c r="P138" s="126">
        <f>SUM(P139:P141)</f>
        <v>0</v>
      </c>
      <c r="R138" s="126">
        <f>SUM(R139:R141)</f>
        <v>2.19672</v>
      </c>
      <c r="T138" s="127">
        <f>SUM(T139:T141)</f>
        <v>0</v>
      </c>
      <c r="AR138" s="121" t="s">
        <v>85</v>
      </c>
      <c r="AT138" s="128" t="s">
        <v>77</v>
      </c>
      <c r="AU138" s="128" t="s">
        <v>85</v>
      </c>
      <c r="AY138" s="121" t="s">
        <v>194</v>
      </c>
      <c r="BK138" s="129">
        <f>SUM(BK139:BK141)</f>
        <v>0</v>
      </c>
    </row>
    <row r="139" spans="2:65" s="1" customFormat="1" ht="24.2" customHeight="1">
      <c r="B139" s="33"/>
      <c r="C139" s="132" t="s">
        <v>265</v>
      </c>
      <c r="D139" s="132" t="s">
        <v>197</v>
      </c>
      <c r="E139" s="133" t="s">
        <v>530</v>
      </c>
      <c r="F139" s="134" t="s">
        <v>531</v>
      </c>
      <c r="G139" s="135" t="s">
        <v>317</v>
      </c>
      <c r="H139" s="136">
        <v>24</v>
      </c>
      <c r="I139" s="137"/>
      <c r="J139" s="138">
        <f>ROUND(I139*H139,2)</f>
        <v>0</v>
      </c>
      <c r="K139" s="134" t="s">
        <v>295</v>
      </c>
      <c r="L139" s="33"/>
      <c r="M139" s="139" t="s">
        <v>33</v>
      </c>
      <c r="N139" s="140" t="s">
        <v>49</v>
      </c>
      <c r="P139" s="141">
        <f>O139*H139</f>
        <v>0</v>
      </c>
      <c r="Q139" s="141">
        <v>0.09153</v>
      </c>
      <c r="R139" s="141">
        <f>Q139*H139</f>
        <v>2.19672</v>
      </c>
      <c r="S139" s="141">
        <v>0</v>
      </c>
      <c r="T139" s="142">
        <f>S139*H139</f>
        <v>0</v>
      </c>
      <c r="AR139" s="143" t="s">
        <v>201</v>
      </c>
      <c r="AT139" s="143" t="s">
        <v>197</v>
      </c>
      <c r="AU139" s="143" t="s">
        <v>87</v>
      </c>
      <c r="AY139" s="17" t="s">
        <v>194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7" t="s">
        <v>85</v>
      </c>
      <c r="BK139" s="144">
        <f>ROUND(I139*H139,2)</f>
        <v>0</v>
      </c>
      <c r="BL139" s="17" t="s">
        <v>201</v>
      </c>
      <c r="BM139" s="143" t="s">
        <v>649</v>
      </c>
    </row>
    <row r="140" spans="2:47" s="1" customFormat="1" ht="11.25">
      <c r="B140" s="33"/>
      <c r="D140" s="149" t="s">
        <v>297</v>
      </c>
      <c r="F140" s="150" t="s">
        <v>533</v>
      </c>
      <c r="I140" s="147"/>
      <c r="L140" s="33"/>
      <c r="M140" s="148"/>
      <c r="T140" s="54"/>
      <c r="AT140" s="17" t="s">
        <v>297</v>
      </c>
      <c r="AU140" s="17" t="s">
        <v>87</v>
      </c>
    </row>
    <row r="141" spans="2:51" s="12" customFormat="1" ht="11.25">
      <c r="B141" s="151"/>
      <c r="D141" s="145" t="s">
        <v>320</v>
      </c>
      <c r="E141" s="152" t="s">
        <v>33</v>
      </c>
      <c r="F141" s="153" t="s">
        <v>650</v>
      </c>
      <c r="H141" s="154">
        <v>24</v>
      </c>
      <c r="I141" s="155"/>
      <c r="L141" s="151"/>
      <c r="M141" s="156"/>
      <c r="T141" s="157"/>
      <c r="AT141" s="152" t="s">
        <v>320</v>
      </c>
      <c r="AU141" s="152" t="s">
        <v>87</v>
      </c>
      <c r="AV141" s="12" t="s">
        <v>87</v>
      </c>
      <c r="AW141" s="12" t="s">
        <v>39</v>
      </c>
      <c r="AX141" s="12" t="s">
        <v>85</v>
      </c>
      <c r="AY141" s="152" t="s">
        <v>194</v>
      </c>
    </row>
    <row r="142" spans="2:63" s="11" customFormat="1" ht="22.9" customHeight="1">
      <c r="B142" s="120"/>
      <c r="D142" s="121" t="s">
        <v>77</v>
      </c>
      <c r="E142" s="130" t="s">
        <v>235</v>
      </c>
      <c r="F142" s="130" t="s">
        <v>364</v>
      </c>
      <c r="I142" s="123"/>
      <c r="J142" s="131">
        <f>BK142</f>
        <v>0</v>
      </c>
      <c r="L142" s="120"/>
      <c r="M142" s="125"/>
      <c r="P142" s="126">
        <f>SUM(P143:P165)</f>
        <v>0</v>
      </c>
      <c r="R142" s="126">
        <f>SUM(R143:R165)</f>
        <v>2.99804</v>
      </c>
      <c r="T142" s="127">
        <f>SUM(T143:T165)</f>
        <v>0.4361999999999999</v>
      </c>
      <c r="AR142" s="121" t="s">
        <v>85</v>
      </c>
      <c r="AT142" s="128" t="s">
        <v>77</v>
      </c>
      <c r="AU142" s="128" t="s">
        <v>85</v>
      </c>
      <c r="AY142" s="121" t="s">
        <v>194</v>
      </c>
      <c r="BK142" s="129">
        <f>SUM(BK143:BK165)</f>
        <v>0</v>
      </c>
    </row>
    <row r="143" spans="2:65" s="1" customFormat="1" ht="37.9" customHeight="1">
      <c r="B143" s="33"/>
      <c r="C143" s="132" t="s">
        <v>270</v>
      </c>
      <c r="D143" s="132" t="s">
        <v>197</v>
      </c>
      <c r="E143" s="133" t="s">
        <v>535</v>
      </c>
      <c r="F143" s="134" t="s">
        <v>536</v>
      </c>
      <c r="G143" s="135" t="s">
        <v>317</v>
      </c>
      <c r="H143" s="136">
        <v>48</v>
      </c>
      <c r="I143" s="137"/>
      <c r="J143" s="138">
        <f>ROUND(I143*H143,2)</f>
        <v>0</v>
      </c>
      <c r="K143" s="134" t="s">
        <v>295</v>
      </c>
      <c r="L143" s="33"/>
      <c r="M143" s="139" t="s">
        <v>33</v>
      </c>
      <c r="N143" s="140" t="s">
        <v>49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201</v>
      </c>
      <c r="AT143" s="143" t="s">
        <v>197</v>
      </c>
      <c r="AU143" s="143" t="s">
        <v>87</v>
      </c>
      <c r="AY143" s="17" t="s">
        <v>194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85</v>
      </c>
      <c r="BK143" s="144">
        <f>ROUND(I143*H143,2)</f>
        <v>0</v>
      </c>
      <c r="BL143" s="17" t="s">
        <v>201</v>
      </c>
      <c r="BM143" s="143" t="s">
        <v>651</v>
      </c>
    </row>
    <row r="144" spans="2:47" s="1" customFormat="1" ht="11.25">
      <c r="B144" s="33"/>
      <c r="D144" s="149" t="s">
        <v>297</v>
      </c>
      <c r="F144" s="150" t="s">
        <v>538</v>
      </c>
      <c r="I144" s="147"/>
      <c r="L144" s="33"/>
      <c r="M144" s="148"/>
      <c r="T144" s="54"/>
      <c r="AT144" s="17" t="s">
        <v>297</v>
      </c>
      <c r="AU144" s="17" t="s">
        <v>87</v>
      </c>
    </row>
    <row r="145" spans="2:51" s="12" customFormat="1" ht="11.25">
      <c r="B145" s="151"/>
      <c r="D145" s="145" t="s">
        <v>320</v>
      </c>
      <c r="E145" s="152" t="s">
        <v>33</v>
      </c>
      <c r="F145" s="153" t="s">
        <v>652</v>
      </c>
      <c r="H145" s="154">
        <v>48</v>
      </c>
      <c r="I145" s="155"/>
      <c r="L145" s="151"/>
      <c r="M145" s="156"/>
      <c r="T145" s="157"/>
      <c r="AT145" s="152" t="s">
        <v>320</v>
      </c>
      <c r="AU145" s="152" t="s">
        <v>87</v>
      </c>
      <c r="AV145" s="12" t="s">
        <v>87</v>
      </c>
      <c r="AW145" s="12" t="s">
        <v>39</v>
      </c>
      <c r="AX145" s="12" t="s">
        <v>85</v>
      </c>
      <c r="AY145" s="152" t="s">
        <v>194</v>
      </c>
    </row>
    <row r="146" spans="2:65" s="1" customFormat="1" ht="37.9" customHeight="1">
      <c r="B146" s="33"/>
      <c r="C146" s="132" t="s">
        <v>274</v>
      </c>
      <c r="D146" s="132" t="s">
        <v>197</v>
      </c>
      <c r="E146" s="133" t="s">
        <v>540</v>
      </c>
      <c r="F146" s="134" t="s">
        <v>541</v>
      </c>
      <c r="G146" s="135" t="s">
        <v>317</v>
      </c>
      <c r="H146" s="136">
        <v>24</v>
      </c>
      <c r="I146" s="137"/>
      <c r="J146" s="138">
        <f>ROUND(I146*H146,2)</f>
        <v>0</v>
      </c>
      <c r="K146" s="134" t="s">
        <v>295</v>
      </c>
      <c r="L146" s="33"/>
      <c r="M146" s="139" t="s">
        <v>33</v>
      </c>
      <c r="N146" s="140" t="s">
        <v>49</v>
      </c>
      <c r="P146" s="141">
        <f>O146*H146</f>
        <v>0</v>
      </c>
      <c r="Q146" s="141">
        <v>0</v>
      </c>
      <c r="R146" s="141">
        <f>Q146*H146</f>
        <v>0</v>
      </c>
      <c r="S146" s="141">
        <v>0.018</v>
      </c>
      <c r="T146" s="142">
        <f>S146*H146</f>
        <v>0.43199999999999994</v>
      </c>
      <c r="AR146" s="143" t="s">
        <v>201</v>
      </c>
      <c r="AT146" s="143" t="s">
        <v>197</v>
      </c>
      <c r="AU146" s="143" t="s">
        <v>87</v>
      </c>
      <c r="AY146" s="17" t="s">
        <v>194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7" t="s">
        <v>85</v>
      </c>
      <c r="BK146" s="144">
        <f>ROUND(I146*H146,2)</f>
        <v>0</v>
      </c>
      <c r="BL146" s="17" t="s">
        <v>201</v>
      </c>
      <c r="BM146" s="143" t="s">
        <v>653</v>
      </c>
    </row>
    <row r="147" spans="2:47" s="1" customFormat="1" ht="11.25">
      <c r="B147" s="33"/>
      <c r="D147" s="149" t="s">
        <v>297</v>
      </c>
      <c r="F147" s="150" t="s">
        <v>543</v>
      </c>
      <c r="I147" s="147"/>
      <c r="L147" s="33"/>
      <c r="M147" s="148"/>
      <c r="T147" s="54"/>
      <c r="AT147" s="17" t="s">
        <v>297</v>
      </c>
      <c r="AU147" s="17" t="s">
        <v>87</v>
      </c>
    </row>
    <row r="148" spans="2:51" s="12" customFormat="1" ht="11.25">
      <c r="B148" s="151"/>
      <c r="D148" s="145" t="s">
        <v>320</v>
      </c>
      <c r="E148" s="152" t="s">
        <v>33</v>
      </c>
      <c r="F148" s="153" t="s">
        <v>654</v>
      </c>
      <c r="H148" s="154">
        <v>24</v>
      </c>
      <c r="I148" s="155"/>
      <c r="L148" s="151"/>
      <c r="M148" s="156"/>
      <c r="T148" s="157"/>
      <c r="AT148" s="152" t="s">
        <v>320</v>
      </c>
      <c r="AU148" s="152" t="s">
        <v>87</v>
      </c>
      <c r="AV148" s="12" t="s">
        <v>87</v>
      </c>
      <c r="AW148" s="12" t="s">
        <v>39</v>
      </c>
      <c r="AX148" s="12" t="s">
        <v>85</v>
      </c>
      <c r="AY148" s="152" t="s">
        <v>194</v>
      </c>
    </row>
    <row r="149" spans="2:65" s="1" customFormat="1" ht="16.5" customHeight="1">
      <c r="B149" s="33"/>
      <c r="C149" s="132" t="s">
        <v>279</v>
      </c>
      <c r="D149" s="132" t="s">
        <v>197</v>
      </c>
      <c r="E149" s="133" t="s">
        <v>545</v>
      </c>
      <c r="F149" s="134" t="s">
        <v>546</v>
      </c>
      <c r="G149" s="135" t="s">
        <v>317</v>
      </c>
      <c r="H149" s="136">
        <v>33</v>
      </c>
      <c r="I149" s="137"/>
      <c r="J149" s="138">
        <f>ROUND(I149*H149,2)</f>
        <v>0</v>
      </c>
      <c r="K149" s="134" t="s">
        <v>295</v>
      </c>
      <c r="L149" s="33"/>
      <c r="M149" s="139" t="s">
        <v>33</v>
      </c>
      <c r="N149" s="140" t="s">
        <v>49</v>
      </c>
      <c r="P149" s="141">
        <f>O149*H149</f>
        <v>0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AR149" s="143" t="s">
        <v>201</v>
      </c>
      <c r="AT149" s="143" t="s">
        <v>197</v>
      </c>
      <c r="AU149" s="143" t="s">
        <v>87</v>
      </c>
      <c r="AY149" s="17" t="s">
        <v>194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7" t="s">
        <v>85</v>
      </c>
      <c r="BK149" s="144">
        <f>ROUND(I149*H149,2)</f>
        <v>0</v>
      </c>
      <c r="BL149" s="17" t="s">
        <v>201</v>
      </c>
      <c r="BM149" s="143" t="s">
        <v>655</v>
      </c>
    </row>
    <row r="150" spans="2:47" s="1" customFormat="1" ht="11.25">
      <c r="B150" s="33"/>
      <c r="D150" s="149" t="s">
        <v>297</v>
      </c>
      <c r="F150" s="150" t="s">
        <v>548</v>
      </c>
      <c r="I150" s="147"/>
      <c r="L150" s="33"/>
      <c r="M150" s="148"/>
      <c r="T150" s="54"/>
      <c r="AT150" s="17" t="s">
        <v>297</v>
      </c>
      <c r="AU150" s="17" t="s">
        <v>87</v>
      </c>
    </row>
    <row r="151" spans="2:51" s="12" customFormat="1" ht="11.25">
      <c r="B151" s="151"/>
      <c r="D151" s="145" t="s">
        <v>320</v>
      </c>
      <c r="E151" s="152" t="s">
        <v>33</v>
      </c>
      <c r="F151" s="153" t="s">
        <v>656</v>
      </c>
      <c r="H151" s="154">
        <v>33</v>
      </c>
      <c r="I151" s="155"/>
      <c r="L151" s="151"/>
      <c r="M151" s="156"/>
      <c r="T151" s="157"/>
      <c r="AT151" s="152" t="s">
        <v>320</v>
      </c>
      <c r="AU151" s="152" t="s">
        <v>87</v>
      </c>
      <c r="AV151" s="12" t="s">
        <v>87</v>
      </c>
      <c r="AW151" s="12" t="s">
        <v>39</v>
      </c>
      <c r="AX151" s="12" t="s">
        <v>85</v>
      </c>
      <c r="AY151" s="152" t="s">
        <v>194</v>
      </c>
    </row>
    <row r="152" spans="2:65" s="1" customFormat="1" ht="21.75" customHeight="1">
      <c r="B152" s="33"/>
      <c r="C152" s="132" t="s">
        <v>283</v>
      </c>
      <c r="D152" s="132" t="s">
        <v>197</v>
      </c>
      <c r="E152" s="133" t="s">
        <v>550</v>
      </c>
      <c r="F152" s="134" t="s">
        <v>551</v>
      </c>
      <c r="G152" s="135" t="s">
        <v>317</v>
      </c>
      <c r="H152" s="136">
        <v>43</v>
      </c>
      <c r="I152" s="137"/>
      <c r="J152" s="138">
        <f>ROUND(I152*H152,2)</f>
        <v>0</v>
      </c>
      <c r="K152" s="134" t="s">
        <v>295</v>
      </c>
      <c r="L152" s="33"/>
      <c r="M152" s="139" t="s">
        <v>33</v>
      </c>
      <c r="N152" s="140" t="s">
        <v>49</v>
      </c>
      <c r="P152" s="141">
        <f>O152*H152</f>
        <v>0</v>
      </c>
      <c r="Q152" s="141">
        <v>0.06043</v>
      </c>
      <c r="R152" s="141">
        <f>Q152*H152</f>
        <v>2.59849</v>
      </c>
      <c r="S152" s="141">
        <v>0</v>
      </c>
      <c r="T152" s="142">
        <f>S152*H152</f>
        <v>0</v>
      </c>
      <c r="AR152" s="143" t="s">
        <v>201</v>
      </c>
      <c r="AT152" s="143" t="s">
        <v>197</v>
      </c>
      <c r="AU152" s="143" t="s">
        <v>87</v>
      </c>
      <c r="AY152" s="17" t="s">
        <v>194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7" t="s">
        <v>85</v>
      </c>
      <c r="BK152" s="144">
        <f>ROUND(I152*H152,2)</f>
        <v>0</v>
      </c>
      <c r="BL152" s="17" t="s">
        <v>201</v>
      </c>
      <c r="BM152" s="143" t="s">
        <v>657</v>
      </c>
    </row>
    <row r="153" spans="2:47" s="1" customFormat="1" ht="11.25">
      <c r="B153" s="33"/>
      <c r="D153" s="149" t="s">
        <v>297</v>
      </c>
      <c r="F153" s="150" t="s">
        <v>553</v>
      </c>
      <c r="I153" s="147"/>
      <c r="L153" s="33"/>
      <c r="M153" s="148"/>
      <c r="T153" s="54"/>
      <c r="AT153" s="17" t="s">
        <v>297</v>
      </c>
      <c r="AU153" s="17" t="s">
        <v>87</v>
      </c>
    </row>
    <row r="154" spans="2:51" s="12" customFormat="1" ht="11.25">
      <c r="B154" s="151"/>
      <c r="D154" s="145" t="s">
        <v>320</v>
      </c>
      <c r="E154" s="152" t="s">
        <v>33</v>
      </c>
      <c r="F154" s="153" t="s">
        <v>658</v>
      </c>
      <c r="H154" s="154">
        <v>43</v>
      </c>
      <c r="I154" s="155"/>
      <c r="L154" s="151"/>
      <c r="M154" s="156"/>
      <c r="T154" s="157"/>
      <c r="AT154" s="152" t="s">
        <v>320</v>
      </c>
      <c r="AU154" s="152" t="s">
        <v>87</v>
      </c>
      <c r="AV154" s="12" t="s">
        <v>87</v>
      </c>
      <c r="AW154" s="12" t="s">
        <v>39</v>
      </c>
      <c r="AX154" s="12" t="s">
        <v>85</v>
      </c>
      <c r="AY154" s="152" t="s">
        <v>194</v>
      </c>
    </row>
    <row r="155" spans="2:65" s="1" customFormat="1" ht="16.5" customHeight="1">
      <c r="B155" s="33"/>
      <c r="C155" s="132" t="s">
        <v>7</v>
      </c>
      <c r="D155" s="132" t="s">
        <v>197</v>
      </c>
      <c r="E155" s="133" t="s">
        <v>555</v>
      </c>
      <c r="F155" s="134" t="s">
        <v>556</v>
      </c>
      <c r="G155" s="135" t="s">
        <v>317</v>
      </c>
      <c r="H155" s="136">
        <v>43</v>
      </c>
      <c r="I155" s="137"/>
      <c r="J155" s="138">
        <f>ROUND(I155*H155,2)</f>
        <v>0</v>
      </c>
      <c r="K155" s="134" t="s">
        <v>295</v>
      </c>
      <c r="L155" s="33"/>
      <c r="M155" s="139" t="s">
        <v>33</v>
      </c>
      <c r="N155" s="140" t="s">
        <v>49</v>
      </c>
      <c r="P155" s="141">
        <f>O155*H155</f>
        <v>0</v>
      </c>
      <c r="Q155" s="141">
        <v>0.00615</v>
      </c>
      <c r="R155" s="141">
        <f>Q155*H155</f>
        <v>0.26445</v>
      </c>
      <c r="S155" s="141">
        <v>0</v>
      </c>
      <c r="T155" s="142">
        <f>S155*H155</f>
        <v>0</v>
      </c>
      <c r="AR155" s="143" t="s">
        <v>201</v>
      </c>
      <c r="AT155" s="143" t="s">
        <v>197</v>
      </c>
      <c r="AU155" s="143" t="s">
        <v>87</v>
      </c>
      <c r="AY155" s="17" t="s">
        <v>194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7" t="s">
        <v>85</v>
      </c>
      <c r="BK155" s="144">
        <f>ROUND(I155*H155,2)</f>
        <v>0</v>
      </c>
      <c r="BL155" s="17" t="s">
        <v>201</v>
      </c>
      <c r="BM155" s="143" t="s">
        <v>659</v>
      </c>
    </row>
    <row r="156" spans="2:47" s="1" customFormat="1" ht="11.25">
      <c r="B156" s="33"/>
      <c r="D156" s="149" t="s">
        <v>297</v>
      </c>
      <c r="F156" s="150" t="s">
        <v>558</v>
      </c>
      <c r="I156" s="147"/>
      <c r="L156" s="33"/>
      <c r="M156" s="148"/>
      <c r="T156" s="54"/>
      <c r="AT156" s="17" t="s">
        <v>297</v>
      </c>
      <c r="AU156" s="17" t="s">
        <v>87</v>
      </c>
    </row>
    <row r="157" spans="2:65" s="1" customFormat="1" ht="16.5" customHeight="1">
      <c r="B157" s="33"/>
      <c r="C157" s="132" t="s">
        <v>486</v>
      </c>
      <c r="D157" s="132" t="s">
        <v>197</v>
      </c>
      <c r="E157" s="133" t="s">
        <v>559</v>
      </c>
      <c r="F157" s="134" t="s">
        <v>560</v>
      </c>
      <c r="G157" s="135" t="s">
        <v>317</v>
      </c>
      <c r="H157" s="136">
        <v>43</v>
      </c>
      <c r="I157" s="137"/>
      <c r="J157" s="138">
        <f>ROUND(I157*H157,2)</f>
        <v>0</v>
      </c>
      <c r="K157" s="134" t="s">
        <v>295</v>
      </c>
      <c r="L157" s="33"/>
      <c r="M157" s="139" t="s">
        <v>33</v>
      </c>
      <c r="N157" s="140" t="s">
        <v>49</v>
      </c>
      <c r="P157" s="141">
        <f>O157*H157</f>
        <v>0</v>
      </c>
      <c r="Q157" s="141">
        <v>0.0015</v>
      </c>
      <c r="R157" s="141">
        <f>Q157*H157</f>
        <v>0.0645</v>
      </c>
      <c r="S157" s="141">
        <v>0</v>
      </c>
      <c r="T157" s="142">
        <f>S157*H157</f>
        <v>0</v>
      </c>
      <c r="AR157" s="143" t="s">
        <v>201</v>
      </c>
      <c r="AT157" s="143" t="s">
        <v>197</v>
      </c>
      <c r="AU157" s="143" t="s">
        <v>87</v>
      </c>
      <c r="AY157" s="17" t="s">
        <v>194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7" t="s">
        <v>85</v>
      </c>
      <c r="BK157" s="144">
        <f>ROUND(I157*H157,2)</f>
        <v>0</v>
      </c>
      <c r="BL157" s="17" t="s">
        <v>201</v>
      </c>
      <c r="BM157" s="143" t="s">
        <v>660</v>
      </c>
    </row>
    <row r="158" spans="2:47" s="1" customFormat="1" ht="11.25">
      <c r="B158" s="33"/>
      <c r="D158" s="149" t="s">
        <v>297</v>
      </c>
      <c r="F158" s="150" t="s">
        <v>562</v>
      </c>
      <c r="I158" s="147"/>
      <c r="L158" s="33"/>
      <c r="M158" s="148"/>
      <c r="T158" s="54"/>
      <c r="AT158" s="17" t="s">
        <v>297</v>
      </c>
      <c r="AU158" s="17" t="s">
        <v>87</v>
      </c>
    </row>
    <row r="159" spans="2:65" s="1" customFormat="1" ht="16.5" customHeight="1">
      <c r="B159" s="33"/>
      <c r="C159" s="132" t="s">
        <v>293</v>
      </c>
      <c r="D159" s="132" t="s">
        <v>197</v>
      </c>
      <c r="E159" s="133" t="s">
        <v>563</v>
      </c>
      <c r="F159" s="134" t="s">
        <v>564</v>
      </c>
      <c r="G159" s="135" t="s">
        <v>317</v>
      </c>
      <c r="H159" s="136">
        <v>43</v>
      </c>
      <c r="I159" s="137"/>
      <c r="J159" s="138">
        <f>ROUND(I159*H159,2)</f>
        <v>0</v>
      </c>
      <c r="K159" s="134" t="s">
        <v>295</v>
      </c>
      <c r="L159" s="33"/>
      <c r="M159" s="139" t="s">
        <v>33</v>
      </c>
      <c r="N159" s="140" t="s">
        <v>49</v>
      </c>
      <c r="P159" s="141">
        <f>O159*H159</f>
        <v>0</v>
      </c>
      <c r="Q159" s="141">
        <v>0.00109</v>
      </c>
      <c r="R159" s="141">
        <f>Q159*H159</f>
        <v>0.04687</v>
      </c>
      <c r="S159" s="141">
        <v>0</v>
      </c>
      <c r="T159" s="142">
        <f>S159*H159</f>
        <v>0</v>
      </c>
      <c r="AR159" s="143" t="s">
        <v>201</v>
      </c>
      <c r="AT159" s="143" t="s">
        <v>197</v>
      </c>
      <c r="AU159" s="143" t="s">
        <v>87</v>
      </c>
      <c r="AY159" s="17" t="s">
        <v>194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7" t="s">
        <v>85</v>
      </c>
      <c r="BK159" s="144">
        <f>ROUND(I159*H159,2)</f>
        <v>0</v>
      </c>
      <c r="BL159" s="17" t="s">
        <v>201</v>
      </c>
      <c r="BM159" s="143" t="s">
        <v>661</v>
      </c>
    </row>
    <row r="160" spans="2:47" s="1" customFormat="1" ht="11.25">
      <c r="B160" s="33"/>
      <c r="D160" s="149" t="s">
        <v>297</v>
      </c>
      <c r="F160" s="150" t="s">
        <v>566</v>
      </c>
      <c r="I160" s="147"/>
      <c r="L160" s="33"/>
      <c r="M160" s="148"/>
      <c r="T160" s="54"/>
      <c r="AT160" s="17" t="s">
        <v>297</v>
      </c>
      <c r="AU160" s="17" t="s">
        <v>87</v>
      </c>
    </row>
    <row r="161" spans="2:65" s="1" customFormat="1" ht="24.2" customHeight="1">
      <c r="B161" s="33"/>
      <c r="C161" s="132" t="s">
        <v>494</v>
      </c>
      <c r="D161" s="132" t="s">
        <v>197</v>
      </c>
      <c r="E161" s="133" t="s">
        <v>365</v>
      </c>
      <c r="F161" s="134" t="s">
        <v>366</v>
      </c>
      <c r="G161" s="135" t="s">
        <v>367</v>
      </c>
      <c r="H161" s="136">
        <v>4.2</v>
      </c>
      <c r="I161" s="137"/>
      <c r="J161" s="138">
        <f>ROUND(I161*H161,2)</f>
        <v>0</v>
      </c>
      <c r="K161" s="134" t="s">
        <v>295</v>
      </c>
      <c r="L161" s="33"/>
      <c r="M161" s="139" t="s">
        <v>33</v>
      </c>
      <c r="N161" s="140" t="s">
        <v>49</v>
      </c>
      <c r="P161" s="141">
        <f>O161*H161</f>
        <v>0</v>
      </c>
      <c r="Q161" s="141">
        <v>0.00065</v>
      </c>
      <c r="R161" s="141">
        <f>Q161*H161</f>
        <v>0.00273</v>
      </c>
      <c r="S161" s="141">
        <v>0.001</v>
      </c>
      <c r="T161" s="142">
        <f>S161*H161</f>
        <v>0.004200000000000001</v>
      </c>
      <c r="AR161" s="143" t="s">
        <v>201</v>
      </c>
      <c r="AT161" s="143" t="s">
        <v>197</v>
      </c>
      <c r="AU161" s="143" t="s">
        <v>87</v>
      </c>
      <c r="AY161" s="17" t="s">
        <v>194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7" t="s">
        <v>85</v>
      </c>
      <c r="BK161" s="144">
        <f>ROUND(I161*H161,2)</f>
        <v>0</v>
      </c>
      <c r="BL161" s="17" t="s">
        <v>201</v>
      </c>
      <c r="BM161" s="143" t="s">
        <v>662</v>
      </c>
    </row>
    <row r="162" spans="2:47" s="1" customFormat="1" ht="11.25">
      <c r="B162" s="33"/>
      <c r="D162" s="149" t="s">
        <v>297</v>
      </c>
      <c r="F162" s="150" t="s">
        <v>369</v>
      </c>
      <c r="I162" s="147"/>
      <c r="L162" s="33"/>
      <c r="M162" s="148"/>
      <c r="T162" s="54"/>
      <c r="AT162" s="17" t="s">
        <v>297</v>
      </c>
      <c r="AU162" s="17" t="s">
        <v>87</v>
      </c>
    </row>
    <row r="163" spans="2:51" s="12" customFormat="1" ht="11.25">
      <c r="B163" s="151"/>
      <c r="D163" s="145" t="s">
        <v>320</v>
      </c>
      <c r="E163" s="152" t="s">
        <v>33</v>
      </c>
      <c r="F163" s="153" t="s">
        <v>663</v>
      </c>
      <c r="H163" s="154">
        <v>4.2</v>
      </c>
      <c r="I163" s="155"/>
      <c r="L163" s="151"/>
      <c r="M163" s="156"/>
      <c r="T163" s="157"/>
      <c r="AT163" s="152" t="s">
        <v>320</v>
      </c>
      <c r="AU163" s="152" t="s">
        <v>87</v>
      </c>
      <c r="AV163" s="12" t="s">
        <v>87</v>
      </c>
      <c r="AW163" s="12" t="s">
        <v>39</v>
      </c>
      <c r="AX163" s="12" t="s">
        <v>85</v>
      </c>
      <c r="AY163" s="152" t="s">
        <v>194</v>
      </c>
    </row>
    <row r="164" spans="2:65" s="1" customFormat="1" ht="16.5" customHeight="1">
      <c r="B164" s="33"/>
      <c r="C164" s="161" t="s">
        <v>300</v>
      </c>
      <c r="D164" s="161" t="s">
        <v>348</v>
      </c>
      <c r="E164" s="162" t="s">
        <v>371</v>
      </c>
      <c r="F164" s="163" t="s">
        <v>372</v>
      </c>
      <c r="G164" s="164" t="s">
        <v>351</v>
      </c>
      <c r="H164" s="165">
        <v>0.021</v>
      </c>
      <c r="I164" s="166"/>
      <c r="J164" s="167">
        <f>ROUND(I164*H164,2)</f>
        <v>0</v>
      </c>
      <c r="K164" s="163" t="s">
        <v>295</v>
      </c>
      <c r="L164" s="168"/>
      <c r="M164" s="169" t="s">
        <v>33</v>
      </c>
      <c r="N164" s="170" t="s">
        <v>49</v>
      </c>
      <c r="P164" s="141">
        <f>O164*H164</f>
        <v>0</v>
      </c>
      <c r="Q164" s="141">
        <v>1</v>
      </c>
      <c r="R164" s="141">
        <f>Q164*H164</f>
        <v>0.021</v>
      </c>
      <c r="S164" s="141">
        <v>0</v>
      </c>
      <c r="T164" s="142">
        <f>S164*H164</f>
        <v>0</v>
      </c>
      <c r="AR164" s="143" t="s">
        <v>228</v>
      </c>
      <c r="AT164" s="143" t="s">
        <v>348</v>
      </c>
      <c r="AU164" s="143" t="s">
        <v>87</v>
      </c>
      <c r="AY164" s="17" t="s">
        <v>194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7" t="s">
        <v>85</v>
      </c>
      <c r="BK164" s="144">
        <f>ROUND(I164*H164,2)</f>
        <v>0</v>
      </c>
      <c r="BL164" s="17" t="s">
        <v>201</v>
      </c>
      <c r="BM164" s="143" t="s">
        <v>664</v>
      </c>
    </row>
    <row r="165" spans="2:51" s="12" customFormat="1" ht="11.25">
      <c r="B165" s="151"/>
      <c r="D165" s="145" t="s">
        <v>320</v>
      </c>
      <c r="E165" s="152" t="s">
        <v>33</v>
      </c>
      <c r="F165" s="153" t="s">
        <v>665</v>
      </c>
      <c r="H165" s="154">
        <v>0.021</v>
      </c>
      <c r="I165" s="155"/>
      <c r="L165" s="151"/>
      <c r="M165" s="156"/>
      <c r="T165" s="157"/>
      <c r="AT165" s="152" t="s">
        <v>320</v>
      </c>
      <c r="AU165" s="152" t="s">
        <v>87</v>
      </c>
      <c r="AV165" s="12" t="s">
        <v>87</v>
      </c>
      <c r="AW165" s="12" t="s">
        <v>39</v>
      </c>
      <c r="AX165" s="12" t="s">
        <v>85</v>
      </c>
      <c r="AY165" s="152" t="s">
        <v>194</v>
      </c>
    </row>
    <row r="166" spans="2:63" s="11" customFormat="1" ht="22.9" customHeight="1">
      <c r="B166" s="120"/>
      <c r="D166" s="121" t="s">
        <v>77</v>
      </c>
      <c r="E166" s="130" t="s">
        <v>498</v>
      </c>
      <c r="F166" s="130" t="s">
        <v>499</v>
      </c>
      <c r="I166" s="123"/>
      <c r="J166" s="131">
        <f>BK166</f>
        <v>0</v>
      </c>
      <c r="L166" s="120"/>
      <c r="M166" s="125"/>
      <c r="P166" s="126">
        <f>SUM(P167:P173)</f>
        <v>0</v>
      </c>
      <c r="R166" s="126">
        <f>SUM(R167:R173)</f>
        <v>0</v>
      </c>
      <c r="T166" s="127">
        <f>SUM(T167:T173)</f>
        <v>0</v>
      </c>
      <c r="AR166" s="121" t="s">
        <v>85</v>
      </c>
      <c r="AT166" s="128" t="s">
        <v>77</v>
      </c>
      <c r="AU166" s="128" t="s">
        <v>85</v>
      </c>
      <c r="AY166" s="121" t="s">
        <v>194</v>
      </c>
      <c r="BK166" s="129">
        <f>SUM(BK167:BK173)</f>
        <v>0</v>
      </c>
    </row>
    <row r="167" spans="2:65" s="1" customFormat="1" ht="24.2" customHeight="1">
      <c r="B167" s="33"/>
      <c r="C167" s="132" t="s">
        <v>504</v>
      </c>
      <c r="D167" s="132" t="s">
        <v>197</v>
      </c>
      <c r="E167" s="133" t="s">
        <v>567</v>
      </c>
      <c r="F167" s="134" t="s">
        <v>568</v>
      </c>
      <c r="G167" s="135" t="s">
        <v>351</v>
      </c>
      <c r="H167" s="136">
        <v>0.436</v>
      </c>
      <c r="I167" s="137"/>
      <c r="J167" s="138">
        <f>ROUND(I167*H167,2)</f>
        <v>0</v>
      </c>
      <c r="K167" s="134" t="s">
        <v>295</v>
      </c>
      <c r="L167" s="33"/>
      <c r="M167" s="139" t="s">
        <v>33</v>
      </c>
      <c r="N167" s="140" t="s">
        <v>49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201</v>
      </c>
      <c r="AT167" s="143" t="s">
        <v>197</v>
      </c>
      <c r="AU167" s="143" t="s">
        <v>87</v>
      </c>
      <c r="AY167" s="17" t="s">
        <v>194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7" t="s">
        <v>85</v>
      </c>
      <c r="BK167" s="144">
        <f>ROUND(I167*H167,2)</f>
        <v>0</v>
      </c>
      <c r="BL167" s="17" t="s">
        <v>201</v>
      </c>
      <c r="BM167" s="143" t="s">
        <v>666</v>
      </c>
    </row>
    <row r="168" spans="2:47" s="1" customFormat="1" ht="11.25">
      <c r="B168" s="33"/>
      <c r="D168" s="149" t="s">
        <v>297</v>
      </c>
      <c r="F168" s="150" t="s">
        <v>570</v>
      </c>
      <c r="I168" s="147"/>
      <c r="L168" s="33"/>
      <c r="M168" s="148"/>
      <c r="T168" s="54"/>
      <c r="AT168" s="17" t="s">
        <v>297</v>
      </c>
      <c r="AU168" s="17" t="s">
        <v>87</v>
      </c>
    </row>
    <row r="169" spans="2:65" s="1" customFormat="1" ht="24.2" customHeight="1">
      <c r="B169" s="33"/>
      <c r="C169" s="132" t="s">
        <v>305</v>
      </c>
      <c r="D169" s="132" t="s">
        <v>197</v>
      </c>
      <c r="E169" s="133" t="s">
        <v>500</v>
      </c>
      <c r="F169" s="134" t="s">
        <v>501</v>
      </c>
      <c r="G169" s="135" t="s">
        <v>351</v>
      </c>
      <c r="H169" s="136">
        <v>0.436</v>
      </c>
      <c r="I169" s="137"/>
      <c r="J169" s="138">
        <f>ROUND(I169*H169,2)</f>
        <v>0</v>
      </c>
      <c r="K169" s="134" t="s">
        <v>295</v>
      </c>
      <c r="L169" s="33"/>
      <c r="M169" s="139" t="s">
        <v>33</v>
      </c>
      <c r="N169" s="140" t="s">
        <v>49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201</v>
      </c>
      <c r="AT169" s="143" t="s">
        <v>197</v>
      </c>
      <c r="AU169" s="143" t="s">
        <v>87</v>
      </c>
      <c r="AY169" s="17" t="s">
        <v>194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7" t="s">
        <v>85</v>
      </c>
      <c r="BK169" s="144">
        <f>ROUND(I169*H169,2)</f>
        <v>0</v>
      </c>
      <c r="BL169" s="17" t="s">
        <v>201</v>
      </c>
      <c r="BM169" s="143" t="s">
        <v>667</v>
      </c>
    </row>
    <row r="170" spans="2:47" s="1" customFormat="1" ht="11.25">
      <c r="B170" s="33"/>
      <c r="D170" s="149" t="s">
        <v>297</v>
      </c>
      <c r="F170" s="150" t="s">
        <v>503</v>
      </c>
      <c r="I170" s="147"/>
      <c r="L170" s="33"/>
      <c r="M170" s="148"/>
      <c r="T170" s="54"/>
      <c r="AT170" s="17" t="s">
        <v>297</v>
      </c>
      <c r="AU170" s="17" t="s">
        <v>87</v>
      </c>
    </row>
    <row r="171" spans="2:65" s="1" customFormat="1" ht="24.2" customHeight="1">
      <c r="B171" s="33"/>
      <c r="C171" s="132" t="s">
        <v>309</v>
      </c>
      <c r="D171" s="132" t="s">
        <v>197</v>
      </c>
      <c r="E171" s="133" t="s">
        <v>505</v>
      </c>
      <c r="F171" s="134" t="s">
        <v>506</v>
      </c>
      <c r="G171" s="135" t="s">
        <v>351</v>
      </c>
      <c r="H171" s="136">
        <v>42.096</v>
      </c>
      <c r="I171" s="137"/>
      <c r="J171" s="138">
        <f>ROUND(I171*H171,2)</f>
        <v>0</v>
      </c>
      <c r="K171" s="134" t="s">
        <v>295</v>
      </c>
      <c r="L171" s="33"/>
      <c r="M171" s="139" t="s">
        <v>33</v>
      </c>
      <c r="N171" s="140" t="s">
        <v>49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201</v>
      </c>
      <c r="AT171" s="143" t="s">
        <v>197</v>
      </c>
      <c r="AU171" s="143" t="s">
        <v>87</v>
      </c>
      <c r="AY171" s="17" t="s">
        <v>194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7" t="s">
        <v>85</v>
      </c>
      <c r="BK171" s="144">
        <f>ROUND(I171*H171,2)</f>
        <v>0</v>
      </c>
      <c r="BL171" s="17" t="s">
        <v>201</v>
      </c>
      <c r="BM171" s="143" t="s">
        <v>668</v>
      </c>
    </row>
    <row r="172" spans="2:47" s="1" customFormat="1" ht="11.25">
      <c r="B172" s="33"/>
      <c r="D172" s="149" t="s">
        <v>297</v>
      </c>
      <c r="F172" s="150" t="s">
        <v>508</v>
      </c>
      <c r="I172" s="147"/>
      <c r="L172" s="33"/>
      <c r="M172" s="148"/>
      <c r="T172" s="54"/>
      <c r="AT172" s="17" t="s">
        <v>297</v>
      </c>
      <c r="AU172" s="17" t="s">
        <v>87</v>
      </c>
    </row>
    <row r="173" spans="2:51" s="12" customFormat="1" ht="11.25">
      <c r="B173" s="151"/>
      <c r="D173" s="145" t="s">
        <v>320</v>
      </c>
      <c r="E173" s="152" t="s">
        <v>33</v>
      </c>
      <c r="F173" s="153" t="s">
        <v>669</v>
      </c>
      <c r="H173" s="154">
        <v>42.096</v>
      </c>
      <c r="I173" s="155"/>
      <c r="L173" s="151"/>
      <c r="M173" s="156"/>
      <c r="T173" s="157"/>
      <c r="AT173" s="152" t="s">
        <v>320</v>
      </c>
      <c r="AU173" s="152" t="s">
        <v>87</v>
      </c>
      <c r="AV173" s="12" t="s">
        <v>87</v>
      </c>
      <c r="AW173" s="12" t="s">
        <v>39</v>
      </c>
      <c r="AX173" s="12" t="s">
        <v>85</v>
      </c>
      <c r="AY173" s="152" t="s">
        <v>194</v>
      </c>
    </row>
    <row r="174" spans="2:63" s="11" customFormat="1" ht="22.9" customHeight="1">
      <c r="B174" s="120"/>
      <c r="D174" s="121" t="s">
        <v>77</v>
      </c>
      <c r="E174" s="130" t="s">
        <v>375</v>
      </c>
      <c r="F174" s="130" t="s">
        <v>376</v>
      </c>
      <c r="I174" s="123"/>
      <c r="J174" s="131">
        <f>BK174</f>
        <v>0</v>
      </c>
      <c r="L174" s="120"/>
      <c r="M174" s="125"/>
      <c r="P174" s="126">
        <f>SUM(P175:P176)</f>
        <v>0</v>
      </c>
      <c r="R174" s="126">
        <f>SUM(R175:R176)</f>
        <v>0</v>
      </c>
      <c r="T174" s="127">
        <f>SUM(T175:T176)</f>
        <v>0</v>
      </c>
      <c r="AR174" s="121" t="s">
        <v>85</v>
      </c>
      <c r="AT174" s="128" t="s">
        <v>77</v>
      </c>
      <c r="AU174" s="128" t="s">
        <v>85</v>
      </c>
      <c r="AY174" s="121" t="s">
        <v>194</v>
      </c>
      <c r="BK174" s="129">
        <f>SUM(BK175:BK176)</f>
        <v>0</v>
      </c>
    </row>
    <row r="175" spans="2:65" s="1" customFormat="1" ht="21.75" customHeight="1">
      <c r="B175" s="33"/>
      <c r="C175" s="132" t="s">
        <v>314</v>
      </c>
      <c r="D175" s="132" t="s">
        <v>197</v>
      </c>
      <c r="E175" s="133" t="s">
        <v>377</v>
      </c>
      <c r="F175" s="134" t="s">
        <v>378</v>
      </c>
      <c r="G175" s="135" t="s">
        <v>351</v>
      </c>
      <c r="H175" s="136">
        <v>49.438</v>
      </c>
      <c r="I175" s="137"/>
      <c r="J175" s="138">
        <f>ROUND(I175*H175,2)</f>
        <v>0</v>
      </c>
      <c r="K175" s="134" t="s">
        <v>295</v>
      </c>
      <c r="L175" s="33"/>
      <c r="M175" s="139" t="s">
        <v>33</v>
      </c>
      <c r="N175" s="140" t="s">
        <v>49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201</v>
      </c>
      <c r="AT175" s="143" t="s">
        <v>197</v>
      </c>
      <c r="AU175" s="143" t="s">
        <v>87</v>
      </c>
      <c r="AY175" s="17" t="s">
        <v>194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7" t="s">
        <v>85</v>
      </c>
      <c r="BK175" s="144">
        <f>ROUND(I175*H175,2)</f>
        <v>0</v>
      </c>
      <c r="BL175" s="17" t="s">
        <v>201</v>
      </c>
      <c r="BM175" s="143" t="s">
        <v>670</v>
      </c>
    </row>
    <row r="176" spans="2:47" s="1" customFormat="1" ht="11.25">
      <c r="B176" s="33"/>
      <c r="D176" s="149" t="s">
        <v>297</v>
      </c>
      <c r="F176" s="150" t="s">
        <v>380</v>
      </c>
      <c r="I176" s="147"/>
      <c r="L176" s="33"/>
      <c r="M176" s="158"/>
      <c r="N176" s="159"/>
      <c r="O176" s="159"/>
      <c r="P176" s="159"/>
      <c r="Q176" s="159"/>
      <c r="R176" s="159"/>
      <c r="S176" s="159"/>
      <c r="T176" s="160"/>
      <c r="AT176" s="17" t="s">
        <v>297</v>
      </c>
      <c r="AU176" s="17" t="s">
        <v>87</v>
      </c>
    </row>
    <row r="177" spans="2:12" s="1" customFormat="1" ht="6.95" customHeight="1">
      <c r="B177" s="42"/>
      <c r="C177" s="43"/>
      <c r="D177" s="43"/>
      <c r="E177" s="43"/>
      <c r="F177" s="43"/>
      <c r="G177" s="43"/>
      <c r="H177" s="43"/>
      <c r="I177" s="43"/>
      <c r="J177" s="43"/>
      <c r="K177" s="43"/>
      <c r="L177" s="33"/>
    </row>
  </sheetData>
  <sheetProtection algorithmName="SHA-512" hashValue="kwfOgL0ze23W2BcEFKMSPYf3KtZWuLEReklxoCMxxPmO6mVDmiSpgx3K+S3yyCXsUh7b96T874KZzLwytBZCHA==" saltValue="TG/Q+FX7brCMhluqNVAxyI+aZ2U/U7oCcZT3NP+Vfy+QdtAN8daIwEVVEAKKyX8lY7JkYj/WJ7TPaYgHjsPa1w==" spinCount="100000" sheet="1" objects="1" scenarios="1" formatColumns="0" formatRows="0" autoFilter="0"/>
  <autoFilter ref="C92:K176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3_01/111209111"/>
    <hyperlink ref="F99" r:id="rId2" display="https://podminky.urs.cz/item/CS_URS_2023_01/111251101"/>
    <hyperlink ref="F102" r:id="rId3" display="https://podminky.urs.cz/item/CS_URS_2023_01/112101101"/>
    <hyperlink ref="F105" r:id="rId4" display="https://podminky.urs.cz/item/CS_URS_2023_01/112111111"/>
    <hyperlink ref="F107" r:id="rId5" display="https://podminky.urs.cz/item/CS_URS_2023_01/112251101"/>
    <hyperlink ref="F110" r:id="rId6" display="https://podminky.urs.cz/item/CS_URS_2023_01/127751111"/>
    <hyperlink ref="F113" r:id="rId7" display="https://podminky.urs.cz/item/CS_URS_2023_01/162351103"/>
    <hyperlink ref="F125" r:id="rId8" display="https://podminky.urs.cz/item/CS_URS_2023_01/321212345"/>
    <hyperlink ref="F128" r:id="rId9" display="https://podminky.urs.cz/item/CS_URS_2023_01/461310312"/>
    <hyperlink ref="F131" r:id="rId10" display="https://podminky.urs.cz/item/CS_URS_2023_01/321351010"/>
    <hyperlink ref="F134" r:id="rId11" display="https://podminky.urs.cz/item/CS_URS_2023_01/321352010"/>
    <hyperlink ref="F140" r:id="rId12" display="https://podminky.urs.cz/item/CS_URS_2023_01/628635512"/>
    <hyperlink ref="F144" r:id="rId13" display="https://podminky.urs.cz/item/CS_URS_2023_01/938901101"/>
    <hyperlink ref="F147" r:id="rId14" display="https://podminky.urs.cz/item/CS_URS_2023_01/938903111"/>
    <hyperlink ref="F150" r:id="rId15" display="https://podminky.urs.cz/item/CS_URS_2023_01/985131111"/>
    <hyperlink ref="F153" r:id="rId16" display="https://podminky.urs.cz/item/CS_URS_2023_01/985311113"/>
    <hyperlink ref="F156" r:id="rId17" display="https://podminky.urs.cz/item/CS_URS_2023_01/985312112"/>
    <hyperlink ref="F158" r:id="rId18" display="https://podminky.urs.cz/item/CS_URS_2023_01/985323211"/>
    <hyperlink ref="F160" r:id="rId19" display="https://podminky.urs.cz/item/CS_URS_2023_01/985324211"/>
    <hyperlink ref="F162" r:id="rId20" display="https://podminky.urs.cz/item/CS_URS_2023_01/985331215"/>
    <hyperlink ref="F168" r:id="rId21" display="https://podminky.urs.cz/item/CS_URS_2023_01/997013861"/>
    <hyperlink ref="F170" r:id="rId22" display="https://podminky.urs.cz/item/CS_URS_2023_01/997321511"/>
    <hyperlink ref="F172" r:id="rId23" display="https://podminky.urs.cz/item/CS_URS_2023_01/997321519"/>
    <hyperlink ref="F176" r:id="rId24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26"/>
  <headerFooter>
    <oddFooter>&amp;CStrana &amp;P z &amp;N&amp;R&amp;A</oddFooter>
  </headerFooter>
  <drawing r:id="rId2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110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329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671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ROUND((SUM(BE93:BE160)),2)</f>
        <v>0</v>
      </c>
      <c r="I35" s="94">
        <v>0.21</v>
      </c>
      <c r="J35" s="84">
        <f>ROUND(((SUM(BE93:BE160))*I35),2)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ROUND((SUM(BF93:BF160)),2)</f>
        <v>0</v>
      </c>
      <c r="I36" s="94">
        <v>0.15</v>
      </c>
      <c r="J36" s="84">
        <f>ROUND(((SUM(BF93:BF160))*I36),2)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ROUND((SUM(BG93:BG160)),2)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ROUND((SUM(BH93:BH160)),2)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ROUND((SUM(BI93:BI160)),2)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329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01.6 - Opevnění koryta - km 26,043 - 26,124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J93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334</v>
      </c>
      <c r="E66" s="110"/>
      <c r="F66" s="110"/>
      <c r="G66" s="110"/>
      <c r="H66" s="110"/>
      <c r="I66" s="110"/>
      <c r="J66" s="111">
        <f>J120</f>
        <v>0</v>
      </c>
      <c r="L66" s="108"/>
    </row>
    <row r="67" spans="2:12" s="9" customFormat="1" ht="19.9" customHeight="1">
      <c r="B67" s="108"/>
      <c r="D67" s="109" t="s">
        <v>335</v>
      </c>
      <c r="E67" s="110"/>
      <c r="F67" s="110"/>
      <c r="G67" s="110"/>
      <c r="H67" s="110"/>
      <c r="I67" s="110"/>
      <c r="J67" s="111">
        <f>J132</f>
        <v>0</v>
      </c>
      <c r="L67" s="108"/>
    </row>
    <row r="68" spans="2:12" s="9" customFormat="1" ht="19.9" customHeight="1">
      <c r="B68" s="108"/>
      <c r="D68" s="109" t="s">
        <v>511</v>
      </c>
      <c r="E68" s="110"/>
      <c r="F68" s="110"/>
      <c r="G68" s="110"/>
      <c r="H68" s="110"/>
      <c r="I68" s="110"/>
      <c r="J68" s="111">
        <f>J135</f>
        <v>0</v>
      </c>
      <c r="L68" s="108"/>
    </row>
    <row r="69" spans="2:12" s="9" customFormat="1" ht="19.9" customHeight="1">
      <c r="B69" s="108"/>
      <c r="D69" s="109" t="s">
        <v>336</v>
      </c>
      <c r="E69" s="110"/>
      <c r="F69" s="110"/>
      <c r="G69" s="110"/>
      <c r="H69" s="110"/>
      <c r="I69" s="110"/>
      <c r="J69" s="111">
        <f>J138</f>
        <v>0</v>
      </c>
      <c r="L69" s="108"/>
    </row>
    <row r="70" spans="2:12" s="9" customFormat="1" ht="19.9" customHeight="1">
      <c r="B70" s="108"/>
      <c r="D70" s="109" t="s">
        <v>384</v>
      </c>
      <c r="E70" s="110"/>
      <c r="F70" s="110"/>
      <c r="G70" s="110"/>
      <c r="H70" s="110"/>
      <c r="I70" s="110"/>
      <c r="J70" s="111">
        <f>J150</f>
        <v>0</v>
      </c>
      <c r="L70" s="108"/>
    </row>
    <row r="71" spans="2:12" s="9" customFormat="1" ht="19.9" customHeight="1">
      <c r="B71" s="108"/>
      <c r="D71" s="109" t="s">
        <v>337</v>
      </c>
      <c r="E71" s="110"/>
      <c r="F71" s="110"/>
      <c r="G71" s="110"/>
      <c r="H71" s="110"/>
      <c r="I71" s="110"/>
      <c r="J71" s="111">
        <f>J158</f>
        <v>0</v>
      </c>
      <c r="L71" s="108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1" t="s">
        <v>178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7" t="s">
        <v>16</v>
      </c>
      <c r="L80" s="33"/>
    </row>
    <row r="81" spans="2:12" s="1" customFormat="1" ht="16.5" customHeight="1">
      <c r="B81" s="33"/>
      <c r="E81" s="314" t="str">
        <f>E7</f>
        <v>Bělá - Domašov, ř. km 25,500 - 27,800 - odstranění PŠ 2021</v>
      </c>
      <c r="F81" s="315"/>
      <c r="G81" s="315"/>
      <c r="H81" s="315"/>
      <c r="L81" s="33"/>
    </row>
    <row r="82" spans="2:12" ht="12" customHeight="1">
      <c r="B82" s="20"/>
      <c r="C82" s="27" t="s">
        <v>166</v>
      </c>
      <c r="L82" s="20"/>
    </row>
    <row r="83" spans="2:12" s="1" customFormat="1" ht="16.5" customHeight="1">
      <c r="B83" s="33"/>
      <c r="E83" s="314" t="s">
        <v>329</v>
      </c>
      <c r="F83" s="316"/>
      <c r="G83" s="316"/>
      <c r="H83" s="316"/>
      <c r="L83" s="33"/>
    </row>
    <row r="84" spans="2:12" s="1" customFormat="1" ht="12" customHeight="1">
      <c r="B84" s="33"/>
      <c r="C84" s="27" t="s">
        <v>330</v>
      </c>
      <c r="L84" s="33"/>
    </row>
    <row r="85" spans="2:12" s="1" customFormat="1" ht="16.5" customHeight="1">
      <c r="B85" s="33"/>
      <c r="E85" s="280" t="str">
        <f>E11</f>
        <v>SO 01.6 - Opevnění koryta - km 26,043 - 26,124</v>
      </c>
      <c r="F85" s="316"/>
      <c r="G85" s="316"/>
      <c r="H85" s="316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7" t="s">
        <v>22</v>
      </c>
      <c r="F87" s="25" t="str">
        <f>F14</f>
        <v>Olomoucký kraj</v>
      </c>
      <c r="I87" s="27" t="s">
        <v>24</v>
      </c>
      <c r="J87" s="50" t="str">
        <f>IF(J14="","",J14)</f>
        <v>9. 5. 2022</v>
      </c>
      <c r="L87" s="33"/>
    </row>
    <row r="88" spans="2:12" s="1" customFormat="1" ht="6.95" customHeight="1">
      <c r="B88" s="33"/>
      <c r="L88" s="33"/>
    </row>
    <row r="89" spans="2:12" s="1" customFormat="1" ht="15.2" customHeight="1">
      <c r="B89" s="33"/>
      <c r="C89" s="27" t="s">
        <v>28</v>
      </c>
      <c r="F89" s="25" t="str">
        <f>E17</f>
        <v>Povodí Odry, státní podnik</v>
      </c>
      <c r="I89" s="27" t="s">
        <v>36</v>
      </c>
      <c r="J89" s="31" t="str">
        <f>E23</f>
        <v>AQUATIS, a.s.</v>
      </c>
      <c r="L89" s="33"/>
    </row>
    <row r="90" spans="2:12" s="1" customFormat="1" ht="25.7" customHeight="1">
      <c r="B90" s="33"/>
      <c r="C90" s="27" t="s">
        <v>34</v>
      </c>
      <c r="F90" s="25" t="str">
        <f>IF(E20="","",E20)</f>
        <v>Vyplň údaj</v>
      </c>
      <c r="I90" s="27" t="s">
        <v>40</v>
      </c>
      <c r="J90" s="31" t="str">
        <f>E26</f>
        <v xml:space="preserve">Ing. Michal Jendruščák 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179</v>
      </c>
      <c r="D92" s="114" t="s">
        <v>63</v>
      </c>
      <c r="E92" s="114" t="s">
        <v>59</v>
      </c>
      <c r="F92" s="114" t="s">
        <v>60</v>
      </c>
      <c r="G92" s="114" t="s">
        <v>180</v>
      </c>
      <c r="H92" s="114" t="s">
        <v>181</v>
      </c>
      <c r="I92" s="114" t="s">
        <v>182</v>
      </c>
      <c r="J92" s="114" t="s">
        <v>170</v>
      </c>
      <c r="K92" s="115" t="s">
        <v>183</v>
      </c>
      <c r="L92" s="112"/>
      <c r="M92" s="57" t="s">
        <v>33</v>
      </c>
      <c r="N92" s="58" t="s">
        <v>48</v>
      </c>
      <c r="O92" s="58" t="s">
        <v>184</v>
      </c>
      <c r="P92" s="58" t="s">
        <v>185</v>
      </c>
      <c r="Q92" s="58" t="s">
        <v>186</v>
      </c>
      <c r="R92" s="58" t="s">
        <v>187</v>
      </c>
      <c r="S92" s="58" t="s">
        <v>188</v>
      </c>
      <c r="T92" s="59" t="s">
        <v>189</v>
      </c>
    </row>
    <row r="93" spans="2:63" s="1" customFormat="1" ht="22.9" customHeight="1">
      <c r="B93" s="33"/>
      <c r="C93" s="62" t="s">
        <v>190</v>
      </c>
      <c r="J93" s="116">
        <f>BK93</f>
        <v>0</v>
      </c>
      <c r="L93" s="33"/>
      <c r="M93" s="60"/>
      <c r="N93" s="51"/>
      <c r="O93" s="51"/>
      <c r="P93" s="117">
        <f>P94</f>
        <v>0</v>
      </c>
      <c r="Q93" s="51"/>
      <c r="R93" s="117">
        <f>R94</f>
        <v>72.395644</v>
      </c>
      <c r="S93" s="51"/>
      <c r="T93" s="118">
        <f>T94</f>
        <v>0.8628</v>
      </c>
      <c r="AT93" s="17" t="s">
        <v>77</v>
      </c>
      <c r="AU93" s="17" t="s">
        <v>171</v>
      </c>
      <c r="BK93" s="119">
        <f>BK94</f>
        <v>0</v>
      </c>
    </row>
    <row r="94" spans="2:63" s="11" customFormat="1" ht="25.9" customHeight="1">
      <c r="B94" s="120"/>
      <c r="D94" s="121" t="s">
        <v>77</v>
      </c>
      <c r="E94" s="122" t="s">
        <v>338</v>
      </c>
      <c r="F94" s="122" t="s">
        <v>339</v>
      </c>
      <c r="I94" s="123"/>
      <c r="J94" s="124">
        <f>BK94</f>
        <v>0</v>
      </c>
      <c r="L94" s="120"/>
      <c r="M94" s="125"/>
      <c r="P94" s="126">
        <f>P95+P120+P132+P135+P138+P150+P158</f>
        <v>0</v>
      </c>
      <c r="R94" s="126">
        <f>R95+R120+R132+R135+R138+R150+R158</f>
        <v>72.395644</v>
      </c>
      <c r="T94" s="127">
        <f>T95+T120+T132+T135+T138+T150+T158</f>
        <v>0.8628</v>
      </c>
      <c r="AR94" s="121" t="s">
        <v>85</v>
      </c>
      <c r="AT94" s="128" t="s">
        <v>77</v>
      </c>
      <c r="AU94" s="128" t="s">
        <v>78</v>
      </c>
      <c r="AY94" s="121" t="s">
        <v>194</v>
      </c>
      <c r="BK94" s="129">
        <f>BK95+BK120+BK132+BK135+BK138+BK150+BK158</f>
        <v>0</v>
      </c>
    </row>
    <row r="95" spans="2:63" s="11" customFormat="1" ht="22.9" customHeight="1">
      <c r="B95" s="120"/>
      <c r="D95" s="121" t="s">
        <v>77</v>
      </c>
      <c r="E95" s="130" t="s">
        <v>85</v>
      </c>
      <c r="F95" s="130" t="s">
        <v>385</v>
      </c>
      <c r="I95" s="123"/>
      <c r="J95" s="131">
        <f>BK95</f>
        <v>0</v>
      </c>
      <c r="L95" s="120"/>
      <c r="M95" s="125"/>
      <c r="P95" s="126">
        <f>SUM(P96:P119)</f>
        <v>0</v>
      </c>
      <c r="R95" s="126">
        <f>SUM(R96:R119)</f>
        <v>0.32759</v>
      </c>
      <c r="T95" s="127">
        <f>SUM(T96:T119)</f>
        <v>0</v>
      </c>
      <c r="AR95" s="121" t="s">
        <v>85</v>
      </c>
      <c r="AT95" s="128" t="s">
        <v>77</v>
      </c>
      <c r="AU95" s="128" t="s">
        <v>85</v>
      </c>
      <c r="AY95" s="121" t="s">
        <v>194</v>
      </c>
      <c r="BK95" s="129">
        <f>SUM(BK96:BK119)</f>
        <v>0</v>
      </c>
    </row>
    <row r="96" spans="2:65" s="1" customFormat="1" ht="21.75" customHeight="1">
      <c r="B96" s="33"/>
      <c r="C96" s="132" t="s">
        <v>85</v>
      </c>
      <c r="D96" s="132" t="s">
        <v>197</v>
      </c>
      <c r="E96" s="133" t="s">
        <v>619</v>
      </c>
      <c r="F96" s="134" t="s">
        <v>620</v>
      </c>
      <c r="G96" s="135" t="s">
        <v>621</v>
      </c>
      <c r="H96" s="136">
        <v>3</v>
      </c>
      <c r="I96" s="137"/>
      <c r="J96" s="138">
        <f>ROUND(I96*H96,2)</f>
        <v>0</v>
      </c>
      <c r="K96" s="134" t="s">
        <v>295</v>
      </c>
      <c r="L96" s="33"/>
      <c r="M96" s="139" t="s">
        <v>33</v>
      </c>
      <c r="N96" s="140" t="s">
        <v>49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201</v>
      </c>
      <c r="AT96" s="143" t="s">
        <v>197</v>
      </c>
      <c r="AU96" s="143" t="s">
        <v>87</v>
      </c>
      <c r="AY96" s="17" t="s">
        <v>194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7" t="s">
        <v>85</v>
      </c>
      <c r="BK96" s="144">
        <f>ROUND(I96*H96,2)</f>
        <v>0</v>
      </c>
      <c r="BL96" s="17" t="s">
        <v>201</v>
      </c>
      <c r="BM96" s="143" t="s">
        <v>672</v>
      </c>
    </row>
    <row r="97" spans="2:47" s="1" customFormat="1" ht="11.25">
      <c r="B97" s="33"/>
      <c r="D97" s="149" t="s">
        <v>297</v>
      </c>
      <c r="F97" s="150" t="s">
        <v>623</v>
      </c>
      <c r="I97" s="147"/>
      <c r="L97" s="33"/>
      <c r="M97" s="148"/>
      <c r="T97" s="54"/>
      <c r="AT97" s="17" t="s">
        <v>297</v>
      </c>
      <c r="AU97" s="17" t="s">
        <v>87</v>
      </c>
    </row>
    <row r="98" spans="2:51" s="12" customFormat="1" ht="11.25">
      <c r="B98" s="151"/>
      <c r="D98" s="145" t="s">
        <v>320</v>
      </c>
      <c r="E98" s="152" t="s">
        <v>33</v>
      </c>
      <c r="F98" s="153" t="s">
        <v>673</v>
      </c>
      <c r="H98" s="154">
        <v>3</v>
      </c>
      <c r="I98" s="155"/>
      <c r="L98" s="151"/>
      <c r="M98" s="156"/>
      <c r="T98" s="157"/>
      <c r="AT98" s="152" t="s">
        <v>320</v>
      </c>
      <c r="AU98" s="152" t="s">
        <v>87</v>
      </c>
      <c r="AV98" s="12" t="s">
        <v>87</v>
      </c>
      <c r="AW98" s="12" t="s">
        <v>39</v>
      </c>
      <c r="AX98" s="12" t="s">
        <v>85</v>
      </c>
      <c r="AY98" s="152" t="s">
        <v>194</v>
      </c>
    </row>
    <row r="99" spans="2:65" s="1" customFormat="1" ht="16.5" customHeight="1">
      <c r="B99" s="33"/>
      <c r="C99" s="132" t="s">
        <v>87</v>
      </c>
      <c r="D99" s="132" t="s">
        <v>197</v>
      </c>
      <c r="E99" s="133" t="s">
        <v>625</v>
      </c>
      <c r="F99" s="134" t="s">
        <v>626</v>
      </c>
      <c r="G99" s="135" t="s">
        <v>621</v>
      </c>
      <c r="H99" s="136">
        <v>3</v>
      </c>
      <c r="I99" s="137"/>
      <c r="J99" s="138">
        <f>ROUND(I99*H99,2)</f>
        <v>0</v>
      </c>
      <c r="K99" s="134" t="s">
        <v>295</v>
      </c>
      <c r="L99" s="33"/>
      <c r="M99" s="139" t="s">
        <v>33</v>
      </c>
      <c r="N99" s="140" t="s">
        <v>49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201</v>
      </c>
      <c r="AT99" s="143" t="s">
        <v>197</v>
      </c>
      <c r="AU99" s="143" t="s">
        <v>87</v>
      </c>
      <c r="AY99" s="17" t="s">
        <v>194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7" t="s">
        <v>85</v>
      </c>
      <c r="BK99" s="144">
        <f>ROUND(I99*H99,2)</f>
        <v>0</v>
      </c>
      <c r="BL99" s="17" t="s">
        <v>201</v>
      </c>
      <c r="BM99" s="143" t="s">
        <v>674</v>
      </c>
    </row>
    <row r="100" spans="2:47" s="1" customFormat="1" ht="11.25">
      <c r="B100" s="33"/>
      <c r="D100" s="149" t="s">
        <v>297</v>
      </c>
      <c r="F100" s="150" t="s">
        <v>628</v>
      </c>
      <c r="I100" s="147"/>
      <c r="L100" s="33"/>
      <c r="M100" s="148"/>
      <c r="T100" s="54"/>
      <c r="AT100" s="17" t="s">
        <v>297</v>
      </c>
      <c r="AU100" s="17" t="s">
        <v>87</v>
      </c>
    </row>
    <row r="101" spans="2:65" s="1" customFormat="1" ht="16.5" customHeight="1">
      <c r="B101" s="33"/>
      <c r="C101" s="132" t="s">
        <v>208</v>
      </c>
      <c r="D101" s="132" t="s">
        <v>197</v>
      </c>
      <c r="E101" s="133" t="s">
        <v>629</v>
      </c>
      <c r="F101" s="134" t="s">
        <v>630</v>
      </c>
      <c r="G101" s="135" t="s">
        <v>621</v>
      </c>
      <c r="H101" s="136">
        <v>3</v>
      </c>
      <c r="I101" s="137"/>
      <c r="J101" s="138">
        <f>ROUND(I101*H101,2)</f>
        <v>0</v>
      </c>
      <c r="K101" s="134" t="s">
        <v>295</v>
      </c>
      <c r="L101" s="33"/>
      <c r="M101" s="139" t="s">
        <v>33</v>
      </c>
      <c r="N101" s="140" t="s">
        <v>49</v>
      </c>
      <c r="P101" s="141">
        <f>O101*H101</f>
        <v>0</v>
      </c>
      <c r="Q101" s="141">
        <v>0</v>
      </c>
      <c r="R101" s="141">
        <f>Q101*H101</f>
        <v>0</v>
      </c>
      <c r="S101" s="141">
        <v>0</v>
      </c>
      <c r="T101" s="142">
        <f>S101*H101</f>
        <v>0</v>
      </c>
      <c r="AR101" s="143" t="s">
        <v>201</v>
      </c>
      <c r="AT101" s="143" t="s">
        <v>197</v>
      </c>
      <c r="AU101" s="143" t="s">
        <v>87</v>
      </c>
      <c r="AY101" s="17" t="s">
        <v>194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7" t="s">
        <v>85</v>
      </c>
      <c r="BK101" s="144">
        <f>ROUND(I101*H101,2)</f>
        <v>0</v>
      </c>
      <c r="BL101" s="17" t="s">
        <v>201</v>
      </c>
      <c r="BM101" s="143" t="s">
        <v>675</v>
      </c>
    </row>
    <row r="102" spans="2:47" s="1" customFormat="1" ht="11.25">
      <c r="B102" s="33"/>
      <c r="D102" s="149" t="s">
        <v>297</v>
      </c>
      <c r="F102" s="150" t="s">
        <v>632</v>
      </c>
      <c r="I102" s="147"/>
      <c r="L102" s="33"/>
      <c r="M102" s="148"/>
      <c r="T102" s="54"/>
      <c r="AT102" s="17" t="s">
        <v>297</v>
      </c>
      <c r="AU102" s="17" t="s">
        <v>87</v>
      </c>
    </row>
    <row r="103" spans="2:51" s="12" customFormat="1" ht="11.25">
      <c r="B103" s="151"/>
      <c r="D103" s="145" t="s">
        <v>320</v>
      </c>
      <c r="E103" s="152" t="s">
        <v>33</v>
      </c>
      <c r="F103" s="153" t="s">
        <v>208</v>
      </c>
      <c r="H103" s="154">
        <v>3</v>
      </c>
      <c r="I103" s="155"/>
      <c r="L103" s="151"/>
      <c r="M103" s="156"/>
      <c r="T103" s="157"/>
      <c r="AT103" s="152" t="s">
        <v>320</v>
      </c>
      <c r="AU103" s="152" t="s">
        <v>87</v>
      </c>
      <c r="AV103" s="12" t="s">
        <v>87</v>
      </c>
      <c r="AW103" s="12" t="s">
        <v>39</v>
      </c>
      <c r="AX103" s="12" t="s">
        <v>85</v>
      </c>
      <c r="AY103" s="152" t="s">
        <v>194</v>
      </c>
    </row>
    <row r="104" spans="2:65" s="1" customFormat="1" ht="33" customHeight="1">
      <c r="B104" s="33"/>
      <c r="C104" s="132" t="s">
        <v>201</v>
      </c>
      <c r="D104" s="132" t="s">
        <v>197</v>
      </c>
      <c r="E104" s="133" t="s">
        <v>391</v>
      </c>
      <c r="F104" s="134" t="s">
        <v>392</v>
      </c>
      <c r="G104" s="135" t="s">
        <v>344</v>
      </c>
      <c r="H104" s="136">
        <v>28</v>
      </c>
      <c r="I104" s="137"/>
      <c r="J104" s="138">
        <f>ROUND(I104*H104,2)</f>
        <v>0</v>
      </c>
      <c r="K104" s="134" t="s">
        <v>295</v>
      </c>
      <c r="L104" s="33"/>
      <c r="M104" s="139" t="s">
        <v>33</v>
      </c>
      <c r="N104" s="140" t="s">
        <v>49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201</v>
      </c>
      <c r="AT104" s="143" t="s">
        <v>197</v>
      </c>
      <c r="AU104" s="143" t="s">
        <v>87</v>
      </c>
      <c r="AY104" s="17" t="s">
        <v>194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7" t="s">
        <v>85</v>
      </c>
      <c r="BK104" s="144">
        <f>ROUND(I104*H104,2)</f>
        <v>0</v>
      </c>
      <c r="BL104" s="17" t="s">
        <v>201</v>
      </c>
      <c r="BM104" s="143" t="s">
        <v>676</v>
      </c>
    </row>
    <row r="105" spans="2:47" s="1" customFormat="1" ht="11.25">
      <c r="B105" s="33"/>
      <c r="D105" s="149" t="s">
        <v>297</v>
      </c>
      <c r="F105" s="150" t="s">
        <v>394</v>
      </c>
      <c r="I105" s="147"/>
      <c r="L105" s="33"/>
      <c r="M105" s="148"/>
      <c r="T105" s="54"/>
      <c r="AT105" s="17" t="s">
        <v>297</v>
      </c>
      <c r="AU105" s="17" t="s">
        <v>87</v>
      </c>
    </row>
    <row r="106" spans="2:51" s="12" customFormat="1" ht="11.25">
      <c r="B106" s="151"/>
      <c r="D106" s="145" t="s">
        <v>320</v>
      </c>
      <c r="E106" s="152" t="s">
        <v>33</v>
      </c>
      <c r="F106" s="153" t="s">
        <v>677</v>
      </c>
      <c r="H106" s="154">
        <v>28</v>
      </c>
      <c r="I106" s="155"/>
      <c r="L106" s="151"/>
      <c r="M106" s="156"/>
      <c r="T106" s="157"/>
      <c r="AT106" s="152" t="s">
        <v>320</v>
      </c>
      <c r="AU106" s="152" t="s">
        <v>87</v>
      </c>
      <c r="AV106" s="12" t="s">
        <v>87</v>
      </c>
      <c r="AW106" s="12" t="s">
        <v>39</v>
      </c>
      <c r="AX106" s="12" t="s">
        <v>78</v>
      </c>
      <c r="AY106" s="152" t="s">
        <v>194</v>
      </c>
    </row>
    <row r="107" spans="2:51" s="14" customFormat="1" ht="11.25">
      <c r="B107" s="179"/>
      <c r="D107" s="145" t="s">
        <v>320</v>
      </c>
      <c r="E107" s="180" t="s">
        <v>33</v>
      </c>
      <c r="F107" s="181" t="s">
        <v>402</v>
      </c>
      <c r="H107" s="182">
        <v>28</v>
      </c>
      <c r="I107" s="183"/>
      <c r="L107" s="179"/>
      <c r="M107" s="184"/>
      <c r="T107" s="185"/>
      <c r="AT107" s="180" t="s">
        <v>320</v>
      </c>
      <c r="AU107" s="180" t="s">
        <v>87</v>
      </c>
      <c r="AV107" s="14" t="s">
        <v>201</v>
      </c>
      <c r="AW107" s="14" t="s">
        <v>39</v>
      </c>
      <c r="AX107" s="14" t="s">
        <v>85</v>
      </c>
      <c r="AY107" s="180" t="s">
        <v>194</v>
      </c>
    </row>
    <row r="108" spans="2:65" s="1" customFormat="1" ht="21.75" customHeight="1">
      <c r="B108" s="33"/>
      <c r="C108" s="132" t="s">
        <v>193</v>
      </c>
      <c r="D108" s="132" t="s">
        <v>197</v>
      </c>
      <c r="E108" s="133" t="s">
        <v>678</v>
      </c>
      <c r="F108" s="134" t="s">
        <v>679</v>
      </c>
      <c r="G108" s="135" t="s">
        <v>621</v>
      </c>
      <c r="H108" s="136">
        <v>17</v>
      </c>
      <c r="I108" s="137"/>
      <c r="J108" s="138">
        <f>ROUND(I108*H108,2)</f>
        <v>0</v>
      </c>
      <c r="K108" s="134" t="s">
        <v>295</v>
      </c>
      <c r="L108" s="33"/>
      <c r="M108" s="139" t="s">
        <v>33</v>
      </c>
      <c r="N108" s="140" t="s">
        <v>49</v>
      </c>
      <c r="P108" s="141">
        <f>O108*H108</f>
        <v>0</v>
      </c>
      <c r="Q108" s="141">
        <v>0.019</v>
      </c>
      <c r="R108" s="141">
        <f>Q108*H108</f>
        <v>0.323</v>
      </c>
      <c r="S108" s="141">
        <v>0</v>
      </c>
      <c r="T108" s="142">
        <f>S108*H108</f>
        <v>0</v>
      </c>
      <c r="AR108" s="143" t="s">
        <v>201</v>
      </c>
      <c r="AT108" s="143" t="s">
        <v>197</v>
      </c>
      <c r="AU108" s="143" t="s">
        <v>87</v>
      </c>
      <c r="AY108" s="17" t="s">
        <v>194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7" t="s">
        <v>85</v>
      </c>
      <c r="BK108" s="144">
        <f>ROUND(I108*H108,2)</f>
        <v>0</v>
      </c>
      <c r="BL108" s="17" t="s">
        <v>201</v>
      </c>
      <c r="BM108" s="143" t="s">
        <v>680</v>
      </c>
    </row>
    <row r="109" spans="2:47" s="1" customFormat="1" ht="11.25">
      <c r="B109" s="33"/>
      <c r="D109" s="149" t="s">
        <v>297</v>
      </c>
      <c r="F109" s="150" t="s">
        <v>681</v>
      </c>
      <c r="I109" s="147"/>
      <c r="L109" s="33"/>
      <c r="M109" s="148"/>
      <c r="T109" s="54"/>
      <c r="AT109" s="17" t="s">
        <v>297</v>
      </c>
      <c r="AU109" s="17" t="s">
        <v>87</v>
      </c>
    </row>
    <row r="110" spans="2:51" s="12" customFormat="1" ht="11.25">
      <c r="B110" s="151"/>
      <c r="D110" s="145" t="s">
        <v>320</v>
      </c>
      <c r="E110" s="152" t="s">
        <v>33</v>
      </c>
      <c r="F110" s="153" t="s">
        <v>682</v>
      </c>
      <c r="H110" s="154">
        <v>17</v>
      </c>
      <c r="I110" s="155"/>
      <c r="L110" s="151"/>
      <c r="M110" s="156"/>
      <c r="T110" s="157"/>
      <c r="AT110" s="152" t="s">
        <v>320</v>
      </c>
      <c r="AU110" s="152" t="s">
        <v>87</v>
      </c>
      <c r="AV110" s="12" t="s">
        <v>87</v>
      </c>
      <c r="AW110" s="12" t="s">
        <v>39</v>
      </c>
      <c r="AX110" s="12" t="s">
        <v>85</v>
      </c>
      <c r="AY110" s="152" t="s">
        <v>194</v>
      </c>
    </row>
    <row r="111" spans="2:65" s="1" customFormat="1" ht="16.5" customHeight="1">
      <c r="B111" s="33"/>
      <c r="C111" s="132" t="s">
        <v>219</v>
      </c>
      <c r="D111" s="132" t="s">
        <v>197</v>
      </c>
      <c r="E111" s="133" t="s">
        <v>462</v>
      </c>
      <c r="F111" s="134" t="s">
        <v>463</v>
      </c>
      <c r="G111" s="135" t="s">
        <v>200</v>
      </c>
      <c r="H111" s="136">
        <v>1</v>
      </c>
      <c r="I111" s="137"/>
      <c r="J111" s="138">
        <f>ROUND(I111*H111,2)</f>
        <v>0</v>
      </c>
      <c r="K111" s="134" t="s">
        <v>33</v>
      </c>
      <c r="L111" s="33"/>
      <c r="M111" s="139" t="s">
        <v>33</v>
      </c>
      <c r="N111" s="140" t="s">
        <v>49</v>
      </c>
      <c r="P111" s="141">
        <f>O111*H111</f>
        <v>0</v>
      </c>
      <c r="Q111" s="141">
        <v>0</v>
      </c>
      <c r="R111" s="141">
        <f>Q111*H111</f>
        <v>0</v>
      </c>
      <c r="S111" s="141">
        <v>0</v>
      </c>
      <c r="T111" s="142">
        <f>S111*H111</f>
        <v>0</v>
      </c>
      <c r="AR111" s="143" t="s">
        <v>201</v>
      </c>
      <c r="AT111" s="143" t="s">
        <v>197</v>
      </c>
      <c r="AU111" s="143" t="s">
        <v>87</v>
      </c>
      <c r="AY111" s="17" t="s">
        <v>194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7" t="s">
        <v>85</v>
      </c>
      <c r="BK111" s="144">
        <f>ROUND(I111*H111,2)</f>
        <v>0</v>
      </c>
      <c r="BL111" s="17" t="s">
        <v>201</v>
      </c>
      <c r="BM111" s="143" t="s">
        <v>683</v>
      </c>
    </row>
    <row r="112" spans="2:47" s="1" customFormat="1" ht="68.25">
      <c r="B112" s="33"/>
      <c r="D112" s="145" t="s">
        <v>206</v>
      </c>
      <c r="F112" s="146" t="s">
        <v>465</v>
      </c>
      <c r="I112" s="147"/>
      <c r="L112" s="33"/>
      <c r="M112" s="148"/>
      <c r="T112" s="54"/>
      <c r="AT112" s="17" t="s">
        <v>206</v>
      </c>
      <c r="AU112" s="17" t="s">
        <v>87</v>
      </c>
    </row>
    <row r="113" spans="2:51" s="12" customFormat="1" ht="11.25">
      <c r="B113" s="151"/>
      <c r="D113" s="145" t="s">
        <v>320</v>
      </c>
      <c r="E113" s="152" t="s">
        <v>33</v>
      </c>
      <c r="F113" s="153" t="s">
        <v>466</v>
      </c>
      <c r="H113" s="154">
        <v>1</v>
      </c>
      <c r="I113" s="155"/>
      <c r="L113" s="151"/>
      <c r="M113" s="156"/>
      <c r="T113" s="157"/>
      <c r="AT113" s="152" t="s">
        <v>320</v>
      </c>
      <c r="AU113" s="152" t="s">
        <v>87</v>
      </c>
      <c r="AV113" s="12" t="s">
        <v>87</v>
      </c>
      <c r="AW113" s="12" t="s">
        <v>39</v>
      </c>
      <c r="AX113" s="12" t="s">
        <v>85</v>
      </c>
      <c r="AY113" s="152" t="s">
        <v>194</v>
      </c>
    </row>
    <row r="114" spans="2:65" s="1" customFormat="1" ht="16.5" customHeight="1">
      <c r="B114" s="33"/>
      <c r="C114" s="132" t="s">
        <v>223</v>
      </c>
      <c r="D114" s="132" t="s">
        <v>197</v>
      </c>
      <c r="E114" s="133" t="s">
        <v>467</v>
      </c>
      <c r="F114" s="134" t="s">
        <v>468</v>
      </c>
      <c r="G114" s="135" t="s">
        <v>200</v>
      </c>
      <c r="H114" s="136">
        <v>1</v>
      </c>
      <c r="I114" s="137"/>
      <c r="J114" s="138">
        <f>ROUND(I114*H114,2)</f>
        <v>0</v>
      </c>
      <c r="K114" s="134" t="s">
        <v>33</v>
      </c>
      <c r="L114" s="33"/>
      <c r="M114" s="139" t="s">
        <v>33</v>
      </c>
      <c r="N114" s="140" t="s">
        <v>49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201</v>
      </c>
      <c r="AT114" s="143" t="s">
        <v>197</v>
      </c>
      <c r="AU114" s="143" t="s">
        <v>87</v>
      </c>
      <c r="AY114" s="17" t="s">
        <v>194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7" t="s">
        <v>85</v>
      </c>
      <c r="BK114" s="144">
        <f>ROUND(I114*H114,2)</f>
        <v>0</v>
      </c>
      <c r="BL114" s="17" t="s">
        <v>201</v>
      </c>
      <c r="BM114" s="143" t="s">
        <v>684</v>
      </c>
    </row>
    <row r="115" spans="2:47" s="1" customFormat="1" ht="48.75">
      <c r="B115" s="33"/>
      <c r="D115" s="145" t="s">
        <v>206</v>
      </c>
      <c r="F115" s="146" t="s">
        <v>470</v>
      </c>
      <c r="I115" s="147"/>
      <c r="L115" s="33"/>
      <c r="M115" s="148"/>
      <c r="T115" s="54"/>
      <c r="AT115" s="17" t="s">
        <v>206</v>
      </c>
      <c r="AU115" s="17" t="s">
        <v>87</v>
      </c>
    </row>
    <row r="116" spans="2:51" s="12" customFormat="1" ht="11.25">
      <c r="B116" s="151"/>
      <c r="D116" s="145" t="s">
        <v>320</v>
      </c>
      <c r="E116" s="152" t="s">
        <v>33</v>
      </c>
      <c r="F116" s="153" t="s">
        <v>513</v>
      </c>
      <c r="H116" s="154">
        <v>1</v>
      </c>
      <c r="I116" s="155"/>
      <c r="L116" s="151"/>
      <c r="M116" s="156"/>
      <c r="T116" s="157"/>
      <c r="AT116" s="152" t="s">
        <v>320</v>
      </c>
      <c r="AU116" s="152" t="s">
        <v>87</v>
      </c>
      <c r="AV116" s="12" t="s">
        <v>87</v>
      </c>
      <c r="AW116" s="12" t="s">
        <v>39</v>
      </c>
      <c r="AX116" s="12" t="s">
        <v>85</v>
      </c>
      <c r="AY116" s="152" t="s">
        <v>194</v>
      </c>
    </row>
    <row r="117" spans="2:65" s="1" customFormat="1" ht="21.75" customHeight="1">
      <c r="B117" s="33"/>
      <c r="C117" s="132" t="s">
        <v>228</v>
      </c>
      <c r="D117" s="132" t="s">
        <v>197</v>
      </c>
      <c r="E117" s="133" t="s">
        <v>685</v>
      </c>
      <c r="F117" s="134" t="s">
        <v>686</v>
      </c>
      <c r="G117" s="135" t="s">
        <v>367</v>
      </c>
      <c r="H117" s="136">
        <v>17</v>
      </c>
      <c r="I117" s="137"/>
      <c r="J117" s="138">
        <f>ROUND(I117*H117,2)</f>
        <v>0</v>
      </c>
      <c r="K117" s="134" t="s">
        <v>295</v>
      </c>
      <c r="L117" s="33"/>
      <c r="M117" s="139" t="s">
        <v>33</v>
      </c>
      <c r="N117" s="140" t="s">
        <v>49</v>
      </c>
      <c r="P117" s="141">
        <f>O117*H117</f>
        <v>0</v>
      </c>
      <c r="Q117" s="141">
        <v>0.00027</v>
      </c>
      <c r="R117" s="141">
        <f>Q117*H117</f>
        <v>0.00459</v>
      </c>
      <c r="S117" s="141">
        <v>0</v>
      </c>
      <c r="T117" s="142">
        <f>S117*H117</f>
        <v>0</v>
      </c>
      <c r="AR117" s="143" t="s">
        <v>201</v>
      </c>
      <c r="AT117" s="143" t="s">
        <v>197</v>
      </c>
      <c r="AU117" s="143" t="s">
        <v>87</v>
      </c>
      <c r="AY117" s="17" t="s">
        <v>194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7" t="s">
        <v>85</v>
      </c>
      <c r="BK117" s="144">
        <f>ROUND(I117*H117,2)</f>
        <v>0</v>
      </c>
      <c r="BL117" s="17" t="s">
        <v>201</v>
      </c>
      <c r="BM117" s="143" t="s">
        <v>687</v>
      </c>
    </row>
    <row r="118" spans="2:47" s="1" customFormat="1" ht="11.25">
      <c r="B118" s="33"/>
      <c r="D118" s="149" t="s">
        <v>297</v>
      </c>
      <c r="F118" s="150" t="s">
        <v>688</v>
      </c>
      <c r="I118" s="147"/>
      <c r="L118" s="33"/>
      <c r="M118" s="148"/>
      <c r="T118" s="54"/>
      <c r="AT118" s="17" t="s">
        <v>297</v>
      </c>
      <c r="AU118" s="17" t="s">
        <v>87</v>
      </c>
    </row>
    <row r="119" spans="2:51" s="12" customFormat="1" ht="11.25">
      <c r="B119" s="151"/>
      <c r="D119" s="145" t="s">
        <v>320</v>
      </c>
      <c r="E119" s="152" t="s">
        <v>33</v>
      </c>
      <c r="F119" s="153" t="s">
        <v>682</v>
      </c>
      <c r="H119" s="154">
        <v>17</v>
      </c>
      <c r="I119" s="155"/>
      <c r="L119" s="151"/>
      <c r="M119" s="156"/>
      <c r="T119" s="157"/>
      <c r="AT119" s="152" t="s">
        <v>320</v>
      </c>
      <c r="AU119" s="152" t="s">
        <v>87</v>
      </c>
      <c r="AV119" s="12" t="s">
        <v>87</v>
      </c>
      <c r="AW119" s="12" t="s">
        <v>39</v>
      </c>
      <c r="AX119" s="12" t="s">
        <v>85</v>
      </c>
      <c r="AY119" s="152" t="s">
        <v>194</v>
      </c>
    </row>
    <row r="120" spans="2:63" s="11" customFormat="1" ht="22.9" customHeight="1">
      <c r="B120" s="120"/>
      <c r="D120" s="121" t="s">
        <v>77</v>
      </c>
      <c r="E120" s="130" t="s">
        <v>208</v>
      </c>
      <c r="F120" s="130" t="s">
        <v>341</v>
      </c>
      <c r="I120" s="123"/>
      <c r="J120" s="131">
        <f>BK120</f>
        <v>0</v>
      </c>
      <c r="L120" s="120"/>
      <c r="M120" s="125"/>
      <c r="P120" s="126">
        <f>SUM(P121:P131)</f>
        <v>0</v>
      </c>
      <c r="R120" s="126">
        <f>SUM(R121:R131)</f>
        <v>59.686023999999996</v>
      </c>
      <c r="T120" s="127">
        <f>SUM(T121:T131)</f>
        <v>0</v>
      </c>
      <c r="AR120" s="121" t="s">
        <v>85</v>
      </c>
      <c r="AT120" s="128" t="s">
        <v>77</v>
      </c>
      <c r="AU120" s="128" t="s">
        <v>85</v>
      </c>
      <c r="AY120" s="121" t="s">
        <v>194</v>
      </c>
      <c r="BK120" s="129">
        <f>SUM(BK121:BK131)</f>
        <v>0</v>
      </c>
    </row>
    <row r="121" spans="2:65" s="1" customFormat="1" ht="55.5" customHeight="1">
      <c r="B121" s="33"/>
      <c r="C121" s="132" t="s">
        <v>235</v>
      </c>
      <c r="D121" s="132" t="s">
        <v>197</v>
      </c>
      <c r="E121" s="133" t="s">
        <v>581</v>
      </c>
      <c r="F121" s="134" t="s">
        <v>582</v>
      </c>
      <c r="G121" s="135" t="s">
        <v>344</v>
      </c>
      <c r="H121" s="136">
        <v>9.6</v>
      </c>
      <c r="I121" s="137"/>
      <c r="J121" s="138">
        <f>ROUND(I121*H121,2)</f>
        <v>0</v>
      </c>
      <c r="K121" s="134" t="s">
        <v>295</v>
      </c>
      <c r="L121" s="33"/>
      <c r="M121" s="139" t="s">
        <v>33</v>
      </c>
      <c r="N121" s="140" t="s">
        <v>49</v>
      </c>
      <c r="P121" s="141">
        <f>O121*H121</f>
        <v>0</v>
      </c>
      <c r="Q121" s="141">
        <v>3.05924</v>
      </c>
      <c r="R121" s="141">
        <f>Q121*H121</f>
        <v>29.368703999999997</v>
      </c>
      <c r="S121" s="141">
        <v>0</v>
      </c>
      <c r="T121" s="142">
        <f>S121*H121</f>
        <v>0</v>
      </c>
      <c r="AR121" s="143" t="s">
        <v>201</v>
      </c>
      <c r="AT121" s="143" t="s">
        <v>197</v>
      </c>
      <c r="AU121" s="143" t="s">
        <v>87</v>
      </c>
      <c r="AY121" s="17" t="s">
        <v>194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7" t="s">
        <v>85</v>
      </c>
      <c r="BK121" s="144">
        <f>ROUND(I121*H121,2)</f>
        <v>0</v>
      </c>
      <c r="BL121" s="17" t="s">
        <v>201</v>
      </c>
      <c r="BM121" s="143" t="s">
        <v>689</v>
      </c>
    </row>
    <row r="122" spans="2:47" s="1" customFormat="1" ht="11.25">
      <c r="B122" s="33"/>
      <c r="D122" s="149" t="s">
        <v>297</v>
      </c>
      <c r="F122" s="150" t="s">
        <v>584</v>
      </c>
      <c r="I122" s="147"/>
      <c r="L122" s="33"/>
      <c r="M122" s="148"/>
      <c r="T122" s="54"/>
      <c r="AT122" s="17" t="s">
        <v>297</v>
      </c>
      <c r="AU122" s="17" t="s">
        <v>87</v>
      </c>
    </row>
    <row r="123" spans="2:51" s="12" customFormat="1" ht="11.25">
      <c r="B123" s="151"/>
      <c r="D123" s="145" t="s">
        <v>320</v>
      </c>
      <c r="E123" s="152" t="s">
        <v>33</v>
      </c>
      <c r="F123" s="153" t="s">
        <v>690</v>
      </c>
      <c r="H123" s="154">
        <v>9.6</v>
      </c>
      <c r="I123" s="155"/>
      <c r="L123" s="151"/>
      <c r="M123" s="156"/>
      <c r="T123" s="157"/>
      <c r="AT123" s="152" t="s">
        <v>320</v>
      </c>
      <c r="AU123" s="152" t="s">
        <v>87</v>
      </c>
      <c r="AV123" s="12" t="s">
        <v>87</v>
      </c>
      <c r="AW123" s="12" t="s">
        <v>39</v>
      </c>
      <c r="AX123" s="12" t="s">
        <v>85</v>
      </c>
      <c r="AY123" s="152" t="s">
        <v>194</v>
      </c>
    </row>
    <row r="124" spans="2:65" s="1" customFormat="1" ht="33" customHeight="1">
      <c r="B124" s="33"/>
      <c r="C124" s="132" t="s">
        <v>239</v>
      </c>
      <c r="D124" s="132" t="s">
        <v>197</v>
      </c>
      <c r="E124" s="133" t="s">
        <v>472</v>
      </c>
      <c r="F124" s="134" t="s">
        <v>473</v>
      </c>
      <c r="G124" s="135" t="s">
        <v>344</v>
      </c>
      <c r="H124" s="136">
        <v>12</v>
      </c>
      <c r="I124" s="137"/>
      <c r="J124" s="138">
        <f>ROUND(I124*H124,2)</f>
        <v>0</v>
      </c>
      <c r="K124" s="134" t="s">
        <v>295</v>
      </c>
      <c r="L124" s="33"/>
      <c r="M124" s="139" t="s">
        <v>33</v>
      </c>
      <c r="N124" s="140" t="s">
        <v>49</v>
      </c>
      <c r="P124" s="141">
        <f>O124*H124</f>
        <v>0</v>
      </c>
      <c r="Q124" s="141">
        <v>2.50682</v>
      </c>
      <c r="R124" s="141">
        <f>Q124*H124</f>
        <v>30.08184</v>
      </c>
      <c r="S124" s="141">
        <v>0</v>
      </c>
      <c r="T124" s="142">
        <f>S124*H124</f>
        <v>0</v>
      </c>
      <c r="AR124" s="143" t="s">
        <v>201</v>
      </c>
      <c r="AT124" s="143" t="s">
        <v>197</v>
      </c>
      <c r="AU124" s="143" t="s">
        <v>87</v>
      </c>
      <c r="AY124" s="17" t="s">
        <v>194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7" t="s">
        <v>85</v>
      </c>
      <c r="BK124" s="144">
        <f>ROUND(I124*H124,2)</f>
        <v>0</v>
      </c>
      <c r="BL124" s="17" t="s">
        <v>201</v>
      </c>
      <c r="BM124" s="143" t="s">
        <v>691</v>
      </c>
    </row>
    <row r="125" spans="2:47" s="1" customFormat="1" ht="11.25">
      <c r="B125" s="33"/>
      <c r="D125" s="149" t="s">
        <v>297</v>
      </c>
      <c r="F125" s="150" t="s">
        <v>475</v>
      </c>
      <c r="I125" s="147"/>
      <c r="L125" s="33"/>
      <c r="M125" s="148"/>
      <c r="T125" s="54"/>
      <c r="AT125" s="17" t="s">
        <v>297</v>
      </c>
      <c r="AU125" s="17" t="s">
        <v>87</v>
      </c>
    </row>
    <row r="126" spans="2:51" s="12" customFormat="1" ht="11.25">
      <c r="B126" s="151"/>
      <c r="D126" s="145" t="s">
        <v>320</v>
      </c>
      <c r="E126" s="152" t="s">
        <v>33</v>
      </c>
      <c r="F126" s="153" t="s">
        <v>692</v>
      </c>
      <c r="H126" s="154">
        <v>12</v>
      </c>
      <c r="I126" s="155"/>
      <c r="L126" s="151"/>
      <c r="M126" s="156"/>
      <c r="T126" s="157"/>
      <c r="AT126" s="152" t="s">
        <v>320</v>
      </c>
      <c r="AU126" s="152" t="s">
        <v>87</v>
      </c>
      <c r="AV126" s="12" t="s">
        <v>87</v>
      </c>
      <c r="AW126" s="12" t="s">
        <v>39</v>
      </c>
      <c r="AX126" s="12" t="s">
        <v>85</v>
      </c>
      <c r="AY126" s="152" t="s">
        <v>194</v>
      </c>
    </row>
    <row r="127" spans="2:65" s="1" customFormat="1" ht="37.9" customHeight="1">
      <c r="B127" s="33"/>
      <c r="C127" s="132" t="s">
        <v>243</v>
      </c>
      <c r="D127" s="132" t="s">
        <v>197</v>
      </c>
      <c r="E127" s="133" t="s">
        <v>477</v>
      </c>
      <c r="F127" s="134" t="s">
        <v>478</v>
      </c>
      <c r="G127" s="135" t="s">
        <v>317</v>
      </c>
      <c r="H127" s="136">
        <v>29</v>
      </c>
      <c r="I127" s="137"/>
      <c r="J127" s="138">
        <f>ROUND(I127*H127,2)</f>
        <v>0</v>
      </c>
      <c r="K127" s="134" t="s">
        <v>295</v>
      </c>
      <c r="L127" s="33"/>
      <c r="M127" s="139" t="s">
        <v>33</v>
      </c>
      <c r="N127" s="140" t="s">
        <v>49</v>
      </c>
      <c r="P127" s="141">
        <f>O127*H127</f>
        <v>0</v>
      </c>
      <c r="Q127" s="141">
        <v>0.00726</v>
      </c>
      <c r="R127" s="141">
        <f>Q127*H127</f>
        <v>0.21054</v>
      </c>
      <c r="S127" s="141">
        <v>0</v>
      </c>
      <c r="T127" s="142">
        <f>S127*H127</f>
        <v>0</v>
      </c>
      <c r="AR127" s="143" t="s">
        <v>201</v>
      </c>
      <c r="AT127" s="143" t="s">
        <v>197</v>
      </c>
      <c r="AU127" s="143" t="s">
        <v>87</v>
      </c>
      <c r="AY127" s="17" t="s">
        <v>194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7" t="s">
        <v>85</v>
      </c>
      <c r="BK127" s="144">
        <f>ROUND(I127*H127,2)</f>
        <v>0</v>
      </c>
      <c r="BL127" s="17" t="s">
        <v>201</v>
      </c>
      <c r="BM127" s="143" t="s">
        <v>693</v>
      </c>
    </row>
    <row r="128" spans="2:47" s="1" customFormat="1" ht="11.25">
      <c r="B128" s="33"/>
      <c r="D128" s="149" t="s">
        <v>297</v>
      </c>
      <c r="F128" s="150" t="s">
        <v>480</v>
      </c>
      <c r="I128" s="147"/>
      <c r="L128" s="33"/>
      <c r="M128" s="148"/>
      <c r="T128" s="54"/>
      <c r="AT128" s="17" t="s">
        <v>297</v>
      </c>
      <c r="AU128" s="17" t="s">
        <v>87</v>
      </c>
    </row>
    <row r="129" spans="2:51" s="12" customFormat="1" ht="11.25">
      <c r="B129" s="151"/>
      <c r="D129" s="145" t="s">
        <v>320</v>
      </c>
      <c r="E129" s="152" t="s">
        <v>33</v>
      </c>
      <c r="F129" s="153" t="s">
        <v>694</v>
      </c>
      <c r="H129" s="154">
        <v>29</v>
      </c>
      <c r="I129" s="155"/>
      <c r="L129" s="151"/>
      <c r="M129" s="156"/>
      <c r="T129" s="157"/>
      <c r="AT129" s="152" t="s">
        <v>320</v>
      </c>
      <c r="AU129" s="152" t="s">
        <v>87</v>
      </c>
      <c r="AV129" s="12" t="s">
        <v>87</v>
      </c>
      <c r="AW129" s="12" t="s">
        <v>39</v>
      </c>
      <c r="AX129" s="12" t="s">
        <v>85</v>
      </c>
      <c r="AY129" s="152" t="s">
        <v>194</v>
      </c>
    </row>
    <row r="130" spans="2:65" s="1" customFormat="1" ht="37.9" customHeight="1">
      <c r="B130" s="33"/>
      <c r="C130" s="132" t="s">
        <v>247</v>
      </c>
      <c r="D130" s="132" t="s">
        <v>197</v>
      </c>
      <c r="E130" s="133" t="s">
        <v>482</v>
      </c>
      <c r="F130" s="134" t="s">
        <v>483</v>
      </c>
      <c r="G130" s="135" t="s">
        <v>317</v>
      </c>
      <c r="H130" s="136">
        <v>29</v>
      </c>
      <c r="I130" s="137"/>
      <c r="J130" s="138">
        <f>ROUND(I130*H130,2)</f>
        <v>0</v>
      </c>
      <c r="K130" s="134" t="s">
        <v>295</v>
      </c>
      <c r="L130" s="33"/>
      <c r="M130" s="139" t="s">
        <v>33</v>
      </c>
      <c r="N130" s="140" t="s">
        <v>49</v>
      </c>
      <c r="P130" s="141">
        <f>O130*H130</f>
        <v>0</v>
      </c>
      <c r="Q130" s="141">
        <v>0.00086</v>
      </c>
      <c r="R130" s="141">
        <f>Q130*H130</f>
        <v>0.02494</v>
      </c>
      <c r="S130" s="141">
        <v>0</v>
      </c>
      <c r="T130" s="142">
        <f>S130*H130</f>
        <v>0</v>
      </c>
      <c r="AR130" s="143" t="s">
        <v>201</v>
      </c>
      <c r="AT130" s="143" t="s">
        <v>197</v>
      </c>
      <c r="AU130" s="143" t="s">
        <v>87</v>
      </c>
      <c r="AY130" s="17" t="s">
        <v>194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7" t="s">
        <v>85</v>
      </c>
      <c r="BK130" s="144">
        <f>ROUND(I130*H130,2)</f>
        <v>0</v>
      </c>
      <c r="BL130" s="17" t="s">
        <v>201</v>
      </c>
      <c r="BM130" s="143" t="s">
        <v>695</v>
      </c>
    </row>
    <row r="131" spans="2:47" s="1" customFormat="1" ht="11.25">
      <c r="B131" s="33"/>
      <c r="D131" s="149" t="s">
        <v>297</v>
      </c>
      <c r="F131" s="150" t="s">
        <v>485</v>
      </c>
      <c r="I131" s="147"/>
      <c r="L131" s="33"/>
      <c r="M131" s="148"/>
      <c r="T131" s="54"/>
      <c r="AT131" s="17" t="s">
        <v>297</v>
      </c>
      <c r="AU131" s="17" t="s">
        <v>87</v>
      </c>
    </row>
    <row r="132" spans="2:63" s="11" customFormat="1" ht="22.9" customHeight="1">
      <c r="B132" s="120"/>
      <c r="D132" s="121" t="s">
        <v>77</v>
      </c>
      <c r="E132" s="130" t="s">
        <v>201</v>
      </c>
      <c r="F132" s="130" t="s">
        <v>354</v>
      </c>
      <c r="I132" s="123"/>
      <c r="J132" s="131">
        <f>BK132</f>
        <v>0</v>
      </c>
      <c r="L132" s="120"/>
      <c r="M132" s="125"/>
      <c r="P132" s="126">
        <f>SUM(P133:P134)</f>
        <v>0</v>
      </c>
      <c r="R132" s="126">
        <f>SUM(R133:R134)</f>
        <v>7.9872</v>
      </c>
      <c r="T132" s="127">
        <f>SUM(T133:T134)</f>
        <v>0</v>
      </c>
      <c r="AR132" s="121" t="s">
        <v>85</v>
      </c>
      <c r="AT132" s="128" t="s">
        <v>77</v>
      </c>
      <c r="AU132" s="128" t="s">
        <v>85</v>
      </c>
      <c r="AY132" s="121" t="s">
        <v>194</v>
      </c>
      <c r="BK132" s="129">
        <f>SUM(BK133:BK134)</f>
        <v>0</v>
      </c>
    </row>
    <row r="133" spans="2:65" s="1" customFormat="1" ht="16.5" customHeight="1">
      <c r="B133" s="33"/>
      <c r="C133" s="132" t="s">
        <v>251</v>
      </c>
      <c r="D133" s="132" t="s">
        <v>197</v>
      </c>
      <c r="E133" s="133" t="s">
        <v>591</v>
      </c>
      <c r="F133" s="134" t="s">
        <v>592</v>
      </c>
      <c r="G133" s="135" t="s">
        <v>344</v>
      </c>
      <c r="H133" s="136">
        <v>4</v>
      </c>
      <c r="I133" s="137"/>
      <c r="J133" s="138">
        <f>ROUND(I133*H133,2)</f>
        <v>0</v>
      </c>
      <c r="K133" s="134" t="s">
        <v>33</v>
      </c>
      <c r="L133" s="33"/>
      <c r="M133" s="139" t="s">
        <v>33</v>
      </c>
      <c r="N133" s="140" t="s">
        <v>49</v>
      </c>
      <c r="P133" s="141">
        <f>O133*H133</f>
        <v>0</v>
      </c>
      <c r="Q133" s="141">
        <v>1.9968</v>
      </c>
      <c r="R133" s="141">
        <f>Q133*H133</f>
        <v>7.9872</v>
      </c>
      <c r="S133" s="141">
        <v>0</v>
      </c>
      <c r="T133" s="142">
        <f>S133*H133</f>
        <v>0</v>
      </c>
      <c r="AR133" s="143" t="s">
        <v>201</v>
      </c>
      <c r="AT133" s="143" t="s">
        <v>197</v>
      </c>
      <c r="AU133" s="143" t="s">
        <v>87</v>
      </c>
      <c r="AY133" s="17" t="s">
        <v>194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7" t="s">
        <v>85</v>
      </c>
      <c r="BK133" s="144">
        <f>ROUND(I133*H133,2)</f>
        <v>0</v>
      </c>
      <c r="BL133" s="17" t="s">
        <v>201</v>
      </c>
      <c r="BM133" s="143" t="s">
        <v>696</v>
      </c>
    </row>
    <row r="134" spans="2:51" s="12" customFormat="1" ht="11.25">
      <c r="B134" s="151"/>
      <c r="D134" s="145" t="s">
        <v>320</v>
      </c>
      <c r="E134" s="152" t="s">
        <v>33</v>
      </c>
      <c r="F134" s="153" t="s">
        <v>697</v>
      </c>
      <c r="H134" s="154">
        <v>4</v>
      </c>
      <c r="I134" s="155"/>
      <c r="L134" s="151"/>
      <c r="M134" s="156"/>
      <c r="T134" s="157"/>
      <c r="AT134" s="152" t="s">
        <v>320</v>
      </c>
      <c r="AU134" s="152" t="s">
        <v>87</v>
      </c>
      <c r="AV134" s="12" t="s">
        <v>87</v>
      </c>
      <c r="AW134" s="12" t="s">
        <v>39</v>
      </c>
      <c r="AX134" s="12" t="s">
        <v>85</v>
      </c>
      <c r="AY134" s="152" t="s">
        <v>194</v>
      </c>
    </row>
    <row r="135" spans="2:63" s="11" customFormat="1" ht="22.9" customHeight="1">
      <c r="B135" s="120"/>
      <c r="D135" s="121" t="s">
        <v>77</v>
      </c>
      <c r="E135" s="130" t="s">
        <v>219</v>
      </c>
      <c r="F135" s="130" t="s">
        <v>529</v>
      </c>
      <c r="I135" s="123"/>
      <c r="J135" s="131">
        <f>BK135</f>
        <v>0</v>
      </c>
      <c r="L135" s="120"/>
      <c r="M135" s="125"/>
      <c r="P135" s="126">
        <f>SUM(P136:P137)</f>
        <v>0</v>
      </c>
      <c r="R135" s="126">
        <f>SUM(R136:R137)</f>
        <v>4.30191</v>
      </c>
      <c r="T135" s="127">
        <f>SUM(T136:T137)</f>
        <v>0</v>
      </c>
      <c r="AR135" s="121" t="s">
        <v>85</v>
      </c>
      <c r="AT135" s="128" t="s">
        <v>77</v>
      </c>
      <c r="AU135" s="128" t="s">
        <v>85</v>
      </c>
      <c r="AY135" s="121" t="s">
        <v>194</v>
      </c>
      <c r="BK135" s="129">
        <f>SUM(BK136:BK137)</f>
        <v>0</v>
      </c>
    </row>
    <row r="136" spans="2:65" s="1" customFormat="1" ht="24.2" customHeight="1">
      <c r="B136" s="33"/>
      <c r="C136" s="132" t="s">
        <v>257</v>
      </c>
      <c r="D136" s="132" t="s">
        <v>197</v>
      </c>
      <c r="E136" s="133" t="s">
        <v>530</v>
      </c>
      <c r="F136" s="134" t="s">
        <v>531</v>
      </c>
      <c r="G136" s="135" t="s">
        <v>317</v>
      </c>
      <c r="H136" s="136">
        <v>47</v>
      </c>
      <c r="I136" s="137"/>
      <c r="J136" s="138">
        <f>ROUND(I136*H136,2)</f>
        <v>0</v>
      </c>
      <c r="K136" s="134" t="s">
        <v>295</v>
      </c>
      <c r="L136" s="33"/>
      <c r="M136" s="139" t="s">
        <v>33</v>
      </c>
      <c r="N136" s="140" t="s">
        <v>49</v>
      </c>
      <c r="P136" s="141">
        <f>O136*H136</f>
        <v>0</v>
      </c>
      <c r="Q136" s="141">
        <v>0.09153</v>
      </c>
      <c r="R136" s="141">
        <f>Q136*H136</f>
        <v>4.30191</v>
      </c>
      <c r="S136" s="141">
        <v>0</v>
      </c>
      <c r="T136" s="142">
        <f>S136*H136</f>
        <v>0</v>
      </c>
      <c r="AR136" s="143" t="s">
        <v>201</v>
      </c>
      <c r="AT136" s="143" t="s">
        <v>197</v>
      </c>
      <c r="AU136" s="143" t="s">
        <v>87</v>
      </c>
      <c r="AY136" s="17" t="s">
        <v>194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7" t="s">
        <v>85</v>
      </c>
      <c r="BK136" s="144">
        <f>ROUND(I136*H136,2)</f>
        <v>0</v>
      </c>
      <c r="BL136" s="17" t="s">
        <v>201</v>
      </c>
      <c r="BM136" s="143" t="s">
        <v>698</v>
      </c>
    </row>
    <row r="137" spans="2:47" s="1" customFormat="1" ht="11.25">
      <c r="B137" s="33"/>
      <c r="D137" s="149" t="s">
        <v>297</v>
      </c>
      <c r="F137" s="150" t="s">
        <v>533</v>
      </c>
      <c r="I137" s="147"/>
      <c r="L137" s="33"/>
      <c r="M137" s="148"/>
      <c r="T137" s="54"/>
      <c r="AT137" s="17" t="s">
        <v>297</v>
      </c>
      <c r="AU137" s="17" t="s">
        <v>87</v>
      </c>
    </row>
    <row r="138" spans="2:63" s="11" customFormat="1" ht="22.9" customHeight="1">
      <c r="B138" s="120"/>
      <c r="D138" s="121" t="s">
        <v>77</v>
      </c>
      <c r="E138" s="130" t="s">
        <v>235</v>
      </c>
      <c r="F138" s="130" t="s">
        <v>364</v>
      </c>
      <c r="I138" s="123"/>
      <c r="J138" s="131">
        <f>BK138</f>
        <v>0</v>
      </c>
      <c r="L138" s="120"/>
      <c r="M138" s="125"/>
      <c r="P138" s="126">
        <f>SUM(P139:P149)</f>
        <v>0</v>
      </c>
      <c r="R138" s="126">
        <f>SUM(R139:R149)</f>
        <v>0.09292</v>
      </c>
      <c r="T138" s="127">
        <f>SUM(T139:T149)</f>
        <v>0.8628</v>
      </c>
      <c r="AR138" s="121" t="s">
        <v>85</v>
      </c>
      <c r="AT138" s="128" t="s">
        <v>77</v>
      </c>
      <c r="AU138" s="128" t="s">
        <v>85</v>
      </c>
      <c r="AY138" s="121" t="s">
        <v>194</v>
      </c>
      <c r="BK138" s="129">
        <f>SUM(BK139:BK149)</f>
        <v>0</v>
      </c>
    </row>
    <row r="139" spans="2:65" s="1" customFormat="1" ht="37.9" customHeight="1">
      <c r="B139" s="33"/>
      <c r="C139" s="132" t="s">
        <v>8</v>
      </c>
      <c r="D139" s="132" t="s">
        <v>197</v>
      </c>
      <c r="E139" s="133" t="s">
        <v>535</v>
      </c>
      <c r="F139" s="134" t="s">
        <v>536</v>
      </c>
      <c r="G139" s="135" t="s">
        <v>317</v>
      </c>
      <c r="H139" s="136">
        <v>79</v>
      </c>
      <c r="I139" s="137"/>
      <c r="J139" s="138">
        <f>ROUND(I139*H139,2)</f>
        <v>0</v>
      </c>
      <c r="K139" s="134" t="s">
        <v>295</v>
      </c>
      <c r="L139" s="33"/>
      <c r="M139" s="139" t="s">
        <v>33</v>
      </c>
      <c r="N139" s="140" t="s">
        <v>49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201</v>
      </c>
      <c r="AT139" s="143" t="s">
        <v>197</v>
      </c>
      <c r="AU139" s="143" t="s">
        <v>87</v>
      </c>
      <c r="AY139" s="17" t="s">
        <v>194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7" t="s">
        <v>85</v>
      </c>
      <c r="BK139" s="144">
        <f>ROUND(I139*H139,2)</f>
        <v>0</v>
      </c>
      <c r="BL139" s="17" t="s">
        <v>201</v>
      </c>
      <c r="BM139" s="143" t="s">
        <v>699</v>
      </c>
    </row>
    <row r="140" spans="2:47" s="1" customFormat="1" ht="11.25">
      <c r="B140" s="33"/>
      <c r="D140" s="149" t="s">
        <v>297</v>
      </c>
      <c r="F140" s="150" t="s">
        <v>538</v>
      </c>
      <c r="I140" s="147"/>
      <c r="L140" s="33"/>
      <c r="M140" s="148"/>
      <c r="T140" s="54"/>
      <c r="AT140" s="17" t="s">
        <v>297</v>
      </c>
      <c r="AU140" s="17" t="s">
        <v>87</v>
      </c>
    </row>
    <row r="141" spans="2:51" s="12" customFormat="1" ht="11.25">
      <c r="B141" s="151"/>
      <c r="D141" s="145" t="s">
        <v>320</v>
      </c>
      <c r="E141" s="152" t="s">
        <v>33</v>
      </c>
      <c r="F141" s="153" t="s">
        <v>700</v>
      </c>
      <c r="H141" s="154">
        <v>79</v>
      </c>
      <c r="I141" s="155"/>
      <c r="L141" s="151"/>
      <c r="M141" s="156"/>
      <c r="T141" s="157"/>
      <c r="AT141" s="152" t="s">
        <v>320</v>
      </c>
      <c r="AU141" s="152" t="s">
        <v>87</v>
      </c>
      <c r="AV141" s="12" t="s">
        <v>87</v>
      </c>
      <c r="AW141" s="12" t="s">
        <v>39</v>
      </c>
      <c r="AX141" s="12" t="s">
        <v>85</v>
      </c>
      <c r="AY141" s="152" t="s">
        <v>194</v>
      </c>
    </row>
    <row r="142" spans="2:65" s="1" customFormat="1" ht="37.9" customHeight="1">
      <c r="B142" s="33"/>
      <c r="C142" s="132" t="s">
        <v>265</v>
      </c>
      <c r="D142" s="132" t="s">
        <v>197</v>
      </c>
      <c r="E142" s="133" t="s">
        <v>540</v>
      </c>
      <c r="F142" s="134" t="s">
        <v>541</v>
      </c>
      <c r="G142" s="135" t="s">
        <v>317</v>
      </c>
      <c r="H142" s="136">
        <v>47</v>
      </c>
      <c r="I142" s="137"/>
      <c r="J142" s="138">
        <f>ROUND(I142*H142,2)</f>
        <v>0</v>
      </c>
      <c r="K142" s="134" t="s">
        <v>295</v>
      </c>
      <c r="L142" s="33"/>
      <c r="M142" s="139" t="s">
        <v>33</v>
      </c>
      <c r="N142" s="140" t="s">
        <v>49</v>
      </c>
      <c r="P142" s="141">
        <f>O142*H142</f>
        <v>0</v>
      </c>
      <c r="Q142" s="141">
        <v>0</v>
      </c>
      <c r="R142" s="141">
        <f>Q142*H142</f>
        <v>0</v>
      </c>
      <c r="S142" s="141">
        <v>0.018</v>
      </c>
      <c r="T142" s="142">
        <f>S142*H142</f>
        <v>0.846</v>
      </c>
      <c r="AR142" s="143" t="s">
        <v>201</v>
      </c>
      <c r="AT142" s="143" t="s">
        <v>197</v>
      </c>
      <c r="AU142" s="143" t="s">
        <v>87</v>
      </c>
      <c r="AY142" s="17" t="s">
        <v>194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7" t="s">
        <v>85</v>
      </c>
      <c r="BK142" s="144">
        <f>ROUND(I142*H142,2)</f>
        <v>0</v>
      </c>
      <c r="BL142" s="17" t="s">
        <v>201</v>
      </c>
      <c r="BM142" s="143" t="s">
        <v>701</v>
      </c>
    </row>
    <row r="143" spans="2:47" s="1" customFormat="1" ht="11.25">
      <c r="B143" s="33"/>
      <c r="D143" s="149" t="s">
        <v>297</v>
      </c>
      <c r="F143" s="150" t="s">
        <v>543</v>
      </c>
      <c r="I143" s="147"/>
      <c r="L143" s="33"/>
      <c r="M143" s="148"/>
      <c r="T143" s="54"/>
      <c r="AT143" s="17" t="s">
        <v>297</v>
      </c>
      <c r="AU143" s="17" t="s">
        <v>87</v>
      </c>
    </row>
    <row r="144" spans="2:51" s="12" customFormat="1" ht="11.25">
      <c r="B144" s="151"/>
      <c r="D144" s="145" t="s">
        <v>320</v>
      </c>
      <c r="E144" s="152" t="s">
        <v>33</v>
      </c>
      <c r="F144" s="153" t="s">
        <v>702</v>
      </c>
      <c r="H144" s="154">
        <v>47</v>
      </c>
      <c r="I144" s="155"/>
      <c r="L144" s="151"/>
      <c r="M144" s="156"/>
      <c r="T144" s="157"/>
      <c r="AT144" s="152" t="s">
        <v>320</v>
      </c>
      <c r="AU144" s="152" t="s">
        <v>87</v>
      </c>
      <c r="AV144" s="12" t="s">
        <v>87</v>
      </c>
      <c r="AW144" s="12" t="s">
        <v>39</v>
      </c>
      <c r="AX144" s="12" t="s">
        <v>85</v>
      </c>
      <c r="AY144" s="152" t="s">
        <v>194</v>
      </c>
    </row>
    <row r="145" spans="2:65" s="1" customFormat="1" ht="24.2" customHeight="1">
      <c r="B145" s="33"/>
      <c r="C145" s="132" t="s">
        <v>270</v>
      </c>
      <c r="D145" s="132" t="s">
        <v>197</v>
      </c>
      <c r="E145" s="133" t="s">
        <v>365</v>
      </c>
      <c r="F145" s="134" t="s">
        <v>366</v>
      </c>
      <c r="G145" s="135" t="s">
        <v>367</v>
      </c>
      <c r="H145" s="136">
        <v>16.8</v>
      </c>
      <c r="I145" s="137"/>
      <c r="J145" s="138">
        <f>ROUND(I145*H145,2)</f>
        <v>0</v>
      </c>
      <c r="K145" s="134" t="s">
        <v>295</v>
      </c>
      <c r="L145" s="33"/>
      <c r="M145" s="139" t="s">
        <v>33</v>
      </c>
      <c r="N145" s="140" t="s">
        <v>49</v>
      </c>
      <c r="P145" s="141">
        <f>O145*H145</f>
        <v>0</v>
      </c>
      <c r="Q145" s="141">
        <v>0.00065</v>
      </c>
      <c r="R145" s="141">
        <f>Q145*H145</f>
        <v>0.01092</v>
      </c>
      <c r="S145" s="141">
        <v>0.001</v>
      </c>
      <c r="T145" s="142">
        <f>S145*H145</f>
        <v>0.016800000000000002</v>
      </c>
      <c r="AR145" s="143" t="s">
        <v>201</v>
      </c>
      <c r="AT145" s="143" t="s">
        <v>197</v>
      </c>
      <c r="AU145" s="143" t="s">
        <v>87</v>
      </c>
      <c r="AY145" s="17" t="s">
        <v>194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7" t="s">
        <v>85</v>
      </c>
      <c r="BK145" s="144">
        <f>ROUND(I145*H145,2)</f>
        <v>0</v>
      </c>
      <c r="BL145" s="17" t="s">
        <v>201</v>
      </c>
      <c r="BM145" s="143" t="s">
        <v>703</v>
      </c>
    </row>
    <row r="146" spans="2:47" s="1" customFormat="1" ht="11.25">
      <c r="B146" s="33"/>
      <c r="D146" s="149" t="s">
        <v>297</v>
      </c>
      <c r="F146" s="150" t="s">
        <v>369</v>
      </c>
      <c r="I146" s="147"/>
      <c r="L146" s="33"/>
      <c r="M146" s="148"/>
      <c r="T146" s="54"/>
      <c r="AT146" s="17" t="s">
        <v>297</v>
      </c>
      <c r="AU146" s="17" t="s">
        <v>87</v>
      </c>
    </row>
    <row r="147" spans="2:51" s="12" customFormat="1" ht="11.25">
      <c r="B147" s="151"/>
      <c r="D147" s="145" t="s">
        <v>320</v>
      </c>
      <c r="E147" s="152" t="s">
        <v>33</v>
      </c>
      <c r="F147" s="153" t="s">
        <v>704</v>
      </c>
      <c r="H147" s="154">
        <v>16.8</v>
      </c>
      <c r="I147" s="155"/>
      <c r="L147" s="151"/>
      <c r="M147" s="156"/>
      <c r="T147" s="157"/>
      <c r="AT147" s="152" t="s">
        <v>320</v>
      </c>
      <c r="AU147" s="152" t="s">
        <v>87</v>
      </c>
      <c r="AV147" s="12" t="s">
        <v>87</v>
      </c>
      <c r="AW147" s="12" t="s">
        <v>39</v>
      </c>
      <c r="AX147" s="12" t="s">
        <v>85</v>
      </c>
      <c r="AY147" s="152" t="s">
        <v>194</v>
      </c>
    </row>
    <row r="148" spans="2:65" s="1" customFormat="1" ht="16.5" customHeight="1">
      <c r="B148" s="33"/>
      <c r="C148" s="161" t="s">
        <v>274</v>
      </c>
      <c r="D148" s="161" t="s">
        <v>348</v>
      </c>
      <c r="E148" s="162" t="s">
        <v>371</v>
      </c>
      <c r="F148" s="163" t="s">
        <v>372</v>
      </c>
      <c r="G148" s="164" t="s">
        <v>351</v>
      </c>
      <c r="H148" s="165">
        <v>0.082</v>
      </c>
      <c r="I148" s="166"/>
      <c r="J148" s="167">
        <f>ROUND(I148*H148,2)</f>
        <v>0</v>
      </c>
      <c r="K148" s="163" t="s">
        <v>295</v>
      </c>
      <c r="L148" s="168"/>
      <c r="M148" s="169" t="s">
        <v>33</v>
      </c>
      <c r="N148" s="170" t="s">
        <v>49</v>
      </c>
      <c r="P148" s="141">
        <f>O148*H148</f>
        <v>0</v>
      </c>
      <c r="Q148" s="141">
        <v>1</v>
      </c>
      <c r="R148" s="141">
        <f>Q148*H148</f>
        <v>0.082</v>
      </c>
      <c r="S148" s="141">
        <v>0</v>
      </c>
      <c r="T148" s="142">
        <f>S148*H148</f>
        <v>0</v>
      </c>
      <c r="AR148" s="143" t="s">
        <v>228</v>
      </c>
      <c r="AT148" s="143" t="s">
        <v>348</v>
      </c>
      <c r="AU148" s="143" t="s">
        <v>87</v>
      </c>
      <c r="AY148" s="17" t="s">
        <v>194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7" t="s">
        <v>85</v>
      </c>
      <c r="BK148" s="144">
        <f>ROUND(I148*H148,2)</f>
        <v>0</v>
      </c>
      <c r="BL148" s="17" t="s">
        <v>201</v>
      </c>
      <c r="BM148" s="143" t="s">
        <v>705</v>
      </c>
    </row>
    <row r="149" spans="2:51" s="12" customFormat="1" ht="11.25">
      <c r="B149" s="151"/>
      <c r="D149" s="145" t="s">
        <v>320</v>
      </c>
      <c r="E149" s="152" t="s">
        <v>33</v>
      </c>
      <c r="F149" s="153" t="s">
        <v>706</v>
      </c>
      <c r="H149" s="154">
        <v>0.082</v>
      </c>
      <c r="I149" s="155"/>
      <c r="L149" s="151"/>
      <c r="M149" s="156"/>
      <c r="T149" s="157"/>
      <c r="AT149" s="152" t="s">
        <v>320</v>
      </c>
      <c r="AU149" s="152" t="s">
        <v>87</v>
      </c>
      <c r="AV149" s="12" t="s">
        <v>87</v>
      </c>
      <c r="AW149" s="12" t="s">
        <v>39</v>
      </c>
      <c r="AX149" s="12" t="s">
        <v>85</v>
      </c>
      <c r="AY149" s="152" t="s">
        <v>194</v>
      </c>
    </row>
    <row r="150" spans="2:63" s="11" customFormat="1" ht="22.9" customHeight="1">
      <c r="B150" s="120"/>
      <c r="D150" s="121" t="s">
        <v>77</v>
      </c>
      <c r="E150" s="130" t="s">
        <v>498</v>
      </c>
      <c r="F150" s="130" t="s">
        <v>499</v>
      </c>
      <c r="I150" s="123"/>
      <c r="J150" s="131">
        <f>BK150</f>
        <v>0</v>
      </c>
      <c r="L150" s="120"/>
      <c r="M150" s="125"/>
      <c r="P150" s="126">
        <f>SUM(P151:P157)</f>
        <v>0</v>
      </c>
      <c r="R150" s="126">
        <f>SUM(R151:R157)</f>
        <v>0</v>
      </c>
      <c r="T150" s="127">
        <f>SUM(T151:T157)</f>
        <v>0</v>
      </c>
      <c r="AR150" s="121" t="s">
        <v>85</v>
      </c>
      <c r="AT150" s="128" t="s">
        <v>77</v>
      </c>
      <c r="AU150" s="128" t="s">
        <v>85</v>
      </c>
      <c r="AY150" s="121" t="s">
        <v>194</v>
      </c>
      <c r="BK150" s="129">
        <f>SUM(BK151:BK157)</f>
        <v>0</v>
      </c>
    </row>
    <row r="151" spans="2:65" s="1" customFormat="1" ht="24.2" customHeight="1">
      <c r="B151" s="33"/>
      <c r="C151" s="132" t="s">
        <v>279</v>
      </c>
      <c r="D151" s="132" t="s">
        <v>197</v>
      </c>
      <c r="E151" s="133" t="s">
        <v>567</v>
      </c>
      <c r="F151" s="134" t="s">
        <v>568</v>
      </c>
      <c r="G151" s="135" t="s">
        <v>351</v>
      </c>
      <c r="H151" s="136">
        <v>0.863</v>
      </c>
      <c r="I151" s="137"/>
      <c r="J151" s="138">
        <f>ROUND(I151*H151,2)</f>
        <v>0</v>
      </c>
      <c r="K151" s="134" t="s">
        <v>295</v>
      </c>
      <c r="L151" s="33"/>
      <c r="M151" s="139" t="s">
        <v>33</v>
      </c>
      <c r="N151" s="140" t="s">
        <v>49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201</v>
      </c>
      <c r="AT151" s="143" t="s">
        <v>197</v>
      </c>
      <c r="AU151" s="143" t="s">
        <v>87</v>
      </c>
      <c r="AY151" s="17" t="s">
        <v>194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7" t="s">
        <v>85</v>
      </c>
      <c r="BK151" s="144">
        <f>ROUND(I151*H151,2)</f>
        <v>0</v>
      </c>
      <c r="BL151" s="17" t="s">
        <v>201</v>
      </c>
      <c r="BM151" s="143" t="s">
        <v>707</v>
      </c>
    </row>
    <row r="152" spans="2:47" s="1" customFormat="1" ht="11.25">
      <c r="B152" s="33"/>
      <c r="D152" s="149" t="s">
        <v>297</v>
      </c>
      <c r="F152" s="150" t="s">
        <v>570</v>
      </c>
      <c r="I152" s="147"/>
      <c r="L152" s="33"/>
      <c r="M152" s="148"/>
      <c r="T152" s="54"/>
      <c r="AT152" s="17" t="s">
        <v>297</v>
      </c>
      <c r="AU152" s="17" t="s">
        <v>87</v>
      </c>
    </row>
    <row r="153" spans="2:65" s="1" customFormat="1" ht="24.2" customHeight="1">
      <c r="B153" s="33"/>
      <c r="C153" s="132" t="s">
        <v>283</v>
      </c>
      <c r="D153" s="132" t="s">
        <v>197</v>
      </c>
      <c r="E153" s="133" t="s">
        <v>500</v>
      </c>
      <c r="F153" s="134" t="s">
        <v>501</v>
      </c>
      <c r="G153" s="135" t="s">
        <v>351</v>
      </c>
      <c r="H153" s="136">
        <v>0.863</v>
      </c>
      <c r="I153" s="137"/>
      <c r="J153" s="138">
        <f>ROUND(I153*H153,2)</f>
        <v>0</v>
      </c>
      <c r="K153" s="134" t="s">
        <v>295</v>
      </c>
      <c r="L153" s="33"/>
      <c r="M153" s="139" t="s">
        <v>33</v>
      </c>
      <c r="N153" s="140" t="s">
        <v>49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201</v>
      </c>
      <c r="AT153" s="143" t="s">
        <v>197</v>
      </c>
      <c r="AU153" s="143" t="s">
        <v>87</v>
      </c>
      <c r="AY153" s="17" t="s">
        <v>194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7" t="s">
        <v>85</v>
      </c>
      <c r="BK153" s="144">
        <f>ROUND(I153*H153,2)</f>
        <v>0</v>
      </c>
      <c r="BL153" s="17" t="s">
        <v>201</v>
      </c>
      <c r="BM153" s="143" t="s">
        <v>708</v>
      </c>
    </row>
    <row r="154" spans="2:47" s="1" customFormat="1" ht="11.25">
      <c r="B154" s="33"/>
      <c r="D154" s="149" t="s">
        <v>297</v>
      </c>
      <c r="F154" s="150" t="s">
        <v>503</v>
      </c>
      <c r="I154" s="147"/>
      <c r="L154" s="33"/>
      <c r="M154" s="148"/>
      <c r="T154" s="54"/>
      <c r="AT154" s="17" t="s">
        <v>297</v>
      </c>
      <c r="AU154" s="17" t="s">
        <v>87</v>
      </c>
    </row>
    <row r="155" spans="2:65" s="1" customFormat="1" ht="24.2" customHeight="1">
      <c r="B155" s="33"/>
      <c r="C155" s="132" t="s">
        <v>7</v>
      </c>
      <c r="D155" s="132" t="s">
        <v>197</v>
      </c>
      <c r="E155" s="133" t="s">
        <v>505</v>
      </c>
      <c r="F155" s="134" t="s">
        <v>506</v>
      </c>
      <c r="G155" s="135" t="s">
        <v>351</v>
      </c>
      <c r="H155" s="136">
        <v>20.712</v>
      </c>
      <c r="I155" s="137"/>
      <c r="J155" s="138">
        <f>ROUND(I155*H155,2)</f>
        <v>0</v>
      </c>
      <c r="K155" s="134" t="s">
        <v>295</v>
      </c>
      <c r="L155" s="33"/>
      <c r="M155" s="139" t="s">
        <v>33</v>
      </c>
      <c r="N155" s="140" t="s">
        <v>49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201</v>
      </c>
      <c r="AT155" s="143" t="s">
        <v>197</v>
      </c>
      <c r="AU155" s="143" t="s">
        <v>87</v>
      </c>
      <c r="AY155" s="17" t="s">
        <v>194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7" t="s">
        <v>85</v>
      </c>
      <c r="BK155" s="144">
        <f>ROUND(I155*H155,2)</f>
        <v>0</v>
      </c>
      <c r="BL155" s="17" t="s">
        <v>201</v>
      </c>
      <c r="BM155" s="143" t="s">
        <v>709</v>
      </c>
    </row>
    <row r="156" spans="2:47" s="1" customFormat="1" ht="11.25">
      <c r="B156" s="33"/>
      <c r="D156" s="149" t="s">
        <v>297</v>
      </c>
      <c r="F156" s="150" t="s">
        <v>508</v>
      </c>
      <c r="I156" s="147"/>
      <c r="L156" s="33"/>
      <c r="M156" s="148"/>
      <c r="T156" s="54"/>
      <c r="AT156" s="17" t="s">
        <v>297</v>
      </c>
      <c r="AU156" s="17" t="s">
        <v>87</v>
      </c>
    </row>
    <row r="157" spans="2:51" s="12" customFormat="1" ht="11.25">
      <c r="B157" s="151"/>
      <c r="D157" s="145" t="s">
        <v>320</v>
      </c>
      <c r="E157" s="152" t="s">
        <v>33</v>
      </c>
      <c r="F157" s="153" t="s">
        <v>710</v>
      </c>
      <c r="H157" s="154">
        <v>20.712</v>
      </c>
      <c r="I157" s="155"/>
      <c r="L157" s="151"/>
      <c r="M157" s="156"/>
      <c r="T157" s="157"/>
      <c r="AT157" s="152" t="s">
        <v>320</v>
      </c>
      <c r="AU157" s="152" t="s">
        <v>87</v>
      </c>
      <c r="AV157" s="12" t="s">
        <v>87</v>
      </c>
      <c r="AW157" s="12" t="s">
        <v>39</v>
      </c>
      <c r="AX157" s="12" t="s">
        <v>85</v>
      </c>
      <c r="AY157" s="152" t="s">
        <v>194</v>
      </c>
    </row>
    <row r="158" spans="2:63" s="11" customFormat="1" ht="22.9" customHeight="1">
      <c r="B158" s="120"/>
      <c r="D158" s="121" t="s">
        <v>77</v>
      </c>
      <c r="E158" s="130" t="s">
        <v>375</v>
      </c>
      <c r="F158" s="130" t="s">
        <v>376</v>
      </c>
      <c r="I158" s="123"/>
      <c r="J158" s="131">
        <f>BK158</f>
        <v>0</v>
      </c>
      <c r="L158" s="120"/>
      <c r="M158" s="125"/>
      <c r="P158" s="126">
        <f>SUM(P159:P160)</f>
        <v>0</v>
      </c>
      <c r="R158" s="126">
        <f>SUM(R159:R160)</f>
        <v>0</v>
      </c>
      <c r="T158" s="127">
        <f>SUM(T159:T160)</f>
        <v>0</v>
      </c>
      <c r="AR158" s="121" t="s">
        <v>85</v>
      </c>
      <c r="AT158" s="128" t="s">
        <v>77</v>
      </c>
      <c r="AU158" s="128" t="s">
        <v>85</v>
      </c>
      <c r="AY158" s="121" t="s">
        <v>194</v>
      </c>
      <c r="BK158" s="129">
        <f>SUM(BK159:BK160)</f>
        <v>0</v>
      </c>
    </row>
    <row r="159" spans="2:65" s="1" customFormat="1" ht="21.75" customHeight="1">
      <c r="B159" s="33"/>
      <c r="C159" s="132" t="s">
        <v>486</v>
      </c>
      <c r="D159" s="132" t="s">
        <v>197</v>
      </c>
      <c r="E159" s="133" t="s">
        <v>377</v>
      </c>
      <c r="F159" s="134" t="s">
        <v>378</v>
      </c>
      <c r="G159" s="135" t="s">
        <v>351</v>
      </c>
      <c r="H159" s="136">
        <v>72.396</v>
      </c>
      <c r="I159" s="137"/>
      <c r="J159" s="138">
        <f>ROUND(I159*H159,2)</f>
        <v>0</v>
      </c>
      <c r="K159" s="134" t="s">
        <v>295</v>
      </c>
      <c r="L159" s="33"/>
      <c r="M159" s="139" t="s">
        <v>33</v>
      </c>
      <c r="N159" s="140" t="s">
        <v>49</v>
      </c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AR159" s="143" t="s">
        <v>201</v>
      </c>
      <c r="AT159" s="143" t="s">
        <v>197</v>
      </c>
      <c r="AU159" s="143" t="s">
        <v>87</v>
      </c>
      <c r="AY159" s="17" t="s">
        <v>194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7" t="s">
        <v>85</v>
      </c>
      <c r="BK159" s="144">
        <f>ROUND(I159*H159,2)</f>
        <v>0</v>
      </c>
      <c r="BL159" s="17" t="s">
        <v>201</v>
      </c>
      <c r="BM159" s="143" t="s">
        <v>711</v>
      </c>
    </row>
    <row r="160" spans="2:47" s="1" customFormat="1" ht="11.25">
      <c r="B160" s="33"/>
      <c r="D160" s="149" t="s">
        <v>297</v>
      </c>
      <c r="F160" s="150" t="s">
        <v>380</v>
      </c>
      <c r="I160" s="147"/>
      <c r="L160" s="33"/>
      <c r="M160" s="158"/>
      <c r="N160" s="159"/>
      <c r="O160" s="159"/>
      <c r="P160" s="159"/>
      <c r="Q160" s="159"/>
      <c r="R160" s="159"/>
      <c r="S160" s="159"/>
      <c r="T160" s="160"/>
      <c r="AT160" s="17" t="s">
        <v>297</v>
      </c>
      <c r="AU160" s="17" t="s">
        <v>87</v>
      </c>
    </row>
    <row r="161" spans="2:12" s="1" customFormat="1" ht="6.95" customHeight="1">
      <c r="B161" s="42"/>
      <c r="C161" s="43"/>
      <c r="D161" s="43"/>
      <c r="E161" s="43"/>
      <c r="F161" s="43"/>
      <c r="G161" s="43"/>
      <c r="H161" s="43"/>
      <c r="I161" s="43"/>
      <c r="J161" s="43"/>
      <c r="K161" s="43"/>
      <c r="L161" s="33"/>
    </row>
  </sheetData>
  <sheetProtection algorithmName="SHA-512" hashValue="xpDjKSN2jh5evYtFymM1gltLsU4ovEUibfAsEjXVRhFHCZd+XZS5xne+LPH/3EGli+gAownAM6oFVOr2bBODAA==" saltValue="3SFSqx5KSoM0FgIEBgqRSsjEQy55Uw5DfEhwTtfN1ssZsXbN/bhtDgibpJD4ItnCQ/k9YMRPvNJulZoW2zKKzA==" spinCount="100000" sheet="1" objects="1" scenarios="1" formatColumns="0" formatRows="0" autoFilter="0"/>
  <autoFilter ref="C92:K160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3_01/112101101"/>
    <hyperlink ref="F100" r:id="rId2" display="https://podminky.urs.cz/item/CS_URS_2023_01/112111111"/>
    <hyperlink ref="F102" r:id="rId3" display="https://podminky.urs.cz/item/CS_URS_2023_01/112251101"/>
    <hyperlink ref="F105" r:id="rId4" display="https://podminky.urs.cz/item/CS_URS_2023_01/127751111"/>
    <hyperlink ref="F109" r:id="rId5" display="https://podminky.urs.cz/item/CS_URS_2023_01/153812121"/>
    <hyperlink ref="F118" r:id="rId6" display="https://podminky.urs.cz/item/CS_URS_2023_01/223111114"/>
    <hyperlink ref="F122" r:id="rId7" display="https://podminky.urs.cz/item/CS_URS_2023_01/321212345"/>
    <hyperlink ref="F125" r:id="rId8" display="https://podminky.urs.cz/item/CS_URS_2023_01/461310312"/>
    <hyperlink ref="F128" r:id="rId9" display="https://podminky.urs.cz/item/CS_URS_2023_01/321351010"/>
    <hyperlink ref="F131" r:id="rId10" display="https://podminky.urs.cz/item/CS_URS_2023_01/321352010"/>
    <hyperlink ref="F137" r:id="rId11" display="https://podminky.urs.cz/item/CS_URS_2023_01/628635512"/>
    <hyperlink ref="F140" r:id="rId12" display="https://podminky.urs.cz/item/CS_URS_2023_01/938901101"/>
    <hyperlink ref="F143" r:id="rId13" display="https://podminky.urs.cz/item/CS_URS_2023_01/938903111"/>
    <hyperlink ref="F146" r:id="rId14" display="https://podminky.urs.cz/item/CS_URS_2023_01/985331215"/>
    <hyperlink ref="F152" r:id="rId15" display="https://podminky.urs.cz/item/CS_URS_2023_01/997013861"/>
    <hyperlink ref="F154" r:id="rId16" display="https://podminky.urs.cz/item/CS_URS_2023_01/997321511"/>
    <hyperlink ref="F156" r:id="rId17" display="https://podminky.urs.cz/item/CS_URS_2023_01/997321519"/>
    <hyperlink ref="F160" r:id="rId18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20"/>
  <headerFooter>
    <oddFooter>&amp;CStrana &amp;P z &amp;N&amp;R&amp;A</oddFooter>
  </headerFooter>
  <drawing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5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7" t="s">
        <v>116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ht="24.95" customHeight="1">
      <c r="B4" s="20"/>
      <c r="D4" s="21" t="s">
        <v>165</v>
      </c>
      <c r="L4" s="20"/>
      <c r="M4" s="9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4" t="str">
        <f>'Rekapitulace stavby'!K6</f>
        <v>Bělá - Domašov, ř. km 25,500 - 27,800 - odstranění PŠ 2021</v>
      </c>
      <c r="F7" s="315"/>
      <c r="G7" s="315"/>
      <c r="H7" s="315"/>
      <c r="L7" s="20"/>
    </row>
    <row r="8" spans="2:12" ht="12" customHeight="1">
      <c r="B8" s="20"/>
      <c r="D8" s="27" t="s">
        <v>166</v>
      </c>
      <c r="L8" s="20"/>
    </row>
    <row r="9" spans="2:12" s="1" customFormat="1" ht="16.5" customHeight="1">
      <c r="B9" s="33"/>
      <c r="E9" s="314" t="s">
        <v>712</v>
      </c>
      <c r="F9" s="316"/>
      <c r="G9" s="316"/>
      <c r="H9" s="316"/>
      <c r="L9" s="33"/>
    </row>
    <row r="10" spans="2:12" s="1" customFormat="1" ht="12" customHeight="1">
      <c r="B10" s="33"/>
      <c r="D10" s="27" t="s">
        <v>330</v>
      </c>
      <c r="L10" s="33"/>
    </row>
    <row r="11" spans="2:12" s="1" customFormat="1" ht="16.5" customHeight="1">
      <c r="B11" s="33"/>
      <c r="E11" s="280" t="s">
        <v>713</v>
      </c>
      <c r="F11" s="316"/>
      <c r="G11" s="316"/>
      <c r="H11" s="316"/>
      <c r="L11" s="33"/>
    </row>
    <row r="12" spans="2:12" s="1" customFormat="1" ht="11.25">
      <c r="B12" s="33"/>
      <c r="L12" s="33"/>
    </row>
    <row r="13" spans="2:12" s="1" customFormat="1" ht="12" customHeight="1">
      <c r="B13" s="33"/>
      <c r="D13" s="27" t="s">
        <v>18</v>
      </c>
      <c r="F13" s="25" t="s">
        <v>19</v>
      </c>
      <c r="I13" s="27" t="s">
        <v>20</v>
      </c>
      <c r="J13" s="25" t="s">
        <v>33</v>
      </c>
      <c r="L13" s="33"/>
    </row>
    <row r="14" spans="2:12" s="1" customFormat="1" ht="12" customHeight="1">
      <c r="B14" s="33"/>
      <c r="D14" s="27" t="s">
        <v>22</v>
      </c>
      <c r="F14" s="25" t="s">
        <v>23</v>
      </c>
      <c r="I14" s="27" t="s">
        <v>24</v>
      </c>
      <c r="J14" s="50" t="str">
        <f>'Rekapitulace stavby'!AN8</f>
        <v>9. 5. 2022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7" t="s">
        <v>28</v>
      </c>
      <c r="I16" s="27" t="s">
        <v>29</v>
      </c>
      <c r="J16" s="25" t="s">
        <v>30</v>
      </c>
      <c r="L16" s="33"/>
    </row>
    <row r="17" spans="2:12" s="1" customFormat="1" ht="18" customHeight="1">
      <c r="B17" s="33"/>
      <c r="E17" s="25" t="s">
        <v>31</v>
      </c>
      <c r="I17" s="27" t="s">
        <v>32</v>
      </c>
      <c r="J17" s="25" t="s">
        <v>33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7" t="s">
        <v>34</v>
      </c>
      <c r="I19" s="27" t="s">
        <v>29</v>
      </c>
      <c r="J19" s="28" t="str">
        <f>'Rekapitulace stavby'!AN13</f>
        <v>Vyplň údaj</v>
      </c>
      <c r="L19" s="33"/>
    </row>
    <row r="20" spans="2:12" s="1" customFormat="1" ht="18" customHeight="1">
      <c r="B20" s="33"/>
      <c r="E20" s="317" t="str">
        <f>'Rekapitulace stavby'!E14</f>
        <v>Vyplň údaj</v>
      </c>
      <c r="F20" s="298"/>
      <c r="G20" s="298"/>
      <c r="H20" s="298"/>
      <c r="I20" s="27" t="s">
        <v>32</v>
      </c>
      <c r="J20" s="28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7" t="s">
        <v>36</v>
      </c>
      <c r="I22" s="27" t="s">
        <v>29</v>
      </c>
      <c r="J22" s="25" t="s">
        <v>37</v>
      </c>
      <c r="L22" s="33"/>
    </row>
    <row r="23" spans="2:12" s="1" customFormat="1" ht="18" customHeight="1">
      <c r="B23" s="33"/>
      <c r="E23" s="25" t="s">
        <v>38</v>
      </c>
      <c r="I23" s="27" t="s">
        <v>32</v>
      </c>
      <c r="J23" s="25" t="s">
        <v>33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7" t="s">
        <v>40</v>
      </c>
      <c r="I25" s="27" t="s">
        <v>29</v>
      </c>
      <c r="J25" s="25" t="s">
        <v>33</v>
      </c>
      <c r="L25" s="33"/>
    </row>
    <row r="26" spans="2:12" s="1" customFormat="1" ht="18" customHeight="1">
      <c r="B26" s="33"/>
      <c r="E26" s="25" t="s">
        <v>41</v>
      </c>
      <c r="I26" s="27" t="s">
        <v>32</v>
      </c>
      <c r="J26" s="25" t="s">
        <v>33</v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7" t="s">
        <v>42</v>
      </c>
      <c r="L28" s="33"/>
    </row>
    <row r="29" spans="2:12" s="7" customFormat="1" ht="16.5" customHeight="1">
      <c r="B29" s="92"/>
      <c r="E29" s="303" t="s">
        <v>33</v>
      </c>
      <c r="F29" s="303"/>
      <c r="G29" s="303"/>
      <c r="H29" s="303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93" t="s">
        <v>44</v>
      </c>
      <c r="J32" s="64">
        <f>ROUND(J93,2)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46</v>
      </c>
      <c r="I34" s="36" t="s">
        <v>45</v>
      </c>
      <c r="J34" s="36" t="s">
        <v>47</v>
      </c>
      <c r="L34" s="33"/>
    </row>
    <row r="35" spans="2:12" s="1" customFormat="1" ht="14.45" customHeight="1">
      <c r="B35" s="33"/>
      <c r="D35" s="53" t="s">
        <v>48</v>
      </c>
      <c r="E35" s="27" t="s">
        <v>49</v>
      </c>
      <c r="F35" s="84">
        <f>ROUND((SUM(BE93:BE154)),2)</f>
        <v>0</v>
      </c>
      <c r="I35" s="94">
        <v>0.21</v>
      </c>
      <c r="J35" s="84">
        <f>ROUND(((SUM(BE93:BE154))*I35),2)</f>
        <v>0</v>
      </c>
      <c r="L35" s="33"/>
    </row>
    <row r="36" spans="2:12" s="1" customFormat="1" ht="14.45" customHeight="1">
      <c r="B36" s="33"/>
      <c r="E36" s="27" t="s">
        <v>50</v>
      </c>
      <c r="F36" s="84">
        <f>ROUND((SUM(BF93:BF154)),2)</f>
        <v>0</v>
      </c>
      <c r="I36" s="94">
        <v>0.15</v>
      </c>
      <c r="J36" s="84">
        <f>ROUND(((SUM(BF93:BF154))*I36),2)</f>
        <v>0</v>
      </c>
      <c r="L36" s="33"/>
    </row>
    <row r="37" spans="2:12" s="1" customFormat="1" ht="14.45" customHeight="1" hidden="1">
      <c r="B37" s="33"/>
      <c r="E37" s="27" t="s">
        <v>51</v>
      </c>
      <c r="F37" s="84">
        <f>ROUND((SUM(BG93:BG154)),2)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7" t="s">
        <v>52</v>
      </c>
      <c r="F38" s="84">
        <f>ROUND((SUM(BH93:BH154)),2)</f>
        <v>0</v>
      </c>
      <c r="I38" s="94">
        <v>0.15</v>
      </c>
      <c r="J38" s="84">
        <f>0</f>
        <v>0</v>
      </c>
      <c r="L38" s="33"/>
    </row>
    <row r="39" spans="2:12" s="1" customFormat="1" ht="14.45" customHeight="1" hidden="1">
      <c r="B39" s="33"/>
      <c r="E39" s="27" t="s">
        <v>53</v>
      </c>
      <c r="F39" s="84">
        <f>ROUND((SUM(BI93:BI154)),2)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35" customHeight="1">
      <c r="B41" s="33"/>
      <c r="C41" s="95"/>
      <c r="D41" s="96" t="s">
        <v>54</v>
      </c>
      <c r="E41" s="55"/>
      <c r="F41" s="55"/>
      <c r="G41" s="97" t="s">
        <v>55</v>
      </c>
      <c r="H41" s="98" t="s">
        <v>56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1" t="s">
        <v>168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7" t="s">
        <v>16</v>
      </c>
      <c r="L49" s="33"/>
    </row>
    <row r="50" spans="2:12" s="1" customFormat="1" ht="16.5" customHeight="1">
      <c r="B50" s="33"/>
      <c r="E50" s="314" t="str">
        <f>E7</f>
        <v>Bělá - Domašov, ř. km 25,500 - 27,800 - odstranění PŠ 2021</v>
      </c>
      <c r="F50" s="315"/>
      <c r="G50" s="315"/>
      <c r="H50" s="315"/>
      <c r="L50" s="33"/>
    </row>
    <row r="51" spans="2:12" ht="12" customHeight="1">
      <c r="B51" s="20"/>
      <c r="C51" s="27" t="s">
        <v>166</v>
      </c>
      <c r="L51" s="20"/>
    </row>
    <row r="52" spans="2:12" s="1" customFormat="1" ht="16.5" customHeight="1">
      <c r="B52" s="33"/>
      <c r="E52" s="314" t="s">
        <v>712</v>
      </c>
      <c r="F52" s="316"/>
      <c r="G52" s="316"/>
      <c r="H52" s="316"/>
      <c r="L52" s="33"/>
    </row>
    <row r="53" spans="2:12" s="1" customFormat="1" ht="12" customHeight="1">
      <c r="B53" s="33"/>
      <c r="C53" s="27" t="s">
        <v>330</v>
      </c>
      <c r="L53" s="33"/>
    </row>
    <row r="54" spans="2:12" s="1" customFormat="1" ht="16.5" customHeight="1">
      <c r="B54" s="33"/>
      <c r="E54" s="280" t="str">
        <f>E11</f>
        <v>SO 02.1 - Úprava nivelety koryta - km 26,124 – 26,551</v>
      </c>
      <c r="F54" s="316"/>
      <c r="G54" s="316"/>
      <c r="H54" s="316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7" t="s">
        <v>22</v>
      </c>
      <c r="F56" s="25" t="str">
        <f>F14</f>
        <v>Olomoucký kraj</v>
      </c>
      <c r="I56" s="27" t="s">
        <v>24</v>
      </c>
      <c r="J56" s="50" t="str">
        <f>IF(J14="","",J14)</f>
        <v>9. 5. 2022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7" t="s">
        <v>28</v>
      </c>
      <c r="F58" s="25" t="str">
        <f>E17</f>
        <v>Povodí Odry, státní podnik</v>
      </c>
      <c r="I58" s="27" t="s">
        <v>36</v>
      </c>
      <c r="J58" s="31" t="str">
        <f>E23</f>
        <v>AQUATIS, a.s.</v>
      </c>
      <c r="L58" s="33"/>
    </row>
    <row r="59" spans="2:12" s="1" customFormat="1" ht="25.7" customHeight="1">
      <c r="B59" s="33"/>
      <c r="C59" s="27" t="s">
        <v>34</v>
      </c>
      <c r="F59" s="25" t="str">
        <f>IF(E20="","",E20)</f>
        <v>Vyplň údaj</v>
      </c>
      <c r="I59" s="27" t="s">
        <v>40</v>
      </c>
      <c r="J59" s="31" t="str">
        <f>E26</f>
        <v xml:space="preserve">Ing. Michal Jendruščák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169</v>
      </c>
      <c r="D61" s="95"/>
      <c r="E61" s="95"/>
      <c r="F61" s="95"/>
      <c r="G61" s="95"/>
      <c r="H61" s="95"/>
      <c r="I61" s="95"/>
      <c r="J61" s="102" t="s">
        <v>170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9" customHeight="1">
      <c r="B63" s="33"/>
      <c r="C63" s="103" t="s">
        <v>76</v>
      </c>
      <c r="J63" s="64">
        <f>J93</f>
        <v>0</v>
      </c>
      <c r="L63" s="33"/>
      <c r="AU63" s="17" t="s">
        <v>171</v>
      </c>
    </row>
    <row r="64" spans="2:12" s="8" customFormat="1" ht="24.95" customHeight="1">
      <c r="B64" s="104"/>
      <c r="D64" s="105" t="s">
        <v>332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383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333</v>
      </c>
      <c r="E66" s="110"/>
      <c r="F66" s="110"/>
      <c r="G66" s="110"/>
      <c r="H66" s="110"/>
      <c r="I66" s="110"/>
      <c r="J66" s="111">
        <f>J110</f>
        <v>0</v>
      </c>
      <c r="L66" s="108"/>
    </row>
    <row r="67" spans="2:12" s="9" customFormat="1" ht="19.9" customHeight="1">
      <c r="B67" s="108"/>
      <c r="D67" s="109" t="s">
        <v>334</v>
      </c>
      <c r="E67" s="110"/>
      <c r="F67" s="110"/>
      <c r="G67" s="110"/>
      <c r="H67" s="110"/>
      <c r="I67" s="110"/>
      <c r="J67" s="111">
        <f>J114</f>
        <v>0</v>
      </c>
      <c r="L67" s="108"/>
    </row>
    <row r="68" spans="2:12" s="9" customFormat="1" ht="19.9" customHeight="1">
      <c r="B68" s="108"/>
      <c r="D68" s="109" t="s">
        <v>335</v>
      </c>
      <c r="E68" s="110"/>
      <c r="F68" s="110"/>
      <c r="G68" s="110"/>
      <c r="H68" s="110"/>
      <c r="I68" s="110"/>
      <c r="J68" s="111">
        <f>J128</f>
        <v>0</v>
      </c>
      <c r="L68" s="108"/>
    </row>
    <row r="69" spans="2:12" s="9" customFormat="1" ht="19.9" customHeight="1">
      <c r="B69" s="108"/>
      <c r="D69" s="109" t="s">
        <v>336</v>
      </c>
      <c r="E69" s="110"/>
      <c r="F69" s="110"/>
      <c r="G69" s="110"/>
      <c r="H69" s="110"/>
      <c r="I69" s="110"/>
      <c r="J69" s="111">
        <f>J143</f>
        <v>0</v>
      </c>
      <c r="L69" s="108"/>
    </row>
    <row r="70" spans="2:12" s="9" customFormat="1" ht="19.9" customHeight="1">
      <c r="B70" s="108"/>
      <c r="D70" s="109" t="s">
        <v>384</v>
      </c>
      <c r="E70" s="110"/>
      <c r="F70" s="110"/>
      <c r="G70" s="110"/>
      <c r="H70" s="110"/>
      <c r="I70" s="110"/>
      <c r="J70" s="111">
        <f>J149</f>
        <v>0</v>
      </c>
      <c r="L70" s="108"/>
    </row>
    <row r="71" spans="2:12" s="9" customFormat="1" ht="19.9" customHeight="1">
      <c r="B71" s="108"/>
      <c r="D71" s="109" t="s">
        <v>337</v>
      </c>
      <c r="E71" s="110"/>
      <c r="F71" s="110"/>
      <c r="G71" s="110"/>
      <c r="H71" s="110"/>
      <c r="I71" s="110"/>
      <c r="J71" s="111">
        <f>J152</f>
        <v>0</v>
      </c>
      <c r="L71" s="108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1" t="s">
        <v>178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7" t="s">
        <v>16</v>
      </c>
      <c r="L80" s="33"/>
    </row>
    <row r="81" spans="2:12" s="1" customFormat="1" ht="16.5" customHeight="1">
      <c r="B81" s="33"/>
      <c r="E81" s="314" t="str">
        <f>E7</f>
        <v>Bělá - Domašov, ř. km 25,500 - 27,800 - odstranění PŠ 2021</v>
      </c>
      <c r="F81" s="315"/>
      <c r="G81" s="315"/>
      <c r="H81" s="315"/>
      <c r="L81" s="33"/>
    </row>
    <row r="82" spans="2:12" ht="12" customHeight="1">
      <c r="B82" s="20"/>
      <c r="C82" s="27" t="s">
        <v>166</v>
      </c>
      <c r="L82" s="20"/>
    </row>
    <row r="83" spans="2:12" s="1" customFormat="1" ht="16.5" customHeight="1">
      <c r="B83" s="33"/>
      <c r="E83" s="314" t="s">
        <v>712</v>
      </c>
      <c r="F83" s="316"/>
      <c r="G83" s="316"/>
      <c r="H83" s="316"/>
      <c r="L83" s="33"/>
    </row>
    <row r="84" spans="2:12" s="1" customFormat="1" ht="12" customHeight="1">
      <c r="B84" s="33"/>
      <c r="C84" s="27" t="s">
        <v>330</v>
      </c>
      <c r="L84" s="33"/>
    </row>
    <row r="85" spans="2:12" s="1" customFormat="1" ht="16.5" customHeight="1">
      <c r="B85" s="33"/>
      <c r="E85" s="280" t="str">
        <f>E11</f>
        <v>SO 02.1 - Úprava nivelety koryta - km 26,124 – 26,551</v>
      </c>
      <c r="F85" s="316"/>
      <c r="G85" s="316"/>
      <c r="H85" s="316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7" t="s">
        <v>22</v>
      </c>
      <c r="F87" s="25" t="str">
        <f>F14</f>
        <v>Olomoucký kraj</v>
      </c>
      <c r="I87" s="27" t="s">
        <v>24</v>
      </c>
      <c r="J87" s="50" t="str">
        <f>IF(J14="","",J14)</f>
        <v>9. 5. 2022</v>
      </c>
      <c r="L87" s="33"/>
    </row>
    <row r="88" spans="2:12" s="1" customFormat="1" ht="6.95" customHeight="1">
      <c r="B88" s="33"/>
      <c r="L88" s="33"/>
    </row>
    <row r="89" spans="2:12" s="1" customFormat="1" ht="15.2" customHeight="1">
      <c r="B89" s="33"/>
      <c r="C89" s="27" t="s">
        <v>28</v>
      </c>
      <c r="F89" s="25" t="str">
        <f>E17</f>
        <v>Povodí Odry, státní podnik</v>
      </c>
      <c r="I89" s="27" t="s">
        <v>36</v>
      </c>
      <c r="J89" s="31" t="str">
        <f>E23</f>
        <v>AQUATIS, a.s.</v>
      </c>
      <c r="L89" s="33"/>
    </row>
    <row r="90" spans="2:12" s="1" customFormat="1" ht="25.7" customHeight="1">
      <c r="B90" s="33"/>
      <c r="C90" s="27" t="s">
        <v>34</v>
      </c>
      <c r="F90" s="25" t="str">
        <f>IF(E20="","",E20)</f>
        <v>Vyplň údaj</v>
      </c>
      <c r="I90" s="27" t="s">
        <v>40</v>
      </c>
      <c r="J90" s="31" t="str">
        <f>E26</f>
        <v xml:space="preserve">Ing. Michal Jendruščák 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179</v>
      </c>
      <c r="D92" s="114" t="s">
        <v>63</v>
      </c>
      <c r="E92" s="114" t="s">
        <v>59</v>
      </c>
      <c r="F92" s="114" t="s">
        <v>60</v>
      </c>
      <c r="G92" s="114" t="s">
        <v>180</v>
      </c>
      <c r="H92" s="114" t="s">
        <v>181</v>
      </c>
      <c r="I92" s="114" t="s">
        <v>182</v>
      </c>
      <c r="J92" s="114" t="s">
        <v>170</v>
      </c>
      <c r="K92" s="115" t="s">
        <v>183</v>
      </c>
      <c r="L92" s="112"/>
      <c r="M92" s="57" t="s">
        <v>33</v>
      </c>
      <c r="N92" s="58" t="s">
        <v>48</v>
      </c>
      <c r="O92" s="58" t="s">
        <v>184</v>
      </c>
      <c r="P92" s="58" t="s">
        <v>185</v>
      </c>
      <c r="Q92" s="58" t="s">
        <v>186</v>
      </c>
      <c r="R92" s="58" t="s">
        <v>187</v>
      </c>
      <c r="S92" s="58" t="s">
        <v>188</v>
      </c>
      <c r="T92" s="59" t="s">
        <v>189</v>
      </c>
    </row>
    <row r="93" spans="2:63" s="1" customFormat="1" ht="22.9" customHeight="1">
      <c r="B93" s="33"/>
      <c r="C93" s="62" t="s">
        <v>190</v>
      </c>
      <c r="J93" s="116">
        <f>BK93</f>
        <v>0</v>
      </c>
      <c r="L93" s="33"/>
      <c r="M93" s="60"/>
      <c r="N93" s="51"/>
      <c r="O93" s="51"/>
      <c r="P93" s="117">
        <f>P94</f>
        <v>0</v>
      </c>
      <c r="Q93" s="51"/>
      <c r="R93" s="117">
        <f>R94</f>
        <v>999.8728624999999</v>
      </c>
      <c r="S93" s="51"/>
      <c r="T93" s="118">
        <f>T94</f>
        <v>121.0156</v>
      </c>
      <c r="AT93" s="17" t="s">
        <v>77</v>
      </c>
      <c r="AU93" s="17" t="s">
        <v>171</v>
      </c>
      <c r="BK93" s="119">
        <f>BK94</f>
        <v>0</v>
      </c>
    </row>
    <row r="94" spans="2:63" s="11" customFormat="1" ht="25.9" customHeight="1">
      <c r="B94" s="120"/>
      <c r="D94" s="121" t="s">
        <v>77</v>
      </c>
      <c r="E94" s="122" t="s">
        <v>338</v>
      </c>
      <c r="F94" s="122" t="s">
        <v>339</v>
      </c>
      <c r="I94" s="123"/>
      <c r="J94" s="124">
        <f>BK94</f>
        <v>0</v>
      </c>
      <c r="L94" s="120"/>
      <c r="M94" s="125"/>
      <c r="P94" s="126">
        <f>P95+P110+P114+P128+P143+P149+P152</f>
        <v>0</v>
      </c>
      <c r="R94" s="126">
        <f>R95+R110+R114+R128+R143+R149+R152</f>
        <v>999.8728624999999</v>
      </c>
      <c r="T94" s="127">
        <f>T95+T110+T114+T128+T143+T149+T152</f>
        <v>121.0156</v>
      </c>
      <c r="AR94" s="121" t="s">
        <v>85</v>
      </c>
      <c r="AT94" s="128" t="s">
        <v>77</v>
      </c>
      <c r="AU94" s="128" t="s">
        <v>78</v>
      </c>
      <c r="AY94" s="121" t="s">
        <v>194</v>
      </c>
      <c r="BK94" s="129">
        <f>BK95+BK110+BK114+BK128+BK143+BK149+BK152</f>
        <v>0</v>
      </c>
    </row>
    <row r="95" spans="2:63" s="11" customFormat="1" ht="22.9" customHeight="1">
      <c r="B95" s="120"/>
      <c r="D95" s="121" t="s">
        <v>77</v>
      </c>
      <c r="E95" s="130" t="s">
        <v>85</v>
      </c>
      <c r="F95" s="130" t="s">
        <v>385</v>
      </c>
      <c r="I95" s="123"/>
      <c r="J95" s="131">
        <f>BK95</f>
        <v>0</v>
      </c>
      <c r="L95" s="120"/>
      <c r="M95" s="125"/>
      <c r="P95" s="126">
        <f>SUM(P96:P109)</f>
        <v>0</v>
      </c>
      <c r="R95" s="126">
        <f>SUM(R96:R109)</f>
        <v>0</v>
      </c>
      <c r="T95" s="127">
        <f>SUM(T96:T109)</f>
        <v>121</v>
      </c>
      <c r="AR95" s="121" t="s">
        <v>85</v>
      </c>
      <c r="AT95" s="128" t="s">
        <v>77</v>
      </c>
      <c r="AU95" s="128" t="s">
        <v>85</v>
      </c>
      <c r="AY95" s="121" t="s">
        <v>194</v>
      </c>
      <c r="BK95" s="129">
        <f>SUM(BK96:BK109)</f>
        <v>0</v>
      </c>
    </row>
    <row r="96" spans="2:65" s="1" customFormat="1" ht="24.2" customHeight="1">
      <c r="B96" s="33"/>
      <c r="C96" s="132" t="s">
        <v>85</v>
      </c>
      <c r="D96" s="132" t="s">
        <v>197</v>
      </c>
      <c r="E96" s="133" t="s">
        <v>714</v>
      </c>
      <c r="F96" s="134" t="s">
        <v>715</v>
      </c>
      <c r="G96" s="135" t="s">
        <v>344</v>
      </c>
      <c r="H96" s="136">
        <v>44</v>
      </c>
      <c r="I96" s="137"/>
      <c r="J96" s="138">
        <f>ROUND(I96*H96,2)</f>
        <v>0</v>
      </c>
      <c r="K96" s="134" t="s">
        <v>295</v>
      </c>
      <c r="L96" s="33"/>
      <c r="M96" s="139" t="s">
        <v>33</v>
      </c>
      <c r="N96" s="140" t="s">
        <v>49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201</v>
      </c>
      <c r="AT96" s="143" t="s">
        <v>197</v>
      </c>
      <c r="AU96" s="143" t="s">
        <v>87</v>
      </c>
      <c r="AY96" s="17" t="s">
        <v>194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7" t="s">
        <v>85</v>
      </c>
      <c r="BK96" s="144">
        <f>ROUND(I96*H96,2)</f>
        <v>0</v>
      </c>
      <c r="BL96" s="17" t="s">
        <v>201</v>
      </c>
      <c r="BM96" s="143" t="s">
        <v>716</v>
      </c>
    </row>
    <row r="97" spans="2:47" s="1" customFormat="1" ht="11.25">
      <c r="B97" s="33"/>
      <c r="D97" s="149" t="s">
        <v>297</v>
      </c>
      <c r="F97" s="150" t="s">
        <v>717</v>
      </c>
      <c r="I97" s="147"/>
      <c r="L97" s="33"/>
      <c r="M97" s="148"/>
      <c r="T97" s="54"/>
      <c r="AT97" s="17" t="s">
        <v>297</v>
      </c>
      <c r="AU97" s="17" t="s">
        <v>87</v>
      </c>
    </row>
    <row r="98" spans="2:51" s="12" customFormat="1" ht="11.25">
      <c r="B98" s="151"/>
      <c r="D98" s="145" t="s">
        <v>320</v>
      </c>
      <c r="E98" s="152" t="s">
        <v>33</v>
      </c>
      <c r="F98" s="153" t="s">
        <v>718</v>
      </c>
      <c r="H98" s="154">
        <v>44</v>
      </c>
      <c r="I98" s="155"/>
      <c r="L98" s="151"/>
      <c r="M98" s="156"/>
      <c r="T98" s="157"/>
      <c r="AT98" s="152" t="s">
        <v>320</v>
      </c>
      <c r="AU98" s="152" t="s">
        <v>87</v>
      </c>
      <c r="AV98" s="12" t="s">
        <v>87</v>
      </c>
      <c r="AW98" s="12" t="s">
        <v>39</v>
      </c>
      <c r="AX98" s="12" t="s">
        <v>85</v>
      </c>
      <c r="AY98" s="152" t="s">
        <v>194</v>
      </c>
    </row>
    <row r="99" spans="2:65" s="1" customFormat="1" ht="33" customHeight="1">
      <c r="B99" s="33"/>
      <c r="C99" s="132" t="s">
        <v>87</v>
      </c>
      <c r="D99" s="132" t="s">
        <v>197</v>
      </c>
      <c r="E99" s="133" t="s">
        <v>719</v>
      </c>
      <c r="F99" s="134" t="s">
        <v>720</v>
      </c>
      <c r="G99" s="135" t="s">
        <v>344</v>
      </c>
      <c r="H99" s="136">
        <v>632</v>
      </c>
      <c r="I99" s="137"/>
      <c r="J99" s="138">
        <f>ROUND(I99*H99,2)</f>
        <v>0</v>
      </c>
      <c r="K99" s="134" t="s">
        <v>295</v>
      </c>
      <c r="L99" s="33"/>
      <c r="M99" s="139" t="s">
        <v>33</v>
      </c>
      <c r="N99" s="140" t="s">
        <v>49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201</v>
      </c>
      <c r="AT99" s="143" t="s">
        <v>197</v>
      </c>
      <c r="AU99" s="143" t="s">
        <v>87</v>
      </c>
      <c r="AY99" s="17" t="s">
        <v>194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7" t="s">
        <v>85</v>
      </c>
      <c r="BK99" s="144">
        <f>ROUND(I99*H99,2)</f>
        <v>0</v>
      </c>
      <c r="BL99" s="17" t="s">
        <v>201</v>
      </c>
      <c r="BM99" s="143" t="s">
        <v>721</v>
      </c>
    </row>
    <row r="100" spans="2:47" s="1" customFormat="1" ht="11.25">
      <c r="B100" s="33"/>
      <c r="D100" s="149" t="s">
        <v>297</v>
      </c>
      <c r="F100" s="150" t="s">
        <v>722</v>
      </c>
      <c r="I100" s="147"/>
      <c r="L100" s="33"/>
      <c r="M100" s="148"/>
      <c r="T100" s="54"/>
      <c r="AT100" s="17" t="s">
        <v>297</v>
      </c>
      <c r="AU100" s="17" t="s">
        <v>87</v>
      </c>
    </row>
    <row r="101" spans="2:51" s="12" customFormat="1" ht="11.25">
      <c r="B101" s="151"/>
      <c r="D101" s="145" t="s">
        <v>320</v>
      </c>
      <c r="E101" s="152" t="s">
        <v>33</v>
      </c>
      <c r="F101" s="153" t="s">
        <v>723</v>
      </c>
      <c r="H101" s="154">
        <v>264</v>
      </c>
      <c r="I101" s="155"/>
      <c r="L101" s="151"/>
      <c r="M101" s="156"/>
      <c r="T101" s="157"/>
      <c r="AT101" s="152" t="s">
        <v>320</v>
      </c>
      <c r="AU101" s="152" t="s">
        <v>87</v>
      </c>
      <c r="AV101" s="12" t="s">
        <v>87</v>
      </c>
      <c r="AW101" s="12" t="s">
        <v>39</v>
      </c>
      <c r="AX101" s="12" t="s">
        <v>78</v>
      </c>
      <c r="AY101" s="152" t="s">
        <v>194</v>
      </c>
    </row>
    <row r="102" spans="2:51" s="12" customFormat="1" ht="11.25">
      <c r="B102" s="151"/>
      <c r="D102" s="145" t="s">
        <v>320</v>
      </c>
      <c r="E102" s="152" t="s">
        <v>33</v>
      </c>
      <c r="F102" s="153" t="s">
        <v>724</v>
      </c>
      <c r="H102" s="154">
        <v>368</v>
      </c>
      <c r="I102" s="155"/>
      <c r="L102" s="151"/>
      <c r="M102" s="156"/>
      <c r="T102" s="157"/>
      <c r="AT102" s="152" t="s">
        <v>320</v>
      </c>
      <c r="AU102" s="152" t="s">
        <v>87</v>
      </c>
      <c r="AV102" s="12" t="s">
        <v>87</v>
      </c>
      <c r="AW102" s="12" t="s">
        <v>39</v>
      </c>
      <c r="AX102" s="12" t="s">
        <v>78</v>
      </c>
      <c r="AY102" s="152" t="s">
        <v>194</v>
      </c>
    </row>
    <row r="103" spans="2:51" s="14" customFormat="1" ht="11.25">
      <c r="B103" s="179"/>
      <c r="D103" s="145" t="s">
        <v>320</v>
      </c>
      <c r="E103" s="180" t="s">
        <v>33</v>
      </c>
      <c r="F103" s="181" t="s">
        <v>402</v>
      </c>
      <c r="H103" s="182">
        <v>632</v>
      </c>
      <c r="I103" s="183"/>
      <c r="L103" s="179"/>
      <c r="M103" s="184"/>
      <c r="T103" s="185"/>
      <c r="AT103" s="180" t="s">
        <v>320</v>
      </c>
      <c r="AU103" s="180" t="s">
        <v>87</v>
      </c>
      <c r="AV103" s="14" t="s">
        <v>201</v>
      </c>
      <c r="AW103" s="14" t="s">
        <v>39</v>
      </c>
      <c r="AX103" s="14" t="s">
        <v>85</v>
      </c>
      <c r="AY103" s="180" t="s">
        <v>194</v>
      </c>
    </row>
    <row r="104" spans="2:65" s="1" customFormat="1" ht="37.9" customHeight="1">
      <c r="B104" s="33"/>
      <c r="C104" s="132" t="s">
        <v>208</v>
      </c>
      <c r="D104" s="132" t="s">
        <v>197</v>
      </c>
      <c r="E104" s="133" t="s">
        <v>725</v>
      </c>
      <c r="F104" s="134" t="s">
        <v>726</v>
      </c>
      <c r="G104" s="135" t="s">
        <v>344</v>
      </c>
      <c r="H104" s="136">
        <v>632</v>
      </c>
      <c r="I104" s="137"/>
      <c r="J104" s="138">
        <f>ROUND(I104*H104,2)</f>
        <v>0</v>
      </c>
      <c r="K104" s="134" t="s">
        <v>295</v>
      </c>
      <c r="L104" s="33"/>
      <c r="M104" s="139" t="s">
        <v>33</v>
      </c>
      <c r="N104" s="140" t="s">
        <v>49</v>
      </c>
      <c r="P104" s="141">
        <f>O104*H104</f>
        <v>0</v>
      </c>
      <c r="Q104" s="141">
        <v>0</v>
      </c>
      <c r="R104" s="141">
        <f>Q104*H104</f>
        <v>0</v>
      </c>
      <c r="S104" s="141">
        <v>0</v>
      </c>
      <c r="T104" s="142">
        <f>S104*H104</f>
        <v>0</v>
      </c>
      <c r="AR104" s="143" t="s">
        <v>201</v>
      </c>
      <c r="AT104" s="143" t="s">
        <v>197</v>
      </c>
      <c r="AU104" s="143" t="s">
        <v>87</v>
      </c>
      <c r="AY104" s="17" t="s">
        <v>194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7" t="s">
        <v>85</v>
      </c>
      <c r="BK104" s="144">
        <f>ROUND(I104*H104,2)</f>
        <v>0</v>
      </c>
      <c r="BL104" s="17" t="s">
        <v>201</v>
      </c>
      <c r="BM104" s="143" t="s">
        <v>727</v>
      </c>
    </row>
    <row r="105" spans="2:47" s="1" customFormat="1" ht="11.25">
      <c r="B105" s="33"/>
      <c r="D105" s="149" t="s">
        <v>297</v>
      </c>
      <c r="F105" s="150" t="s">
        <v>728</v>
      </c>
      <c r="I105" s="147"/>
      <c r="L105" s="33"/>
      <c r="M105" s="148"/>
      <c r="T105" s="54"/>
      <c r="AT105" s="17" t="s">
        <v>297</v>
      </c>
      <c r="AU105" s="17" t="s">
        <v>87</v>
      </c>
    </row>
    <row r="106" spans="2:51" s="12" customFormat="1" ht="11.25">
      <c r="B106" s="151"/>
      <c r="D106" s="145" t="s">
        <v>320</v>
      </c>
      <c r="E106" s="152" t="s">
        <v>33</v>
      </c>
      <c r="F106" s="153" t="s">
        <v>729</v>
      </c>
      <c r="H106" s="154">
        <v>632</v>
      </c>
      <c r="I106" s="155"/>
      <c r="L106" s="151"/>
      <c r="M106" s="156"/>
      <c r="T106" s="157"/>
      <c r="AT106" s="152" t="s">
        <v>320</v>
      </c>
      <c r="AU106" s="152" t="s">
        <v>87</v>
      </c>
      <c r="AV106" s="12" t="s">
        <v>87</v>
      </c>
      <c r="AW106" s="12" t="s">
        <v>39</v>
      </c>
      <c r="AX106" s="12" t="s">
        <v>85</v>
      </c>
      <c r="AY106" s="152" t="s">
        <v>194</v>
      </c>
    </row>
    <row r="107" spans="2:65" s="1" customFormat="1" ht="24.2" customHeight="1">
      <c r="B107" s="33"/>
      <c r="C107" s="132" t="s">
        <v>201</v>
      </c>
      <c r="D107" s="132" t="s">
        <v>197</v>
      </c>
      <c r="E107" s="133" t="s">
        <v>730</v>
      </c>
      <c r="F107" s="134" t="s">
        <v>731</v>
      </c>
      <c r="G107" s="135" t="s">
        <v>344</v>
      </c>
      <c r="H107" s="136">
        <v>44</v>
      </c>
      <c r="I107" s="137"/>
      <c r="J107" s="138">
        <f>ROUND(I107*H107,2)</f>
        <v>0</v>
      </c>
      <c r="K107" s="134" t="s">
        <v>295</v>
      </c>
      <c r="L107" s="33"/>
      <c r="M107" s="139" t="s">
        <v>33</v>
      </c>
      <c r="N107" s="140" t="s">
        <v>49</v>
      </c>
      <c r="P107" s="141">
        <f>O107*H107</f>
        <v>0</v>
      </c>
      <c r="Q107" s="141">
        <v>0</v>
      </c>
      <c r="R107" s="141">
        <f>Q107*H107</f>
        <v>0</v>
      </c>
      <c r="S107" s="141">
        <v>2.75</v>
      </c>
      <c r="T107" s="142">
        <f>S107*H107</f>
        <v>121</v>
      </c>
      <c r="AR107" s="143" t="s">
        <v>201</v>
      </c>
      <c r="AT107" s="143" t="s">
        <v>197</v>
      </c>
      <c r="AU107" s="143" t="s">
        <v>87</v>
      </c>
      <c r="AY107" s="17" t="s">
        <v>194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7" t="s">
        <v>85</v>
      </c>
      <c r="BK107" s="144">
        <f>ROUND(I107*H107,2)</f>
        <v>0</v>
      </c>
      <c r="BL107" s="17" t="s">
        <v>201</v>
      </c>
      <c r="BM107" s="143" t="s">
        <v>732</v>
      </c>
    </row>
    <row r="108" spans="2:47" s="1" customFormat="1" ht="11.25">
      <c r="B108" s="33"/>
      <c r="D108" s="149" t="s">
        <v>297</v>
      </c>
      <c r="F108" s="150" t="s">
        <v>733</v>
      </c>
      <c r="I108" s="147"/>
      <c r="L108" s="33"/>
      <c r="M108" s="148"/>
      <c r="T108" s="54"/>
      <c r="AT108" s="17" t="s">
        <v>297</v>
      </c>
      <c r="AU108" s="17" t="s">
        <v>87</v>
      </c>
    </row>
    <row r="109" spans="2:51" s="12" customFormat="1" ht="11.25">
      <c r="B109" s="151"/>
      <c r="D109" s="145" t="s">
        <v>320</v>
      </c>
      <c r="E109" s="152" t="s">
        <v>33</v>
      </c>
      <c r="F109" s="153" t="s">
        <v>718</v>
      </c>
      <c r="H109" s="154">
        <v>44</v>
      </c>
      <c r="I109" s="155"/>
      <c r="L109" s="151"/>
      <c r="M109" s="156"/>
      <c r="T109" s="157"/>
      <c r="AT109" s="152" t="s">
        <v>320</v>
      </c>
      <c r="AU109" s="152" t="s">
        <v>87</v>
      </c>
      <c r="AV109" s="12" t="s">
        <v>87</v>
      </c>
      <c r="AW109" s="12" t="s">
        <v>39</v>
      </c>
      <c r="AX109" s="12" t="s">
        <v>85</v>
      </c>
      <c r="AY109" s="152" t="s">
        <v>194</v>
      </c>
    </row>
    <row r="110" spans="2:63" s="11" customFormat="1" ht="22.9" customHeight="1">
      <c r="B110" s="120"/>
      <c r="D110" s="121" t="s">
        <v>77</v>
      </c>
      <c r="E110" s="130" t="s">
        <v>87</v>
      </c>
      <c r="F110" s="130" t="s">
        <v>340</v>
      </c>
      <c r="I110" s="123"/>
      <c r="J110" s="131">
        <f>BK110</f>
        <v>0</v>
      </c>
      <c r="L110" s="120"/>
      <c r="M110" s="125"/>
      <c r="P110" s="126">
        <f>SUM(P111:P113)</f>
        <v>0</v>
      </c>
      <c r="R110" s="126">
        <f>SUM(R111:R113)</f>
        <v>40.02992</v>
      </c>
      <c r="T110" s="127">
        <f>SUM(T111:T113)</f>
        <v>0</v>
      </c>
      <c r="AR110" s="121" t="s">
        <v>85</v>
      </c>
      <c r="AT110" s="128" t="s">
        <v>77</v>
      </c>
      <c r="AU110" s="128" t="s">
        <v>85</v>
      </c>
      <c r="AY110" s="121" t="s">
        <v>194</v>
      </c>
      <c r="BK110" s="129">
        <f>SUM(BK111:BK113)</f>
        <v>0</v>
      </c>
    </row>
    <row r="111" spans="2:65" s="1" customFormat="1" ht="16.5" customHeight="1">
      <c r="B111" s="33"/>
      <c r="C111" s="132" t="s">
        <v>193</v>
      </c>
      <c r="D111" s="132" t="s">
        <v>197</v>
      </c>
      <c r="E111" s="133" t="s">
        <v>734</v>
      </c>
      <c r="F111" s="134" t="s">
        <v>735</v>
      </c>
      <c r="G111" s="135" t="s">
        <v>344</v>
      </c>
      <c r="H111" s="136">
        <v>16</v>
      </c>
      <c r="I111" s="137"/>
      <c r="J111" s="138">
        <f>ROUND(I111*H111,2)</f>
        <v>0</v>
      </c>
      <c r="K111" s="134" t="s">
        <v>295</v>
      </c>
      <c r="L111" s="33"/>
      <c r="M111" s="139" t="s">
        <v>33</v>
      </c>
      <c r="N111" s="140" t="s">
        <v>49</v>
      </c>
      <c r="P111" s="141">
        <f>O111*H111</f>
        <v>0</v>
      </c>
      <c r="Q111" s="141">
        <v>2.50187</v>
      </c>
      <c r="R111" s="141">
        <f>Q111*H111</f>
        <v>40.02992</v>
      </c>
      <c r="S111" s="141">
        <v>0</v>
      </c>
      <c r="T111" s="142">
        <f>S111*H111</f>
        <v>0</v>
      </c>
      <c r="AR111" s="143" t="s">
        <v>201</v>
      </c>
      <c r="AT111" s="143" t="s">
        <v>197</v>
      </c>
      <c r="AU111" s="143" t="s">
        <v>87</v>
      </c>
      <c r="AY111" s="17" t="s">
        <v>194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7" t="s">
        <v>85</v>
      </c>
      <c r="BK111" s="144">
        <f>ROUND(I111*H111,2)</f>
        <v>0</v>
      </c>
      <c r="BL111" s="17" t="s">
        <v>201</v>
      </c>
      <c r="BM111" s="143" t="s">
        <v>736</v>
      </c>
    </row>
    <row r="112" spans="2:47" s="1" customFormat="1" ht="11.25">
      <c r="B112" s="33"/>
      <c r="D112" s="149" t="s">
        <v>297</v>
      </c>
      <c r="F112" s="150" t="s">
        <v>737</v>
      </c>
      <c r="I112" s="147"/>
      <c r="L112" s="33"/>
      <c r="M112" s="148"/>
      <c r="T112" s="54"/>
      <c r="AT112" s="17" t="s">
        <v>297</v>
      </c>
      <c r="AU112" s="17" t="s">
        <v>87</v>
      </c>
    </row>
    <row r="113" spans="2:51" s="12" customFormat="1" ht="11.25">
      <c r="B113" s="151"/>
      <c r="D113" s="145" t="s">
        <v>320</v>
      </c>
      <c r="E113" s="152" t="s">
        <v>33</v>
      </c>
      <c r="F113" s="153" t="s">
        <v>738</v>
      </c>
      <c r="H113" s="154">
        <v>16</v>
      </c>
      <c r="I113" s="155"/>
      <c r="L113" s="151"/>
      <c r="M113" s="156"/>
      <c r="T113" s="157"/>
      <c r="AT113" s="152" t="s">
        <v>320</v>
      </c>
      <c r="AU113" s="152" t="s">
        <v>87</v>
      </c>
      <c r="AV113" s="12" t="s">
        <v>87</v>
      </c>
      <c r="AW113" s="12" t="s">
        <v>39</v>
      </c>
      <c r="AX113" s="12" t="s">
        <v>85</v>
      </c>
      <c r="AY113" s="152" t="s">
        <v>194</v>
      </c>
    </row>
    <row r="114" spans="2:63" s="11" customFormat="1" ht="22.9" customHeight="1">
      <c r="B114" s="120"/>
      <c r="D114" s="121" t="s">
        <v>77</v>
      </c>
      <c r="E114" s="130" t="s">
        <v>208</v>
      </c>
      <c r="F114" s="130" t="s">
        <v>341</v>
      </c>
      <c r="I114" s="123"/>
      <c r="J114" s="131">
        <f>BK114</f>
        <v>0</v>
      </c>
      <c r="L114" s="120"/>
      <c r="M114" s="125"/>
      <c r="P114" s="126">
        <f>SUM(P115:P127)</f>
        <v>0</v>
      </c>
      <c r="R114" s="126">
        <f>SUM(R115:R127)</f>
        <v>5.1806</v>
      </c>
      <c r="T114" s="127">
        <f>SUM(T115:T127)</f>
        <v>0</v>
      </c>
      <c r="AR114" s="121" t="s">
        <v>85</v>
      </c>
      <c r="AT114" s="128" t="s">
        <v>77</v>
      </c>
      <c r="AU114" s="128" t="s">
        <v>85</v>
      </c>
      <c r="AY114" s="121" t="s">
        <v>194</v>
      </c>
      <c r="BK114" s="129">
        <f>SUM(BK115:BK127)</f>
        <v>0</v>
      </c>
    </row>
    <row r="115" spans="2:65" s="1" customFormat="1" ht="37.9" customHeight="1">
      <c r="B115" s="33"/>
      <c r="C115" s="132" t="s">
        <v>219</v>
      </c>
      <c r="D115" s="132" t="s">
        <v>197</v>
      </c>
      <c r="E115" s="133" t="s">
        <v>342</v>
      </c>
      <c r="F115" s="134" t="s">
        <v>343</v>
      </c>
      <c r="G115" s="135" t="s">
        <v>344</v>
      </c>
      <c r="H115" s="136">
        <v>2</v>
      </c>
      <c r="I115" s="137"/>
      <c r="J115" s="138">
        <f>ROUND(I115*H115,2)</f>
        <v>0</v>
      </c>
      <c r="K115" s="134" t="s">
        <v>295</v>
      </c>
      <c r="L115" s="33"/>
      <c r="M115" s="139" t="s">
        <v>33</v>
      </c>
      <c r="N115" s="140" t="s">
        <v>49</v>
      </c>
      <c r="P115" s="141">
        <f>O115*H115</f>
        <v>0</v>
      </c>
      <c r="Q115" s="141">
        <v>0.36038</v>
      </c>
      <c r="R115" s="141">
        <f>Q115*H115</f>
        <v>0.72076</v>
      </c>
      <c r="S115" s="141">
        <v>0</v>
      </c>
      <c r="T115" s="142">
        <f>S115*H115</f>
        <v>0</v>
      </c>
      <c r="AR115" s="143" t="s">
        <v>201</v>
      </c>
      <c r="AT115" s="143" t="s">
        <v>197</v>
      </c>
      <c r="AU115" s="143" t="s">
        <v>87</v>
      </c>
      <c r="AY115" s="17" t="s">
        <v>194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7" t="s">
        <v>85</v>
      </c>
      <c r="BK115" s="144">
        <f>ROUND(I115*H115,2)</f>
        <v>0</v>
      </c>
      <c r="BL115" s="17" t="s">
        <v>201</v>
      </c>
      <c r="BM115" s="143" t="s">
        <v>739</v>
      </c>
    </row>
    <row r="116" spans="2:47" s="1" customFormat="1" ht="11.25">
      <c r="B116" s="33"/>
      <c r="D116" s="149" t="s">
        <v>297</v>
      </c>
      <c r="F116" s="150" t="s">
        <v>346</v>
      </c>
      <c r="I116" s="147"/>
      <c r="L116" s="33"/>
      <c r="M116" s="148"/>
      <c r="T116" s="54"/>
      <c r="AT116" s="17" t="s">
        <v>297</v>
      </c>
      <c r="AU116" s="17" t="s">
        <v>87</v>
      </c>
    </row>
    <row r="117" spans="2:51" s="12" customFormat="1" ht="11.25">
      <c r="B117" s="151"/>
      <c r="D117" s="145" t="s">
        <v>320</v>
      </c>
      <c r="E117" s="152" t="s">
        <v>33</v>
      </c>
      <c r="F117" s="153" t="s">
        <v>740</v>
      </c>
      <c r="H117" s="154">
        <v>2</v>
      </c>
      <c r="I117" s="155"/>
      <c r="L117" s="151"/>
      <c r="M117" s="156"/>
      <c r="T117" s="157"/>
      <c r="AT117" s="152" t="s">
        <v>320</v>
      </c>
      <c r="AU117" s="152" t="s">
        <v>87</v>
      </c>
      <c r="AV117" s="12" t="s">
        <v>87</v>
      </c>
      <c r="AW117" s="12" t="s">
        <v>39</v>
      </c>
      <c r="AX117" s="12" t="s">
        <v>85</v>
      </c>
      <c r="AY117" s="152" t="s">
        <v>194</v>
      </c>
    </row>
    <row r="118" spans="2:65" s="1" customFormat="1" ht="16.5" customHeight="1">
      <c r="B118" s="33"/>
      <c r="C118" s="161" t="s">
        <v>223</v>
      </c>
      <c r="D118" s="161" t="s">
        <v>348</v>
      </c>
      <c r="E118" s="162" t="s">
        <v>349</v>
      </c>
      <c r="F118" s="163" t="s">
        <v>350</v>
      </c>
      <c r="G118" s="164" t="s">
        <v>351</v>
      </c>
      <c r="H118" s="165">
        <v>4.2</v>
      </c>
      <c r="I118" s="166"/>
      <c r="J118" s="167">
        <f>ROUND(I118*H118,2)</f>
        <v>0</v>
      </c>
      <c r="K118" s="163" t="s">
        <v>295</v>
      </c>
      <c r="L118" s="168"/>
      <c r="M118" s="169" t="s">
        <v>33</v>
      </c>
      <c r="N118" s="170" t="s">
        <v>49</v>
      </c>
      <c r="P118" s="141">
        <f>O118*H118</f>
        <v>0</v>
      </c>
      <c r="Q118" s="141">
        <v>1</v>
      </c>
      <c r="R118" s="141">
        <f>Q118*H118</f>
        <v>4.2</v>
      </c>
      <c r="S118" s="141">
        <v>0</v>
      </c>
      <c r="T118" s="142">
        <f>S118*H118</f>
        <v>0</v>
      </c>
      <c r="AR118" s="143" t="s">
        <v>228</v>
      </c>
      <c r="AT118" s="143" t="s">
        <v>348</v>
      </c>
      <c r="AU118" s="143" t="s">
        <v>87</v>
      </c>
      <c r="AY118" s="17" t="s">
        <v>194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7" t="s">
        <v>85</v>
      </c>
      <c r="BK118" s="144">
        <f>ROUND(I118*H118,2)</f>
        <v>0</v>
      </c>
      <c r="BL118" s="17" t="s">
        <v>201</v>
      </c>
      <c r="BM118" s="143" t="s">
        <v>741</v>
      </c>
    </row>
    <row r="119" spans="2:51" s="12" customFormat="1" ht="11.25">
      <c r="B119" s="151"/>
      <c r="D119" s="145" t="s">
        <v>320</v>
      </c>
      <c r="E119" s="152" t="s">
        <v>33</v>
      </c>
      <c r="F119" s="153" t="s">
        <v>742</v>
      </c>
      <c r="H119" s="154">
        <v>4.2</v>
      </c>
      <c r="I119" s="155"/>
      <c r="L119" s="151"/>
      <c r="M119" s="156"/>
      <c r="T119" s="157"/>
      <c r="AT119" s="152" t="s">
        <v>320</v>
      </c>
      <c r="AU119" s="152" t="s">
        <v>87</v>
      </c>
      <c r="AV119" s="12" t="s">
        <v>87</v>
      </c>
      <c r="AW119" s="12" t="s">
        <v>39</v>
      </c>
      <c r="AX119" s="12" t="s">
        <v>85</v>
      </c>
      <c r="AY119" s="152" t="s">
        <v>194</v>
      </c>
    </row>
    <row r="120" spans="2:65" s="1" customFormat="1" ht="37.9" customHeight="1">
      <c r="B120" s="33"/>
      <c r="C120" s="132" t="s">
        <v>228</v>
      </c>
      <c r="D120" s="132" t="s">
        <v>197</v>
      </c>
      <c r="E120" s="133" t="s">
        <v>743</v>
      </c>
      <c r="F120" s="134" t="s">
        <v>744</v>
      </c>
      <c r="G120" s="135" t="s">
        <v>344</v>
      </c>
      <c r="H120" s="136">
        <v>21</v>
      </c>
      <c r="I120" s="137"/>
      <c r="J120" s="138">
        <f>ROUND(I120*H120,2)</f>
        <v>0</v>
      </c>
      <c r="K120" s="134" t="s">
        <v>295</v>
      </c>
      <c r="L120" s="33"/>
      <c r="M120" s="139" t="s">
        <v>33</v>
      </c>
      <c r="N120" s="140" t="s">
        <v>49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201</v>
      </c>
      <c r="AT120" s="143" t="s">
        <v>197</v>
      </c>
      <c r="AU120" s="143" t="s">
        <v>87</v>
      </c>
      <c r="AY120" s="17" t="s">
        <v>194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7" t="s">
        <v>85</v>
      </c>
      <c r="BK120" s="144">
        <f>ROUND(I120*H120,2)</f>
        <v>0</v>
      </c>
      <c r="BL120" s="17" t="s">
        <v>201</v>
      </c>
      <c r="BM120" s="143" t="s">
        <v>745</v>
      </c>
    </row>
    <row r="121" spans="2:47" s="1" customFormat="1" ht="11.25">
      <c r="B121" s="33"/>
      <c r="D121" s="149" t="s">
        <v>297</v>
      </c>
      <c r="F121" s="150" t="s">
        <v>746</v>
      </c>
      <c r="I121" s="147"/>
      <c r="L121" s="33"/>
      <c r="M121" s="148"/>
      <c r="T121" s="54"/>
      <c r="AT121" s="17" t="s">
        <v>297</v>
      </c>
      <c r="AU121" s="17" t="s">
        <v>87</v>
      </c>
    </row>
    <row r="122" spans="2:51" s="12" customFormat="1" ht="11.25">
      <c r="B122" s="151"/>
      <c r="D122" s="145" t="s">
        <v>320</v>
      </c>
      <c r="E122" s="152" t="s">
        <v>33</v>
      </c>
      <c r="F122" s="153" t="s">
        <v>747</v>
      </c>
      <c r="H122" s="154">
        <v>21</v>
      </c>
      <c r="I122" s="155"/>
      <c r="L122" s="151"/>
      <c r="M122" s="156"/>
      <c r="T122" s="157"/>
      <c r="AT122" s="152" t="s">
        <v>320</v>
      </c>
      <c r="AU122" s="152" t="s">
        <v>87</v>
      </c>
      <c r="AV122" s="12" t="s">
        <v>87</v>
      </c>
      <c r="AW122" s="12" t="s">
        <v>39</v>
      </c>
      <c r="AX122" s="12" t="s">
        <v>85</v>
      </c>
      <c r="AY122" s="152" t="s">
        <v>194</v>
      </c>
    </row>
    <row r="123" spans="2:65" s="1" customFormat="1" ht="37.9" customHeight="1">
      <c r="B123" s="33"/>
      <c r="C123" s="132" t="s">
        <v>235</v>
      </c>
      <c r="D123" s="132" t="s">
        <v>197</v>
      </c>
      <c r="E123" s="133" t="s">
        <v>477</v>
      </c>
      <c r="F123" s="134" t="s">
        <v>478</v>
      </c>
      <c r="G123" s="135" t="s">
        <v>317</v>
      </c>
      <c r="H123" s="136">
        <v>32</v>
      </c>
      <c r="I123" s="137"/>
      <c r="J123" s="138">
        <f>ROUND(I123*H123,2)</f>
        <v>0</v>
      </c>
      <c r="K123" s="134" t="s">
        <v>295</v>
      </c>
      <c r="L123" s="33"/>
      <c r="M123" s="139" t="s">
        <v>33</v>
      </c>
      <c r="N123" s="140" t="s">
        <v>49</v>
      </c>
      <c r="P123" s="141">
        <f>O123*H123</f>
        <v>0</v>
      </c>
      <c r="Q123" s="141">
        <v>0.00726</v>
      </c>
      <c r="R123" s="141">
        <f>Q123*H123</f>
        <v>0.23232</v>
      </c>
      <c r="S123" s="141">
        <v>0</v>
      </c>
      <c r="T123" s="142">
        <f>S123*H123</f>
        <v>0</v>
      </c>
      <c r="AR123" s="143" t="s">
        <v>201</v>
      </c>
      <c r="AT123" s="143" t="s">
        <v>197</v>
      </c>
      <c r="AU123" s="143" t="s">
        <v>87</v>
      </c>
      <c r="AY123" s="17" t="s">
        <v>194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7" t="s">
        <v>85</v>
      </c>
      <c r="BK123" s="144">
        <f>ROUND(I123*H123,2)</f>
        <v>0</v>
      </c>
      <c r="BL123" s="17" t="s">
        <v>201</v>
      </c>
      <c r="BM123" s="143" t="s">
        <v>748</v>
      </c>
    </row>
    <row r="124" spans="2:47" s="1" customFormat="1" ht="11.25">
      <c r="B124" s="33"/>
      <c r="D124" s="149" t="s">
        <v>297</v>
      </c>
      <c r="F124" s="150" t="s">
        <v>480</v>
      </c>
      <c r="I124" s="147"/>
      <c r="L124" s="33"/>
      <c r="M124" s="148"/>
      <c r="T124" s="54"/>
      <c r="AT124" s="17" t="s">
        <v>297</v>
      </c>
      <c r="AU124" s="17" t="s">
        <v>87</v>
      </c>
    </row>
    <row r="125" spans="2:51" s="12" customFormat="1" ht="11.25">
      <c r="B125" s="151"/>
      <c r="D125" s="145" t="s">
        <v>320</v>
      </c>
      <c r="E125" s="152" t="s">
        <v>33</v>
      </c>
      <c r="F125" s="153" t="s">
        <v>749</v>
      </c>
      <c r="H125" s="154">
        <v>32</v>
      </c>
      <c r="I125" s="155"/>
      <c r="L125" s="151"/>
      <c r="M125" s="156"/>
      <c r="T125" s="157"/>
      <c r="AT125" s="152" t="s">
        <v>320</v>
      </c>
      <c r="AU125" s="152" t="s">
        <v>87</v>
      </c>
      <c r="AV125" s="12" t="s">
        <v>87</v>
      </c>
      <c r="AW125" s="12" t="s">
        <v>39</v>
      </c>
      <c r="AX125" s="12" t="s">
        <v>85</v>
      </c>
      <c r="AY125" s="152" t="s">
        <v>194</v>
      </c>
    </row>
    <row r="126" spans="2:65" s="1" customFormat="1" ht="37.9" customHeight="1">
      <c r="B126" s="33"/>
      <c r="C126" s="132" t="s">
        <v>239</v>
      </c>
      <c r="D126" s="132" t="s">
        <v>197</v>
      </c>
      <c r="E126" s="133" t="s">
        <v>482</v>
      </c>
      <c r="F126" s="134" t="s">
        <v>483</v>
      </c>
      <c r="G126" s="135" t="s">
        <v>317</v>
      </c>
      <c r="H126" s="136">
        <v>32</v>
      </c>
      <c r="I126" s="137"/>
      <c r="J126" s="138">
        <f>ROUND(I126*H126,2)</f>
        <v>0</v>
      </c>
      <c r="K126" s="134" t="s">
        <v>295</v>
      </c>
      <c r="L126" s="33"/>
      <c r="M126" s="139" t="s">
        <v>33</v>
      </c>
      <c r="N126" s="140" t="s">
        <v>49</v>
      </c>
      <c r="P126" s="141">
        <f>O126*H126</f>
        <v>0</v>
      </c>
      <c r="Q126" s="141">
        <v>0.00086</v>
      </c>
      <c r="R126" s="141">
        <f>Q126*H126</f>
        <v>0.02752</v>
      </c>
      <c r="S126" s="141">
        <v>0</v>
      </c>
      <c r="T126" s="142">
        <f>S126*H126</f>
        <v>0</v>
      </c>
      <c r="AR126" s="143" t="s">
        <v>201</v>
      </c>
      <c r="AT126" s="143" t="s">
        <v>197</v>
      </c>
      <c r="AU126" s="143" t="s">
        <v>87</v>
      </c>
      <c r="AY126" s="17" t="s">
        <v>194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7" t="s">
        <v>85</v>
      </c>
      <c r="BK126" s="144">
        <f>ROUND(I126*H126,2)</f>
        <v>0</v>
      </c>
      <c r="BL126" s="17" t="s">
        <v>201</v>
      </c>
      <c r="BM126" s="143" t="s">
        <v>750</v>
      </c>
    </row>
    <row r="127" spans="2:47" s="1" customFormat="1" ht="11.25">
      <c r="B127" s="33"/>
      <c r="D127" s="149" t="s">
        <v>297</v>
      </c>
      <c r="F127" s="150" t="s">
        <v>485</v>
      </c>
      <c r="I127" s="147"/>
      <c r="L127" s="33"/>
      <c r="M127" s="148"/>
      <c r="T127" s="54"/>
      <c r="AT127" s="17" t="s">
        <v>297</v>
      </c>
      <c r="AU127" s="17" t="s">
        <v>87</v>
      </c>
    </row>
    <row r="128" spans="2:63" s="11" customFormat="1" ht="22.9" customHeight="1">
      <c r="B128" s="120"/>
      <c r="D128" s="121" t="s">
        <v>77</v>
      </c>
      <c r="E128" s="130" t="s">
        <v>201</v>
      </c>
      <c r="F128" s="130" t="s">
        <v>354</v>
      </c>
      <c r="I128" s="123"/>
      <c r="J128" s="131">
        <f>BK128</f>
        <v>0</v>
      </c>
      <c r="L128" s="120"/>
      <c r="M128" s="125"/>
      <c r="P128" s="126">
        <f>SUM(P129:P142)</f>
        <v>0</v>
      </c>
      <c r="R128" s="126">
        <f>SUM(R129:R142)</f>
        <v>954.5882024999999</v>
      </c>
      <c r="T128" s="127">
        <f>SUM(T129:T142)</f>
        <v>0</v>
      </c>
      <c r="AR128" s="121" t="s">
        <v>85</v>
      </c>
      <c r="AT128" s="128" t="s">
        <v>77</v>
      </c>
      <c r="AU128" s="128" t="s">
        <v>85</v>
      </c>
      <c r="AY128" s="121" t="s">
        <v>194</v>
      </c>
      <c r="BK128" s="129">
        <f>SUM(BK129:BK142)</f>
        <v>0</v>
      </c>
    </row>
    <row r="129" spans="2:65" s="1" customFormat="1" ht="16.5" customHeight="1">
      <c r="B129" s="33"/>
      <c r="C129" s="132" t="s">
        <v>243</v>
      </c>
      <c r="D129" s="132" t="s">
        <v>197</v>
      </c>
      <c r="E129" s="133" t="s">
        <v>751</v>
      </c>
      <c r="F129" s="134" t="s">
        <v>752</v>
      </c>
      <c r="G129" s="135" t="s">
        <v>344</v>
      </c>
      <c r="H129" s="136">
        <v>7.75</v>
      </c>
      <c r="I129" s="137"/>
      <c r="J129" s="138">
        <f>ROUND(I129*H129,2)</f>
        <v>0</v>
      </c>
      <c r="K129" s="134" t="s">
        <v>33</v>
      </c>
      <c r="L129" s="33"/>
      <c r="M129" s="139" t="s">
        <v>33</v>
      </c>
      <c r="N129" s="140" t="s">
        <v>49</v>
      </c>
      <c r="P129" s="141">
        <f>O129*H129</f>
        <v>0</v>
      </c>
      <c r="Q129" s="141">
        <v>2.43279</v>
      </c>
      <c r="R129" s="141">
        <f>Q129*H129</f>
        <v>18.8541225</v>
      </c>
      <c r="S129" s="141">
        <v>0</v>
      </c>
      <c r="T129" s="142">
        <f>S129*H129</f>
        <v>0</v>
      </c>
      <c r="AR129" s="143" t="s">
        <v>201</v>
      </c>
      <c r="AT129" s="143" t="s">
        <v>197</v>
      </c>
      <c r="AU129" s="143" t="s">
        <v>87</v>
      </c>
      <c r="AY129" s="17" t="s">
        <v>194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7" t="s">
        <v>85</v>
      </c>
      <c r="BK129" s="144">
        <f>ROUND(I129*H129,2)</f>
        <v>0</v>
      </c>
      <c r="BL129" s="17" t="s">
        <v>201</v>
      </c>
      <c r="BM129" s="143" t="s">
        <v>753</v>
      </c>
    </row>
    <row r="130" spans="2:51" s="12" customFormat="1" ht="11.25">
      <c r="B130" s="151"/>
      <c r="D130" s="145" t="s">
        <v>320</v>
      </c>
      <c r="E130" s="152" t="s">
        <v>33</v>
      </c>
      <c r="F130" s="153" t="s">
        <v>754</v>
      </c>
      <c r="H130" s="154">
        <v>7.75</v>
      </c>
      <c r="I130" s="155"/>
      <c r="L130" s="151"/>
      <c r="M130" s="156"/>
      <c r="T130" s="157"/>
      <c r="AT130" s="152" t="s">
        <v>320</v>
      </c>
      <c r="AU130" s="152" t="s">
        <v>87</v>
      </c>
      <c r="AV130" s="12" t="s">
        <v>87</v>
      </c>
      <c r="AW130" s="12" t="s">
        <v>39</v>
      </c>
      <c r="AX130" s="12" t="s">
        <v>85</v>
      </c>
      <c r="AY130" s="152" t="s">
        <v>194</v>
      </c>
    </row>
    <row r="131" spans="2:65" s="1" customFormat="1" ht="16.5" customHeight="1">
      <c r="B131" s="33"/>
      <c r="C131" s="132" t="s">
        <v>247</v>
      </c>
      <c r="D131" s="132" t="s">
        <v>197</v>
      </c>
      <c r="E131" s="133" t="s">
        <v>355</v>
      </c>
      <c r="F131" s="134" t="s">
        <v>356</v>
      </c>
      <c r="G131" s="135" t="s">
        <v>344</v>
      </c>
      <c r="H131" s="136">
        <v>126</v>
      </c>
      <c r="I131" s="137"/>
      <c r="J131" s="138">
        <f>ROUND(I131*H131,2)</f>
        <v>0</v>
      </c>
      <c r="K131" s="134" t="s">
        <v>33</v>
      </c>
      <c r="L131" s="33"/>
      <c r="M131" s="139" t="s">
        <v>33</v>
      </c>
      <c r="N131" s="140" t="s">
        <v>49</v>
      </c>
      <c r="P131" s="141">
        <f>O131*H131</f>
        <v>0</v>
      </c>
      <c r="Q131" s="141">
        <v>2.43408</v>
      </c>
      <c r="R131" s="141">
        <f>Q131*H131</f>
        <v>306.69408</v>
      </c>
      <c r="S131" s="141">
        <v>0</v>
      </c>
      <c r="T131" s="142">
        <f>S131*H131</f>
        <v>0</v>
      </c>
      <c r="AR131" s="143" t="s">
        <v>201</v>
      </c>
      <c r="AT131" s="143" t="s">
        <v>197</v>
      </c>
      <c r="AU131" s="143" t="s">
        <v>87</v>
      </c>
      <c r="AY131" s="17" t="s">
        <v>194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7" t="s">
        <v>85</v>
      </c>
      <c r="BK131" s="144">
        <f>ROUND(I131*H131,2)</f>
        <v>0</v>
      </c>
      <c r="BL131" s="17" t="s">
        <v>201</v>
      </c>
      <c r="BM131" s="143" t="s">
        <v>755</v>
      </c>
    </row>
    <row r="132" spans="2:51" s="12" customFormat="1" ht="11.25">
      <c r="B132" s="151"/>
      <c r="D132" s="145" t="s">
        <v>320</v>
      </c>
      <c r="E132" s="152" t="s">
        <v>33</v>
      </c>
      <c r="F132" s="153" t="s">
        <v>756</v>
      </c>
      <c r="H132" s="154">
        <v>95</v>
      </c>
      <c r="I132" s="155"/>
      <c r="L132" s="151"/>
      <c r="M132" s="156"/>
      <c r="T132" s="157"/>
      <c r="AT132" s="152" t="s">
        <v>320</v>
      </c>
      <c r="AU132" s="152" t="s">
        <v>87</v>
      </c>
      <c r="AV132" s="12" t="s">
        <v>87</v>
      </c>
      <c r="AW132" s="12" t="s">
        <v>39</v>
      </c>
      <c r="AX132" s="12" t="s">
        <v>78</v>
      </c>
      <c r="AY132" s="152" t="s">
        <v>194</v>
      </c>
    </row>
    <row r="133" spans="2:51" s="12" customFormat="1" ht="11.25">
      <c r="B133" s="151"/>
      <c r="D133" s="145" t="s">
        <v>320</v>
      </c>
      <c r="E133" s="152" t="s">
        <v>33</v>
      </c>
      <c r="F133" s="153" t="s">
        <v>757</v>
      </c>
      <c r="H133" s="154">
        <v>31</v>
      </c>
      <c r="I133" s="155"/>
      <c r="L133" s="151"/>
      <c r="M133" s="156"/>
      <c r="T133" s="157"/>
      <c r="AT133" s="152" t="s">
        <v>320</v>
      </c>
      <c r="AU133" s="152" t="s">
        <v>87</v>
      </c>
      <c r="AV133" s="12" t="s">
        <v>87</v>
      </c>
      <c r="AW133" s="12" t="s">
        <v>39</v>
      </c>
      <c r="AX133" s="12" t="s">
        <v>78</v>
      </c>
      <c r="AY133" s="152" t="s">
        <v>194</v>
      </c>
    </row>
    <row r="134" spans="2:51" s="14" customFormat="1" ht="11.25">
      <c r="B134" s="179"/>
      <c r="D134" s="145" t="s">
        <v>320</v>
      </c>
      <c r="E134" s="180" t="s">
        <v>33</v>
      </c>
      <c r="F134" s="181" t="s">
        <v>402</v>
      </c>
      <c r="H134" s="182">
        <v>126</v>
      </c>
      <c r="I134" s="183"/>
      <c r="L134" s="179"/>
      <c r="M134" s="184"/>
      <c r="T134" s="185"/>
      <c r="AT134" s="180" t="s">
        <v>320</v>
      </c>
      <c r="AU134" s="180" t="s">
        <v>87</v>
      </c>
      <c r="AV134" s="14" t="s">
        <v>201</v>
      </c>
      <c r="AW134" s="14" t="s">
        <v>39</v>
      </c>
      <c r="AX134" s="14" t="s">
        <v>85</v>
      </c>
      <c r="AY134" s="180" t="s">
        <v>194</v>
      </c>
    </row>
    <row r="135" spans="2:65" s="1" customFormat="1" ht="16.5" customHeight="1">
      <c r="B135" s="33"/>
      <c r="C135" s="132" t="s">
        <v>251</v>
      </c>
      <c r="D135" s="132" t="s">
        <v>197</v>
      </c>
      <c r="E135" s="133" t="s">
        <v>758</v>
      </c>
      <c r="F135" s="134" t="s">
        <v>759</v>
      </c>
      <c r="G135" s="135" t="s">
        <v>344</v>
      </c>
      <c r="H135" s="136">
        <v>27</v>
      </c>
      <c r="I135" s="137"/>
      <c r="J135" s="138">
        <f>ROUND(I135*H135,2)</f>
        <v>0</v>
      </c>
      <c r="K135" s="134" t="s">
        <v>295</v>
      </c>
      <c r="L135" s="33"/>
      <c r="M135" s="139" t="s">
        <v>33</v>
      </c>
      <c r="N135" s="140" t="s">
        <v>49</v>
      </c>
      <c r="P135" s="141">
        <f>O135*H135</f>
        <v>0</v>
      </c>
      <c r="Q135" s="141">
        <v>2.16</v>
      </c>
      <c r="R135" s="141">
        <f>Q135*H135</f>
        <v>58.32000000000001</v>
      </c>
      <c r="S135" s="141">
        <v>0</v>
      </c>
      <c r="T135" s="142">
        <f>S135*H135</f>
        <v>0</v>
      </c>
      <c r="AR135" s="143" t="s">
        <v>201</v>
      </c>
      <c r="AT135" s="143" t="s">
        <v>197</v>
      </c>
      <c r="AU135" s="143" t="s">
        <v>87</v>
      </c>
      <c r="AY135" s="17" t="s">
        <v>194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85</v>
      </c>
      <c r="BK135" s="144">
        <f>ROUND(I135*H135,2)</f>
        <v>0</v>
      </c>
      <c r="BL135" s="17" t="s">
        <v>201</v>
      </c>
      <c r="BM135" s="143" t="s">
        <v>760</v>
      </c>
    </row>
    <row r="136" spans="2:47" s="1" customFormat="1" ht="11.25">
      <c r="B136" s="33"/>
      <c r="D136" s="149" t="s">
        <v>297</v>
      </c>
      <c r="F136" s="150" t="s">
        <v>761</v>
      </c>
      <c r="I136" s="147"/>
      <c r="L136" s="33"/>
      <c r="M136" s="148"/>
      <c r="T136" s="54"/>
      <c r="AT136" s="17" t="s">
        <v>297</v>
      </c>
      <c r="AU136" s="17" t="s">
        <v>87</v>
      </c>
    </row>
    <row r="137" spans="2:51" s="12" customFormat="1" ht="11.25">
      <c r="B137" s="151"/>
      <c r="D137" s="145" t="s">
        <v>320</v>
      </c>
      <c r="E137" s="152" t="s">
        <v>33</v>
      </c>
      <c r="F137" s="153" t="s">
        <v>762</v>
      </c>
      <c r="H137" s="154">
        <v>27</v>
      </c>
      <c r="I137" s="155"/>
      <c r="L137" s="151"/>
      <c r="M137" s="156"/>
      <c r="T137" s="157"/>
      <c r="AT137" s="152" t="s">
        <v>320</v>
      </c>
      <c r="AU137" s="152" t="s">
        <v>87</v>
      </c>
      <c r="AV137" s="12" t="s">
        <v>87</v>
      </c>
      <c r="AW137" s="12" t="s">
        <v>39</v>
      </c>
      <c r="AX137" s="12" t="s">
        <v>85</v>
      </c>
      <c r="AY137" s="152" t="s">
        <v>194</v>
      </c>
    </row>
    <row r="138" spans="2:65" s="1" customFormat="1" ht="16.5" customHeight="1">
      <c r="B138" s="33"/>
      <c r="C138" s="132" t="s">
        <v>257</v>
      </c>
      <c r="D138" s="132" t="s">
        <v>197</v>
      </c>
      <c r="E138" s="133" t="s">
        <v>763</v>
      </c>
      <c r="F138" s="134" t="s">
        <v>764</v>
      </c>
      <c r="G138" s="135" t="s">
        <v>344</v>
      </c>
      <c r="H138" s="136">
        <v>81</v>
      </c>
      <c r="I138" s="137"/>
      <c r="J138" s="138">
        <f>ROUND(I138*H138,2)</f>
        <v>0</v>
      </c>
      <c r="K138" s="134" t="s">
        <v>33</v>
      </c>
      <c r="L138" s="33"/>
      <c r="M138" s="139" t="s">
        <v>33</v>
      </c>
      <c r="N138" s="140" t="s">
        <v>49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201</v>
      </c>
      <c r="AT138" s="143" t="s">
        <v>197</v>
      </c>
      <c r="AU138" s="143" t="s">
        <v>87</v>
      </c>
      <c r="AY138" s="17" t="s">
        <v>194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7" t="s">
        <v>85</v>
      </c>
      <c r="BK138" s="144">
        <f>ROUND(I138*H138,2)</f>
        <v>0</v>
      </c>
      <c r="BL138" s="17" t="s">
        <v>201</v>
      </c>
      <c r="BM138" s="143" t="s">
        <v>765</v>
      </c>
    </row>
    <row r="139" spans="2:51" s="12" customFormat="1" ht="11.25">
      <c r="B139" s="151"/>
      <c r="D139" s="145" t="s">
        <v>320</v>
      </c>
      <c r="E139" s="152" t="s">
        <v>33</v>
      </c>
      <c r="F139" s="153" t="s">
        <v>766</v>
      </c>
      <c r="H139" s="154">
        <v>81</v>
      </c>
      <c r="I139" s="155"/>
      <c r="L139" s="151"/>
      <c r="M139" s="156"/>
      <c r="T139" s="157"/>
      <c r="AT139" s="152" t="s">
        <v>320</v>
      </c>
      <c r="AU139" s="152" t="s">
        <v>87</v>
      </c>
      <c r="AV139" s="12" t="s">
        <v>87</v>
      </c>
      <c r="AW139" s="12" t="s">
        <v>39</v>
      </c>
      <c r="AX139" s="12" t="s">
        <v>85</v>
      </c>
      <c r="AY139" s="152" t="s">
        <v>194</v>
      </c>
    </row>
    <row r="140" spans="2:65" s="1" customFormat="1" ht="24.2" customHeight="1">
      <c r="B140" s="33"/>
      <c r="C140" s="132" t="s">
        <v>8</v>
      </c>
      <c r="D140" s="132" t="s">
        <v>197</v>
      </c>
      <c r="E140" s="133" t="s">
        <v>359</v>
      </c>
      <c r="F140" s="134" t="s">
        <v>360</v>
      </c>
      <c r="G140" s="135" t="s">
        <v>344</v>
      </c>
      <c r="H140" s="136">
        <v>246</v>
      </c>
      <c r="I140" s="137"/>
      <c r="J140" s="138">
        <f>ROUND(I140*H140,2)</f>
        <v>0</v>
      </c>
      <c r="K140" s="134" t="s">
        <v>295</v>
      </c>
      <c r="L140" s="33"/>
      <c r="M140" s="139" t="s">
        <v>33</v>
      </c>
      <c r="N140" s="140" t="s">
        <v>49</v>
      </c>
      <c r="P140" s="141">
        <f>O140*H140</f>
        <v>0</v>
      </c>
      <c r="Q140" s="141">
        <v>2.32</v>
      </c>
      <c r="R140" s="141">
        <f>Q140*H140</f>
        <v>570.7199999999999</v>
      </c>
      <c r="S140" s="141">
        <v>0</v>
      </c>
      <c r="T140" s="142">
        <f>S140*H140</f>
        <v>0</v>
      </c>
      <c r="AR140" s="143" t="s">
        <v>201</v>
      </c>
      <c r="AT140" s="143" t="s">
        <v>197</v>
      </c>
      <c r="AU140" s="143" t="s">
        <v>87</v>
      </c>
      <c r="AY140" s="17" t="s">
        <v>194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7" t="s">
        <v>85</v>
      </c>
      <c r="BK140" s="144">
        <f>ROUND(I140*H140,2)</f>
        <v>0</v>
      </c>
      <c r="BL140" s="17" t="s">
        <v>201</v>
      </c>
      <c r="BM140" s="143" t="s">
        <v>767</v>
      </c>
    </row>
    <row r="141" spans="2:47" s="1" customFormat="1" ht="11.25">
      <c r="B141" s="33"/>
      <c r="D141" s="149" t="s">
        <v>297</v>
      </c>
      <c r="F141" s="150" t="s">
        <v>362</v>
      </c>
      <c r="I141" s="147"/>
      <c r="L141" s="33"/>
      <c r="M141" s="148"/>
      <c r="T141" s="54"/>
      <c r="AT141" s="17" t="s">
        <v>297</v>
      </c>
      <c r="AU141" s="17" t="s">
        <v>87</v>
      </c>
    </row>
    <row r="142" spans="2:51" s="12" customFormat="1" ht="11.25">
      <c r="B142" s="151"/>
      <c r="D142" s="145" t="s">
        <v>320</v>
      </c>
      <c r="E142" s="152" t="s">
        <v>33</v>
      </c>
      <c r="F142" s="153" t="s">
        <v>768</v>
      </c>
      <c r="H142" s="154">
        <v>246</v>
      </c>
      <c r="I142" s="155"/>
      <c r="L142" s="151"/>
      <c r="M142" s="156"/>
      <c r="T142" s="157"/>
      <c r="AT142" s="152" t="s">
        <v>320</v>
      </c>
      <c r="AU142" s="152" t="s">
        <v>87</v>
      </c>
      <c r="AV142" s="12" t="s">
        <v>87</v>
      </c>
      <c r="AW142" s="12" t="s">
        <v>39</v>
      </c>
      <c r="AX142" s="12" t="s">
        <v>85</v>
      </c>
      <c r="AY142" s="152" t="s">
        <v>194</v>
      </c>
    </row>
    <row r="143" spans="2:63" s="11" customFormat="1" ht="22.9" customHeight="1">
      <c r="B143" s="120"/>
      <c r="D143" s="121" t="s">
        <v>77</v>
      </c>
      <c r="E143" s="130" t="s">
        <v>235</v>
      </c>
      <c r="F143" s="130" t="s">
        <v>364</v>
      </c>
      <c r="I143" s="123"/>
      <c r="J143" s="131">
        <f>BK143</f>
        <v>0</v>
      </c>
      <c r="L143" s="120"/>
      <c r="M143" s="125"/>
      <c r="P143" s="126">
        <f>SUM(P144:P148)</f>
        <v>0</v>
      </c>
      <c r="R143" s="126">
        <f>SUM(R144:R148)</f>
        <v>0.07414</v>
      </c>
      <c r="T143" s="127">
        <f>SUM(T144:T148)</f>
        <v>0.0156</v>
      </c>
      <c r="AR143" s="121" t="s">
        <v>85</v>
      </c>
      <c r="AT143" s="128" t="s">
        <v>77</v>
      </c>
      <c r="AU143" s="128" t="s">
        <v>85</v>
      </c>
      <c r="AY143" s="121" t="s">
        <v>194</v>
      </c>
      <c r="BK143" s="129">
        <f>SUM(BK144:BK148)</f>
        <v>0</v>
      </c>
    </row>
    <row r="144" spans="2:65" s="1" customFormat="1" ht="24.2" customHeight="1">
      <c r="B144" s="33"/>
      <c r="C144" s="132" t="s">
        <v>265</v>
      </c>
      <c r="D144" s="132" t="s">
        <v>197</v>
      </c>
      <c r="E144" s="133" t="s">
        <v>365</v>
      </c>
      <c r="F144" s="134" t="s">
        <v>366</v>
      </c>
      <c r="G144" s="135" t="s">
        <v>367</v>
      </c>
      <c r="H144" s="136">
        <v>15.6</v>
      </c>
      <c r="I144" s="137"/>
      <c r="J144" s="138">
        <f>ROUND(I144*H144,2)</f>
        <v>0</v>
      </c>
      <c r="K144" s="134" t="s">
        <v>295</v>
      </c>
      <c r="L144" s="33"/>
      <c r="M144" s="139" t="s">
        <v>33</v>
      </c>
      <c r="N144" s="140" t="s">
        <v>49</v>
      </c>
      <c r="P144" s="141">
        <f>O144*H144</f>
        <v>0</v>
      </c>
      <c r="Q144" s="141">
        <v>0.00065</v>
      </c>
      <c r="R144" s="141">
        <f>Q144*H144</f>
        <v>0.01014</v>
      </c>
      <c r="S144" s="141">
        <v>0.001</v>
      </c>
      <c r="T144" s="142">
        <f>S144*H144</f>
        <v>0.0156</v>
      </c>
      <c r="AR144" s="143" t="s">
        <v>201</v>
      </c>
      <c r="AT144" s="143" t="s">
        <v>197</v>
      </c>
      <c r="AU144" s="143" t="s">
        <v>87</v>
      </c>
      <c r="AY144" s="17" t="s">
        <v>194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7" t="s">
        <v>85</v>
      </c>
      <c r="BK144" s="144">
        <f>ROUND(I144*H144,2)</f>
        <v>0</v>
      </c>
      <c r="BL144" s="17" t="s">
        <v>201</v>
      </c>
      <c r="BM144" s="143" t="s">
        <v>769</v>
      </c>
    </row>
    <row r="145" spans="2:47" s="1" customFormat="1" ht="11.25">
      <c r="B145" s="33"/>
      <c r="D145" s="149" t="s">
        <v>297</v>
      </c>
      <c r="F145" s="150" t="s">
        <v>369</v>
      </c>
      <c r="I145" s="147"/>
      <c r="L145" s="33"/>
      <c r="M145" s="148"/>
      <c r="T145" s="54"/>
      <c r="AT145" s="17" t="s">
        <v>297</v>
      </c>
      <c r="AU145" s="17" t="s">
        <v>87</v>
      </c>
    </row>
    <row r="146" spans="2:51" s="12" customFormat="1" ht="11.25">
      <c r="B146" s="151"/>
      <c r="D146" s="145" t="s">
        <v>320</v>
      </c>
      <c r="E146" s="152" t="s">
        <v>33</v>
      </c>
      <c r="F146" s="153" t="s">
        <v>770</v>
      </c>
      <c r="H146" s="154">
        <v>15.6</v>
      </c>
      <c r="I146" s="155"/>
      <c r="L146" s="151"/>
      <c r="M146" s="156"/>
      <c r="T146" s="157"/>
      <c r="AT146" s="152" t="s">
        <v>320</v>
      </c>
      <c r="AU146" s="152" t="s">
        <v>87</v>
      </c>
      <c r="AV146" s="12" t="s">
        <v>87</v>
      </c>
      <c r="AW146" s="12" t="s">
        <v>39</v>
      </c>
      <c r="AX146" s="12" t="s">
        <v>85</v>
      </c>
      <c r="AY146" s="152" t="s">
        <v>194</v>
      </c>
    </row>
    <row r="147" spans="2:65" s="1" customFormat="1" ht="16.5" customHeight="1">
      <c r="B147" s="33"/>
      <c r="C147" s="161" t="s">
        <v>270</v>
      </c>
      <c r="D147" s="161" t="s">
        <v>348</v>
      </c>
      <c r="E147" s="162" t="s">
        <v>371</v>
      </c>
      <c r="F147" s="163" t="s">
        <v>372</v>
      </c>
      <c r="G147" s="164" t="s">
        <v>351</v>
      </c>
      <c r="H147" s="165">
        <v>0.064</v>
      </c>
      <c r="I147" s="166"/>
      <c r="J147" s="167">
        <f>ROUND(I147*H147,2)</f>
        <v>0</v>
      </c>
      <c r="K147" s="163" t="s">
        <v>295</v>
      </c>
      <c r="L147" s="168"/>
      <c r="M147" s="169" t="s">
        <v>33</v>
      </c>
      <c r="N147" s="170" t="s">
        <v>49</v>
      </c>
      <c r="P147" s="141">
        <f>O147*H147</f>
        <v>0</v>
      </c>
      <c r="Q147" s="141">
        <v>1</v>
      </c>
      <c r="R147" s="141">
        <f>Q147*H147</f>
        <v>0.064</v>
      </c>
      <c r="S147" s="141">
        <v>0</v>
      </c>
      <c r="T147" s="142">
        <f>S147*H147</f>
        <v>0</v>
      </c>
      <c r="AR147" s="143" t="s">
        <v>228</v>
      </c>
      <c r="AT147" s="143" t="s">
        <v>348</v>
      </c>
      <c r="AU147" s="143" t="s">
        <v>87</v>
      </c>
      <c r="AY147" s="17" t="s">
        <v>194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7" t="s">
        <v>85</v>
      </c>
      <c r="BK147" s="144">
        <f>ROUND(I147*H147,2)</f>
        <v>0</v>
      </c>
      <c r="BL147" s="17" t="s">
        <v>201</v>
      </c>
      <c r="BM147" s="143" t="s">
        <v>771</v>
      </c>
    </row>
    <row r="148" spans="2:51" s="12" customFormat="1" ht="11.25">
      <c r="B148" s="151"/>
      <c r="D148" s="145" t="s">
        <v>320</v>
      </c>
      <c r="E148" s="152" t="s">
        <v>33</v>
      </c>
      <c r="F148" s="153" t="s">
        <v>772</v>
      </c>
      <c r="H148" s="154">
        <v>0.064</v>
      </c>
      <c r="I148" s="155"/>
      <c r="L148" s="151"/>
      <c r="M148" s="156"/>
      <c r="T148" s="157"/>
      <c r="AT148" s="152" t="s">
        <v>320</v>
      </c>
      <c r="AU148" s="152" t="s">
        <v>87</v>
      </c>
      <c r="AV148" s="12" t="s">
        <v>87</v>
      </c>
      <c r="AW148" s="12" t="s">
        <v>39</v>
      </c>
      <c r="AX148" s="12" t="s">
        <v>85</v>
      </c>
      <c r="AY148" s="152" t="s">
        <v>194</v>
      </c>
    </row>
    <row r="149" spans="2:63" s="11" customFormat="1" ht="22.9" customHeight="1">
      <c r="B149" s="120"/>
      <c r="D149" s="121" t="s">
        <v>77</v>
      </c>
      <c r="E149" s="130" t="s">
        <v>498</v>
      </c>
      <c r="F149" s="130" t="s">
        <v>499</v>
      </c>
      <c r="I149" s="123"/>
      <c r="J149" s="131">
        <f>BK149</f>
        <v>0</v>
      </c>
      <c r="L149" s="120"/>
      <c r="M149" s="125"/>
      <c r="P149" s="126">
        <f>SUM(P150:P151)</f>
        <v>0</v>
      </c>
      <c r="R149" s="126">
        <f>SUM(R150:R151)</f>
        <v>0</v>
      </c>
      <c r="T149" s="127">
        <f>SUM(T150:T151)</f>
        <v>0</v>
      </c>
      <c r="AR149" s="121" t="s">
        <v>85</v>
      </c>
      <c r="AT149" s="128" t="s">
        <v>77</v>
      </c>
      <c r="AU149" s="128" t="s">
        <v>85</v>
      </c>
      <c r="AY149" s="121" t="s">
        <v>194</v>
      </c>
      <c r="BK149" s="129">
        <f>SUM(BK150:BK151)</f>
        <v>0</v>
      </c>
    </row>
    <row r="150" spans="2:65" s="1" customFormat="1" ht="24.2" customHeight="1">
      <c r="B150" s="33"/>
      <c r="C150" s="132" t="s">
        <v>274</v>
      </c>
      <c r="D150" s="132" t="s">
        <v>197</v>
      </c>
      <c r="E150" s="133" t="s">
        <v>500</v>
      </c>
      <c r="F150" s="134" t="s">
        <v>501</v>
      </c>
      <c r="G150" s="135" t="s">
        <v>351</v>
      </c>
      <c r="H150" s="136">
        <v>121.016</v>
      </c>
      <c r="I150" s="137"/>
      <c r="J150" s="138">
        <f>ROUND(I150*H150,2)</f>
        <v>0</v>
      </c>
      <c r="K150" s="134" t="s">
        <v>295</v>
      </c>
      <c r="L150" s="33"/>
      <c r="M150" s="139" t="s">
        <v>33</v>
      </c>
      <c r="N150" s="140" t="s">
        <v>49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201</v>
      </c>
      <c r="AT150" s="143" t="s">
        <v>197</v>
      </c>
      <c r="AU150" s="143" t="s">
        <v>87</v>
      </c>
      <c r="AY150" s="17" t="s">
        <v>194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7" t="s">
        <v>85</v>
      </c>
      <c r="BK150" s="144">
        <f>ROUND(I150*H150,2)</f>
        <v>0</v>
      </c>
      <c r="BL150" s="17" t="s">
        <v>201</v>
      </c>
      <c r="BM150" s="143" t="s">
        <v>773</v>
      </c>
    </row>
    <row r="151" spans="2:47" s="1" customFormat="1" ht="11.25">
      <c r="B151" s="33"/>
      <c r="D151" s="149" t="s">
        <v>297</v>
      </c>
      <c r="F151" s="150" t="s">
        <v>503</v>
      </c>
      <c r="I151" s="147"/>
      <c r="L151" s="33"/>
      <c r="M151" s="148"/>
      <c r="T151" s="54"/>
      <c r="AT151" s="17" t="s">
        <v>297</v>
      </c>
      <c r="AU151" s="17" t="s">
        <v>87</v>
      </c>
    </row>
    <row r="152" spans="2:63" s="11" customFormat="1" ht="22.9" customHeight="1">
      <c r="B152" s="120"/>
      <c r="D152" s="121" t="s">
        <v>77</v>
      </c>
      <c r="E152" s="130" t="s">
        <v>375</v>
      </c>
      <c r="F152" s="130" t="s">
        <v>376</v>
      </c>
      <c r="I152" s="123"/>
      <c r="J152" s="131">
        <f>BK152</f>
        <v>0</v>
      </c>
      <c r="L152" s="120"/>
      <c r="M152" s="125"/>
      <c r="P152" s="126">
        <f>SUM(P153:P154)</f>
        <v>0</v>
      </c>
      <c r="R152" s="126">
        <f>SUM(R153:R154)</f>
        <v>0</v>
      </c>
      <c r="T152" s="127">
        <f>SUM(T153:T154)</f>
        <v>0</v>
      </c>
      <c r="AR152" s="121" t="s">
        <v>85</v>
      </c>
      <c r="AT152" s="128" t="s">
        <v>77</v>
      </c>
      <c r="AU152" s="128" t="s">
        <v>85</v>
      </c>
      <c r="AY152" s="121" t="s">
        <v>194</v>
      </c>
      <c r="BK152" s="129">
        <f>SUM(BK153:BK154)</f>
        <v>0</v>
      </c>
    </row>
    <row r="153" spans="2:65" s="1" customFormat="1" ht="21.75" customHeight="1">
      <c r="B153" s="33"/>
      <c r="C153" s="132" t="s">
        <v>279</v>
      </c>
      <c r="D153" s="132" t="s">
        <v>197</v>
      </c>
      <c r="E153" s="133" t="s">
        <v>377</v>
      </c>
      <c r="F153" s="134" t="s">
        <v>378</v>
      </c>
      <c r="G153" s="135" t="s">
        <v>351</v>
      </c>
      <c r="H153" s="136">
        <v>999.873</v>
      </c>
      <c r="I153" s="137"/>
      <c r="J153" s="138">
        <f>ROUND(I153*H153,2)</f>
        <v>0</v>
      </c>
      <c r="K153" s="134" t="s">
        <v>295</v>
      </c>
      <c r="L153" s="33"/>
      <c r="M153" s="139" t="s">
        <v>33</v>
      </c>
      <c r="N153" s="140" t="s">
        <v>49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201</v>
      </c>
      <c r="AT153" s="143" t="s">
        <v>197</v>
      </c>
      <c r="AU153" s="143" t="s">
        <v>87</v>
      </c>
      <c r="AY153" s="17" t="s">
        <v>194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7" t="s">
        <v>85</v>
      </c>
      <c r="BK153" s="144">
        <f>ROUND(I153*H153,2)</f>
        <v>0</v>
      </c>
      <c r="BL153" s="17" t="s">
        <v>201</v>
      </c>
      <c r="BM153" s="143" t="s">
        <v>774</v>
      </c>
    </row>
    <row r="154" spans="2:47" s="1" customFormat="1" ht="11.25">
      <c r="B154" s="33"/>
      <c r="D154" s="149" t="s">
        <v>297</v>
      </c>
      <c r="F154" s="150" t="s">
        <v>380</v>
      </c>
      <c r="I154" s="147"/>
      <c r="L154" s="33"/>
      <c r="M154" s="158"/>
      <c r="N154" s="159"/>
      <c r="O154" s="159"/>
      <c r="P154" s="159"/>
      <c r="Q154" s="159"/>
      <c r="R154" s="159"/>
      <c r="S154" s="159"/>
      <c r="T154" s="160"/>
      <c r="AT154" s="17" t="s">
        <v>297</v>
      </c>
      <c r="AU154" s="17" t="s">
        <v>87</v>
      </c>
    </row>
    <row r="155" spans="2:12" s="1" customFormat="1" ht="6.95" customHeight="1"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33"/>
    </row>
  </sheetData>
  <sheetProtection algorithmName="SHA-512" hashValue="yQhJge9cFKAYZ2VtLwNQQQ0Sq7seHS2GdQCfwx77k1zxvg8fW0T55QowHp+umPq1SDgcvj8VW31mBFwjbsPYfA==" saltValue="VUls/hV+fBgQ5UUEhqbuHEJFi6KWQ3ZC1hgLvx/pqCplXCFAAYz0oD0fH8y1OpciMXYCgrdxB+I15xZKIQ13AQ==" spinCount="100000" sheet="1" objects="1" scenarios="1" formatColumns="0" formatRows="0" autoFilter="0"/>
  <autoFilter ref="C92:K154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3_01/114203202"/>
    <hyperlink ref="F100" r:id="rId2" display="https://podminky.urs.cz/item/CS_URS_2023_01/127451111"/>
    <hyperlink ref="F105" r:id="rId3" display="https://podminky.urs.cz/item/CS_URS_2023_01/162451126"/>
    <hyperlink ref="F108" r:id="rId4" display="https://podminky.urs.cz/item/CS_URS_2023_01/960191241"/>
    <hyperlink ref="F112" r:id="rId5" display="https://podminky.urs.cz/item/CS_URS_2023_01/273313711"/>
    <hyperlink ref="F116" r:id="rId6" display="https://podminky.urs.cz/item/CS_URS_2023_01/321222311"/>
    <hyperlink ref="F121" r:id="rId7" display="https://podminky.urs.cz/item/CS_URS_2023_01/321311116"/>
    <hyperlink ref="F124" r:id="rId8" display="https://podminky.urs.cz/item/CS_URS_2023_01/321351010"/>
    <hyperlink ref="F127" r:id="rId9" display="https://podminky.urs.cz/item/CS_URS_2023_01/321352010"/>
    <hyperlink ref="F136" r:id="rId10" display="https://podminky.urs.cz/item/CS_URS_2023_01/464541112"/>
    <hyperlink ref="F141" r:id="rId11" display="https://podminky.urs.cz/item/CS_URS_2023_01/467510111"/>
    <hyperlink ref="F145" r:id="rId12" display="https://podminky.urs.cz/item/CS_URS_2023_01/985331215"/>
    <hyperlink ref="F151" r:id="rId13" display="https://podminky.urs.cz/item/CS_URS_2023_01/997321511"/>
    <hyperlink ref="F154" r:id="rId14" display="https://podminky.urs.cz/item/CS_URS_2023_01/998332011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16"/>
  <headerFooter>
    <oddFooter>&amp;CStrana &amp;P z &amp;N&amp;R&amp;A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Jendruscak, Michal_x000d_</dc:creator>
  <cp:keywords/>
  <dc:description/>
  <cp:lastModifiedBy>Jendruscak, Michal_x000d_</cp:lastModifiedBy>
  <dcterms:created xsi:type="dcterms:W3CDTF">2023-07-19T05:43:08Z</dcterms:created>
  <dcterms:modified xsi:type="dcterms:W3CDTF">2023-07-19T05:50:36Z</dcterms:modified>
  <cp:category/>
  <cp:version/>
  <cp:contentType/>
  <cp:contentStatus/>
</cp:coreProperties>
</file>