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R:\220028_jez_podoli_vymena_vaku\220028_32_001_dpps\Rozpočet\"/>
    </mc:Choice>
  </mc:AlternateContent>
  <xr:revisionPtr revIDLastSave="0" documentId="13_ncr:1_{B76F433D-9A89-4409-BB97-9A4987E4674B}" xr6:coauthVersionLast="45" xr6:coauthVersionMax="45" xr10:uidLastSave="{00000000-0000-0000-0000-000000000000}"/>
  <bookViews>
    <workbookView xWindow="-24120" yWindow="-120" windowWidth="24240" windowHeight="17640" xr2:uid="{00000000-000D-0000-FFFF-FFFF00000000}"/>
  </bookViews>
  <sheets>
    <sheet name="Rekapitulace stavby" sheetId="1" r:id="rId1"/>
    <sheet name="SO 01 - Rekonstrukce jezu 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_FilterDatabase" localSheetId="1" hidden="1">'SO 01 - Rekonstrukce jezu '!$C$95:$K$462</definedName>
    <definedName name="_xlnm._FilterDatabase" localSheetId="2" hidden="1">'VON - Vedlejší a ostatní ...'!$C$79:$K$101</definedName>
    <definedName name="_xlnm.Print_Titles" localSheetId="0">'Rekapitulace stavby'!$52:$52</definedName>
    <definedName name="_xlnm.Print_Titles" localSheetId="3">'Seznam figur'!$9:$9</definedName>
    <definedName name="_xlnm.Print_Titles" localSheetId="1">'SO 01 - Rekonstrukce jezu '!$95:$95</definedName>
    <definedName name="_xlnm.Print_Titles" localSheetId="2">'VON - Vedlejší a ostatní ...'!$79:$79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3">'Seznam figur'!$C$4:$G$180</definedName>
    <definedName name="_xlnm.Print_Area" localSheetId="1">'SO 01 - Rekonstrukce jezu '!$C$4:$J$39,'SO 01 - Rekonstrukce jezu '!$C$45:$J$77,'SO 01 - Rekonstrukce jezu '!$C$83:$K$462</definedName>
    <definedName name="_xlnm.Print_Area" localSheetId="2">'VON - Vedlejší a ostatní ...'!$C$4:$J$39,'VON - Vedlejší a ostatní ...'!$C$45:$J$61,'VON - Vedlejší a ostatní ...'!$C$67:$K$101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4" l="1"/>
  <c r="J37" i="3"/>
  <c r="J36" i="3"/>
  <c r="AY56" i="1" s="1"/>
  <c r="J35" i="3"/>
  <c r="AX56" i="1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BI82" i="3"/>
  <c r="BH82" i="3"/>
  <c r="BG82" i="3"/>
  <c r="F35" i="3" s="1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J18" i="3"/>
  <c r="E18" i="3"/>
  <c r="F55" i="3" s="1"/>
  <c r="J17" i="3"/>
  <c r="J12" i="3"/>
  <c r="J74" i="3" s="1"/>
  <c r="E7" i="3"/>
  <c r="E70" i="3"/>
  <c r="J37" i="2"/>
  <c r="J36" i="2"/>
  <c r="AY55" i="1" s="1"/>
  <c r="J35" i="2"/>
  <c r="AX55" i="1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T455" i="2"/>
  <c r="R456" i="2"/>
  <c r="R455" i="2" s="1"/>
  <c r="P456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13" i="2"/>
  <c r="BH413" i="2"/>
  <c r="BG413" i="2"/>
  <c r="BF413" i="2"/>
  <c r="T413" i="2"/>
  <c r="T412" i="2" s="1"/>
  <c r="T411" i="2" s="1"/>
  <c r="R413" i="2"/>
  <c r="R412" i="2"/>
  <c r="R411" i="2" s="1"/>
  <c r="P413" i="2"/>
  <c r="P412" i="2"/>
  <c r="P411" i="2" s="1"/>
  <c r="BI406" i="2"/>
  <c r="BH406" i="2"/>
  <c r="BG406" i="2"/>
  <c r="BF406" i="2"/>
  <c r="T406" i="2"/>
  <c r="R406" i="2"/>
  <c r="P406" i="2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T373" i="2"/>
  <c r="R374" i="2"/>
  <c r="R373" i="2" s="1"/>
  <c r="P374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2" i="2"/>
  <c r="BH332" i="2"/>
  <c r="BG332" i="2"/>
  <c r="BF332" i="2"/>
  <c r="T332" i="2"/>
  <c r="R332" i="2"/>
  <c r="P332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R284" i="2" s="1"/>
  <c r="P299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T284" i="2" s="1"/>
  <c r="R285" i="2"/>
  <c r="P285" i="2"/>
  <c r="P284" i="2" s="1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R273" i="2"/>
  <c r="P273" i="2"/>
  <c r="BI267" i="2"/>
  <c r="BH267" i="2"/>
  <c r="BG267" i="2"/>
  <c r="BF267" i="2"/>
  <c r="T267" i="2"/>
  <c r="R267" i="2"/>
  <c r="P267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44" i="2"/>
  <c r="BH244" i="2"/>
  <c r="BG244" i="2"/>
  <c r="BF244" i="2"/>
  <c r="T244" i="2"/>
  <c r="R244" i="2"/>
  <c r="P244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23" i="2"/>
  <c r="BH223" i="2"/>
  <c r="BG223" i="2"/>
  <c r="BF223" i="2"/>
  <c r="T223" i="2"/>
  <c r="R223" i="2"/>
  <c r="P223" i="2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T208" i="2" s="1"/>
  <c r="R209" i="2"/>
  <c r="R208" i="2"/>
  <c r="P209" i="2"/>
  <c r="P208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3" i="2"/>
  <c r="BH143" i="2"/>
  <c r="BG143" i="2"/>
  <c r="BF143" i="2"/>
  <c r="T143" i="2"/>
  <c r="R143" i="2"/>
  <c r="P143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99" i="2"/>
  <c r="BH99" i="2"/>
  <c r="BG99" i="2"/>
  <c r="BF99" i="2"/>
  <c r="T99" i="2"/>
  <c r="R99" i="2"/>
  <c r="P99" i="2"/>
  <c r="J93" i="2"/>
  <c r="J92" i="2"/>
  <c r="F92" i="2"/>
  <c r="F90" i="2"/>
  <c r="E88" i="2"/>
  <c r="J55" i="2"/>
  <c r="J54" i="2"/>
  <c r="F54" i="2"/>
  <c r="F52" i="2"/>
  <c r="E50" i="2"/>
  <c r="J18" i="2"/>
  <c r="E18" i="2"/>
  <c r="F93" i="2"/>
  <c r="J17" i="2"/>
  <c r="J12" i="2"/>
  <c r="J52" i="2" s="1"/>
  <c r="E7" i="2"/>
  <c r="E86" i="2"/>
  <c r="L50" i="1"/>
  <c r="AM50" i="1"/>
  <c r="AM49" i="1"/>
  <c r="L49" i="1"/>
  <c r="AM47" i="1"/>
  <c r="L47" i="1"/>
  <c r="L45" i="1"/>
  <c r="L44" i="1"/>
  <c r="BK461" i="2"/>
  <c r="BK396" i="2"/>
  <c r="J318" i="2"/>
  <c r="BK196" i="2"/>
  <c r="BK406" i="2"/>
  <c r="BK237" i="2"/>
  <c r="BK442" i="2"/>
  <c r="J387" i="2"/>
  <c r="J323" i="2"/>
  <c r="J237" i="2"/>
  <c r="BK164" i="2"/>
  <c r="BK299" i="2"/>
  <c r="BK188" i="2"/>
  <c r="BK86" i="3"/>
  <c r="J82" i="3"/>
  <c r="J444" i="2"/>
  <c r="J381" i="2"/>
  <c r="J261" i="2"/>
  <c r="J133" i="2"/>
  <c r="J257" i="2"/>
  <c r="BK444" i="2"/>
  <c r="J391" i="2"/>
  <c r="J345" i="2"/>
  <c r="J244" i="2"/>
  <c r="J160" i="2"/>
  <c r="J84" i="3"/>
  <c r="J98" i="3"/>
  <c r="BK291" i="2"/>
  <c r="J184" i="2"/>
  <c r="BK251" i="2"/>
  <c r="J459" i="2"/>
  <c r="J435" i="2"/>
  <c r="BK369" i="2"/>
  <c r="BK285" i="2"/>
  <c r="J143" i="2"/>
  <c r="BK244" i="2"/>
  <c r="BK184" i="2"/>
  <c r="BK451" i="2"/>
  <c r="BK413" i="2"/>
  <c r="BK351" i="2"/>
  <c r="J273" i="2"/>
  <c r="BK193" i="2"/>
  <c r="BK133" i="2"/>
  <c r="BK209" i="2"/>
  <c r="J92" i="3"/>
  <c r="J96" i="3"/>
  <c r="BK456" i="2"/>
  <c r="BK426" i="2"/>
  <c r="BK371" i="2"/>
  <c r="J308" i="2"/>
  <c r="J175" i="2"/>
  <c r="J104" i="2"/>
  <c r="BK200" i="2"/>
  <c r="J453" i="2"/>
  <c r="J423" i="2"/>
  <c r="BK357" i="2"/>
  <c r="BK295" i="2"/>
  <c r="J223" i="2"/>
  <c r="BK137" i="2"/>
  <c r="BK130" i="2"/>
  <c r="J94" i="3"/>
  <c r="BK84" i="3"/>
  <c r="J251" i="2"/>
  <c r="BK154" i="2"/>
  <c r="J99" i="2"/>
  <c r="BK109" i="2"/>
  <c r="J451" i="2"/>
  <c r="J374" i="2"/>
  <c r="J215" i="2"/>
  <c r="BK435" i="2"/>
  <c r="J279" i="2"/>
  <c r="J109" i="2"/>
  <c r="J426" i="2"/>
  <c r="J371" i="2"/>
  <c r="J299" i="2"/>
  <c r="BK215" i="2"/>
  <c r="J341" i="2"/>
  <c r="BK99" i="2"/>
  <c r="BK88" i="3"/>
  <c r="J461" i="2"/>
  <c r="J438" i="2"/>
  <c r="BK361" i="2"/>
  <c r="BK223" i="2"/>
  <c r="J401" i="2"/>
  <c r="BK114" i="2"/>
  <c r="BK429" i="2"/>
  <c r="J369" i="2"/>
  <c r="J303" i="2"/>
  <c r="J188" i="2"/>
  <c r="J114" i="2"/>
  <c r="BK98" i="3"/>
  <c r="BK94" i="3"/>
  <c r="J130" i="2"/>
  <c r="J137" i="2"/>
  <c r="BK453" i="2"/>
  <c r="BK446" i="2"/>
  <c r="J442" i="2"/>
  <c r="J429" i="2"/>
  <c r="J413" i="2"/>
  <c r="BK387" i="2"/>
  <c r="J357" i="2"/>
  <c r="BK345" i="2"/>
  <c r="BK303" i="2"/>
  <c r="J233" i="2"/>
  <c r="BK170" i="2"/>
  <c r="J154" i="2"/>
  <c r="J118" i="2"/>
  <c r="BK378" i="2"/>
  <c r="BK332" i="2"/>
  <c r="BK267" i="2"/>
  <c r="J193" i="2"/>
  <c r="BK160" i="2"/>
  <c r="J456" i="2"/>
  <c r="J446" i="2"/>
  <c r="BK432" i="2"/>
  <c r="J396" i="2"/>
  <c r="J378" i="2"/>
  <c r="J361" i="2"/>
  <c r="BK341" i="2"/>
  <c r="BK308" i="2"/>
  <c r="J285" i="2"/>
  <c r="BK257" i="2"/>
  <c r="BK180" i="2"/>
  <c r="BK143" i="2"/>
  <c r="J122" i="2"/>
  <c r="BK104" i="2"/>
  <c r="BK273" i="2"/>
  <c r="J205" i="2"/>
  <c r="J100" i="3"/>
  <c r="BK96" i="3"/>
  <c r="BK100" i="3"/>
  <c r="BK92" i="3"/>
  <c r="J86" i="3"/>
  <c r="BK449" i="2"/>
  <c r="J432" i="2"/>
  <c r="BK401" i="2"/>
  <c r="BK391" i="2"/>
  <c r="J351" i="2"/>
  <c r="J327" i="2"/>
  <c r="J295" i="2"/>
  <c r="J209" i="2"/>
  <c r="J164" i="2"/>
  <c r="J150" i="2"/>
  <c r="BK423" i="2"/>
  <c r="J291" i="2"/>
  <c r="J180" i="2"/>
  <c r="BK459" i="2"/>
  <c r="J449" i="2"/>
  <c r="BK438" i="2"/>
  <c r="J406" i="2"/>
  <c r="BK381" i="2"/>
  <c r="BK374" i="2"/>
  <c r="BK327" i="2"/>
  <c r="BK318" i="2"/>
  <c r="BK279" i="2"/>
  <c r="BK261" i="2"/>
  <c r="J196" i="2"/>
  <c r="BK175" i="2"/>
  <c r="BK150" i="2"/>
  <c r="BK122" i="2"/>
  <c r="AS54" i="1"/>
  <c r="BK90" i="3"/>
  <c r="BK82" i="3"/>
  <c r="J90" i="3"/>
  <c r="J332" i="2"/>
  <c r="J267" i="2"/>
  <c r="BK233" i="2"/>
  <c r="BK205" i="2"/>
  <c r="J170" i="2"/>
  <c r="BK118" i="2"/>
  <c r="BK323" i="2"/>
  <c r="J200" i="2"/>
  <c r="J88" i="3"/>
  <c r="BK98" i="2" l="1"/>
  <c r="J98" i="2" s="1"/>
  <c r="J61" i="2" s="1"/>
  <c r="T98" i="2"/>
  <c r="R214" i="2"/>
  <c r="P256" i="2"/>
  <c r="BK266" i="2"/>
  <c r="J266" i="2"/>
  <c r="J65" i="2" s="1"/>
  <c r="T266" i="2"/>
  <c r="P377" i="2"/>
  <c r="R422" i="2"/>
  <c r="P441" i="2"/>
  <c r="BK448" i="2"/>
  <c r="J448" i="2" s="1"/>
  <c r="J74" i="2" s="1"/>
  <c r="T448" i="2"/>
  <c r="R458" i="2"/>
  <c r="R81" i="3"/>
  <c r="R80" i="3"/>
  <c r="P98" i="2"/>
  <c r="P214" i="2"/>
  <c r="BK256" i="2"/>
  <c r="J256" i="2"/>
  <c r="J64" i="2" s="1"/>
  <c r="R256" i="2"/>
  <c r="R266" i="2"/>
  <c r="BK377" i="2"/>
  <c r="J377" i="2"/>
  <c r="J68" i="2"/>
  <c r="T377" i="2"/>
  <c r="P422" i="2"/>
  <c r="BK441" i="2"/>
  <c r="J441" i="2" s="1"/>
  <c r="J73" i="2" s="1"/>
  <c r="T441" i="2"/>
  <c r="R448" i="2"/>
  <c r="BK458" i="2"/>
  <c r="J458" i="2" s="1"/>
  <c r="J76" i="2" s="1"/>
  <c r="T458" i="2"/>
  <c r="BK81" i="3"/>
  <c r="J81" i="3"/>
  <c r="J60" i="3"/>
  <c r="T81" i="3"/>
  <c r="T80" i="3"/>
  <c r="R98" i="2"/>
  <c r="BK214" i="2"/>
  <c r="J214" i="2" s="1"/>
  <c r="J63" i="2" s="1"/>
  <c r="T214" i="2"/>
  <c r="T256" i="2"/>
  <c r="P266" i="2"/>
  <c r="R377" i="2"/>
  <c r="BK422" i="2"/>
  <c r="J422" i="2" s="1"/>
  <c r="J71" i="2" s="1"/>
  <c r="T422" i="2"/>
  <c r="R441" i="2"/>
  <c r="R440" i="2"/>
  <c r="P448" i="2"/>
  <c r="P458" i="2"/>
  <c r="P81" i="3"/>
  <c r="P80" i="3" s="1"/>
  <c r="AU56" i="1" s="1"/>
  <c r="BK373" i="2"/>
  <c r="J373" i="2"/>
  <c r="J67" i="2"/>
  <c r="BK412" i="2"/>
  <c r="J412" i="2"/>
  <c r="J70" i="2" s="1"/>
  <c r="BK208" i="2"/>
  <c r="J208" i="2" s="1"/>
  <c r="J62" i="2" s="1"/>
  <c r="BK284" i="2"/>
  <c r="J284" i="2" s="1"/>
  <c r="J66" i="2" s="1"/>
  <c r="BK455" i="2"/>
  <c r="J455" i="2" s="1"/>
  <c r="J75" i="2" s="1"/>
  <c r="J52" i="3"/>
  <c r="F77" i="3"/>
  <c r="BE86" i="3"/>
  <c r="BE88" i="3"/>
  <c r="BE90" i="3"/>
  <c r="BE94" i="3"/>
  <c r="BE96" i="3"/>
  <c r="BE98" i="3"/>
  <c r="BE100" i="3"/>
  <c r="BE84" i="3"/>
  <c r="BE92" i="3"/>
  <c r="BB56" i="1"/>
  <c r="E48" i="3"/>
  <c r="BE82" i="3"/>
  <c r="F55" i="2"/>
  <c r="J90" i="2"/>
  <c r="BE133" i="2"/>
  <c r="BE143" i="2"/>
  <c r="BE295" i="2"/>
  <c r="BE99" i="2"/>
  <c r="BE109" i="2"/>
  <c r="BE114" i="2"/>
  <c r="BE118" i="2"/>
  <c r="BE130" i="2"/>
  <c r="BE164" i="2"/>
  <c r="BE193" i="2"/>
  <c r="BE196" i="2"/>
  <c r="BE200" i="2"/>
  <c r="BE205" i="2"/>
  <c r="BE209" i="2"/>
  <c r="BE237" i="2"/>
  <c r="BE261" i="2"/>
  <c r="BE279" i="2"/>
  <c r="BE291" i="2"/>
  <c r="BE303" i="2"/>
  <c r="BE323" i="2"/>
  <c r="BE341" i="2"/>
  <c r="BE345" i="2"/>
  <c r="BE351" i="2"/>
  <c r="BE357" i="2"/>
  <c r="BE361" i="2"/>
  <c r="BE369" i="2"/>
  <c r="BE378" i="2"/>
  <c r="BE391" i="2"/>
  <c r="BE401" i="2"/>
  <c r="BE413" i="2"/>
  <c r="BE429" i="2"/>
  <c r="BE435" i="2"/>
  <c r="BE438" i="2"/>
  <c r="BE446" i="2"/>
  <c r="BE449" i="2"/>
  <c r="BE451" i="2"/>
  <c r="BE453" i="2"/>
  <c r="BE456" i="2"/>
  <c r="BE154" i="2"/>
  <c r="BE170" i="2"/>
  <c r="BE175" i="2"/>
  <c r="BE215" i="2"/>
  <c r="BE223" i="2"/>
  <c r="BE233" i="2"/>
  <c r="BE251" i="2"/>
  <c r="BE285" i="2"/>
  <c r="BE327" i="2"/>
  <c r="BE371" i="2"/>
  <c r="BE387" i="2"/>
  <c r="BE396" i="2"/>
  <c r="BE426" i="2"/>
  <c r="BE432" i="2"/>
  <c r="BE442" i="2"/>
  <c r="E48" i="2"/>
  <c r="BE104" i="2"/>
  <c r="BE122" i="2"/>
  <c r="BE137" i="2"/>
  <c r="BE150" i="2"/>
  <c r="BE160" i="2"/>
  <c r="BE180" i="2"/>
  <c r="BE184" i="2"/>
  <c r="BE188" i="2"/>
  <c r="BE244" i="2"/>
  <c r="BE257" i="2"/>
  <c r="BE267" i="2"/>
  <c r="BE273" i="2"/>
  <c r="BE299" i="2"/>
  <c r="BE308" i="2"/>
  <c r="BE318" i="2"/>
  <c r="BE332" i="2"/>
  <c r="BE374" i="2"/>
  <c r="BE381" i="2"/>
  <c r="BE406" i="2"/>
  <c r="BE423" i="2"/>
  <c r="BE444" i="2"/>
  <c r="BE459" i="2"/>
  <c r="BE461" i="2"/>
  <c r="F34" i="3"/>
  <c r="BA56" i="1" s="1"/>
  <c r="F36" i="3"/>
  <c r="BC56" i="1" s="1"/>
  <c r="F37" i="3"/>
  <c r="BD56" i="1"/>
  <c r="J34" i="3"/>
  <c r="AW56" i="1" s="1"/>
  <c r="F36" i="2"/>
  <c r="BC55" i="1" s="1"/>
  <c r="F34" i="2"/>
  <c r="BA55" i="1" s="1"/>
  <c r="J34" i="2"/>
  <c r="AW55" i="1" s="1"/>
  <c r="F37" i="2"/>
  <c r="BD55" i="1" s="1"/>
  <c r="F35" i="2"/>
  <c r="BB55" i="1" s="1"/>
  <c r="BB54" i="1" s="1"/>
  <c r="W31" i="1" s="1"/>
  <c r="T440" i="2" l="1"/>
  <c r="P440" i="2"/>
  <c r="P97" i="2"/>
  <c r="P96" i="2" s="1"/>
  <c r="AU55" i="1" s="1"/>
  <c r="AU54" i="1" s="1"/>
  <c r="R97" i="2"/>
  <c r="R96" i="2" s="1"/>
  <c r="T97" i="2"/>
  <c r="T96" i="2" s="1"/>
  <c r="BK97" i="2"/>
  <c r="J97" i="2"/>
  <c r="J60" i="2"/>
  <c r="BK411" i="2"/>
  <c r="BK96" i="2" s="1"/>
  <c r="J96" i="2" s="1"/>
  <c r="J59" i="2" s="1"/>
  <c r="J411" i="2"/>
  <c r="J69" i="2" s="1"/>
  <c r="BK440" i="2"/>
  <c r="J440" i="2" s="1"/>
  <c r="J72" i="2" s="1"/>
  <c r="BK80" i="3"/>
  <c r="J80" i="3"/>
  <c r="F33" i="3"/>
  <c r="AZ56" i="1" s="1"/>
  <c r="AX54" i="1"/>
  <c r="J33" i="2"/>
  <c r="AV55" i="1" s="1"/>
  <c r="AT55" i="1" s="1"/>
  <c r="J30" i="3"/>
  <c r="AG56" i="1"/>
  <c r="BC54" i="1"/>
  <c r="W32" i="1"/>
  <c r="BD54" i="1"/>
  <c r="W33" i="1"/>
  <c r="BA54" i="1"/>
  <c r="AW54" i="1"/>
  <c r="AK30" i="1" s="1"/>
  <c r="J33" i="3"/>
  <c r="AV56" i="1" s="1"/>
  <c r="AT56" i="1" s="1"/>
  <c r="F33" i="2"/>
  <c r="AZ55" i="1" s="1"/>
  <c r="J59" i="3" l="1"/>
  <c r="J39" i="3"/>
  <c r="AN56" i="1"/>
  <c r="AZ54" i="1"/>
  <c r="W29" i="1"/>
  <c r="J30" i="2"/>
  <c r="AG55" i="1" s="1"/>
  <c r="AG54" i="1" s="1"/>
  <c r="AK26" i="1" s="1"/>
  <c r="AY54" i="1"/>
  <c r="W30" i="1"/>
  <c r="J39" i="2" l="1"/>
  <c r="AN55" i="1"/>
  <c r="AV54" i="1"/>
  <c r="AK29" i="1"/>
  <c r="AK35" i="1" s="1"/>
  <c r="AT54" i="1" l="1"/>
  <c r="AN54" i="1"/>
</calcChain>
</file>

<file path=xl/sharedStrings.xml><?xml version="1.0" encoding="utf-8"?>
<sst xmlns="http://schemas.openxmlformats.org/spreadsheetml/2006/main" count="4688" uniqueCount="938">
  <si>
    <t>Export Komplet</t>
  </si>
  <si>
    <t>VZ</t>
  </si>
  <si>
    <t>2.0</t>
  </si>
  <si>
    <t>ZAMOK</t>
  </si>
  <si>
    <t>False</t>
  </si>
  <si>
    <t>{df0d91a0-4ac9-405a-a3fd-365faa4a4302}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</si>
  <si>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</si>
  <si>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</si>
  <si>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</si>
  <si>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</si>
  <si>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</si>
  <si>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</si>
  <si>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</si>
  <si>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</si>
  <si>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220028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</si>
  <si>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</si>
  <si>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</si>
  <si>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Jez Podolí – výměna vaku</t>
  </si>
  <si>
    <t>KSO:</t>
  </si>
  <si>
    <t/>
  </si>
  <si>
    <t>CC-CZ:</t>
  </si>
  <si>
    <t>Místo:</t>
  </si>
  <si>
    <t>Podolí nad Olšavou</t>
  </si>
  <si>
    <t>Datum:</t>
  </si>
  <si>
    <t>1. 6. 2022</t>
  </si>
  <si>
    <t>Zadavatel:</t>
  </si>
  <si>
    <t>IČ:</t>
  </si>
  <si>
    <t>70890013</t>
  </si>
  <si>
    <t>Povodí Moravy, státní podnik</t>
  </si>
  <si>
    <t>DIČ:</t>
  </si>
  <si>
    <t>CZ70890013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</si>
  <si>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</si>
  <si>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</si>
  <si>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</si>
  <si>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</si>
  <si>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</si>
  <si>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</si>
  <si>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</si>
  <si>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</si>
  <si>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</si>
  <si>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</si>
  <si>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</si>
  <si>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</si>
  <si>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</si>
  <si>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</si>
  <si>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</si>
  <si>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</si>
  <si>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</si>
  <si>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</si>
  <si>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</si>
  <si>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</si>
  <si>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</si>
  <si>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</si>
  <si>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</si>
  <si>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</si>
  <si>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</si>
  <si>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</si>
  <si>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</si>
  <si>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</si>
  <si>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</si>
  <si>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</si>
  <si>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</si>
  <si>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</si>
  <si>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</si>
  <si>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</si>
  <si>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</si>
  <si>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</si>
  <si>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</si>
  <si>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</si>
  <si>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</si>
  <si>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</si>
  <si>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</si>
  <si>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</si>
  <si>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</si>
  <si>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</si>
  <si>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</si>
  <si>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</si>
  <si>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</si>
  <si>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</si>
  <si>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</si>
  <si>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</si>
  <si>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</si>
  <si>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Rekonstrukce jezu </t>
  </si>
  <si>
    <t>STA</t>
  </si>
  <si>
    <t>1</t>
  </si>
  <si>
    <t>{b80f1770-7c5b-4948-85fe-1c4ab163aa37}</t>
  </si>
  <si>
    <t>2</t>
  </si>
  <si>
    <t>VON</t>
  </si>
  <si>
    <t>Vedlejší a ostatní náklady</t>
  </si>
  <si>
    <t>{04010e19-d39b-4fcf-bbb6-0e1cea38c1f4}</t>
  </si>
  <si>
    <t>bed_rov</t>
  </si>
  <si>
    <t>bednění rovinné</t>
  </si>
  <si>
    <t>m2</t>
  </si>
  <si>
    <t>20,361</t>
  </si>
  <si>
    <t>sut_ŽB</t>
  </si>
  <si>
    <t>suť ŽB</t>
  </si>
  <si>
    <t>t</t>
  </si>
  <si>
    <t>10,488</t>
  </si>
  <si>
    <t>KRYCÍ LIST SOUPISU PRACÍ</t>
  </si>
  <si>
    <t>sut_odvoz</t>
  </si>
  <si>
    <t>16,023</t>
  </si>
  <si>
    <t>bour_beton</t>
  </si>
  <si>
    <t>m3</t>
  </si>
  <si>
    <t>1,2</t>
  </si>
  <si>
    <t>sut_beton</t>
  </si>
  <si>
    <t>2,4</t>
  </si>
  <si>
    <t>lešení</t>
  </si>
  <si>
    <t>5,85</t>
  </si>
  <si>
    <t>Objekt:</t>
  </si>
  <si>
    <t>sanace</t>
  </si>
  <si>
    <t>37,74</t>
  </si>
  <si>
    <t xml:space="preserve">SO 01 - Rekonstrukce jezu </t>
  </si>
  <si>
    <t>jímka</t>
  </si>
  <si>
    <t>9,024</t>
  </si>
  <si>
    <t>reprof_rozvNN</t>
  </si>
  <si>
    <t>reprofilace pilíře rozvaděče</t>
  </si>
  <si>
    <t>3,901</t>
  </si>
  <si>
    <t>demontáž_poklopy</t>
  </si>
  <si>
    <t>kg</t>
  </si>
  <si>
    <t>353,32</t>
  </si>
  <si>
    <t>odvoz_ocel</t>
  </si>
  <si>
    <t>0,553</t>
  </si>
  <si>
    <t>zapaz_ryha_vykop</t>
  </si>
  <si>
    <t>výkop zapažené rýhy</t>
  </si>
  <si>
    <t>8,32</t>
  </si>
  <si>
    <t>48266230</t>
  </si>
  <si>
    <t>pazeni</t>
  </si>
  <si>
    <t>24,96</t>
  </si>
  <si>
    <t>Valbek, spol. s r.o.</t>
  </si>
  <si>
    <t>CZ48266230</t>
  </si>
  <si>
    <t>ohum_rov</t>
  </si>
  <si>
    <t>ohumusovani</t>
  </si>
  <si>
    <t>14,56</t>
  </si>
  <si>
    <t>zapaz_ryha_zasyp</t>
  </si>
  <si>
    <t>4,742</t>
  </si>
  <si>
    <t>obsyp_potrubi</t>
  </si>
  <si>
    <t>2,746</t>
  </si>
  <si>
    <t>sejmuti</t>
  </si>
  <si>
    <t>sejmuti humusu</t>
  </si>
  <si>
    <t>odvoz_zeminy</t>
  </si>
  <si>
    <t>12,602</t>
  </si>
  <si>
    <t>bour_ZB</t>
  </si>
  <si>
    <t>Bourání železobetonu</t>
  </si>
  <si>
    <t>3,68</t>
  </si>
  <si>
    <t>bour_kamen</t>
  </si>
  <si>
    <t>odbourání dlažby</t>
  </si>
  <si>
    <t>1,65</t>
  </si>
  <si>
    <t>suť_kamen</t>
  </si>
  <si>
    <t>3,135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</si>
  <si>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</si>
  <si>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</si>
  <si>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</si>
  <si>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</si>
  <si>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</si>
  <si>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</si>
  <si>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</si>
  <si>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</si>
  <si>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</si>
  <si>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</si>
  <si>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</si>
  <si>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  99 - Přesuny hmot a suti</t>
  </si>
  <si>
    <t xml:space="preserve">    997 - Přesun sutě</t>
  </si>
  <si>
    <t>PSV - Práce a dodávky PSV</t>
  </si>
  <si>
    <t xml:space="preserve">    767 - Konstrukce zámečnické</t>
  </si>
  <si>
    <t>20 - Technologická část vakového jezu</t>
  </si>
  <si>
    <t>21 - Elektročást vakového jezu</t>
  </si>
  <si>
    <t xml:space="preserve">    21.1 - Doplnění a úprava rozváděče RH</t>
  </si>
  <si>
    <t xml:space="preserve">    21.2 - Montáž a materiál</t>
  </si>
  <si>
    <t xml:space="preserve">    21.3 - Měření a regulace</t>
  </si>
  <si>
    <t xml:space="preserve">    21.4 - GSM modem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</si>
  <si>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</si>
  <si>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</si>
  <si>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</si>
  <si>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</si>
  <si>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</si>
  <si>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</si>
  <si>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</si>
  <si>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</si>
  <si>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</si>
  <si>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</si>
  <si>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</si>
  <si>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</si>
  <si>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</si>
  <si>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</si>
  <si>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</si>
  <si>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</si>
  <si>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</si>
  <si>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</si>
  <si>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</si>
  <si>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z lomového kamene nebo betonových tvárnic do cementové malty</t>
  </si>
  <si>
    <t>CS ÚRS 2022 01</t>
  </si>
  <si>
    <t>4</t>
  </si>
  <si>
    <t>830771876</t>
  </si>
  <si>
    <t>PP</t>
  </si>
  <si>
    <t>Rozebrání dlažeb nebo záhozů s naložením na dopravní prostředek dlažeb z lomového kamene nebo betonových tvárnic do cementové malty se spárami zalitými cementovou maltou</t>
  </si>
  <si>
    <t>Online PSC</t>
  </si>
  <si>
    <t>https://podminky.urs.cz/item/CS_URS_2022_01/114203103</t>
  </si>
  <si>
    <t>VV</t>
  </si>
  <si>
    <t>Viz příloha D.2.1.1</t>
  </si>
  <si>
    <t>0,33 "m2" *2,5 *2"ks"</t>
  </si>
  <si>
    <t>121151103</t>
  </si>
  <si>
    <t>Sejmutí ornice plochy do 100 m2 tl vrstvy do 200 mm strojně</t>
  </si>
  <si>
    <t>812262928</t>
  </si>
  <si>
    <t>Sejmutí ornice strojně při souvislé ploše do 100 m2, tl. vrstvy do 200 mm</t>
  </si>
  <si>
    <t>https://podminky.urs.cz/item/CS_URS_2022_01/121151103</t>
  </si>
  <si>
    <t>Viz příloha D.2.3 a C.2 - Nápustné potrubí</t>
  </si>
  <si>
    <t>1,4*10,4 "sejmutí tl. 0,15 m"</t>
  </si>
  <si>
    <t>3</t>
  </si>
  <si>
    <t>132254204</t>
  </si>
  <si>
    <t>Hloubení zapažených rýh š do 2000 mm v hornině třídy těžitelnosti I skupiny 3 objem do 500 m3</t>
  </si>
  <si>
    <t>-1062517172</t>
  </si>
  <si>
    <t>Hloubení zapažených rýh šířky přes 800 do 2 000 mm strojně s urovnáním dna do předepsaného profilu a spádu v hornině třídy těžitelnosti I skupiny 3 přes 100 do 500 m3</t>
  </si>
  <si>
    <t>https://podminky.urs.cz/item/CS_URS_2022_01/132254204</t>
  </si>
  <si>
    <t>1,0*0,8*10,4</t>
  </si>
  <si>
    <t>151101201</t>
  </si>
  <si>
    <t>Zřízení příložného pažení stěn výkopu hl do 4 m</t>
  </si>
  <si>
    <t>24772382</t>
  </si>
  <si>
    <t>Zřízení pažení stěn výkopu bez rozepření nebo vzepření příložné, hloubky do 4 m</t>
  </si>
  <si>
    <t>https://podminky.urs.cz/item/CS_URS_2022_01/151101201</t>
  </si>
  <si>
    <t>1,2*10,4*2</t>
  </si>
  <si>
    <t>5</t>
  </si>
  <si>
    <t>151101211</t>
  </si>
  <si>
    <t>Odstranění příložného pažení stěn hl do 4 m</t>
  </si>
  <si>
    <t>1331930350</t>
  </si>
  <si>
    <t>Odstranění pažení stěn výkopu bez rozepření nebo vzepření s uložením pažin na vzdálenost do 3 m od okraje výkopu příložné, hloubky do 4 m</t>
  </si>
  <si>
    <t>https://podminky.urs.cz/item/CS_URS_2022_01/151101211</t>
  </si>
  <si>
    <t>6</t>
  </si>
  <si>
    <t>153191121</t>
  </si>
  <si>
    <t>Zřízení těsnění hradicích stěn ze zhutněné sypaniny</t>
  </si>
  <si>
    <t>1710560497</t>
  </si>
  <si>
    <t>Těsnění hradicích stěn nepropustnou hrázkou ze zhutněné sypaniny při stěně nebo nepropustnou výplní ze zhutněné sypaniny mezi stěnami zřízení</t>
  </si>
  <si>
    <t>https://podminky.urs.cz/item/CS_URS_2022_01/153191121</t>
  </si>
  <si>
    <t>Viz příloha D.2.1.2</t>
  </si>
  <si>
    <t>7,9*0,6"m2"</t>
  </si>
  <si>
    <t>6,8*0,63"m2"</t>
  </si>
  <si>
    <t>Součet</t>
  </si>
  <si>
    <t>jímka*2 "strany"</t>
  </si>
  <si>
    <t>7</t>
  </si>
  <si>
    <t>M</t>
  </si>
  <si>
    <t>15311911R</t>
  </si>
  <si>
    <t>Pořízení a dovoz vhodné zeminy</t>
  </si>
  <si>
    <t>8</t>
  </si>
  <si>
    <t>-1528672581</t>
  </si>
  <si>
    <t>Pořízení a dovoz vhodné zeminy
Položka zahrnuje kompletní dovoz a nákup materiálu, zejména:
 - poplatek za pořízení / nákup
 - naložení a přemístění po suchu
 - přeložení na loď
 - přemístění po vodě</t>
  </si>
  <si>
    <t>153191131</t>
  </si>
  <si>
    <t>Odstranění těsnění hradicích stěn ze zhutněné sypaniny</t>
  </si>
  <si>
    <t>931147367</t>
  </si>
  <si>
    <t>Těsnění hradicích stěn nepropustnou hrázkou ze zhutněné sypaniny při stěně nebo nepropustnou výplní ze zhutněné sypaniny mezi stěnami odstranění</t>
  </si>
  <si>
    <t>https://podminky.urs.cz/item/CS_URS_2022_01/153191131</t>
  </si>
  <si>
    <t>9</t>
  </si>
  <si>
    <t>162351103</t>
  </si>
  <si>
    <t>Vodorovné přemístění přes 50 do 500 m výkopku/sypaniny z horniny třídy těžitelnosti I skupiny 1 až 3</t>
  </si>
  <si>
    <t>-965356323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</si>
  <si>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</si>
  <si>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https://podminky.urs.cz/item/CS_URS_2022_01/162351103</t>
  </si>
  <si>
    <t>ohum_rov*0,2 "dovoz z MD"</t>
  </si>
  <si>
    <t>zapaz_ryha_zasyp*2 "na a z MD"</t>
  </si>
  <si>
    <t>10</t>
  </si>
  <si>
    <t>162751137</t>
  </si>
  <si>
    <t>Vodorovné přemístění přes 9 000 do 10000 m výkopku/sypaniny z horniny třídy těžitelnosti II skupiny 4 a 5</t>
  </si>
  <si>
    <t>-688692184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</si>
  <si>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</si>
  <si>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https://podminky.urs.cz/item/CS_URS_2022_01/162751137</t>
  </si>
  <si>
    <t>Odklizení materiálu jímky</t>
  </si>
  <si>
    <t>zapaz_ryha_vykop-zapaz_ryha_zasyp</t>
  </si>
  <si>
    <t>11</t>
  </si>
  <si>
    <t>162751139</t>
  </si>
  <si>
    <t>Příplatek k vodorovnému přemístění výkopku/sypaniny z horniny třídy těžitelnosti II skupiny 4 a 5 ZKD 1000 m přes 10000 m</t>
  </si>
  <si>
    <t>904482199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</si>
  <si>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</si>
  <si>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https://podminky.urs.cz/item/CS_URS_2022_01/162751139</t>
  </si>
  <si>
    <t>odvoz_zeminy*10 "celkem do 20 km"</t>
  </si>
  <si>
    <t>12</t>
  </si>
  <si>
    <t>167151111</t>
  </si>
  <si>
    <t>Nakládání výkopku z hornin třídy těžitelnosti I skupiny 1 až 3 přes 100 m3</t>
  </si>
  <si>
    <t>330536535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</si>
  <si>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</si>
  <si>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</si>
  <si>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ohum_rov*0,2 "naložení na MD"</t>
  </si>
  <si>
    <t>zapaz_ryha_zasyp "naložení na MD"</t>
  </si>
  <si>
    <t>13</t>
  </si>
  <si>
    <t>171201231</t>
  </si>
  <si>
    <t>Poplatek za uložení zeminy a kamení na recyklační skládce (skládkovné) kód odpadu 17 05 04</t>
  </si>
  <si>
    <t>-2075983897</t>
  </si>
  <si>
    <t>Poplatek za uložení stavebního odpadu na recyklační skládce (skládkovné) zeminy a kamení zatříděného do Katalogu odpadů pod kódem 17 05 04</t>
  </si>
  <si>
    <t>https://podminky.urs.cz/item/CS_URS_2022_01/171201231</t>
  </si>
  <si>
    <t>odvoz_zeminy*1,6</t>
  </si>
  <si>
    <t>14</t>
  </si>
  <si>
    <t>171251201</t>
  </si>
  <si>
    <t>Uložení sypaniny na skládky nebo meziskládky</t>
  </si>
  <si>
    <t>-176460307</t>
  </si>
  <si>
    <t>Uložení sypaniny na skládky nebo meziskládky bez hutnění s upravením uložené sypaniny do předepsaného tvaru</t>
  </si>
  <si>
    <t>https://podminky.urs.cz/item/CS_URS_2022_01/171251201</t>
  </si>
  <si>
    <t>ohum_rov*0,2 "uložení na MD"</t>
  </si>
  <si>
    <t>zapaz_ryha_zasyp "uložení na MD"</t>
  </si>
  <si>
    <t>174101101</t>
  </si>
  <si>
    <t>Zásyp jam, šachet rýh nebo kolem objektů sypaninou se zhutněním</t>
  </si>
  <si>
    <t>189694140</t>
  </si>
  <si>
    <t>Zásyp sypaninou z jakékoliv horniny strojně s uložením výkopku ve vrstvách se zhutněním jam, šachet, rýh nebo kolem objektů v těchto vykopávkách</t>
  </si>
  <si>
    <t>PSC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</si>
  <si>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</si>
  <si>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0,57*0,8*10,4</t>
  </si>
  <si>
    <t>16</t>
  </si>
  <si>
    <t>175151101</t>
  </si>
  <si>
    <t>Obsypání potrubí strojně sypaninou bez prohození, uloženou do 3 m</t>
  </si>
  <si>
    <t>-1323009079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</si>
  <si>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</si>
  <si>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</si>
  <si>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0,33*0,8*10,4</t>
  </si>
  <si>
    <t>17</t>
  </si>
  <si>
    <t>58337303</t>
  </si>
  <si>
    <t>štěrkopísek frakce 0/8</t>
  </si>
  <si>
    <t>926483116</t>
  </si>
  <si>
    <t>2,746*2 'Přepočtené koeficientem množství</t>
  </si>
  <si>
    <t>18</t>
  </si>
  <si>
    <t>181351103</t>
  </si>
  <si>
    <t>Rozprostření ornice tl vrstvy do 200 mm pl přes 100 do 500 m2 v rovině nebo ve svahu do 1:5 strojně</t>
  </si>
  <si>
    <t>-820694716</t>
  </si>
  <si>
    <t>Rozprostření a urovnání ornice v rovině nebo ve svahu sklonu do 1:5 strojně při souvislé ploše přes 100 do 500 m2, tl. vrstvy do 200 mm</t>
  </si>
  <si>
    <t>https://podminky.urs.cz/item/CS_URS_2022_01/181351103</t>
  </si>
  <si>
    <t>19</t>
  </si>
  <si>
    <t>181411121</t>
  </si>
  <si>
    <t>Založení lučního trávníku výsevem plochy do 1000 m2 v rovině a ve svahu do 1:5</t>
  </si>
  <si>
    <t>-440563210</t>
  </si>
  <si>
    <t>Založení trávníku na půdě předem připravené plochy do 1000 m2 výsevem včetně utažení lučního v rovině nebo na svahu do 1:5</t>
  </si>
  <si>
    <t>https://podminky.urs.cz/item/CS_URS_2022_01/181411121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</si>
  <si>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</si>
  <si>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20</t>
  </si>
  <si>
    <t>00572472</t>
  </si>
  <si>
    <t>osivo směs travní krajinná-rovinná</t>
  </si>
  <si>
    <t>2058673689</t>
  </si>
  <si>
    <t>ohum_rov*(300/10000) "kg/ha"</t>
  </si>
  <si>
    <t>181911101</t>
  </si>
  <si>
    <t>Úprava pláně v hornině třídy těžitelnosti I skupiny 1 až 2 bez zhutnění ručně</t>
  </si>
  <si>
    <t>-551480189</t>
  </si>
  <si>
    <t>Úprava pláně vyrovnáním výškových rozdílů ručně v hornině třídy těžitelnosti I skupiny 1 a 2 bez zhutnění</t>
  </si>
  <si>
    <t>https://podminky.urs.cz/item/CS_URS_2022_01/181911101</t>
  </si>
  <si>
    <t>22</t>
  </si>
  <si>
    <t>185803111</t>
  </si>
  <si>
    <t>Ošetření trávníku shrabáním v rovině a svahu do 1:5</t>
  </si>
  <si>
    <t>682802171</t>
  </si>
  <si>
    <t>Ošetření trávníku jednorázové v rovině nebo na svahu do 1:5</t>
  </si>
  <si>
    <t>https://podminky.urs.cz/item/CS_URS_2022_01/185803111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</si>
  <si>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</si>
  <si>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23</t>
  </si>
  <si>
    <t>185804312</t>
  </si>
  <si>
    <t>Zalití rostlin vodou plocha přes 20 m2</t>
  </si>
  <si>
    <t>2064701239</t>
  </si>
  <si>
    <t>Zalití rostlin vodou plochy záhonů jednotlivě přes 20 m2</t>
  </si>
  <si>
    <t>ohum_rov*0,01*3</t>
  </si>
  <si>
    <t>Zakládání</t>
  </si>
  <si>
    <t>24</t>
  </si>
  <si>
    <t>223111114</t>
  </si>
  <si>
    <t>Rychlostní diamant vrtání jádrové D do 56 mm úklon do 45° hl do 25 m hor. III a IV</t>
  </si>
  <si>
    <t>m</t>
  </si>
  <si>
    <t>2046202715</t>
  </si>
  <si>
    <t>Rychlostní diamantové vrtání průměru do 56 mm, jádrové do úklonu 45° v hl 0 až 25 m v hornině tř. III a IV</t>
  </si>
  <si>
    <t>https://podminky.urs.cz/item/CS_URS_2022_01/223111114</t>
  </si>
  <si>
    <t>0,2 "m"</t>
  </si>
  <si>
    <t>Svislé a kompletní konstrukce</t>
  </si>
  <si>
    <t>25</t>
  </si>
  <si>
    <t>321321116R</t>
  </si>
  <si>
    <t>Konstrukce vodních staveb ze ŽB mrazuvzdorného tř. C 30/37 XC4 XF3 XA1</t>
  </si>
  <si>
    <t>394314650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</si>
  <si>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 XC4 XF3 XA1</t>
  </si>
  <si>
    <t>Viz příloha D.2.6.</t>
  </si>
  <si>
    <t>Dobetonování stropu manipulační šachty</t>
  </si>
  <si>
    <t>2,5"m2"*0,2 "stropní deska"</t>
  </si>
  <si>
    <t xml:space="preserve">Dobetonování šachty u dna </t>
  </si>
  <si>
    <t>(0,55"m2"*2,5+0,29"m2"*1,15)*2 "ks"</t>
  </si>
  <si>
    <t>26</t>
  </si>
  <si>
    <t>321351010</t>
  </si>
  <si>
    <t>Bednění konstrukcí vodních staveb rovinné - zřízení</t>
  </si>
  <si>
    <t>958441466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</si>
  <si>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</si>
  <si>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https://podminky.urs.cz/item/CS_URS_2022_01/321351010</t>
  </si>
  <si>
    <t>Viz příloda D.2.6</t>
  </si>
  <si>
    <t>1,3 "m2"</t>
  </si>
  <si>
    <t>(0,84"m2"+0,17*2,5+(0,32+0,26)*1,35+0,29"m2"*2+0,6"m2 strop")*2 "ks"</t>
  </si>
  <si>
    <t>(1,9*2,5+1,15*1,35)*2"ks"</t>
  </si>
  <si>
    <t>27</t>
  </si>
  <si>
    <t>321352010</t>
  </si>
  <si>
    <t>Bednění konstrukcí vodních staveb rovinné - odstranění</t>
  </si>
  <si>
    <t>1377459482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</si>
  <si>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</si>
  <si>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https://podminky.urs.cz/item/CS_URS_2022_01/321352010</t>
  </si>
  <si>
    <t>28</t>
  </si>
  <si>
    <t>321366111</t>
  </si>
  <si>
    <t>Výztuž železobetonových konstrukcí vodních staveb z oceli 10 505 D do 12 mm</t>
  </si>
  <si>
    <t>1225138762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</si>
  <si>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</si>
  <si>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https://podminky.urs.cz/item/CS_URS_2022_01/321366111</t>
  </si>
  <si>
    <t>Viz příloha D.2.11.2 a D.2.11.1</t>
  </si>
  <si>
    <t>91,08 "kg" /1000</t>
  </si>
  <si>
    <t>28,62 "kg" /1000</t>
  </si>
  <si>
    <t>29</t>
  </si>
  <si>
    <t>321366112</t>
  </si>
  <si>
    <t>Výztuž železobetonových konstrukcí vodních staveb z oceli 10 505 D do 32 mm</t>
  </si>
  <si>
    <t>-1458135955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</si>
  <si>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</si>
  <si>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https://podminky.urs.cz/item/CS_URS_2022_01/321366112</t>
  </si>
  <si>
    <t>132,41 "kg" /1000</t>
  </si>
  <si>
    <t>84,05 "kg"/1000</t>
  </si>
  <si>
    <t>30</t>
  </si>
  <si>
    <t>321368211</t>
  </si>
  <si>
    <t>Výztuž železobetonových konstrukcí vodních staveb ze svařovaných sítí</t>
  </si>
  <si>
    <t>-1552748857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</si>
  <si>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</si>
  <si>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https://podminky.urs.cz/item/CS_URS_2022_01/321368211</t>
  </si>
  <si>
    <t>173,96 "kg" /1000</t>
  </si>
  <si>
    <t>Vodorovné konstrukce</t>
  </si>
  <si>
    <t>31</t>
  </si>
  <si>
    <t>451315124</t>
  </si>
  <si>
    <t>Podkladní nebo výplňová vrstva z betonu C 12/15 tl do 150 mm</t>
  </si>
  <si>
    <t>1267376633</t>
  </si>
  <si>
    <t>Podkladní a výplňové vrstvy z betonu prostého tloušťky do 150 mm, z betonu C 12/15</t>
  </si>
  <si>
    <t>https://podminky.urs.cz/item/CS_URS_2022_01/451315124</t>
  </si>
  <si>
    <t>1,14*2,5</t>
  </si>
  <si>
    <t>32</t>
  </si>
  <si>
    <t>451573111</t>
  </si>
  <si>
    <t>Lože pod potrubí otevřený výkop ze štěrkopísku</t>
  </si>
  <si>
    <t>1253633996</t>
  </si>
  <si>
    <t>Lože pod potrubí, stoky a drobné objekty v otevřeném výkopu z písku a štěrkopísku do 63 mm</t>
  </si>
  <si>
    <t>https://podminky.urs.cz/item/CS_URS_2022_01/451573111</t>
  </si>
  <si>
    <t>0,1*0,8*10,4</t>
  </si>
  <si>
    <t>Trubní vedení</t>
  </si>
  <si>
    <t>33</t>
  </si>
  <si>
    <t>871263121</t>
  </si>
  <si>
    <t>Montáž kanalizačního potrubí z PVC těsněné gumovým kroužkem otevřený výkop sklon do 20 % DN 110</t>
  </si>
  <si>
    <t>219180215</t>
  </si>
  <si>
    <t>Montáž kanalizačního potrubí z plastů z tvrdého PVC těsněných gumovým kroužkem v otevřeném výkopu ve sklonu do 20 % DN 110</t>
  </si>
  <si>
    <t>https://podminky.urs.cz/item/CS_URS_2022_01/871263121</t>
  </si>
  <si>
    <t>strop manipulační šachty</t>
  </si>
  <si>
    <t>0,2</t>
  </si>
  <si>
    <t>34</t>
  </si>
  <si>
    <t>28611112</t>
  </si>
  <si>
    <t>trubka kanalizační PVC DN 110x500mm SN4</t>
  </si>
  <si>
    <t>1546194192</t>
  </si>
  <si>
    <t>0,2*1,03 'Přepočtené koeficientem množství</t>
  </si>
  <si>
    <t>35</t>
  </si>
  <si>
    <t>899722111</t>
  </si>
  <si>
    <t>Krytí potrubí z plastů výstražnou fólií z PVC 20 cm</t>
  </si>
  <si>
    <t>-1294841330</t>
  </si>
  <si>
    <t>Krytí potrubí z plastů výstražnou fólií z PVC šířky 20 cm</t>
  </si>
  <si>
    <t>https://podminky.urs.cz/item/CS_URS_2022_01/899722111</t>
  </si>
  <si>
    <t>10,4</t>
  </si>
  <si>
    <t>Ostatní konstrukce a práce, bourání</t>
  </si>
  <si>
    <t>36</t>
  </si>
  <si>
    <t>943121111</t>
  </si>
  <si>
    <t>Montáž lešení prostorového trubkového těžkého bez podlah zatížení tř. 4 do 300 kg/m2 v do 20 m</t>
  </si>
  <si>
    <t>-1109322764</t>
  </si>
  <si>
    <t>Montáž lešení prostorového trubkového těžkého pracovního nebo podpěrného bez podlah s provozním zatížením tř. 4 od 200 do 300 kg/m2, výšky do 20 m</t>
  </si>
  <si>
    <t>https://podminky.urs.cz/item/CS_URS_2022_01/943121111</t>
  </si>
  <si>
    <t>1,3 "m2" *4,5</t>
  </si>
  <si>
    <t>37</t>
  </si>
  <si>
    <t>943121129</t>
  </si>
  <si>
    <t>Příplatek k lešení prostorovému trubkovému těžkému bez podlah za půdorysnou plochu do 6 m2</t>
  </si>
  <si>
    <t>1892957655</t>
  </si>
  <si>
    <t>Montáž lešení prostorového trubkového těžkého pracovního nebo podpěrného bez podlah Příplatek k cenám za půdorysnou plochu do 6 m2</t>
  </si>
  <si>
    <t>https://podminky.urs.cz/item/CS_URS_2022_01/943121129</t>
  </si>
  <si>
    <t>38</t>
  </si>
  <si>
    <t>943121211</t>
  </si>
  <si>
    <t>Příplatek k lešení prostorovému trubkovému těžkému bez podlah tř.4 v 20 m za první a ZKD den použití</t>
  </si>
  <si>
    <t>-1845612297</t>
  </si>
  <si>
    <t>Montáž lešení prostorového trubkového těžkého pracovního nebo podpěrného bez podlah Příplatek za první a každý další den použití lešení k ceně -1111</t>
  </si>
  <si>
    <t>https://podminky.urs.cz/item/CS_URS_2022_01/943121211</t>
  </si>
  <si>
    <t>lešení*30</t>
  </si>
  <si>
    <t>39</t>
  </si>
  <si>
    <t>943121811</t>
  </si>
  <si>
    <t>Demontáž lešení prostorového trubkového těžkého bez podlah zatížení tř. 4 do 300 kg/m2 v přes 10 do 20 m</t>
  </si>
  <si>
    <t>-2079224043</t>
  </si>
  <si>
    <t>Demontáž lešení prostorového trubkového těžkého pracovního nebo podpěrného bez podlah s provozním zatížením tř. 4 od 200 do 300 kg/m2, výšky do 20 m</t>
  </si>
  <si>
    <t>https://podminky.urs.cz/item/CS_URS_2022_01/943121811</t>
  </si>
  <si>
    <t>40</t>
  </si>
  <si>
    <t>949101112</t>
  </si>
  <si>
    <t>Lešení pomocné pro objekty pozemních staveb s lešeňovou podlahou v přes 1,9 do 3,5 m zatížení do 150 kg/m2</t>
  </si>
  <si>
    <t>-433969223</t>
  </si>
  <si>
    <t>Lešení pomocné pracovní pro objekty pozemních staveb pro zatížení do 150 kg/m2, o výšce lešeňové podlahy přes 1,9 do 3,5 m</t>
  </si>
  <si>
    <t>https://podminky.urs.cz/item/CS_URS_2022_01/949101112</t>
  </si>
  <si>
    <t>Viz příloha D.2.6</t>
  </si>
  <si>
    <t>1,8</t>
  </si>
  <si>
    <t>41</t>
  </si>
  <si>
    <t>960321271R</t>
  </si>
  <si>
    <t>Bourání vodních staveb ze železobetonu - ve stísněném prostoru strojovny šetrnými metodami</t>
  </si>
  <si>
    <t>-2106636863</t>
  </si>
  <si>
    <t>Bourání konstrukcí vodních staveb, s naložením vybouraných hmot a suti na dopravní prostředek nebo s odklizením na hromady do vzdálenosti 20 m ze železobetonu - ve stísněném prostoru strojovny šetrnými metodami</t>
  </si>
  <si>
    <t xml:space="preserve">Poznámka k souboru cen:_x000D_
1. Ceny jsou určeny:_x000D_
a) cena 960 11-1221 i pro bourání:_x000D_
- konstrukcí z prostého nebo prokládaného betonu a asfaltobetonu,_x000D_
- patky z prefabrikátů,_x000D_
- záhozu z betonových bloků,_x000D_
- dlažby z kamene,_x000D_
- dlažby z betonových desek a tvárnic,_x000D_
- skruží studní pro kontrolní měření, pozorování čerpání vody,_x000D_
- prefabrikovaných obezdívek krátkých ražených štol,_x000D_
- prefabrikovaných těles kabelových tratí._x000D_
b) cena 960 19-1241 i pro bourání:_x000D_
- kamenných krycích desek,_x000D_
- obkladního zdiva,_x000D_
- schodů z kopáků,_x000D_
- balvanitého skluzu._x000D_
c) cena 960 21-1251 i pro bourání:_x000D_
- kyklopského zdiva,_x000D_
- těsnícího jádra z asfaltové malty i asfaltové malty prokládané kamenem,_x000D_
- patky z lomového kamene,_x000D_
- záhozu a pohozu prolitého cementovou nebo asfaltovou maltou,_x000D_
- rovnaniny z lomového kamene,_x000D_
- schodů z lomového kamene,_x000D_
- zdiva cihelného, tvárnicového, příček, mazanin a potěrů,_x000D_
- monolitických obezdívek krátkých ražených štol,_x000D_
d) cena 960 32-1271 i pro bourání betonových konstrukcí s vloženými ocelovými trubkami (pro měření a pozorování)._x000D_
2. Ceny nelze použít pro:_x000D_
a) bourání ve výkopišti, kdy bourání je součástí zemních prací; tyto práce se oceňují cenami katalogu 800-1 Zemní práce,_x000D_
b) bourání konstrukcí lože z kameniva, filtračních vrstev záhozu z lomového kamene, pohozu z kamene a kameniva; toto se oceňuje cenami katalogu 800-1 Zemní práce,_x000D_
c) bourání opeření svodidel, drátokamenného opevnění, břehového opevnění perforovanou folií, obsluhovacích lávek a stavidlových tabulí, limnigrafických latí, geotextilií; tyto práce se oceňují individuálně._x000D_
3. V cenách jsou započteny i náklady na bourání geotextilií, výplně otvorů tvárnic, drenáží, trubek a dilatačních prvků apod., zabudovaných v bouraných konstrukcích._x000D_
4. V cenách nejsou započteny náklady na:_x000D_
a) roubení horniny za bouranými konstrukcemi. Tyto se oceňují cenami katalogu 800-1 Zemní práce,_x000D_
b) svislou dopravu suti; tyto práce se oceňují cenami souboru cen 997 32-12 Svislá doprava suti a vybouraných hmot,_x000D_
c) vodorovnou dopravu suti na vzdálenost přes 20 m; tyto práce se oceňují cenami souboru cen 997 32-1 . . Vodorovná doprava suti a vybouraných hmot s tím, že započtených 20 m se z celkové dopravní vzdálenosti neodečítá,_x000D_
d) uložení suti a vybouraných hmot do násypu nebo na skládku; tyto práce se oceňují cenami katalogu 800-1 Zemní práce._x000D_
5. Objem se stanoví v m3 bourané konstrukce._x000D_
</t>
  </si>
  <si>
    <t>Odbourání stropu manipulační šachty</t>
  </si>
  <si>
    <t>1,5"m2"*0,1 "stropní deska"</t>
  </si>
  <si>
    <t>(4,5*0,2*0,9 "středová příčka") *2"ks"</t>
  </si>
  <si>
    <t>Odbourání šachty obtoku</t>
  </si>
  <si>
    <t>(0,47"m2"*2,5 -1,3"m2"*0,2 +0,2"m2"*0,2) *2"ks"</t>
  </si>
  <si>
    <t>42</t>
  </si>
  <si>
    <t>961044111</t>
  </si>
  <si>
    <t>Bourání základů z betonu prostého</t>
  </si>
  <si>
    <t>-1081078913</t>
  </si>
  <si>
    <t>Bourání základů z betonu prostého</t>
  </si>
  <si>
    <t>https://podminky.urs.cz/item/CS_URS_2022_01/961044111</t>
  </si>
  <si>
    <t>0,24 "m2" *2,5 "dlažba" *2"ks"</t>
  </si>
  <si>
    <t>43</t>
  </si>
  <si>
    <t>985131111</t>
  </si>
  <si>
    <t>Očištění ploch stěn, rubu kleneb a podlah tlakovou vodou</t>
  </si>
  <si>
    <t>1087952330</t>
  </si>
  <si>
    <t>https://podminky.urs.cz/item/CS_URS_2022_01/985131111</t>
  </si>
  <si>
    <t>44</t>
  </si>
  <si>
    <t>985311111</t>
  </si>
  <si>
    <t>Reprofilace stěn cementovou sanační maltou tl do 10 mm</t>
  </si>
  <si>
    <t>160169128</t>
  </si>
  <si>
    <t>Reprofilace betonu sanačními maltami na cementové bázi ručně stěn, tloušťky do 10 mm</t>
  </si>
  <si>
    <t>https://podminky.urs.cz/item/CS_URS_2022_01/985311111</t>
  </si>
  <si>
    <t>Zapravení stávajícího pilíře pro rozvaděč</t>
  </si>
  <si>
    <t>1,9*0,83*2+0,83*0,45*2</t>
  </si>
  <si>
    <t>45</t>
  </si>
  <si>
    <t>985311113</t>
  </si>
  <si>
    <t>Reprofilace stěn cementovou sanační maltou tl přes 20 do 30 mm</t>
  </si>
  <si>
    <t>919120670</t>
  </si>
  <si>
    <t>Reprofilace betonu sanačními maltami na cementové bázi ručně stěn, tloušťky přes 20 do 30 mm</t>
  </si>
  <si>
    <t>https://podminky.urs.cz/item/CS_URS_2022_01/985311113</t>
  </si>
  <si>
    <t>Manipulační šachta</t>
  </si>
  <si>
    <t>5,8*4,5</t>
  </si>
  <si>
    <t>Šachta obtoku</t>
  </si>
  <si>
    <t>((1,0+0,75)*2,0+1,16"m2"*2) *2"ks"</t>
  </si>
  <si>
    <t>46</t>
  </si>
  <si>
    <t>985311911</t>
  </si>
  <si>
    <t>Příplatek při reprofilaci sanační maltou za práci ve stísněném prostoru</t>
  </si>
  <si>
    <t>1855044647</t>
  </si>
  <si>
    <t>Reprofilace betonu sanačními maltami na cementové bázi ručně Příplatek k cenám za práci ve stísněném prostoru</t>
  </si>
  <si>
    <t>https://podminky.urs.cz/item/CS_URS_2022_01/985311911</t>
  </si>
  <si>
    <t>47</t>
  </si>
  <si>
    <t>985312112</t>
  </si>
  <si>
    <t>Stěrka k vyrovnání betonových ploch stěn tl přes 2 do 3 mm</t>
  </si>
  <si>
    <t>-43065284</t>
  </si>
  <si>
    <t>Stěrka k vyrovnání ploch reprofilovaného betonu stěn, tloušťky přes 2 do 3 mm</t>
  </si>
  <si>
    <t>https://podminky.urs.cz/item/CS_URS_2022_01/985312112</t>
  </si>
  <si>
    <t>48</t>
  </si>
  <si>
    <t>985323111</t>
  </si>
  <si>
    <t>Spojovací můstek reprofilovaného betonu na cementové bázi tl 1 mm</t>
  </si>
  <si>
    <t>-1469639856</t>
  </si>
  <si>
    <t>Spojovací můstek reprofilovaného betonu na cementové bázi, tloušťky 1 mm</t>
  </si>
  <si>
    <t>https://podminky.urs.cz/item/CS_URS_2022_01/985323111</t>
  </si>
  <si>
    <t>49</t>
  </si>
  <si>
    <t>985323911</t>
  </si>
  <si>
    <t>Příplatek k cenám spojovacího můstku za práci ve stísněném prostoru</t>
  </si>
  <si>
    <t>1317749589</t>
  </si>
  <si>
    <t>Spojovací můstek reprofilovaného betonu Příplatek k cenám za práci ve stísněném prostoru</t>
  </si>
  <si>
    <t>https://podminky.urs.cz/item/CS_URS_2022_01/985323911</t>
  </si>
  <si>
    <t>50</t>
  </si>
  <si>
    <t>985331214</t>
  </si>
  <si>
    <t>Dodatečné vlepování betonářské výztuže D 14 mm do chemické malty včetně vyvrtání otvoru</t>
  </si>
  <si>
    <t>1259934243</t>
  </si>
  <si>
    <t>Dodatečné vlepování betonářské výztuže včetně vyvrtání a vyčištění otvoru chemickou maltou průměr výztuže 14 mm</t>
  </si>
  <si>
    <t>https://podminky.urs.cz/item/CS_URS_2022_01/985331214</t>
  </si>
  <si>
    <t>P</t>
  </si>
  <si>
    <t>Poznámka k položce:_x000D_
Dodávka vlepované výztuže je již zahrnuta ve výztuži.</t>
  </si>
  <si>
    <t>0,25"m"*100 "ks"</t>
  </si>
  <si>
    <t>0,25"m"*31 "ks"</t>
  </si>
  <si>
    <t>51</t>
  </si>
  <si>
    <t>9999-R</t>
  </si>
  <si>
    <t>Zřízení a odstranění konstrukce jímky</t>
  </si>
  <si>
    <t>kpl.</t>
  </si>
  <si>
    <t>838387281</t>
  </si>
  <si>
    <t>Zřízení a odstranění konstrukce jímky:
- dřevěné hranoly
- dřevěné fošny
- PE fólie
- ocelové trny vč. vrtu a cementové malty
- zapravení po odříznutí ocelových trnů
- zabezpečení šroubů kotvení proti poškození</t>
  </si>
  <si>
    <t>52</t>
  </si>
  <si>
    <t>9999-R1</t>
  </si>
  <si>
    <t>Zaslepení otvoru silikonovým tmelem</t>
  </si>
  <si>
    <t>1227243303</t>
  </si>
  <si>
    <t>99</t>
  </si>
  <si>
    <t>Přesuny hmot a suti</t>
  </si>
  <si>
    <t>53</t>
  </si>
  <si>
    <t>998323011</t>
  </si>
  <si>
    <t>Přesun hmot pro jezy a stupně</t>
  </si>
  <si>
    <t>1643383648</t>
  </si>
  <si>
    <t>Přesun hmot pro jezy a stupně dopravní vzdálenost do 500 m</t>
  </si>
  <si>
    <t>https://podminky.urs.cz/item/CS_URS_2022_01/998323011</t>
  </si>
  <si>
    <t>997</t>
  </si>
  <si>
    <t>Přesun sutě</t>
  </si>
  <si>
    <t>54</t>
  </si>
  <si>
    <t>977-R05</t>
  </si>
  <si>
    <t>Výzisk z prodeje železného šrotu</t>
  </si>
  <si>
    <t>-420534224</t>
  </si>
  <si>
    <t>odvoz_ocel*1000</t>
  </si>
  <si>
    <t>55</t>
  </si>
  <si>
    <t>997221571</t>
  </si>
  <si>
    <t>Vodorovná doprava vybouraných hmot do 1 km</t>
  </si>
  <si>
    <t>1658748400</t>
  </si>
  <si>
    <t>Vodorovná doprava vybouraných hmot bez naložení, ale se složením a s hrubým urovnáním na vzdálenost do 1 km</t>
  </si>
  <si>
    <t>56</t>
  </si>
  <si>
    <t>997221579</t>
  </si>
  <si>
    <t>Příplatek ZKD 1 km u vodorovné dopravy vybouraných hmot</t>
  </si>
  <si>
    <t>-1833636375</t>
  </si>
  <si>
    <t>Vodorovná doprava vybouraných hmot bez naložení, ale se složením a s hrubým urovnáním na vzdálenost Příplatek k ceně za každý další i započatý 1 km přes 1 km</t>
  </si>
  <si>
    <t>https://podminky.urs.cz/item/CS_URS_2022_01/997221579</t>
  </si>
  <si>
    <t>sut_odvoz*24"průměrně celkem do 25 km"</t>
  </si>
  <si>
    <t>57</t>
  </si>
  <si>
    <t>997221861</t>
  </si>
  <si>
    <t>Poplatek za uložení stavebního odpadu na recyklační skládce (skládkovné) z prostého betonu pod kódem 17 01 01</t>
  </si>
  <si>
    <t>-1859715978</t>
  </si>
  <si>
    <t>Poplatek za uložení stavebního odpadu na recyklační skládce (skládkovné) z prostého betonu zatříděného do Katalogu odpadů pod kódem 17 01 01</t>
  </si>
  <si>
    <t>https://podminky.urs.cz/item/CS_URS_2022_01/997221861</t>
  </si>
  <si>
    <t>bour_beton*2,0</t>
  </si>
  <si>
    <t>58</t>
  </si>
  <si>
    <t>997221862</t>
  </si>
  <si>
    <t>Poplatek za uložení stavebního odpadu na recyklační skládce (skládkovné) z armovaného betonu pod kódem 17 01 01</t>
  </si>
  <si>
    <t>-201463698</t>
  </si>
  <si>
    <t>Poplatek za uložení stavebního odpadu na recyklační skládce (skládkovné) z armovaného betonu zatříděného do Katalogu odpadů pod kódem 17 01 01</t>
  </si>
  <si>
    <t>https://podminky.urs.cz/item/CS_URS_2022_01/997221862</t>
  </si>
  <si>
    <t>bour_ZB*2,85</t>
  </si>
  <si>
    <t>59</t>
  </si>
  <si>
    <t>997221873</t>
  </si>
  <si>
    <t>-90316951</t>
  </si>
  <si>
    <t>https://podminky.urs.cz/item/CS_URS_2022_01/997221873</t>
  </si>
  <si>
    <t>bour_kamen*1,9</t>
  </si>
  <si>
    <t>60</t>
  </si>
  <si>
    <t>997-R04</t>
  </si>
  <si>
    <t>Odklizení demontovaných ocelových prvků k likvidaci</t>
  </si>
  <si>
    <t>2050298399</t>
  </si>
  <si>
    <t>demontáž_poklopy /1000</t>
  </si>
  <si>
    <t>199,5 "kotvení vaku"/1000</t>
  </si>
  <si>
    <t>PSV</t>
  </si>
  <si>
    <t>Práce a dodávky PSV</t>
  </si>
  <si>
    <t>767</t>
  </si>
  <si>
    <t>Konstrukce zámečnické</t>
  </si>
  <si>
    <t>61</t>
  </si>
  <si>
    <t>767996702</t>
  </si>
  <si>
    <t>Demontáž atypických zámečnických konstrukcí řezáním hm jednotlivých dílů přes 50 do 100 kg</t>
  </si>
  <si>
    <t>1557805646</t>
  </si>
  <si>
    <t>Demontáž ostatních zámečnických konstrukcí o hmotnosti jednotlivých dílů řezáním přes 50 do 100 kg</t>
  </si>
  <si>
    <t>https://podminky.urs.cz/item/CS_URS_2022_01/767996702</t>
  </si>
  <si>
    <t xml:space="preserve">Poznámka k položce:_x000D_
předpokládá se demontáž po částech_x000D_
</t>
  </si>
  <si>
    <t>Demontáž stávajícího poklopu šachet spodní výpusti</t>
  </si>
  <si>
    <t>1,9"m2"*0,004 *7850 *2 "ks"</t>
  </si>
  <si>
    <t>Demontáž stávajícího poklopu manipulační šachty</t>
  </si>
  <si>
    <t xml:space="preserve">1,0"m2" *2"ks" *117 "kg/m2" </t>
  </si>
  <si>
    <t>Technologická část vakového jezu</t>
  </si>
  <si>
    <t>62</t>
  </si>
  <si>
    <t>20.1</t>
  </si>
  <si>
    <t>Vaková hradící konstrukce ( plněná vodou) vč. rozražečů</t>
  </si>
  <si>
    <t>64</t>
  </si>
  <si>
    <t>-1736437653</t>
  </si>
  <si>
    <t>Vaková hradící konstrukce ( plněná vodou) vč. rozražečů. Dodávka a montáž včetně uvedení do provozu</t>
  </si>
  <si>
    <t>Poznámka k položce:_x000D_
Viz příloha D.2.9</t>
  </si>
  <si>
    <t>63</t>
  </si>
  <si>
    <t>20.2</t>
  </si>
  <si>
    <t>Kotvení vakového jezu</t>
  </si>
  <si>
    <t>1273142512</t>
  </si>
  <si>
    <t>Kotvení vakového jezu (horní profil: nosník U 120 ohýbaný z plechu tl. 6 mm včetně výztuh - nerez, spojovací materiál M20 - nerez. Dodávka a montáž</t>
  </si>
  <si>
    <t>Poznámka k položce:_x000D_
Viz příloha D.2.7 a D.2.8</t>
  </si>
  <si>
    <t>20.4</t>
  </si>
  <si>
    <t>Vybavení manipulační šachty - zámečnické výrobky (nerez)</t>
  </si>
  <si>
    <t>1421023566</t>
  </si>
  <si>
    <t>Vybavení manipulační šachty - zámečnické výrobky (nerez). Dodávka</t>
  </si>
  <si>
    <t>Poznámka k položce:_x000D_
Viz příloha D.2.10</t>
  </si>
  <si>
    <t>65</t>
  </si>
  <si>
    <t>20.5</t>
  </si>
  <si>
    <t>Vybavení šachet - nakupované armatury</t>
  </si>
  <si>
    <t>-1109762437</t>
  </si>
  <si>
    <t>Vybavení šachet - nakupované armatury (čerpadlo, šoupátka, klapky). Dodávka a montáž</t>
  </si>
  <si>
    <t>66</t>
  </si>
  <si>
    <t>20.6</t>
  </si>
  <si>
    <t>Šachty spodních výpustí - zámečnické výrobky (nerez)</t>
  </si>
  <si>
    <t>481352903</t>
  </si>
  <si>
    <t>Šachty spodních výpustí - zámečnické výrobky (nerez). Dodávka</t>
  </si>
  <si>
    <t>67</t>
  </si>
  <si>
    <t>20.9</t>
  </si>
  <si>
    <t>Demontáž (vaková hradící konstrukce, kotvení a vystrojení šachet) a montáž (vystrojení šachet)</t>
  </si>
  <si>
    <t>59523532</t>
  </si>
  <si>
    <t>Demontáž (vaková hradící konstrukce, kotvení a vystrojení šachet a montáž - vystrojení šachet)</t>
  </si>
  <si>
    <t>Elektročást vakového jezu</t>
  </si>
  <si>
    <t>21.1</t>
  </si>
  <si>
    <t>Doplnění a úprava rozváděče RH</t>
  </si>
  <si>
    <t>68</t>
  </si>
  <si>
    <t>21.1.1</t>
  </si>
  <si>
    <t>EAT JISTIČ PL7-1/C/1 10KA 262697</t>
  </si>
  <si>
    <t>ks</t>
  </si>
  <si>
    <t>717909064</t>
  </si>
  <si>
    <t>69</t>
  </si>
  <si>
    <t>21.1.2</t>
  </si>
  <si>
    <t>PS5R-VC24, 1,3A</t>
  </si>
  <si>
    <t>1891149317</t>
  </si>
  <si>
    <t>70</t>
  </si>
  <si>
    <t>21.1.3</t>
  </si>
  <si>
    <t>Ostatní drobný materiál</t>
  </si>
  <si>
    <t>-1984396557</t>
  </si>
  <si>
    <t>21.2</t>
  </si>
  <si>
    <t>Montáž a materiál</t>
  </si>
  <si>
    <t>71</t>
  </si>
  <si>
    <t>21.2.1</t>
  </si>
  <si>
    <t>FRA TRUBKA OHEBNÁ FFKU-EM-F-UV 32 ČERNÁ PLAST. 750N (BAL= 25M)</t>
  </si>
  <si>
    <t>-753286658</t>
  </si>
  <si>
    <t>72</t>
  </si>
  <si>
    <t>21.2.2</t>
  </si>
  <si>
    <t>KO PŘÍCHYTKA 5332 FB PRO TR PLAST ČERNÁ</t>
  </si>
  <si>
    <t>-105008438</t>
  </si>
  <si>
    <t>73</t>
  </si>
  <si>
    <t>21.2.3</t>
  </si>
  <si>
    <t>Montáž</t>
  </si>
  <si>
    <t>-1246538762</t>
  </si>
  <si>
    <t>21.3</t>
  </si>
  <si>
    <t>Měření a regulace</t>
  </si>
  <si>
    <t>74</t>
  </si>
  <si>
    <t>21.3.1</t>
  </si>
  <si>
    <t>PSV1-10, kabel 10m</t>
  </si>
  <si>
    <t>1957619474</t>
  </si>
  <si>
    <t>21.4</t>
  </si>
  <si>
    <t>GSM modem</t>
  </si>
  <si>
    <t>75</t>
  </si>
  <si>
    <t>21.4.1</t>
  </si>
  <si>
    <t>GSM-SP11</t>
  </si>
  <si>
    <t>-258144980</t>
  </si>
  <si>
    <t>76</t>
  </si>
  <si>
    <t>21.4.2</t>
  </si>
  <si>
    <t>Nastavení modemu</t>
  </si>
  <si>
    <t>-1797535187</t>
  </si>
  <si>
    <t>VON - Vedlejší a ostatní náklady</t>
  </si>
  <si>
    <t>VON - Vedlejsí a ostatní náklady</t>
  </si>
  <si>
    <t>Vedlejsí a ostatní náklady</t>
  </si>
  <si>
    <t>R01</t>
  </si>
  <si>
    <t>Zařízení staveniště</t>
  </si>
  <si>
    <t>1024</t>
  </si>
  <si>
    <t>1792988447</t>
  </si>
  <si>
    <t>R02</t>
  </si>
  <si>
    <t>Dopracování výrobní dokumentace</t>
  </si>
  <si>
    <t>911944545</t>
  </si>
  <si>
    <t>R02b</t>
  </si>
  <si>
    <t>Projektová dokumentace části elektro</t>
  </si>
  <si>
    <t>-1293578783</t>
  </si>
  <si>
    <t>R03</t>
  </si>
  <si>
    <t>Zpracování projednání a schválení havarijního plánu</t>
  </si>
  <si>
    <t>-290770467</t>
  </si>
  <si>
    <t>R04</t>
  </si>
  <si>
    <t>Zpracování projednání a schválení povodňového plánu</t>
  </si>
  <si>
    <t>416733193</t>
  </si>
  <si>
    <t>R05</t>
  </si>
  <si>
    <t>Dokumentace skutečného provedení</t>
  </si>
  <si>
    <t>-981552273</t>
  </si>
  <si>
    <t>R06</t>
  </si>
  <si>
    <t>Vypracování plánu kontrolní činnosti a řízení jakosti</t>
  </si>
  <si>
    <t>-1596405279</t>
  </si>
  <si>
    <t>R07</t>
  </si>
  <si>
    <t>Náklady na provedení zkoušek při uvedení do provozu</t>
  </si>
  <si>
    <t>1115882174</t>
  </si>
  <si>
    <t>Náklady na provedení zkoušek při uvedení do provozu. (Vč. zkušebního provozu elektro části)</t>
  </si>
  <si>
    <t>R08</t>
  </si>
  <si>
    <t>Zaškolení obsluhy objednatele, předání návodů k obsluze</t>
  </si>
  <si>
    <t>1433737591</t>
  </si>
  <si>
    <t>R09</t>
  </si>
  <si>
    <t>Výchozí revize elektro části</t>
  </si>
  <si>
    <t>-525913077</t>
  </si>
  <si>
    <t>SEZNAM FIGUR</t>
  </si>
  <si>
    <t>Výměra</t>
  </si>
  <si>
    <t xml:space="preserve"> SO 01</t>
  </si>
  <si>
    <t>Použití figury:</t>
  </si>
  <si>
    <t>zasyp</t>
  </si>
  <si>
    <t>Zásyp se zhutněním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</si>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</sst>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171251201" TargetMode="External"/><Relationship Id="rId18" Type="http://schemas.openxmlformats.org/officeDocument/2006/relationships/hyperlink" Target="https://podminky.urs.cz/item/CS_URS_2022_01/185803111" TargetMode="External"/><Relationship Id="rId26" Type="http://schemas.openxmlformats.org/officeDocument/2006/relationships/hyperlink" Target="https://podminky.urs.cz/item/CS_URS_2022_01/451573111" TargetMode="External"/><Relationship Id="rId39" Type="http://schemas.openxmlformats.org/officeDocument/2006/relationships/hyperlink" Target="https://podminky.urs.cz/item/CS_URS_2022_01/985312112" TargetMode="External"/><Relationship Id="rId3" Type="http://schemas.openxmlformats.org/officeDocument/2006/relationships/hyperlink" Target="https://podminky.urs.cz/item/CS_URS_2022_01/132254204" TargetMode="External"/><Relationship Id="rId21" Type="http://schemas.openxmlformats.org/officeDocument/2006/relationships/hyperlink" Target="https://podminky.urs.cz/item/CS_URS_2022_01/321352010" TargetMode="External"/><Relationship Id="rId34" Type="http://schemas.openxmlformats.org/officeDocument/2006/relationships/hyperlink" Target="https://podminky.urs.cz/item/CS_URS_2022_01/961044111" TargetMode="External"/><Relationship Id="rId42" Type="http://schemas.openxmlformats.org/officeDocument/2006/relationships/hyperlink" Target="https://podminky.urs.cz/item/CS_URS_2022_01/985331214" TargetMode="External"/><Relationship Id="rId47" Type="http://schemas.openxmlformats.org/officeDocument/2006/relationships/hyperlink" Target="https://podminky.urs.cz/item/CS_URS_2022_01/997221873" TargetMode="External"/><Relationship Id="rId7" Type="http://schemas.openxmlformats.org/officeDocument/2006/relationships/hyperlink" Target="https://podminky.urs.cz/item/CS_URS_2022_01/153191131" TargetMode="External"/><Relationship Id="rId12" Type="http://schemas.openxmlformats.org/officeDocument/2006/relationships/hyperlink" Target="https://podminky.urs.cz/item/CS_URS_2022_01/171201231" TargetMode="External"/><Relationship Id="rId17" Type="http://schemas.openxmlformats.org/officeDocument/2006/relationships/hyperlink" Target="https://podminky.urs.cz/item/CS_URS_2022_01/181911101" TargetMode="External"/><Relationship Id="rId25" Type="http://schemas.openxmlformats.org/officeDocument/2006/relationships/hyperlink" Target="https://podminky.urs.cz/item/CS_URS_2022_01/451315124" TargetMode="External"/><Relationship Id="rId33" Type="http://schemas.openxmlformats.org/officeDocument/2006/relationships/hyperlink" Target="https://podminky.urs.cz/item/CS_URS_2022_01/949101112" TargetMode="External"/><Relationship Id="rId38" Type="http://schemas.openxmlformats.org/officeDocument/2006/relationships/hyperlink" Target="https://podminky.urs.cz/item/CS_URS_2022_01/985311911" TargetMode="External"/><Relationship Id="rId46" Type="http://schemas.openxmlformats.org/officeDocument/2006/relationships/hyperlink" Target="https://podminky.urs.cz/item/CS_URS_2022_01/997221862" TargetMode="External"/><Relationship Id="rId2" Type="http://schemas.openxmlformats.org/officeDocument/2006/relationships/hyperlink" Target="https://podminky.urs.cz/item/CS_URS_2022_01/121151103" TargetMode="External"/><Relationship Id="rId16" Type="http://schemas.openxmlformats.org/officeDocument/2006/relationships/hyperlink" Target="https://podminky.urs.cz/item/CS_URS_2022_01/181411121" TargetMode="External"/><Relationship Id="rId20" Type="http://schemas.openxmlformats.org/officeDocument/2006/relationships/hyperlink" Target="https://podminky.urs.cz/item/CS_URS_2022_01/321351010" TargetMode="External"/><Relationship Id="rId29" Type="http://schemas.openxmlformats.org/officeDocument/2006/relationships/hyperlink" Target="https://podminky.urs.cz/item/CS_URS_2022_01/943121111" TargetMode="External"/><Relationship Id="rId41" Type="http://schemas.openxmlformats.org/officeDocument/2006/relationships/hyperlink" Target="https://podminky.urs.cz/item/CS_URS_2022_01/985323911" TargetMode="External"/><Relationship Id="rId1" Type="http://schemas.openxmlformats.org/officeDocument/2006/relationships/hyperlink" Target="https://podminky.urs.cz/item/CS_URS_2022_01/114203103" TargetMode="External"/><Relationship Id="rId6" Type="http://schemas.openxmlformats.org/officeDocument/2006/relationships/hyperlink" Target="https://podminky.urs.cz/item/CS_URS_2022_01/153191121" TargetMode="External"/><Relationship Id="rId11" Type="http://schemas.openxmlformats.org/officeDocument/2006/relationships/hyperlink" Target="https://podminky.urs.cz/item/CS_URS_2022_01/167151111" TargetMode="External"/><Relationship Id="rId24" Type="http://schemas.openxmlformats.org/officeDocument/2006/relationships/hyperlink" Target="https://podminky.urs.cz/item/CS_URS_2022_01/321368211" TargetMode="External"/><Relationship Id="rId32" Type="http://schemas.openxmlformats.org/officeDocument/2006/relationships/hyperlink" Target="https://podminky.urs.cz/item/CS_URS_2022_01/943121811" TargetMode="External"/><Relationship Id="rId37" Type="http://schemas.openxmlformats.org/officeDocument/2006/relationships/hyperlink" Target="https://podminky.urs.cz/item/CS_URS_2022_01/985311113" TargetMode="External"/><Relationship Id="rId40" Type="http://schemas.openxmlformats.org/officeDocument/2006/relationships/hyperlink" Target="https://podminky.urs.cz/item/CS_URS_2022_01/985323111" TargetMode="External"/><Relationship Id="rId45" Type="http://schemas.openxmlformats.org/officeDocument/2006/relationships/hyperlink" Target="https://podminky.urs.cz/item/CS_URS_2022_01/997221861" TargetMode="External"/><Relationship Id="rId5" Type="http://schemas.openxmlformats.org/officeDocument/2006/relationships/hyperlink" Target="https://podminky.urs.cz/item/CS_URS_2022_01/151101211" TargetMode="External"/><Relationship Id="rId15" Type="http://schemas.openxmlformats.org/officeDocument/2006/relationships/hyperlink" Target="https://podminky.urs.cz/item/CS_URS_2022_01/181351103" TargetMode="External"/><Relationship Id="rId23" Type="http://schemas.openxmlformats.org/officeDocument/2006/relationships/hyperlink" Target="https://podminky.urs.cz/item/CS_URS_2022_01/321366112" TargetMode="External"/><Relationship Id="rId28" Type="http://schemas.openxmlformats.org/officeDocument/2006/relationships/hyperlink" Target="https://podminky.urs.cz/item/CS_URS_2022_01/899722111" TargetMode="External"/><Relationship Id="rId36" Type="http://schemas.openxmlformats.org/officeDocument/2006/relationships/hyperlink" Target="https://podminky.urs.cz/item/CS_URS_2022_01/985311111" TargetMode="External"/><Relationship Id="rId49" Type="http://schemas.openxmlformats.org/officeDocument/2006/relationships/drawing" Target="../drawings/drawing2.xml"/><Relationship Id="rId10" Type="http://schemas.openxmlformats.org/officeDocument/2006/relationships/hyperlink" Target="https://podminky.urs.cz/item/CS_URS_2022_01/162751139" TargetMode="External"/><Relationship Id="rId19" Type="http://schemas.openxmlformats.org/officeDocument/2006/relationships/hyperlink" Target="https://podminky.urs.cz/item/CS_URS_2022_01/223111114" TargetMode="External"/><Relationship Id="rId31" Type="http://schemas.openxmlformats.org/officeDocument/2006/relationships/hyperlink" Target="https://podminky.urs.cz/item/CS_URS_2022_01/943121211" TargetMode="External"/><Relationship Id="rId44" Type="http://schemas.openxmlformats.org/officeDocument/2006/relationships/hyperlink" Target="https://podminky.urs.cz/item/CS_URS_2022_01/997221579" TargetMode="External"/><Relationship Id="rId4" Type="http://schemas.openxmlformats.org/officeDocument/2006/relationships/hyperlink" Target="https://podminky.urs.cz/item/CS_URS_2022_01/151101201" TargetMode="External"/><Relationship Id="rId9" Type="http://schemas.openxmlformats.org/officeDocument/2006/relationships/hyperlink" Target="https://podminky.urs.cz/item/CS_URS_2022_01/162751137" TargetMode="External"/><Relationship Id="rId14" Type="http://schemas.openxmlformats.org/officeDocument/2006/relationships/hyperlink" Target="https://podminky.urs.cz/item/CS_URS_2022_01/175151101" TargetMode="External"/><Relationship Id="rId22" Type="http://schemas.openxmlformats.org/officeDocument/2006/relationships/hyperlink" Target="https://podminky.urs.cz/item/CS_URS_2022_01/321366111" TargetMode="External"/><Relationship Id="rId27" Type="http://schemas.openxmlformats.org/officeDocument/2006/relationships/hyperlink" Target="https://podminky.urs.cz/item/CS_URS_2022_01/871263121" TargetMode="External"/><Relationship Id="rId30" Type="http://schemas.openxmlformats.org/officeDocument/2006/relationships/hyperlink" Target="https://podminky.urs.cz/item/CS_URS_2022_01/943121129" TargetMode="External"/><Relationship Id="rId35" Type="http://schemas.openxmlformats.org/officeDocument/2006/relationships/hyperlink" Target="https://podminky.urs.cz/item/CS_URS_2022_01/985131111" TargetMode="External"/><Relationship Id="rId43" Type="http://schemas.openxmlformats.org/officeDocument/2006/relationships/hyperlink" Target="https://podminky.urs.cz/item/CS_URS_2022_01/998323011" TargetMode="External"/><Relationship Id="rId48" Type="http://schemas.openxmlformats.org/officeDocument/2006/relationships/hyperlink" Target="https://podminky.urs.cz/item/CS_URS_2022_01/767996702" TargetMode="External"/><Relationship Id="rId8" Type="http://schemas.openxmlformats.org/officeDocument/2006/relationships/hyperlink" Target="https://podminky.urs.cz/item/CS_URS_2022_01/16235110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76"/>
      <c r="AS2" s="376"/>
      <c r="AT2" s="376"/>
      <c r="AU2" s="376"/>
      <c r="AV2" s="376"/>
      <c r="AW2" s="376"/>
      <c r="AX2" s="376"/>
      <c r="AY2" s="376"/>
      <c r="AZ2" s="376"/>
      <c r="BA2" s="376"/>
      <c r="BB2" s="376"/>
      <c r="BC2" s="376"/>
      <c r="BD2" s="376"/>
      <c r="BE2" s="37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0" t="s">
        <v>14</v>
      </c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23"/>
      <c r="AQ5" s="23"/>
      <c r="AR5" s="21"/>
      <c r="BE5" s="33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2" t="s">
        <v>17</v>
      </c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1"/>
      <c r="Z6" s="341"/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1"/>
      <c r="AL6" s="341"/>
      <c r="AM6" s="341"/>
      <c r="AN6" s="341"/>
      <c r="AO6" s="341"/>
      <c r="AP6" s="23"/>
      <c r="AQ6" s="23"/>
      <c r="AR6" s="21"/>
      <c r="BE6" s="33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8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3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3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8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38"/>
      <c r="BS13" s="18" t="s">
        <v>6</v>
      </c>
    </row>
    <row r="14" spans="1:74" ht="12.75">
      <c r="B14" s="22"/>
      <c r="C14" s="23"/>
      <c r="D14" s="23"/>
      <c r="E14" s="343" t="s">
        <v>32</v>
      </c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3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8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3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38"/>
      <c r="BS17" s="18" t="s">
        <v>37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8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38"/>
      <c r="BS20" s="18" t="s">
        <v>37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8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8"/>
    </row>
    <row r="23" spans="1:71" s="1" customFormat="1" ht="52.5" customHeight="1">
      <c r="B23" s="22"/>
      <c r="C23" s="23"/>
      <c r="D23" s="23"/>
      <c r="E23" s="345" t="s">
        <v>41</v>
      </c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5"/>
      <c r="Z23" s="345"/>
      <c r="AA23" s="345"/>
      <c r="AB23" s="345"/>
      <c r="AC23" s="345"/>
      <c r="AD23" s="345"/>
      <c r="AE23" s="345"/>
      <c r="AF23" s="345"/>
      <c r="AG23" s="345"/>
      <c r="AH23" s="345"/>
      <c r="AI23" s="345"/>
      <c r="AJ23" s="345"/>
      <c r="AK23" s="345"/>
      <c r="AL23" s="345"/>
      <c r="AM23" s="345"/>
      <c r="AN23" s="345"/>
      <c r="AO23" s="23"/>
      <c r="AP23" s="23"/>
      <c r="AQ23" s="23"/>
      <c r="AR23" s="21"/>
      <c r="BE23" s="33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8"/>
    </row>
    <row r="26" spans="1:71" s="2" customFormat="1" ht="25.9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6">
        <f>ROUND(AG54,2)</f>
        <v>0</v>
      </c>
      <c r="AL26" s="347"/>
      <c r="AM26" s="347"/>
      <c r="AN26" s="347"/>
      <c r="AO26" s="347"/>
      <c r="AP26" s="37"/>
      <c r="AQ26" s="37"/>
      <c r="AR26" s="40"/>
      <c r="BE26" s="33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8" t="s">
        <v>43</v>
      </c>
      <c r="M28" s="348"/>
      <c r="N28" s="348"/>
      <c r="O28" s="348"/>
      <c r="P28" s="348"/>
      <c r="Q28" s="37"/>
      <c r="R28" s="37"/>
      <c r="S28" s="37"/>
      <c r="T28" s="37"/>
      <c r="U28" s="37"/>
      <c r="V28" s="37"/>
      <c r="W28" s="348" t="s">
        <v>44</v>
      </c>
      <c r="X28" s="348"/>
      <c r="Y28" s="348"/>
      <c r="Z28" s="348"/>
      <c r="AA28" s="348"/>
      <c r="AB28" s="348"/>
      <c r="AC28" s="348"/>
      <c r="AD28" s="348"/>
      <c r="AE28" s="348"/>
      <c r="AF28" s="37"/>
      <c r="AG28" s="37"/>
      <c r="AH28" s="37"/>
      <c r="AI28" s="37"/>
      <c r="AJ28" s="37"/>
      <c r="AK28" s="348" t="s">
        <v>45</v>
      </c>
      <c r="AL28" s="348"/>
      <c r="AM28" s="348"/>
      <c r="AN28" s="348"/>
      <c r="AO28" s="348"/>
      <c r="AP28" s="37"/>
      <c r="AQ28" s="37"/>
      <c r="AR28" s="40"/>
      <c r="BE28" s="338"/>
    </row>
    <row r="29" spans="1:71" s="3" customFormat="1" ht="14.45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51">
        <v>0.21</v>
      </c>
      <c r="M29" s="350"/>
      <c r="N29" s="350"/>
      <c r="O29" s="350"/>
      <c r="P29" s="350"/>
      <c r="Q29" s="42"/>
      <c r="R29" s="42"/>
      <c r="S29" s="42"/>
      <c r="T29" s="42"/>
      <c r="U29" s="42"/>
      <c r="V29" s="42"/>
      <c r="W29" s="349">
        <f>ROUND(AZ54, 2)</f>
        <v>0</v>
      </c>
      <c r="X29" s="350"/>
      <c r="Y29" s="350"/>
      <c r="Z29" s="350"/>
      <c r="AA29" s="350"/>
      <c r="AB29" s="350"/>
      <c r="AC29" s="350"/>
      <c r="AD29" s="350"/>
      <c r="AE29" s="350"/>
      <c r="AF29" s="42"/>
      <c r="AG29" s="42"/>
      <c r="AH29" s="42"/>
      <c r="AI29" s="42"/>
      <c r="AJ29" s="42"/>
      <c r="AK29" s="349">
        <f>ROUND(AV54, 2)</f>
        <v>0</v>
      </c>
      <c r="AL29" s="350"/>
      <c r="AM29" s="350"/>
      <c r="AN29" s="350"/>
      <c r="AO29" s="350"/>
      <c r="AP29" s="42"/>
      <c r="AQ29" s="42"/>
      <c r="AR29" s="43"/>
      <c r="BE29" s="339"/>
    </row>
    <row r="30" spans="1:71" s="3" customFormat="1" ht="14.45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51">
        <v>0.15</v>
      </c>
      <c r="M30" s="350"/>
      <c r="N30" s="350"/>
      <c r="O30" s="350"/>
      <c r="P30" s="350"/>
      <c r="Q30" s="42"/>
      <c r="R30" s="42"/>
      <c r="S30" s="42"/>
      <c r="T30" s="42"/>
      <c r="U30" s="42"/>
      <c r="V30" s="42"/>
      <c r="W30" s="349">
        <f>ROUND(BA54, 2)</f>
        <v>0</v>
      </c>
      <c r="X30" s="350"/>
      <c r="Y30" s="350"/>
      <c r="Z30" s="350"/>
      <c r="AA30" s="350"/>
      <c r="AB30" s="350"/>
      <c r="AC30" s="350"/>
      <c r="AD30" s="350"/>
      <c r="AE30" s="350"/>
      <c r="AF30" s="42"/>
      <c r="AG30" s="42"/>
      <c r="AH30" s="42"/>
      <c r="AI30" s="42"/>
      <c r="AJ30" s="42"/>
      <c r="AK30" s="349">
        <f>ROUND(AW54, 2)</f>
        <v>0</v>
      </c>
      <c r="AL30" s="350"/>
      <c r="AM30" s="350"/>
      <c r="AN30" s="350"/>
      <c r="AO30" s="350"/>
      <c r="AP30" s="42"/>
      <c r="AQ30" s="42"/>
      <c r="AR30" s="43"/>
      <c r="BE30" s="339"/>
    </row>
    <row r="31" spans="1:71" s="3" customFormat="1" ht="14.45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51">
        <v>0.21</v>
      </c>
      <c r="M31" s="350"/>
      <c r="N31" s="350"/>
      <c r="O31" s="350"/>
      <c r="P31" s="350"/>
      <c r="Q31" s="42"/>
      <c r="R31" s="42"/>
      <c r="S31" s="42"/>
      <c r="T31" s="42"/>
      <c r="U31" s="42"/>
      <c r="V31" s="42"/>
      <c r="W31" s="349">
        <f>ROUND(BB54, 2)</f>
        <v>0</v>
      </c>
      <c r="X31" s="350"/>
      <c r="Y31" s="350"/>
      <c r="Z31" s="350"/>
      <c r="AA31" s="350"/>
      <c r="AB31" s="350"/>
      <c r="AC31" s="350"/>
      <c r="AD31" s="350"/>
      <c r="AE31" s="350"/>
      <c r="AF31" s="42"/>
      <c r="AG31" s="42"/>
      <c r="AH31" s="42"/>
      <c r="AI31" s="42"/>
      <c r="AJ31" s="42"/>
      <c r="AK31" s="349">
        <v>0</v>
      </c>
      <c r="AL31" s="350"/>
      <c r="AM31" s="350"/>
      <c r="AN31" s="350"/>
      <c r="AO31" s="350"/>
      <c r="AP31" s="42"/>
      <c r="AQ31" s="42"/>
      <c r="AR31" s="43"/>
      <c r="BE31" s="339"/>
    </row>
    <row r="32" spans="1:71" s="3" customFormat="1" ht="14.45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51">
        <v>0.15</v>
      </c>
      <c r="M32" s="350"/>
      <c r="N32" s="350"/>
      <c r="O32" s="350"/>
      <c r="P32" s="350"/>
      <c r="Q32" s="42"/>
      <c r="R32" s="42"/>
      <c r="S32" s="42"/>
      <c r="T32" s="42"/>
      <c r="U32" s="42"/>
      <c r="V32" s="42"/>
      <c r="W32" s="349">
        <f>ROUND(BC54, 2)</f>
        <v>0</v>
      </c>
      <c r="X32" s="350"/>
      <c r="Y32" s="350"/>
      <c r="Z32" s="350"/>
      <c r="AA32" s="350"/>
      <c r="AB32" s="350"/>
      <c r="AC32" s="350"/>
      <c r="AD32" s="350"/>
      <c r="AE32" s="350"/>
      <c r="AF32" s="42"/>
      <c r="AG32" s="42"/>
      <c r="AH32" s="42"/>
      <c r="AI32" s="42"/>
      <c r="AJ32" s="42"/>
      <c r="AK32" s="349">
        <v>0</v>
      </c>
      <c r="AL32" s="350"/>
      <c r="AM32" s="350"/>
      <c r="AN32" s="350"/>
      <c r="AO32" s="350"/>
      <c r="AP32" s="42"/>
      <c r="AQ32" s="42"/>
      <c r="AR32" s="43"/>
      <c r="BE32" s="339"/>
    </row>
    <row r="33" spans="1:57" s="3" customFormat="1" ht="14.45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51">
        <v>0</v>
      </c>
      <c r="M33" s="350"/>
      <c r="N33" s="350"/>
      <c r="O33" s="350"/>
      <c r="P33" s="350"/>
      <c r="Q33" s="42"/>
      <c r="R33" s="42"/>
      <c r="S33" s="42"/>
      <c r="T33" s="42"/>
      <c r="U33" s="42"/>
      <c r="V33" s="42"/>
      <c r="W33" s="349">
        <f>ROUND(BD54, 2)</f>
        <v>0</v>
      </c>
      <c r="X33" s="350"/>
      <c r="Y33" s="350"/>
      <c r="Z33" s="350"/>
      <c r="AA33" s="350"/>
      <c r="AB33" s="350"/>
      <c r="AC33" s="350"/>
      <c r="AD33" s="350"/>
      <c r="AE33" s="350"/>
      <c r="AF33" s="42"/>
      <c r="AG33" s="42"/>
      <c r="AH33" s="42"/>
      <c r="AI33" s="42"/>
      <c r="AJ33" s="42"/>
      <c r="AK33" s="349">
        <v>0</v>
      </c>
      <c r="AL33" s="350"/>
      <c r="AM33" s="350"/>
      <c r="AN33" s="350"/>
      <c r="AO33" s="35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52" t="s">
        <v>54</v>
      </c>
      <c r="Y35" s="353"/>
      <c r="Z35" s="353"/>
      <c r="AA35" s="353"/>
      <c r="AB35" s="353"/>
      <c r="AC35" s="46"/>
      <c r="AD35" s="46"/>
      <c r="AE35" s="46"/>
      <c r="AF35" s="46"/>
      <c r="AG35" s="46"/>
      <c r="AH35" s="46"/>
      <c r="AI35" s="46"/>
      <c r="AJ35" s="46"/>
      <c r="AK35" s="354">
        <f>SUM(AK26:AK33)</f>
        <v>0</v>
      </c>
      <c r="AL35" s="353"/>
      <c r="AM35" s="353"/>
      <c r="AN35" s="353"/>
      <c r="AO35" s="35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220028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56" t="str">
        <f>K6</f>
        <v>Jez Podolí – výměna vaku</v>
      </c>
      <c r="M45" s="357"/>
      <c r="N45" s="357"/>
      <c r="O45" s="357"/>
      <c r="P45" s="357"/>
      <c r="Q45" s="357"/>
      <c r="R45" s="357"/>
      <c r="S45" s="357"/>
      <c r="T45" s="357"/>
      <c r="U45" s="357"/>
      <c r="V45" s="357"/>
      <c r="W45" s="357"/>
      <c r="X45" s="357"/>
      <c r="Y45" s="357"/>
      <c r="Z45" s="357"/>
      <c r="AA45" s="357"/>
      <c r="AB45" s="357"/>
      <c r="AC45" s="357"/>
      <c r="AD45" s="357"/>
      <c r="AE45" s="357"/>
      <c r="AF45" s="357"/>
      <c r="AG45" s="357"/>
      <c r="AH45" s="357"/>
      <c r="AI45" s="357"/>
      <c r="AJ45" s="357"/>
      <c r="AK45" s="357"/>
      <c r="AL45" s="357"/>
      <c r="AM45" s="357"/>
      <c r="AN45" s="357"/>
      <c r="AO45" s="35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Podolí nad Olšavou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8" t="str">
        <f>IF(AN8= "","",AN8)</f>
        <v>1. 6. 2022</v>
      </c>
      <c r="AN47" s="35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Povodí Moravy, státní podnik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59" t="str">
        <f>IF(E17="","",E17)</f>
        <v>AQUATIS a. s.</v>
      </c>
      <c r="AN49" s="360"/>
      <c r="AO49" s="360"/>
      <c r="AP49" s="360"/>
      <c r="AQ49" s="37"/>
      <c r="AR49" s="40"/>
      <c r="AS49" s="361" t="s">
        <v>56</v>
      </c>
      <c r="AT49" s="36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59" t="str">
        <f>IF(E20="","",E20)</f>
        <v>Bc. Aneta Patková</v>
      </c>
      <c r="AN50" s="360"/>
      <c r="AO50" s="360"/>
      <c r="AP50" s="360"/>
      <c r="AQ50" s="37"/>
      <c r="AR50" s="40"/>
      <c r="AS50" s="363"/>
      <c r="AT50" s="36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5"/>
      <c r="AT51" s="36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67" t="s">
        <v>57</v>
      </c>
      <c r="D52" s="368"/>
      <c r="E52" s="368"/>
      <c r="F52" s="368"/>
      <c r="G52" s="368"/>
      <c r="H52" s="67"/>
      <c r="I52" s="369" t="s">
        <v>58</v>
      </c>
      <c r="J52" s="368"/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70" t="s">
        <v>59</v>
      </c>
      <c r="AH52" s="368"/>
      <c r="AI52" s="368"/>
      <c r="AJ52" s="368"/>
      <c r="AK52" s="368"/>
      <c r="AL52" s="368"/>
      <c r="AM52" s="368"/>
      <c r="AN52" s="369" t="s">
        <v>60</v>
      </c>
      <c r="AO52" s="368"/>
      <c r="AP52" s="368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74">
        <f>ROUND(SUM(AG55:AG56),2)</f>
        <v>0</v>
      </c>
      <c r="AH54" s="374"/>
      <c r="AI54" s="374"/>
      <c r="AJ54" s="374"/>
      <c r="AK54" s="374"/>
      <c r="AL54" s="374"/>
      <c r="AM54" s="374"/>
      <c r="AN54" s="375">
        <f>SUM(AG54,AT54)</f>
        <v>0</v>
      </c>
      <c r="AO54" s="375"/>
      <c r="AP54" s="375"/>
      <c r="AQ54" s="79" t="s">
        <v>19</v>
      </c>
      <c r="AR54" s="80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75</v>
      </c>
      <c r="BT54" s="85" t="s">
        <v>76</v>
      </c>
      <c r="BU54" s="86" t="s">
        <v>77</v>
      </c>
      <c r="BV54" s="85" t="s">
        <v>78</v>
      </c>
      <c r="BW54" s="85" t="s">
        <v>5</v>
      </c>
      <c r="BX54" s="85" t="s">
        <v>79</v>
      </c>
      <c r="CL54" s="85" t="s">
        <v>19</v>
      </c>
    </row>
    <row r="55" spans="1:91" s="7" customFormat="1" ht="16.5" customHeight="1">
      <c r="A55" s="87" t="s">
        <v>80</v>
      </c>
      <c r="B55" s="88"/>
      <c r="C55" s="89"/>
      <c r="D55" s="373" t="s">
        <v>81</v>
      </c>
      <c r="E55" s="373"/>
      <c r="F55" s="373"/>
      <c r="G55" s="373"/>
      <c r="H55" s="373"/>
      <c r="I55" s="90"/>
      <c r="J55" s="373" t="s">
        <v>82</v>
      </c>
      <c r="K55" s="373"/>
      <c r="L55" s="373"/>
      <c r="M55" s="373"/>
      <c r="N55" s="373"/>
      <c r="O55" s="373"/>
      <c r="P55" s="373"/>
      <c r="Q55" s="373"/>
      <c r="R55" s="373"/>
      <c r="S55" s="373"/>
      <c r="T55" s="373"/>
      <c r="U55" s="373"/>
      <c r="V55" s="373"/>
      <c r="W55" s="373"/>
      <c r="X55" s="373"/>
      <c r="Y55" s="373"/>
      <c r="Z55" s="373"/>
      <c r="AA55" s="373"/>
      <c r="AB55" s="373"/>
      <c r="AC55" s="373"/>
      <c r="AD55" s="373"/>
      <c r="AE55" s="373"/>
      <c r="AF55" s="373"/>
      <c r="AG55" s="371">
        <f>'SO 01 - Rekonstrukce jezu '!J30</f>
        <v>0</v>
      </c>
      <c r="AH55" s="372"/>
      <c r="AI55" s="372"/>
      <c r="AJ55" s="372"/>
      <c r="AK55" s="372"/>
      <c r="AL55" s="372"/>
      <c r="AM55" s="372"/>
      <c r="AN55" s="371">
        <f>SUM(AG55,AT55)</f>
        <v>0</v>
      </c>
      <c r="AO55" s="372"/>
      <c r="AP55" s="372"/>
      <c r="AQ55" s="91" t="s">
        <v>83</v>
      </c>
      <c r="AR55" s="92"/>
      <c r="AS55" s="93">
        <v>0</v>
      </c>
      <c r="AT55" s="94">
        <f>ROUND(SUM(AV55:AW55),2)</f>
        <v>0</v>
      </c>
      <c r="AU55" s="95">
        <f>'SO 01 - Rekonstrukce jezu '!P96</f>
        <v>0</v>
      </c>
      <c r="AV55" s="94">
        <f>'SO 01 - Rekonstrukce jezu '!J33</f>
        <v>0</v>
      </c>
      <c r="AW55" s="94">
        <f>'SO 01 - Rekonstrukce jezu '!J34</f>
        <v>0</v>
      </c>
      <c r="AX55" s="94">
        <f>'SO 01 - Rekonstrukce jezu '!J35</f>
        <v>0</v>
      </c>
      <c r="AY55" s="94">
        <f>'SO 01 - Rekonstrukce jezu '!J36</f>
        <v>0</v>
      </c>
      <c r="AZ55" s="94">
        <f>'SO 01 - Rekonstrukce jezu '!F33</f>
        <v>0</v>
      </c>
      <c r="BA55" s="94">
        <f>'SO 01 - Rekonstrukce jezu '!F34</f>
        <v>0</v>
      </c>
      <c r="BB55" s="94">
        <f>'SO 01 - Rekonstrukce jezu '!F35</f>
        <v>0</v>
      </c>
      <c r="BC55" s="94">
        <f>'SO 01 - Rekonstrukce jezu '!F36</f>
        <v>0</v>
      </c>
      <c r="BD55" s="96">
        <f>'SO 01 - Rekonstrukce jezu '!F37</f>
        <v>0</v>
      </c>
      <c r="BT55" s="97" t="s">
        <v>84</v>
      </c>
      <c r="BV55" s="97" t="s">
        <v>78</v>
      </c>
      <c r="BW55" s="97" t="s">
        <v>85</v>
      </c>
      <c r="BX55" s="97" t="s">
        <v>5</v>
      </c>
      <c r="CL55" s="97" t="s">
        <v>19</v>
      </c>
      <c r="CM55" s="97" t="s">
        <v>86</v>
      </c>
    </row>
    <row r="56" spans="1:91" s="7" customFormat="1" ht="16.5" customHeight="1">
      <c r="A56" s="87" t="s">
        <v>80</v>
      </c>
      <c r="B56" s="88"/>
      <c r="C56" s="89"/>
      <c r="D56" s="373" t="s">
        <v>87</v>
      </c>
      <c r="E56" s="373"/>
      <c r="F56" s="373"/>
      <c r="G56" s="373"/>
      <c r="H56" s="373"/>
      <c r="I56" s="90"/>
      <c r="J56" s="373" t="s">
        <v>88</v>
      </c>
      <c r="K56" s="373"/>
      <c r="L56" s="373"/>
      <c r="M56" s="373"/>
      <c r="N56" s="373"/>
      <c r="O56" s="373"/>
      <c r="P56" s="373"/>
      <c r="Q56" s="373"/>
      <c r="R56" s="373"/>
      <c r="S56" s="373"/>
      <c r="T56" s="373"/>
      <c r="U56" s="373"/>
      <c r="V56" s="373"/>
      <c r="W56" s="373"/>
      <c r="X56" s="373"/>
      <c r="Y56" s="373"/>
      <c r="Z56" s="373"/>
      <c r="AA56" s="373"/>
      <c r="AB56" s="373"/>
      <c r="AC56" s="373"/>
      <c r="AD56" s="373"/>
      <c r="AE56" s="373"/>
      <c r="AF56" s="373"/>
      <c r="AG56" s="371">
        <f>'VON - Vedlejší a ostatní ...'!J30</f>
        <v>0</v>
      </c>
      <c r="AH56" s="372"/>
      <c r="AI56" s="372"/>
      <c r="AJ56" s="372"/>
      <c r="AK56" s="372"/>
      <c r="AL56" s="372"/>
      <c r="AM56" s="372"/>
      <c r="AN56" s="371">
        <f>SUM(AG56,AT56)</f>
        <v>0</v>
      </c>
      <c r="AO56" s="372"/>
      <c r="AP56" s="372"/>
      <c r="AQ56" s="91" t="s">
        <v>87</v>
      </c>
      <c r="AR56" s="92"/>
      <c r="AS56" s="98">
        <v>0</v>
      </c>
      <c r="AT56" s="99">
        <f>ROUND(SUM(AV56:AW56),2)</f>
        <v>0</v>
      </c>
      <c r="AU56" s="100">
        <f>'VON - Vedlejší a ostatní ...'!P80</f>
        <v>0</v>
      </c>
      <c r="AV56" s="99">
        <f>'VON - Vedlejší a ostatní ...'!J33</f>
        <v>0</v>
      </c>
      <c r="AW56" s="99">
        <f>'VON - Vedlejší a ostatní ...'!J34</f>
        <v>0</v>
      </c>
      <c r="AX56" s="99">
        <f>'VON - Vedlejší a ostatní ...'!J35</f>
        <v>0</v>
      </c>
      <c r="AY56" s="99">
        <f>'VON - Vedlejší a ostatní ...'!J36</f>
        <v>0</v>
      </c>
      <c r="AZ56" s="99">
        <f>'VON - Vedlejší a ostatní ...'!F33</f>
        <v>0</v>
      </c>
      <c r="BA56" s="99">
        <f>'VON - Vedlejší a ostatní ...'!F34</f>
        <v>0</v>
      </c>
      <c r="BB56" s="99">
        <f>'VON - Vedlejší a ostatní ...'!F35</f>
        <v>0</v>
      </c>
      <c r="BC56" s="99">
        <f>'VON - Vedlejší a ostatní ...'!F36</f>
        <v>0</v>
      </c>
      <c r="BD56" s="101">
        <f>'VON - Vedlejší a ostatní ...'!F37</f>
        <v>0</v>
      </c>
      <c r="BT56" s="97" t="s">
        <v>84</v>
      </c>
      <c r="BV56" s="97" t="s">
        <v>78</v>
      </c>
      <c r="BW56" s="97" t="s">
        <v>89</v>
      </c>
      <c r="BX56" s="97" t="s">
        <v>5</v>
      </c>
      <c r="CL56" s="97" t="s">
        <v>19</v>
      </c>
      <c r="CM56" s="97" t="s">
        <v>86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5" customHeight="1">
      <c r="A58" s="35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AtDFj+8flrlAmWsrJxp064kPmT7sZzn23n7USAyPvZozmwImZbrt3B6OO1ZudcsxVIAcEclm7DJ9MTnCDXruyg==" saltValue="RF48cQEXcAfeyi5Eyb8xGCDkzW6kNxe/slUohbfAb1hK0JnoZIdw5jYdaCctu6VWNuipFGLzVtXQgZJiKYRNY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Rekonstrukce jezu 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8" t="s">
        <v>85</v>
      </c>
      <c r="AZ2" s="102" t="s">
        <v>90</v>
      </c>
      <c r="BA2" s="102" t="s">
        <v>91</v>
      </c>
      <c r="BB2" s="102" t="s">
        <v>92</v>
      </c>
      <c r="BC2" s="102" t="s">
        <v>93</v>
      </c>
      <c r="BD2" s="102" t="s">
        <v>86</v>
      </c>
    </row>
    <row r="3" spans="1:5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  <c r="AZ3" s="102" t="s">
        <v>94</v>
      </c>
      <c r="BA3" s="102" t="s">
        <v>95</v>
      </c>
      <c r="BB3" s="102" t="s">
        <v>96</v>
      </c>
      <c r="BC3" s="102" t="s">
        <v>97</v>
      </c>
      <c r="BD3" s="102" t="s">
        <v>86</v>
      </c>
    </row>
    <row r="4" spans="1:56" s="1" customFormat="1" ht="24.95" customHeight="1">
      <c r="B4" s="21"/>
      <c r="D4" s="105" t="s">
        <v>98</v>
      </c>
      <c r="L4" s="21"/>
      <c r="M4" s="106" t="s">
        <v>10</v>
      </c>
      <c r="AT4" s="18" t="s">
        <v>4</v>
      </c>
      <c r="AZ4" s="102" t="s">
        <v>99</v>
      </c>
      <c r="BA4" s="102" t="s">
        <v>99</v>
      </c>
      <c r="BB4" s="102" t="s">
        <v>96</v>
      </c>
      <c r="BC4" s="102" t="s">
        <v>100</v>
      </c>
      <c r="BD4" s="102" t="s">
        <v>86</v>
      </c>
    </row>
    <row r="5" spans="1:56" s="1" customFormat="1" ht="6.95" customHeight="1">
      <c r="B5" s="21"/>
      <c r="L5" s="21"/>
      <c r="AZ5" s="102" t="s">
        <v>101</v>
      </c>
      <c r="BA5" s="102" t="s">
        <v>101</v>
      </c>
      <c r="BB5" s="102" t="s">
        <v>102</v>
      </c>
      <c r="BC5" s="102" t="s">
        <v>103</v>
      </c>
      <c r="BD5" s="102" t="s">
        <v>86</v>
      </c>
    </row>
    <row r="6" spans="1:56" s="1" customFormat="1" ht="12" customHeight="1">
      <c r="B6" s="21"/>
      <c r="D6" s="107" t="s">
        <v>16</v>
      </c>
      <c r="L6" s="21"/>
      <c r="AZ6" s="102" t="s">
        <v>104</v>
      </c>
      <c r="BA6" s="102" t="s">
        <v>104</v>
      </c>
      <c r="BB6" s="102" t="s">
        <v>96</v>
      </c>
      <c r="BC6" s="102" t="s">
        <v>105</v>
      </c>
      <c r="BD6" s="102" t="s">
        <v>86</v>
      </c>
    </row>
    <row r="7" spans="1:56" s="1" customFormat="1" ht="16.5" customHeight="1">
      <c r="B7" s="21"/>
      <c r="E7" s="377" t="str">
        <f>'Rekapitulace stavby'!K6</f>
        <v>Jez Podolí – výměna vaku</v>
      </c>
      <c r="F7" s="378"/>
      <c r="G7" s="378"/>
      <c r="H7" s="378"/>
      <c r="L7" s="21"/>
      <c r="AZ7" s="102" t="s">
        <v>106</v>
      </c>
      <c r="BA7" s="102" t="s">
        <v>106</v>
      </c>
      <c r="BB7" s="102" t="s">
        <v>102</v>
      </c>
      <c r="BC7" s="102" t="s">
        <v>107</v>
      </c>
      <c r="BD7" s="102" t="s">
        <v>86</v>
      </c>
    </row>
    <row r="8" spans="1:56" s="2" customFormat="1" ht="12" customHeight="1">
      <c r="A8" s="35"/>
      <c r="B8" s="40"/>
      <c r="C8" s="35"/>
      <c r="D8" s="107" t="s">
        <v>108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2" t="s">
        <v>109</v>
      </c>
      <c r="BA8" s="102" t="s">
        <v>109</v>
      </c>
      <c r="BB8" s="102" t="s">
        <v>92</v>
      </c>
      <c r="BC8" s="102" t="s">
        <v>110</v>
      </c>
      <c r="BD8" s="102" t="s">
        <v>86</v>
      </c>
    </row>
    <row r="9" spans="1:56" s="2" customFormat="1" ht="16.5" customHeight="1">
      <c r="A9" s="35"/>
      <c r="B9" s="40"/>
      <c r="C9" s="35"/>
      <c r="D9" s="35"/>
      <c r="E9" s="379" t="s">
        <v>111</v>
      </c>
      <c r="F9" s="380"/>
      <c r="G9" s="380"/>
      <c r="H9" s="380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2" t="s">
        <v>112</v>
      </c>
      <c r="BA9" s="102" t="s">
        <v>112</v>
      </c>
      <c r="BB9" s="102" t="s">
        <v>102</v>
      </c>
      <c r="BC9" s="102" t="s">
        <v>113</v>
      </c>
      <c r="BD9" s="102" t="s">
        <v>86</v>
      </c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02" t="s">
        <v>114</v>
      </c>
      <c r="BA10" s="102" t="s">
        <v>115</v>
      </c>
      <c r="BB10" s="102" t="s">
        <v>92</v>
      </c>
      <c r="BC10" s="102" t="s">
        <v>116</v>
      </c>
      <c r="BD10" s="102" t="s">
        <v>86</v>
      </c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02" t="s">
        <v>117</v>
      </c>
      <c r="BA11" s="102" t="s">
        <v>117</v>
      </c>
      <c r="BB11" s="102" t="s">
        <v>118</v>
      </c>
      <c r="BC11" s="102" t="s">
        <v>119</v>
      </c>
      <c r="BD11" s="102" t="s">
        <v>86</v>
      </c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1. 6. 2022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02" t="s">
        <v>120</v>
      </c>
      <c r="BA12" s="102" t="s">
        <v>120</v>
      </c>
      <c r="BB12" s="102" t="s">
        <v>96</v>
      </c>
      <c r="BC12" s="102" t="s">
        <v>121</v>
      </c>
      <c r="BD12" s="102" t="s">
        <v>86</v>
      </c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02" t="s">
        <v>122</v>
      </c>
      <c r="BA13" s="102" t="s">
        <v>123</v>
      </c>
      <c r="BB13" s="102" t="s">
        <v>102</v>
      </c>
      <c r="BC13" s="102" t="s">
        <v>124</v>
      </c>
      <c r="BD13" s="102" t="s">
        <v>86</v>
      </c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125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102" t="s">
        <v>126</v>
      </c>
      <c r="BA14" s="102" t="s">
        <v>19</v>
      </c>
      <c r="BB14" s="102" t="s">
        <v>92</v>
      </c>
      <c r="BC14" s="102" t="s">
        <v>127</v>
      </c>
      <c r="BD14" s="102" t="s">
        <v>86</v>
      </c>
    </row>
    <row r="15" spans="1:56" s="2" customFormat="1" ht="18" customHeight="1">
      <c r="A15" s="35"/>
      <c r="B15" s="40"/>
      <c r="C15" s="35"/>
      <c r="D15" s="35"/>
      <c r="E15" s="109" t="s">
        <v>128</v>
      </c>
      <c r="F15" s="35"/>
      <c r="G15" s="35"/>
      <c r="H15" s="35"/>
      <c r="I15" s="107" t="s">
        <v>29</v>
      </c>
      <c r="J15" s="109" t="s">
        <v>129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102" t="s">
        <v>130</v>
      </c>
      <c r="BA15" s="102" t="s">
        <v>131</v>
      </c>
      <c r="BB15" s="102" t="s">
        <v>92</v>
      </c>
      <c r="BC15" s="102" t="s">
        <v>132</v>
      </c>
      <c r="BD15" s="102" t="s">
        <v>86</v>
      </c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102" t="s">
        <v>133</v>
      </c>
      <c r="BA16" s="102" t="s">
        <v>133</v>
      </c>
      <c r="BB16" s="102" t="s">
        <v>102</v>
      </c>
      <c r="BC16" s="102" t="s">
        <v>134</v>
      </c>
      <c r="BD16" s="102" t="s">
        <v>86</v>
      </c>
    </row>
    <row r="17" spans="1:56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102" t="s">
        <v>135</v>
      </c>
      <c r="BA17" s="102" t="s">
        <v>135</v>
      </c>
      <c r="BB17" s="102" t="s">
        <v>102</v>
      </c>
      <c r="BC17" s="102" t="s">
        <v>136</v>
      </c>
      <c r="BD17" s="102" t="s">
        <v>86</v>
      </c>
    </row>
    <row r="18" spans="1:56" s="2" customFormat="1" ht="18" customHeight="1">
      <c r="A18" s="35"/>
      <c r="B18" s="40"/>
      <c r="C18" s="35"/>
      <c r="D18" s="35"/>
      <c r="E18" s="381" t="str">
        <f>'Rekapitulace stavby'!E14</f>
        <v>Vyplň údaj</v>
      </c>
      <c r="F18" s="382"/>
      <c r="G18" s="382"/>
      <c r="H18" s="382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102" t="s">
        <v>137</v>
      </c>
      <c r="BA18" s="102" t="s">
        <v>138</v>
      </c>
      <c r="BB18" s="102" t="s">
        <v>102</v>
      </c>
      <c r="BC18" s="102" t="s">
        <v>132</v>
      </c>
      <c r="BD18" s="102" t="s">
        <v>86</v>
      </c>
    </row>
    <row r="19" spans="1:56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102" t="s">
        <v>139</v>
      </c>
      <c r="BA19" s="102" t="s">
        <v>139</v>
      </c>
      <c r="BB19" s="102" t="s">
        <v>102</v>
      </c>
      <c r="BC19" s="102" t="s">
        <v>140</v>
      </c>
      <c r="BD19" s="102" t="s">
        <v>86</v>
      </c>
    </row>
    <row r="20" spans="1:56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102" t="s">
        <v>141</v>
      </c>
      <c r="BA20" s="102" t="s">
        <v>142</v>
      </c>
      <c r="BB20" s="102" t="s">
        <v>102</v>
      </c>
      <c r="BC20" s="102" t="s">
        <v>143</v>
      </c>
      <c r="BD20" s="102" t="s">
        <v>86</v>
      </c>
    </row>
    <row r="21" spans="1:56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102" t="s">
        <v>144</v>
      </c>
      <c r="BA21" s="102" t="s">
        <v>145</v>
      </c>
      <c r="BB21" s="102" t="s">
        <v>102</v>
      </c>
      <c r="BC21" s="102" t="s">
        <v>146</v>
      </c>
      <c r="BD21" s="102" t="s">
        <v>86</v>
      </c>
    </row>
    <row r="22" spans="1:56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102" t="s">
        <v>147</v>
      </c>
      <c r="BA22" s="102" t="s">
        <v>147</v>
      </c>
      <c r="BB22" s="102" t="s">
        <v>96</v>
      </c>
      <c r="BC22" s="102" t="s">
        <v>148</v>
      </c>
      <c r="BD22" s="102" t="s">
        <v>86</v>
      </c>
    </row>
    <row r="23" spans="1:56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">
        <v>19</v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56" s="2" customFormat="1" ht="18" customHeight="1">
      <c r="A24" s="35"/>
      <c r="B24" s="40"/>
      <c r="C24" s="35"/>
      <c r="D24" s="35"/>
      <c r="E24" s="109" t="s">
        <v>39</v>
      </c>
      <c r="F24" s="35"/>
      <c r="G24" s="35"/>
      <c r="H24" s="35"/>
      <c r="I24" s="107" t="s">
        <v>29</v>
      </c>
      <c r="J24" s="109" t="s">
        <v>19</v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56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56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56" s="8" customFormat="1" ht="16.5" customHeight="1">
      <c r="A27" s="111"/>
      <c r="B27" s="112"/>
      <c r="C27" s="111"/>
      <c r="D27" s="111"/>
      <c r="E27" s="383" t="s">
        <v>19</v>
      </c>
      <c r="F27" s="383"/>
      <c r="G27" s="383"/>
      <c r="H27" s="38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56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56" s="2" customFormat="1" ht="6.95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56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ROUND(J96,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56" s="2" customFormat="1" ht="6.95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56" s="2" customFormat="1" ht="14.45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8" t="s">
        <v>46</v>
      </c>
      <c r="E33" s="107" t="s">
        <v>47</v>
      </c>
      <c r="F33" s="119">
        <f>ROUND((SUM(BE96:BE462)),  2)</f>
        <v>0</v>
      </c>
      <c r="G33" s="35"/>
      <c r="H33" s="35"/>
      <c r="I33" s="120">
        <v>0.21</v>
      </c>
      <c r="J33" s="119">
        <f>ROUND(((SUM(BE96:BE462))*I33),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7" t="s">
        <v>48</v>
      </c>
      <c r="F34" s="119">
        <f>ROUND((SUM(BF96:BF462)),  2)</f>
        <v>0</v>
      </c>
      <c r="G34" s="35"/>
      <c r="H34" s="35"/>
      <c r="I34" s="120">
        <v>0.15</v>
      </c>
      <c r="J34" s="119">
        <f>ROUND(((SUM(BF96:BF462))*I34),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7" t="s">
        <v>49</v>
      </c>
      <c r="F35" s="119">
        <f>ROUND((SUM(BG96:BG462)),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7" t="s">
        <v>50</v>
      </c>
      <c r="F36" s="119">
        <f>ROUND((SUM(BH96:BH462)),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7" t="s">
        <v>51</v>
      </c>
      <c r="F37" s="119">
        <f>ROUND((SUM(BI96:BI462)),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149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4" t="str">
        <f>E7</f>
        <v>Jez Podolí – výměna vaku</v>
      </c>
      <c r="F48" s="385"/>
      <c r="G48" s="385"/>
      <c r="H48" s="385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6" t="str">
        <f>E9</f>
        <v xml:space="preserve">SO 01 - Rekonstrukce jezu </v>
      </c>
      <c r="F50" s="386"/>
      <c r="G50" s="386"/>
      <c r="H50" s="386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Podolí nad Olšavou</v>
      </c>
      <c r="G52" s="37"/>
      <c r="H52" s="37"/>
      <c r="I52" s="30" t="s">
        <v>23</v>
      </c>
      <c r="J52" s="60" t="str">
        <f>IF(J12="","",J12)</f>
        <v>1. 6. 2022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Valbek, spol. s r.o.</v>
      </c>
      <c r="G54" s="37"/>
      <c r="H54" s="37"/>
      <c r="I54" s="30" t="s">
        <v>33</v>
      </c>
      <c r="J54" s="33" t="str">
        <f>E21</f>
        <v>AQUATIS a. s.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Bc. Aneta Patková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150</v>
      </c>
      <c r="D57" s="133"/>
      <c r="E57" s="133"/>
      <c r="F57" s="133"/>
      <c r="G57" s="133"/>
      <c r="H57" s="133"/>
      <c r="I57" s="133"/>
      <c r="J57" s="134" t="s">
        <v>151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J96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152</v>
      </c>
    </row>
    <row r="60" spans="1:47" s="9" customFormat="1" ht="24.95" customHeight="1">
      <c r="B60" s="136"/>
      <c r="C60" s="137"/>
      <c r="D60" s="138" t="s">
        <v>153</v>
      </c>
      <c r="E60" s="139"/>
      <c r="F60" s="139"/>
      <c r="G60" s="139"/>
      <c r="H60" s="139"/>
      <c r="I60" s="139"/>
      <c r="J60" s="140">
        <f>J97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154</v>
      </c>
      <c r="E61" s="145"/>
      <c r="F61" s="145"/>
      <c r="G61" s="145"/>
      <c r="H61" s="145"/>
      <c r="I61" s="145"/>
      <c r="J61" s="146">
        <f>J98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155</v>
      </c>
      <c r="E62" s="145"/>
      <c r="F62" s="145"/>
      <c r="G62" s="145"/>
      <c r="H62" s="145"/>
      <c r="I62" s="145"/>
      <c r="J62" s="146">
        <f>J208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156</v>
      </c>
      <c r="E63" s="145"/>
      <c r="F63" s="145"/>
      <c r="G63" s="145"/>
      <c r="H63" s="145"/>
      <c r="I63" s="145"/>
      <c r="J63" s="146">
        <f>J214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157</v>
      </c>
      <c r="E64" s="145"/>
      <c r="F64" s="145"/>
      <c r="G64" s="145"/>
      <c r="H64" s="145"/>
      <c r="I64" s="145"/>
      <c r="J64" s="146">
        <f>J256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158</v>
      </c>
      <c r="E65" s="145"/>
      <c r="F65" s="145"/>
      <c r="G65" s="145"/>
      <c r="H65" s="145"/>
      <c r="I65" s="145"/>
      <c r="J65" s="146">
        <f>J266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159</v>
      </c>
      <c r="E66" s="145"/>
      <c r="F66" s="145"/>
      <c r="G66" s="145"/>
      <c r="H66" s="145"/>
      <c r="I66" s="145"/>
      <c r="J66" s="146">
        <f>J284</f>
        <v>0</v>
      </c>
      <c r="K66" s="143"/>
      <c r="L66" s="147"/>
    </row>
    <row r="67" spans="1:31" s="10" customFormat="1" ht="14.85" customHeight="1">
      <c r="B67" s="142"/>
      <c r="C67" s="143"/>
      <c r="D67" s="144" t="s">
        <v>160</v>
      </c>
      <c r="E67" s="145"/>
      <c r="F67" s="145"/>
      <c r="G67" s="145"/>
      <c r="H67" s="145"/>
      <c r="I67" s="145"/>
      <c r="J67" s="146">
        <f>J373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161</v>
      </c>
      <c r="E68" s="145"/>
      <c r="F68" s="145"/>
      <c r="G68" s="145"/>
      <c r="H68" s="145"/>
      <c r="I68" s="145"/>
      <c r="J68" s="146">
        <f>J377</f>
        <v>0</v>
      </c>
      <c r="K68" s="143"/>
      <c r="L68" s="147"/>
    </row>
    <row r="69" spans="1:31" s="9" customFormat="1" ht="24.95" customHeight="1">
      <c r="B69" s="136"/>
      <c r="C69" s="137"/>
      <c r="D69" s="138" t="s">
        <v>162</v>
      </c>
      <c r="E69" s="139"/>
      <c r="F69" s="139"/>
      <c r="G69" s="139"/>
      <c r="H69" s="139"/>
      <c r="I69" s="139"/>
      <c r="J69" s="140">
        <f>J411</f>
        <v>0</v>
      </c>
      <c r="K69" s="137"/>
      <c r="L69" s="141"/>
    </row>
    <row r="70" spans="1:31" s="10" customFormat="1" ht="19.899999999999999" customHeight="1">
      <c r="B70" s="142"/>
      <c r="C70" s="143"/>
      <c r="D70" s="144" t="s">
        <v>163</v>
      </c>
      <c r="E70" s="145"/>
      <c r="F70" s="145"/>
      <c r="G70" s="145"/>
      <c r="H70" s="145"/>
      <c r="I70" s="145"/>
      <c r="J70" s="146">
        <f>J412</f>
        <v>0</v>
      </c>
      <c r="K70" s="143"/>
      <c r="L70" s="147"/>
    </row>
    <row r="71" spans="1:31" s="9" customFormat="1" ht="24.95" customHeight="1">
      <c r="B71" s="136"/>
      <c r="C71" s="137"/>
      <c r="D71" s="138" t="s">
        <v>164</v>
      </c>
      <c r="E71" s="139"/>
      <c r="F71" s="139"/>
      <c r="G71" s="139"/>
      <c r="H71" s="139"/>
      <c r="I71" s="139"/>
      <c r="J71" s="140">
        <f>J422</f>
        <v>0</v>
      </c>
      <c r="K71" s="137"/>
      <c r="L71" s="141"/>
    </row>
    <row r="72" spans="1:31" s="9" customFormat="1" ht="24.95" customHeight="1">
      <c r="B72" s="136"/>
      <c r="C72" s="137"/>
      <c r="D72" s="138" t="s">
        <v>165</v>
      </c>
      <c r="E72" s="139"/>
      <c r="F72" s="139"/>
      <c r="G72" s="139"/>
      <c r="H72" s="139"/>
      <c r="I72" s="139"/>
      <c r="J72" s="140">
        <f>J440</f>
        <v>0</v>
      </c>
      <c r="K72" s="137"/>
      <c r="L72" s="141"/>
    </row>
    <row r="73" spans="1:31" s="10" customFormat="1" ht="19.899999999999999" customHeight="1">
      <c r="B73" s="142"/>
      <c r="C73" s="143"/>
      <c r="D73" s="144" t="s">
        <v>166</v>
      </c>
      <c r="E73" s="145"/>
      <c r="F73" s="145"/>
      <c r="G73" s="145"/>
      <c r="H73" s="145"/>
      <c r="I73" s="145"/>
      <c r="J73" s="146">
        <f>J441</f>
        <v>0</v>
      </c>
      <c r="K73" s="143"/>
      <c r="L73" s="147"/>
    </row>
    <row r="74" spans="1:31" s="10" customFormat="1" ht="19.899999999999999" customHeight="1">
      <c r="B74" s="142"/>
      <c r="C74" s="143"/>
      <c r="D74" s="144" t="s">
        <v>167</v>
      </c>
      <c r="E74" s="145"/>
      <c r="F74" s="145"/>
      <c r="G74" s="145"/>
      <c r="H74" s="145"/>
      <c r="I74" s="145"/>
      <c r="J74" s="146">
        <f>J448</f>
        <v>0</v>
      </c>
      <c r="K74" s="143"/>
      <c r="L74" s="147"/>
    </row>
    <row r="75" spans="1:31" s="10" customFormat="1" ht="19.899999999999999" customHeight="1">
      <c r="B75" s="142"/>
      <c r="C75" s="143"/>
      <c r="D75" s="144" t="s">
        <v>168</v>
      </c>
      <c r="E75" s="145"/>
      <c r="F75" s="145"/>
      <c r="G75" s="145"/>
      <c r="H75" s="145"/>
      <c r="I75" s="145"/>
      <c r="J75" s="146">
        <f>J455</f>
        <v>0</v>
      </c>
      <c r="K75" s="143"/>
      <c r="L75" s="147"/>
    </row>
    <row r="76" spans="1:31" s="10" customFormat="1" ht="19.899999999999999" customHeight="1">
      <c r="B76" s="142"/>
      <c r="C76" s="143"/>
      <c r="D76" s="144" t="s">
        <v>169</v>
      </c>
      <c r="E76" s="145"/>
      <c r="F76" s="145"/>
      <c r="G76" s="145"/>
      <c r="H76" s="145"/>
      <c r="I76" s="145"/>
      <c r="J76" s="146">
        <f>J458</f>
        <v>0</v>
      </c>
      <c r="K76" s="143"/>
      <c r="L76" s="147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63" s="2" customFormat="1" ht="6.95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4.95" customHeight="1">
      <c r="A83" s="35"/>
      <c r="B83" s="36"/>
      <c r="C83" s="24" t="s">
        <v>170</v>
      </c>
      <c r="D83" s="37"/>
      <c r="E83" s="37"/>
      <c r="F83" s="37"/>
      <c r="G83" s="37"/>
      <c r="H83" s="3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16</v>
      </c>
      <c r="D85" s="37"/>
      <c r="E85" s="37"/>
      <c r="F85" s="37"/>
      <c r="G85" s="37"/>
      <c r="H85" s="3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84" t="str">
        <f>E7</f>
        <v>Jez Podolí – výměna vaku</v>
      </c>
      <c r="F86" s="385"/>
      <c r="G86" s="385"/>
      <c r="H86" s="385"/>
      <c r="I86" s="37"/>
      <c r="J86" s="37"/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108</v>
      </c>
      <c r="D87" s="37"/>
      <c r="E87" s="37"/>
      <c r="F87" s="37"/>
      <c r="G87" s="37"/>
      <c r="H87" s="37"/>
      <c r="I87" s="37"/>
      <c r="J87" s="37"/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56" t="str">
        <f>E9</f>
        <v xml:space="preserve">SO 01 - Rekonstrukce jezu </v>
      </c>
      <c r="F88" s="386"/>
      <c r="G88" s="386"/>
      <c r="H88" s="386"/>
      <c r="I88" s="37"/>
      <c r="J88" s="37"/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F12</f>
        <v>Podolí nad Olšavou</v>
      </c>
      <c r="G90" s="37"/>
      <c r="H90" s="37"/>
      <c r="I90" s="30" t="s">
        <v>23</v>
      </c>
      <c r="J90" s="60" t="str">
        <f>IF(J12="","",J12)</f>
        <v>1. 6. 2022</v>
      </c>
      <c r="K90" s="37"/>
      <c r="L90" s="108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08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25</v>
      </c>
      <c r="D92" s="37"/>
      <c r="E92" s="37"/>
      <c r="F92" s="28" t="str">
        <f>E15</f>
        <v>Valbek, spol. s r.o.</v>
      </c>
      <c r="G92" s="37"/>
      <c r="H92" s="37"/>
      <c r="I92" s="30" t="s">
        <v>33</v>
      </c>
      <c r="J92" s="33" t="str">
        <f>E21</f>
        <v>AQUATIS a. s.</v>
      </c>
      <c r="K92" s="37"/>
      <c r="L92" s="108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2" customHeight="1">
      <c r="A93" s="35"/>
      <c r="B93" s="36"/>
      <c r="C93" s="30" t="s">
        <v>31</v>
      </c>
      <c r="D93" s="37"/>
      <c r="E93" s="37"/>
      <c r="F93" s="28" t="str">
        <f>IF(E18="","",E18)</f>
        <v>Vyplň údaj</v>
      </c>
      <c r="G93" s="37"/>
      <c r="H93" s="37"/>
      <c r="I93" s="30" t="s">
        <v>38</v>
      </c>
      <c r="J93" s="33" t="str">
        <f>E24</f>
        <v>Bc. Aneta Patková</v>
      </c>
      <c r="K93" s="37"/>
      <c r="L93" s="108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08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48"/>
      <c r="B95" s="149"/>
      <c r="C95" s="150" t="s">
        <v>171</v>
      </c>
      <c r="D95" s="151" t="s">
        <v>61</v>
      </c>
      <c r="E95" s="151" t="s">
        <v>57</v>
      </c>
      <c r="F95" s="151" t="s">
        <v>58</v>
      </c>
      <c r="G95" s="151" t="s">
        <v>172</v>
      </c>
      <c r="H95" s="151" t="s">
        <v>173</v>
      </c>
      <c r="I95" s="151" t="s">
        <v>174</v>
      </c>
      <c r="J95" s="151" t="s">
        <v>151</v>
      </c>
      <c r="K95" s="152" t="s">
        <v>175</v>
      </c>
      <c r="L95" s="153"/>
      <c r="M95" s="69" t="s">
        <v>19</v>
      </c>
      <c r="N95" s="70" t="s">
        <v>46</v>
      </c>
      <c r="O95" s="70" t="s">
        <v>176</v>
      </c>
      <c r="P95" s="70" t="s">
        <v>177</v>
      </c>
      <c r="Q95" s="70" t="s">
        <v>178</v>
      </c>
      <c r="R95" s="70" t="s">
        <v>179</v>
      </c>
      <c r="S95" s="70" t="s">
        <v>180</v>
      </c>
      <c r="T95" s="71" t="s">
        <v>181</v>
      </c>
      <c r="U95" s="148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</row>
    <row r="96" spans="1:63" s="2" customFormat="1" ht="22.9" customHeight="1">
      <c r="A96" s="35"/>
      <c r="B96" s="36"/>
      <c r="C96" s="76" t="s">
        <v>182</v>
      </c>
      <c r="D96" s="37"/>
      <c r="E96" s="37"/>
      <c r="F96" s="37"/>
      <c r="G96" s="37"/>
      <c r="H96" s="37"/>
      <c r="I96" s="37"/>
      <c r="J96" s="154">
        <f>BK96</f>
        <v>0</v>
      </c>
      <c r="K96" s="37"/>
      <c r="L96" s="40"/>
      <c r="M96" s="72"/>
      <c r="N96" s="155"/>
      <c r="O96" s="73"/>
      <c r="P96" s="156">
        <f>P97+P411+P422+P440</f>
        <v>0</v>
      </c>
      <c r="Q96" s="73"/>
      <c r="R96" s="156">
        <f>R97+R411+R422+R440</f>
        <v>13.720076352300001</v>
      </c>
      <c r="S96" s="73"/>
      <c r="T96" s="157">
        <f>T97+T411+T422+T440</f>
        <v>16.424070000000004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75</v>
      </c>
      <c r="AU96" s="18" t="s">
        <v>152</v>
      </c>
      <c r="BK96" s="158">
        <f>BK97+BK411+BK422+BK440</f>
        <v>0</v>
      </c>
    </row>
    <row r="97" spans="1:65" s="12" customFormat="1" ht="25.9" customHeight="1">
      <c r="B97" s="159"/>
      <c r="C97" s="160"/>
      <c r="D97" s="161" t="s">
        <v>75</v>
      </c>
      <c r="E97" s="162" t="s">
        <v>183</v>
      </c>
      <c r="F97" s="162" t="s">
        <v>184</v>
      </c>
      <c r="G97" s="160"/>
      <c r="H97" s="160"/>
      <c r="I97" s="163"/>
      <c r="J97" s="164">
        <f>BK97</f>
        <v>0</v>
      </c>
      <c r="K97" s="160"/>
      <c r="L97" s="165"/>
      <c r="M97" s="166"/>
      <c r="N97" s="167"/>
      <c r="O97" s="167"/>
      <c r="P97" s="168">
        <f>P98+P208+P214+P256+P266+P284+P377</f>
        <v>0</v>
      </c>
      <c r="Q97" s="167"/>
      <c r="R97" s="168">
        <f>R98+R208+R214+R256+R266+R284+R377</f>
        <v>13.720076352300001</v>
      </c>
      <c r="S97" s="167"/>
      <c r="T97" s="169">
        <f>T98+T208+T214+T256+T266+T284+T377</f>
        <v>16.070750000000004</v>
      </c>
      <c r="AR97" s="170" t="s">
        <v>84</v>
      </c>
      <c r="AT97" s="171" t="s">
        <v>75</v>
      </c>
      <c r="AU97" s="171" t="s">
        <v>76</v>
      </c>
      <c r="AY97" s="170" t="s">
        <v>185</v>
      </c>
      <c r="BK97" s="172">
        <f>BK98+BK208+BK214+BK256+BK266+BK284+BK377</f>
        <v>0</v>
      </c>
    </row>
    <row r="98" spans="1:65" s="12" customFormat="1" ht="22.9" customHeight="1">
      <c r="B98" s="159"/>
      <c r="C98" s="160"/>
      <c r="D98" s="161" t="s">
        <v>75</v>
      </c>
      <c r="E98" s="173" t="s">
        <v>84</v>
      </c>
      <c r="F98" s="173" t="s">
        <v>186</v>
      </c>
      <c r="G98" s="160"/>
      <c r="H98" s="160"/>
      <c r="I98" s="163"/>
      <c r="J98" s="174">
        <f>BK98</f>
        <v>0</v>
      </c>
      <c r="K98" s="160"/>
      <c r="L98" s="165"/>
      <c r="M98" s="166"/>
      <c r="N98" s="167"/>
      <c r="O98" s="167"/>
      <c r="P98" s="168">
        <f>SUM(P99:P207)</f>
        <v>0</v>
      </c>
      <c r="Q98" s="167"/>
      <c r="R98" s="168">
        <f>SUM(R99:R207)</f>
        <v>5.5099089999999995</v>
      </c>
      <c r="S98" s="167"/>
      <c r="T98" s="169">
        <f>SUM(T99:T207)</f>
        <v>3.1349999999999998</v>
      </c>
      <c r="AR98" s="170" t="s">
        <v>84</v>
      </c>
      <c r="AT98" s="171" t="s">
        <v>75</v>
      </c>
      <c r="AU98" s="171" t="s">
        <v>84</v>
      </c>
      <c r="AY98" s="170" t="s">
        <v>185</v>
      </c>
      <c r="BK98" s="172">
        <f>SUM(BK99:BK207)</f>
        <v>0</v>
      </c>
    </row>
    <row r="99" spans="1:65" s="2" customFormat="1" ht="16.5" customHeight="1">
      <c r="A99" s="35"/>
      <c r="B99" s="36"/>
      <c r="C99" s="175" t="s">
        <v>84</v>
      </c>
      <c r="D99" s="175" t="s">
        <v>187</v>
      </c>
      <c r="E99" s="176" t="s">
        <v>188</v>
      </c>
      <c r="F99" s="177" t="s">
        <v>189</v>
      </c>
      <c r="G99" s="178" t="s">
        <v>102</v>
      </c>
      <c r="H99" s="179">
        <v>1.65</v>
      </c>
      <c r="I99" s="180"/>
      <c r="J99" s="181">
        <f>ROUND(I99*H99,2)</f>
        <v>0</v>
      </c>
      <c r="K99" s="177" t="s">
        <v>190</v>
      </c>
      <c r="L99" s="40"/>
      <c r="M99" s="182" t="s">
        <v>19</v>
      </c>
      <c r="N99" s="183" t="s">
        <v>47</v>
      </c>
      <c r="O99" s="65"/>
      <c r="P99" s="184">
        <f>O99*H99</f>
        <v>0</v>
      </c>
      <c r="Q99" s="184">
        <v>0</v>
      </c>
      <c r="R99" s="184">
        <f>Q99*H99</f>
        <v>0</v>
      </c>
      <c r="S99" s="184">
        <v>1.9</v>
      </c>
      <c r="T99" s="185">
        <f>S99*H99</f>
        <v>3.1349999999999998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6" t="s">
        <v>191</v>
      </c>
      <c r="AT99" s="186" t="s">
        <v>187</v>
      </c>
      <c r="AU99" s="186" t="s">
        <v>86</v>
      </c>
      <c r="AY99" s="18" t="s">
        <v>185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8" t="s">
        <v>84</v>
      </c>
      <c r="BK99" s="187">
        <f>ROUND(I99*H99,2)</f>
        <v>0</v>
      </c>
      <c r="BL99" s="18" t="s">
        <v>191</v>
      </c>
      <c r="BM99" s="186" t="s">
        <v>192</v>
      </c>
    </row>
    <row r="100" spans="1:65" s="2" customFormat="1" ht="19.5">
      <c r="A100" s="35"/>
      <c r="B100" s="36"/>
      <c r="C100" s="37"/>
      <c r="D100" s="188" t="s">
        <v>193</v>
      </c>
      <c r="E100" s="37"/>
      <c r="F100" s="189" t="s">
        <v>194</v>
      </c>
      <c r="G100" s="37"/>
      <c r="H100" s="37"/>
      <c r="I100" s="190"/>
      <c r="J100" s="37"/>
      <c r="K100" s="37"/>
      <c r="L100" s="40"/>
      <c r="M100" s="191"/>
      <c r="N100" s="192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193</v>
      </c>
      <c r="AU100" s="18" t="s">
        <v>86</v>
      </c>
    </row>
    <row r="101" spans="1:65" s="2" customFormat="1" ht="11.25">
      <c r="A101" s="35"/>
      <c r="B101" s="36"/>
      <c r="C101" s="37"/>
      <c r="D101" s="193" t="s">
        <v>195</v>
      </c>
      <c r="E101" s="37"/>
      <c r="F101" s="194" t="s">
        <v>196</v>
      </c>
      <c r="G101" s="37"/>
      <c r="H101" s="37"/>
      <c r="I101" s="190"/>
      <c r="J101" s="37"/>
      <c r="K101" s="37"/>
      <c r="L101" s="40"/>
      <c r="M101" s="191"/>
      <c r="N101" s="192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195</v>
      </c>
      <c r="AU101" s="18" t="s">
        <v>86</v>
      </c>
    </row>
    <row r="102" spans="1:65" s="13" customFormat="1" ht="11.25">
      <c r="B102" s="195"/>
      <c r="C102" s="196"/>
      <c r="D102" s="188" t="s">
        <v>197</v>
      </c>
      <c r="E102" s="197" t="s">
        <v>19</v>
      </c>
      <c r="F102" s="198" t="s">
        <v>198</v>
      </c>
      <c r="G102" s="196"/>
      <c r="H102" s="197" t="s">
        <v>19</v>
      </c>
      <c r="I102" s="199"/>
      <c r="J102" s="196"/>
      <c r="K102" s="196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197</v>
      </c>
      <c r="AU102" s="204" t="s">
        <v>86</v>
      </c>
      <c r="AV102" s="13" t="s">
        <v>84</v>
      </c>
      <c r="AW102" s="13" t="s">
        <v>37</v>
      </c>
      <c r="AX102" s="13" t="s">
        <v>76</v>
      </c>
      <c r="AY102" s="204" t="s">
        <v>185</v>
      </c>
    </row>
    <row r="103" spans="1:65" s="14" customFormat="1" ht="11.25">
      <c r="B103" s="205"/>
      <c r="C103" s="206"/>
      <c r="D103" s="188" t="s">
        <v>197</v>
      </c>
      <c r="E103" s="207" t="s">
        <v>144</v>
      </c>
      <c r="F103" s="208" t="s">
        <v>199</v>
      </c>
      <c r="G103" s="206"/>
      <c r="H103" s="209">
        <v>1.65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197</v>
      </c>
      <c r="AU103" s="215" t="s">
        <v>86</v>
      </c>
      <c r="AV103" s="14" t="s">
        <v>86</v>
      </c>
      <c r="AW103" s="14" t="s">
        <v>37</v>
      </c>
      <c r="AX103" s="14" t="s">
        <v>84</v>
      </c>
      <c r="AY103" s="215" t="s">
        <v>185</v>
      </c>
    </row>
    <row r="104" spans="1:65" s="2" customFormat="1" ht="16.5" customHeight="1">
      <c r="A104" s="35"/>
      <c r="B104" s="36"/>
      <c r="C104" s="175" t="s">
        <v>86</v>
      </c>
      <c r="D104" s="175" t="s">
        <v>187</v>
      </c>
      <c r="E104" s="176" t="s">
        <v>200</v>
      </c>
      <c r="F104" s="177" t="s">
        <v>201</v>
      </c>
      <c r="G104" s="178" t="s">
        <v>92</v>
      </c>
      <c r="H104" s="179">
        <v>14.56</v>
      </c>
      <c r="I104" s="180"/>
      <c r="J104" s="181">
        <f>ROUND(I104*H104,2)</f>
        <v>0</v>
      </c>
      <c r="K104" s="177" t="s">
        <v>190</v>
      </c>
      <c r="L104" s="40"/>
      <c r="M104" s="182" t="s">
        <v>19</v>
      </c>
      <c r="N104" s="183" t="s">
        <v>47</v>
      </c>
      <c r="O104" s="65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6" t="s">
        <v>191</v>
      </c>
      <c r="AT104" s="186" t="s">
        <v>187</v>
      </c>
      <c r="AU104" s="186" t="s">
        <v>86</v>
      </c>
      <c r="AY104" s="18" t="s">
        <v>185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8" t="s">
        <v>84</v>
      </c>
      <c r="BK104" s="187">
        <f>ROUND(I104*H104,2)</f>
        <v>0</v>
      </c>
      <c r="BL104" s="18" t="s">
        <v>191</v>
      </c>
      <c r="BM104" s="186" t="s">
        <v>202</v>
      </c>
    </row>
    <row r="105" spans="1:65" s="2" customFormat="1" ht="11.25">
      <c r="A105" s="35"/>
      <c r="B105" s="36"/>
      <c r="C105" s="37"/>
      <c r="D105" s="188" t="s">
        <v>193</v>
      </c>
      <c r="E105" s="37"/>
      <c r="F105" s="189" t="s">
        <v>203</v>
      </c>
      <c r="G105" s="37"/>
      <c r="H105" s="37"/>
      <c r="I105" s="190"/>
      <c r="J105" s="37"/>
      <c r="K105" s="37"/>
      <c r="L105" s="40"/>
      <c r="M105" s="191"/>
      <c r="N105" s="192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193</v>
      </c>
      <c r="AU105" s="18" t="s">
        <v>86</v>
      </c>
    </row>
    <row r="106" spans="1:65" s="2" customFormat="1" ht="11.25">
      <c r="A106" s="35"/>
      <c r="B106" s="36"/>
      <c r="C106" s="37"/>
      <c r="D106" s="193" t="s">
        <v>195</v>
      </c>
      <c r="E106" s="37"/>
      <c r="F106" s="194" t="s">
        <v>204</v>
      </c>
      <c r="G106" s="37"/>
      <c r="H106" s="37"/>
      <c r="I106" s="190"/>
      <c r="J106" s="37"/>
      <c r="K106" s="37"/>
      <c r="L106" s="40"/>
      <c r="M106" s="191"/>
      <c r="N106" s="192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195</v>
      </c>
      <c r="AU106" s="18" t="s">
        <v>86</v>
      </c>
    </row>
    <row r="107" spans="1:65" s="13" customFormat="1" ht="11.25">
      <c r="B107" s="195"/>
      <c r="C107" s="196"/>
      <c r="D107" s="188" t="s">
        <v>197</v>
      </c>
      <c r="E107" s="197" t="s">
        <v>19</v>
      </c>
      <c r="F107" s="198" t="s">
        <v>205</v>
      </c>
      <c r="G107" s="196"/>
      <c r="H107" s="197" t="s">
        <v>19</v>
      </c>
      <c r="I107" s="199"/>
      <c r="J107" s="196"/>
      <c r="K107" s="196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197</v>
      </c>
      <c r="AU107" s="204" t="s">
        <v>86</v>
      </c>
      <c r="AV107" s="13" t="s">
        <v>84</v>
      </c>
      <c r="AW107" s="13" t="s">
        <v>37</v>
      </c>
      <c r="AX107" s="13" t="s">
        <v>76</v>
      </c>
      <c r="AY107" s="204" t="s">
        <v>185</v>
      </c>
    </row>
    <row r="108" spans="1:65" s="14" customFormat="1" ht="11.25">
      <c r="B108" s="205"/>
      <c r="C108" s="206"/>
      <c r="D108" s="188" t="s">
        <v>197</v>
      </c>
      <c r="E108" s="207" t="s">
        <v>137</v>
      </c>
      <c r="F108" s="208" t="s">
        <v>206</v>
      </c>
      <c r="G108" s="206"/>
      <c r="H108" s="209">
        <v>14.56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197</v>
      </c>
      <c r="AU108" s="215" t="s">
        <v>86</v>
      </c>
      <c r="AV108" s="14" t="s">
        <v>86</v>
      </c>
      <c r="AW108" s="14" t="s">
        <v>37</v>
      </c>
      <c r="AX108" s="14" t="s">
        <v>84</v>
      </c>
      <c r="AY108" s="215" t="s">
        <v>185</v>
      </c>
    </row>
    <row r="109" spans="1:65" s="2" customFormat="1" ht="21.75" customHeight="1">
      <c r="A109" s="35"/>
      <c r="B109" s="36"/>
      <c r="C109" s="175" t="s">
        <v>207</v>
      </c>
      <c r="D109" s="175" t="s">
        <v>187</v>
      </c>
      <c r="E109" s="176" t="s">
        <v>208</v>
      </c>
      <c r="F109" s="177" t="s">
        <v>209</v>
      </c>
      <c r="G109" s="178" t="s">
        <v>102</v>
      </c>
      <c r="H109" s="179">
        <v>8.32</v>
      </c>
      <c r="I109" s="180"/>
      <c r="J109" s="181">
        <f>ROUND(I109*H109,2)</f>
        <v>0</v>
      </c>
      <c r="K109" s="177" t="s">
        <v>190</v>
      </c>
      <c r="L109" s="40"/>
      <c r="M109" s="182" t="s">
        <v>19</v>
      </c>
      <c r="N109" s="183" t="s">
        <v>47</v>
      </c>
      <c r="O109" s="65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6" t="s">
        <v>191</v>
      </c>
      <c r="AT109" s="186" t="s">
        <v>187</v>
      </c>
      <c r="AU109" s="186" t="s">
        <v>86</v>
      </c>
      <c r="AY109" s="18" t="s">
        <v>185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8" t="s">
        <v>84</v>
      </c>
      <c r="BK109" s="187">
        <f>ROUND(I109*H109,2)</f>
        <v>0</v>
      </c>
      <c r="BL109" s="18" t="s">
        <v>191</v>
      </c>
      <c r="BM109" s="186" t="s">
        <v>210</v>
      </c>
    </row>
    <row r="110" spans="1:65" s="2" customFormat="1" ht="19.5">
      <c r="A110" s="35"/>
      <c r="B110" s="36"/>
      <c r="C110" s="37"/>
      <c r="D110" s="188" t="s">
        <v>193</v>
      </c>
      <c r="E110" s="37"/>
      <c r="F110" s="189" t="s">
        <v>211</v>
      </c>
      <c r="G110" s="37"/>
      <c r="H110" s="37"/>
      <c r="I110" s="190"/>
      <c r="J110" s="37"/>
      <c r="K110" s="37"/>
      <c r="L110" s="40"/>
      <c r="M110" s="191"/>
      <c r="N110" s="192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193</v>
      </c>
      <c r="AU110" s="18" t="s">
        <v>86</v>
      </c>
    </row>
    <row r="111" spans="1:65" s="2" customFormat="1" ht="11.25">
      <c r="A111" s="35"/>
      <c r="B111" s="36"/>
      <c r="C111" s="37"/>
      <c r="D111" s="193" t="s">
        <v>195</v>
      </c>
      <c r="E111" s="37"/>
      <c r="F111" s="194" t="s">
        <v>212</v>
      </c>
      <c r="G111" s="37"/>
      <c r="H111" s="37"/>
      <c r="I111" s="190"/>
      <c r="J111" s="37"/>
      <c r="K111" s="37"/>
      <c r="L111" s="40"/>
      <c r="M111" s="191"/>
      <c r="N111" s="192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195</v>
      </c>
      <c r="AU111" s="18" t="s">
        <v>86</v>
      </c>
    </row>
    <row r="112" spans="1:65" s="13" customFormat="1" ht="11.25">
      <c r="B112" s="195"/>
      <c r="C112" s="196"/>
      <c r="D112" s="188" t="s">
        <v>197</v>
      </c>
      <c r="E112" s="197" t="s">
        <v>19</v>
      </c>
      <c r="F112" s="198" t="s">
        <v>205</v>
      </c>
      <c r="G112" s="196"/>
      <c r="H112" s="197" t="s">
        <v>19</v>
      </c>
      <c r="I112" s="199"/>
      <c r="J112" s="196"/>
      <c r="K112" s="196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197</v>
      </c>
      <c r="AU112" s="204" t="s">
        <v>86</v>
      </c>
      <c r="AV112" s="13" t="s">
        <v>84</v>
      </c>
      <c r="AW112" s="13" t="s">
        <v>37</v>
      </c>
      <c r="AX112" s="13" t="s">
        <v>76</v>
      </c>
      <c r="AY112" s="204" t="s">
        <v>185</v>
      </c>
    </row>
    <row r="113" spans="1:65" s="14" customFormat="1" ht="11.25">
      <c r="B113" s="205"/>
      <c r="C113" s="206"/>
      <c r="D113" s="188" t="s">
        <v>197</v>
      </c>
      <c r="E113" s="207" t="s">
        <v>122</v>
      </c>
      <c r="F113" s="208" t="s">
        <v>213</v>
      </c>
      <c r="G113" s="206"/>
      <c r="H113" s="209">
        <v>8.32</v>
      </c>
      <c r="I113" s="210"/>
      <c r="J113" s="206"/>
      <c r="K113" s="206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197</v>
      </c>
      <c r="AU113" s="215" t="s">
        <v>86</v>
      </c>
      <c r="AV113" s="14" t="s">
        <v>86</v>
      </c>
      <c r="AW113" s="14" t="s">
        <v>37</v>
      </c>
      <c r="AX113" s="14" t="s">
        <v>84</v>
      </c>
      <c r="AY113" s="215" t="s">
        <v>185</v>
      </c>
    </row>
    <row r="114" spans="1:65" s="2" customFormat="1" ht="16.5" customHeight="1">
      <c r="A114" s="35"/>
      <c r="B114" s="36"/>
      <c r="C114" s="175" t="s">
        <v>191</v>
      </c>
      <c r="D114" s="175" t="s">
        <v>187</v>
      </c>
      <c r="E114" s="176" t="s">
        <v>214</v>
      </c>
      <c r="F114" s="177" t="s">
        <v>215</v>
      </c>
      <c r="G114" s="178" t="s">
        <v>92</v>
      </c>
      <c r="H114" s="179">
        <v>24.96</v>
      </c>
      <c r="I114" s="180"/>
      <c r="J114" s="181">
        <f>ROUND(I114*H114,2)</f>
        <v>0</v>
      </c>
      <c r="K114" s="177" t="s">
        <v>190</v>
      </c>
      <c r="L114" s="40"/>
      <c r="M114" s="182" t="s">
        <v>19</v>
      </c>
      <c r="N114" s="183" t="s">
        <v>47</v>
      </c>
      <c r="O114" s="65"/>
      <c r="P114" s="184">
        <f>O114*H114</f>
        <v>0</v>
      </c>
      <c r="Q114" s="184">
        <v>6.9999999999999999E-4</v>
      </c>
      <c r="R114" s="184">
        <f>Q114*H114</f>
        <v>1.7472000000000001E-2</v>
      </c>
      <c r="S114" s="184">
        <v>0</v>
      </c>
      <c r="T114" s="185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6" t="s">
        <v>191</v>
      </c>
      <c r="AT114" s="186" t="s">
        <v>187</v>
      </c>
      <c r="AU114" s="186" t="s">
        <v>86</v>
      </c>
      <c r="AY114" s="18" t="s">
        <v>185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8" t="s">
        <v>84</v>
      </c>
      <c r="BK114" s="187">
        <f>ROUND(I114*H114,2)</f>
        <v>0</v>
      </c>
      <c r="BL114" s="18" t="s">
        <v>191</v>
      </c>
      <c r="BM114" s="186" t="s">
        <v>216</v>
      </c>
    </row>
    <row r="115" spans="1:65" s="2" customFormat="1" ht="11.25">
      <c r="A115" s="35"/>
      <c r="B115" s="36"/>
      <c r="C115" s="37"/>
      <c r="D115" s="188" t="s">
        <v>193</v>
      </c>
      <c r="E115" s="37"/>
      <c r="F115" s="189" t="s">
        <v>217</v>
      </c>
      <c r="G115" s="37"/>
      <c r="H115" s="37"/>
      <c r="I115" s="190"/>
      <c r="J115" s="37"/>
      <c r="K115" s="37"/>
      <c r="L115" s="40"/>
      <c r="M115" s="191"/>
      <c r="N115" s="192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193</v>
      </c>
      <c r="AU115" s="18" t="s">
        <v>86</v>
      </c>
    </row>
    <row r="116" spans="1:65" s="2" customFormat="1" ht="11.25">
      <c r="A116" s="35"/>
      <c r="B116" s="36"/>
      <c r="C116" s="37"/>
      <c r="D116" s="193" t="s">
        <v>195</v>
      </c>
      <c r="E116" s="37"/>
      <c r="F116" s="194" t="s">
        <v>218</v>
      </c>
      <c r="G116" s="37"/>
      <c r="H116" s="37"/>
      <c r="I116" s="190"/>
      <c r="J116" s="37"/>
      <c r="K116" s="37"/>
      <c r="L116" s="40"/>
      <c r="M116" s="191"/>
      <c r="N116" s="192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195</v>
      </c>
      <c r="AU116" s="18" t="s">
        <v>86</v>
      </c>
    </row>
    <row r="117" spans="1:65" s="14" customFormat="1" ht="11.25">
      <c r="B117" s="205"/>
      <c r="C117" s="206"/>
      <c r="D117" s="188" t="s">
        <v>197</v>
      </c>
      <c r="E117" s="207" t="s">
        <v>126</v>
      </c>
      <c r="F117" s="208" t="s">
        <v>219</v>
      </c>
      <c r="G117" s="206"/>
      <c r="H117" s="209">
        <v>24.96</v>
      </c>
      <c r="I117" s="210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197</v>
      </c>
      <c r="AU117" s="215" t="s">
        <v>86</v>
      </c>
      <c r="AV117" s="14" t="s">
        <v>86</v>
      </c>
      <c r="AW117" s="14" t="s">
        <v>37</v>
      </c>
      <c r="AX117" s="14" t="s">
        <v>84</v>
      </c>
      <c r="AY117" s="215" t="s">
        <v>185</v>
      </c>
    </row>
    <row r="118" spans="1:65" s="2" customFormat="1" ht="16.5" customHeight="1">
      <c r="A118" s="35"/>
      <c r="B118" s="36"/>
      <c r="C118" s="175" t="s">
        <v>220</v>
      </c>
      <c r="D118" s="175" t="s">
        <v>187</v>
      </c>
      <c r="E118" s="176" t="s">
        <v>221</v>
      </c>
      <c r="F118" s="177" t="s">
        <v>222</v>
      </c>
      <c r="G118" s="178" t="s">
        <v>92</v>
      </c>
      <c r="H118" s="179">
        <v>24.96</v>
      </c>
      <c r="I118" s="180"/>
      <c r="J118" s="181">
        <f>ROUND(I118*H118,2)</f>
        <v>0</v>
      </c>
      <c r="K118" s="177" t="s">
        <v>190</v>
      </c>
      <c r="L118" s="40"/>
      <c r="M118" s="182" t="s">
        <v>19</v>
      </c>
      <c r="N118" s="183" t="s">
        <v>47</v>
      </c>
      <c r="O118" s="65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6" t="s">
        <v>191</v>
      </c>
      <c r="AT118" s="186" t="s">
        <v>187</v>
      </c>
      <c r="AU118" s="186" t="s">
        <v>86</v>
      </c>
      <c r="AY118" s="18" t="s">
        <v>185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8" t="s">
        <v>84</v>
      </c>
      <c r="BK118" s="187">
        <f>ROUND(I118*H118,2)</f>
        <v>0</v>
      </c>
      <c r="BL118" s="18" t="s">
        <v>191</v>
      </c>
      <c r="BM118" s="186" t="s">
        <v>223</v>
      </c>
    </row>
    <row r="119" spans="1:65" s="2" customFormat="1" ht="19.5">
      <c r="A119" s="35"/>
      <c r="B119" s="36"/>
      <c r="C119" s="37"/>
      <c r="D119" s="188" t="s">
        <v>193</v>
      </c>
      <c r="E119" s="37"/>
      <c r="F119" s="189" t="s">
        <v>224</v>
      </c>
      <c r="G119" s="37"/>
      <c r="H119" s="37"/>
      <c r="I119" s="190"/>
      <c r="J119" s="37"/>
      <c r="K119" s="37"/>
      <c r="L119" s="40"/>
      <c r="M119" s="191"/>
      <c r="N119" s="192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193</v>
      </c>
      <c r="AU119" s="18" t="s">
        <v>86</v>
      </c>
    </row>
    <row r="120" spans="1:65" s="2" customFormat="1" ht="11.25">
      <c r="A120" s="35"/>
      <c r="B120" s="36"/>
      <c r="C120" s="37"/>
      <c r="D120" s="193" t="s">
        <v>195</v>
      </c>
      <c r="E120" s="37"/>
      <c r="F120" s="194" t="s">
        <v>225</v>
      </c>
      <c r="G120" s="37"/>
      <c r="H120" s="37"/>
      <c r="I120" s="190"/>
      <c r="J120" s="37"/>
      <c r="K120" s="37"/>
      <c r="L120" s="40"/>
      <c r="M120" s="191"/>
      <c r="N120" s="192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195</v>
      </c>
      <c r="AU120" s="18" t="s">
        <v>86</v>
      </c>
    </row>
    <row r="121" spans="1:65" s="14" customFormat="1" ht="11.25">
      <c r="B121" s="205"/>
      <c r="C121" s="206"/>
      <c r="D121" s="188" t="s">
        <v>197</v>
      </c>
      <c r="E121" s="207" t="s">
        <v>19</v>
      </c>
      <c r="F121" s="208" t="s">
        <v>126</v>
      </c>
      <c r="G121" s="206"/>
      <c r="H121" s="209">
        <v>24.96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197</v>
      </c>
      <c r="AU121" s="215" t="s">
        <v>86</v>
      </c>
      <c r="AV121" s="14" t="s">
        <v>86</v>
      </c>
      <c r="AW121" s="14" t="s">
        <v>37</v>
      </c>
      <c r="AX121" s="14" t="s">
        <v>84</v>
      </c>
      <c r="AY121" s="215" t="s">
        <v>185</v>
      </c>
    </row>
    <row r="122" spans="1:65" s="2" customFormat="1" ht="16.5" customHeight="1">
      <c r="A122" s="35"/>
      <c r="B122" s="36"/>
      <c r="C122" s="175" t="s">
        <v>226</v>
      </c>
      <c r="D122" s="175" t="s">
        <v>187</v>
      </c>
      <c r="E122" s="176" t="s">
        <v>227</v>
      </c>
      <c r="F122" s="177" t="s">
        <v>228</v>
      </c>
      <c r="G122" s="178" t="s">
        <v>102</v>
      </c>
      <c r="H122" s="179">
        <v>18.047999999999998</v>
      </c>
      <c r="I122" s="180"/>
      <c r="J122" s="181">
        <f>ROUND(I122*H122,2)</f>
        <v>0</v>
      </c>
      <c r="K122" s="177" t="s">
        <v>190</v>
      </c>
      <c r="L122" s="40"/>
      <c r="M122" s="182" t="s">
        <v>19</v>
      </c>
      <c r="N122" s="183" t="s">
        <v>47</v>
      </c>
      <c r="O122" s="65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6" t="s">
        <v>191</v>
      </c>
      <c r="AT122" s="186" t="s">
        <v>187</v>
      </c>
      <c r="AU122" s="186" t="s">
        <v>86</v>
      </c>
      <c r="AY122" s="18" t="s">
        <v>185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8" t="s">
        <v>84</v>
      </c>
      <c r="BK122" s="187">
        <f>ROUND(I122*H122,2)</f>
        <v>0</v>
      </c>
      <c r="BL122" s="18" t="s">
        <v>191</v>
      </c>
      <c r="BM122" s="186" t="s">
        <v>229</v>
      </c>
    </row>
    <row r="123" spans="1:65" s="2" customFormat="1" ht="19.5">
      <c r="A123" s="35"/>
      <c r="B123" s="36"/>
      <c r="C123" s="37"/>
      <c r="D123" s="188" t="s">
        <v>193</v>
      </c>
      <c r="E123" s="37"/>
      <c r="F123" s="189" t="s">
        <v>230</v>
      </c>
      <c r="G123" s="37"/>
      <c r="H123" s="37"/>
      <c r="I123" s="190"/>
      <c r="J123" s="37"/>
      <c r="K123" s="37"/>
      <c r="L123" s="40"/>
      <c r="M123" s="191"/>
      <c r="N123" s="192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193</v>
      </c>
      <c r="AU123" s="18" t="s">
        <v>86</v>
      </c>
    </row>
    <row r="124" spans="1:65" s="2" customFormat="1" ht="11.25">
      <c r="A124" s="35"/>
      <c r="B124" s="36"/>
      <c r="C124" s="37"/>
      <c r="D124" s="193" t="s">
        <v>195</v>
      </c>
      <c r="E124" s="37"/>
      <c r="F124" s="194" t="s">
        <v>231</v>
      </c>
      <c r="G124" s="37"/>
      <c r="H124" s="37"/>
      <c r="I124" s="190"/>
      <c r="J124" s="37"/>
      <c r="K124" s="37"/>
      <c r="L124" s="40"/>
      <c r="M124" s="191"/>
      <c r="N124" s="192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195</v>
      </c>
      <c r="AU124" s="18" t="s">
        <v>86</v>
      </c>
    </row>
    <row r="125" spans="1:65" s="13" customFormat="1" ht="11.25">
      <c r="B125" s="195"/>
      <c r="C125" s="196"/>
      <c r="D125" s="188" t="s">
        <v>197</v>
      </c>
      <c r="E125" s="197" t="s">
        <v>19</v>
      </c>
      <c r="F125" s="198" t="s">
        <v>232</v>
      </c>
      <c r="G125" s="196"/>
      <c r="H125" s="197" t="s">
        <v>19</v>
      </c>
      <c r="I125" s="199"/>
      <c r="J125" s="196"/>
      <c r="K125" s="196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197</v>
      </c>
      <c r="AU125" s="204" t="s">
        <v>86</v>
      </c>
      <c r="AV125" s="13" t="s">
        <v>84</v>
      </c>
      <c r="AW125" s="13" t="s">
        <v>37</v>
      </c>
      <c r="AX125" s="13" t="s">
        <v>76</v>
      </c>
      <c r="AY125" s="204" t="s">
        <v>185</v>
      </c>
    </row>
    <row r="126" spans="1:65" s="14" customFormat="1" ht="11.25">
      <c r="B126" s="205"/>
      <c r="C126" s="206"/>
      <c r="D126" s="188" t="s">
        <v>197</v>
      </c>
      <c r="E126" s="207" t="s">
        <v>19</v>
      </c>
      <c r="F126" s="208" t="s">
        <v>233</v>
      </c>
      <c r="G126" s="206"/>
      <c r="H126" s="209">
        <v>4.74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197</v>
      </c>
      <c r="AU126" s="215" t="s">
        <v>86</v>
      </c>
      <c r="AV126" s="14" t="s">
        <v>86</v>
      </c>
      <c r="AW126" s="14" t="s">
        <v>37</v>
      </c>
      <c r="AX126" s="14" t="s">
        <v>76</v>
      </c>
      <c r="AY126" s="215" t="s">
        <v>185</v>
      </c>
    </row>
    <row r="127" spans="1:65" s="14" customFormat="1" ht="11.25">
      <c r="B127" s="205"/>
      <c r="C127" s="206"/>
      <c r="D127" s="188" t="s">
        <v>197</v>
      </c>
      <c r="E127" s="207" t="s">
        <v>19</v>
      </c>
      <c r="F127" s="208" t="s">
        <v>234</v>
      </c>
      <c r="G127" s="206"/>
      <c r="H127" s="209">
        <v>4.2839999999999998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197</v>
      </c>
      <c r="AU127" s="215" t="s">
        <v>86</v>
      </c>
      <c r="AV127" s="14" t="s">
        <v>86</v>
      </c>
      <c r="AW127" s="14" t="s">
        <v>37</v>
      </c>
      <c r="AX127" s="14" t="s">
        <v>76</v>
      </c>
      <c r="AY127" s="215" t="s">
        <v>185</v>
      </c>
    </row>
    <row r="128" spans="1:65" s="15" customFormat="1" ht="11.25">
      <c r="B128" s="216"/>
      <c r="C128" s="217"/>
      <c r="D128" s="188" t="s">
        <v>197</v>
      </c>
      <c r="E128" s="218" t="s">
        <v>112</v>
      </c>
      <c r="F128" s="219" t="s">
        <v>235</v>
      </c>
      <c r="G128" s="217"/>
      <c r="H128" s="220">
        <v>9.0239999999999991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197</v>
      </c>
      <c r="AU128" s="226" t="s">
        <v>86</v>
      </c>
      <c r="AV128" s="15" t="s">
        <v>191</v>
      </c>
      <c r="AW128" s="15" t="s">
        <v>37</v>
      </c>
      <c r="AX128" s="15" t="s">
        <v>76</v>
      </c>
      <c r="AY128" s="226" t="s">
        <v>185</v>
      </c>
    </row>
    <row r="129" spans="1:65" s="14" customFormat="1" ht="11.25">
      <c r="B129" s="205"/>
      <c r="C129" s="206"/>
      <c r="D129" s="188" t="s">
        <v>197</v>
      </c>
      <c r="E129" s="207" t="s">
        <v>19</v>
      </c>
      <c r="F129" s="208" t="s">
        <v>236</v>
      </c>
      <c r="G129" s="206"/>
      <c r="H129" s="209">
        <v>18.047999999999998</v>
      </c>
      <c r="I129" s="210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197</v>
      </c>
      <c r="AU129" s="215" t="s">
        <v>86</v>
      </c>
      <c r="AV129" s="14" t="s">
        <v>86</v>
      </c>
      <c r="AW129" s="14" t="s">
        <v>37</v>
      </c>
      <c r="AX129" s="14" t="s">
        <v>84</v>
      </c>
      <c r="AY129" s="215" t="s">
        <v>185</v>
      </c>
    </row>
    <row r="130" spans="1:65" s="2" customFormat="1" ht="16.5" customHeight="1">
      <c r="A130" s="35"/>
      <c r="B130" s="36"/>
      <c r="C130" s="227" t="s">
        <v>237</v>
      </c>
      <c r="D130" s="227" t="s">
        <v>238</v>
      </c>
      <c r="E130" s="228" t="s">
        <v>239</v>
      </c>
      <c r="F130" s="229" t="s">
        <v>240</v>
      </c>
      <c r="G130" s="230" t="s">
        <v>102</v>
      </c>
      <c r="H130" s="231">
        <v>9.0239999999999991</v>
      </c>
      <c r="I130" s="232"/>
      <c r="J130" s="233">
        <f>ROUND(I130*H130,2)</f>
        <v>0</v>
      </c>
      <c r="K130" s="229" t="s">
        <v>19</v>
      </c>
      <c r="L130" s="234"/>
      <c r="M130" s="235" t="s">
        <v>19</v>
      </c>
      <c r="N130" s="236" t="s">
        <v>47</v>
      </c>
      <c r="O130" s="65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6" t="s">
        <v>241</v>
      </c>
      <c r="AT130" s="186" t="s">
        <v>238</v>
      </c>
      <c r="AU130" s="186" t="s">
        <v>86</v>
      </c>
      <c r="AY130" s="18" t="s">
        <v>185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8" t="s">
        <v>84</v>
      </c>
      <c r="BK130" s="187">
        <f>ROUND(I130*H130,2)</f>
        <v>0</v>
      </c>
      <c r="BL130" s="18" t="s">
        <v>191</v>
      </c>
      <c r="BM130" s="186" t="s">
        <v>242</v>
      </c>
    </row>
    <row r="131" spans="1:65" s="2" customFormat="1" ht="58.5">
      <c r="A131" s="35"/>
      <c r="B131" s="36"/>
      <c r="C131" s="37"/>
      <c r="D131" s="188" t="s">
        <v>193</v>
      </c>
      <c r="E131" s="37"/>
      <c r="F131" s="189" t="s">
        <v>243</v>
      </c>
      <c r="G131" s="37"/>
      <c r="H131" s="37"/>
      <c r="I131" s="190"/>
      <c r="J131" s="37"/>
      <c r="K131" s="37"/>
      <c r="L131" s="40"/>
      <c r="M131" s="191"/>
      <c r="N131" s="192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193</v>
      </c>
      <c r="AU131" s="18" t="s">
        <v>86</v>
      </c>
    </row>
    <row r="132" spans="1:65" s="14" customFormat="1" ht="11.25">
      <c r="B132" s="205"/>
      <c r="C132" s="206"/>
      <c r="D132" s="188" t="s">
        <v>197</v>
      </c>
      <c r="E132" s="207" t="s">
        <v>19</v>
      </c>
      <c r="F132" s="208" t="s">
        <v>112</v>
      </c>
      <c r="G132" s="206"/>
      <c r="H132" s="209">
        <v>9.0239999999999991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197</v>
      </c>
      <c r="AU132" s="215" t="s">
        <v>86</v>
      </c>
      <c r="AV132" s="14" t="s">
        <v>86</v>
      </c>
      <c r="AW132" s="14" t="s">
        <v>37</v>
      </c>
      <c r="AX132" s="14" t="s">
        <v>84</v>
      </c>
      <c r="AY132" s="215" t="s">
        <v>185</v>
      </c>
    </row>
    <row r="133" spans="1:65" s="2" customFormat="1" ht="16.5" customHeight="1">
      <c r="A133" s="35"/>
      <c r="B133" s="36"/>
      <c r="C133" s="175" t="s">
        <v>241</v>
      </c>
      <c r="D133" s="175" t="s">
        <v>187</v>
      </c>
      <c r="E133" s="176" t="s">
        <v>244</v>
      </c>
      <c r="F133" s="177" t="s">
        <v>245</v>
      </c>
      <c r="G133" s="178" t="s">
        <v>102</v>
      </c>
      <c r="H133" s="179">
        <v>18.047999999999998</v>
      </c>
      <c r="I133" s="180"/>
      <c r="J133" s="181">
        <f>ROUND(I133*H133,2)</f>
        <v>0</v>
      </c>
      <c r="K133" s="177" t="s">
        <v>190</v>
      </c>
      <c r="L133" s="40"/>
      <c r="M133" s="182" t="s">
        <v>19</v>
      </c>
      <c r="N133" s="183" t="s">
        <v>47</v>
      </c>
      <c r="O133" s="65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6" t="s">
        <v>191</v>
      </c>
      <c r="AT133" s="186" t="s">
        <v>187</v>
      </c>
      <c r="AU133" s="186" t="s">
        <v>86</v>
      </c>
      <c r="AY133" s="18" t="s">
        <v>185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8" t="s">
        <v>84</v>
      </c>
      <c r="BK133" s="187">
        <f>ROUND(I133*H133,2)</f>
        <v>0</v>
      </c>
      <c r="BL133" s="18" t="s">
        <v>191</v>
      </c>
      <c r="BM133" s="186" t="s">
        <v>246</v>
      </c>
    </row>
    <row r="134" spans="1:65" s="2" customFormat="1" ht="19.5">
      <c r="A134" s="35"/>
      <c r="B134" s="36"/>
      <c r="C134" s="37"/>
      <c r="D134" s="188" t="s">
        <v>193</v>
      </c>
      <c r="E134" s="37"/>
      <c r="F134" s="189" t="s">
        <v>247</v>
      </c>
      <c r="G134" s="37"/>
      <c r="H134" s="37"/>
      <c r="I134" s="190"/>
      <c r="J134" s="37"/>
      <c r="K134" s="37"/>
      <c r="L134" s="40"/>
      <c r="M134" s="191"/>
      <c r="N134" s="192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193</v>
      </c>
      <c r="AU134" s="18" t="s">
        <v>86</v>
      </c>
    </row>
    <row r="135" spans="1:65" s="2" customFormat="1" ht="11.25">
      <c r="A135" s="35"/>
      <c r="B135" s="36"/>
      <c r="C135" s="37"/>
      <c r="D135" s="193" t="s">
        <v>195</v>
      </c>
      <c r="E135" s="37"/>
      <c r="F135" s="194" t="s">
        <v>248</v>
      </c>
      <c r="G135" s="37"/>
      <c r="H135" s="37"/>
      <c r="I135" s="190"/>
      <c r="J135" s="37"/>
      <c r="K135" s="37"/>
      <c r="L135" s="40"/>
      <c r="M135" s="191"/>
      <c r="N135" s="192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195</v>
      </c>
      <c r="AU135" s="18" t="s">
        <v>86</v>
      </c>
    </row>
    <row r="136" spans="1:65" s="14" customFormat="1" ht="11.25">
      <c r="B136" s="205"/>
      <c r="C136" s="206"/>
      <c r="D136" s="188" t="s">
        <v>197</v>
      </c>
      <c r="E136" s="207" t="s">
        <v>19</v>
      </c>
      <c r="F136" s="208" t="s">
        <v>236</v>
      </c>
      <c r="G136" s="206"/>
      <c r="H136" s="209">
        <v>18.047999999999998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197</v>
      </c>
      <c r="AU136" s="215" t="s">
        <v>86</v>
      </c>
      <c r="AV136" s="14" t="s">
        <v>86</v>
      </c>
      <c r="AW136" s="14" t="s">
        <v>37</v>
      </c>
      <c r="AX136" s="14" t="s">
        <v>84</v>
      </c>
      <c r="AY136" s="215" t="s">
        <v>185</v>
      </c>
    </row>
    <row r="137" spans="1:65" s="2" customFormat="1" ht="21.75" customHeight="1">
      <c r="A137" s="35"/>
      <c r="B137" s="36"/>
      <c r="C137" s="175" t="s">
        <v>249</v>
      </c>
      <c r="D137" s="175" t="s">
        <v>187</v>
      </c>
      <c r="E137" s="176" t="s">
        <v>250</v>
      </c>
      <c r="F137" s="177" t="s">
        <v>251</v>
      </c>
      <c r="G137" s="178" t="s">
        <v>102</v>
      </c>
      <c r="H137" s="179">
        <v>12.396000000000001</v>
      </c>
      <c r="I137" s="180"/>
      <c r="J137" s="181">
        <f>ROUND(I137*H137,2)</f>
        <v>0</v>
      </c>
      <c r="K137" s="177" t="s">
        <v>190</v>
      </c>
      <c r="L137" s="40"/>
      <c r="M137" s="182" t="s">
        <v>19</v>
      </c>
      <c r="N137" s="183" t="s">
        <v>47</v>
      </c>
      <c r="O137" s="65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6" t="s">
        <v>191</v>
      </c>
      <c r="AT137" s="186" t="s">
        <v>187</v>
      </c>
      <c r="AU137" s="186" t="s">
        <v>86</v>
      </c>
      <c r="AY137" s="18" t="s">
        <v>185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8" t="s">
        <v>84</v>
      </c>
      <c r="BK137" s="187">
        <f>ROUND(I137*H137,2)</f>
        <v>0</v>
      </c>
      <c r="BL137" s="18" t="s">
        <v>191</v>
      </c>
      <c r="BM137" s="186" t="s">
        <v>252</v>
      </c>
    </row>
    <row r="138" spans="1:65" s="2" customFormat="1" ht="19.5">
      <c r="A138" s="35"/>
      <c r="B138" s="36"/>
      <c r="C138" s="37"/>
      <c r="D138" s="188" t="s">
        <v>193</v>
      </c>
      <c r="E138" s="37"/>
      <c r="F138" s="189" t="s">
        <v>253</v>
      </c>
      <c r="G138" s="37"/>
      <c r="H138" s="37"/>
      <c r="I138" s="190"/>
      <c r="J138" s="37"/>
      <c r="K138" s="37"/>
      <c r="L138" s="40"/>
      <c r="M138" s="191"/>
      <c r="N138" s="192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193</v>
      </c>
      <c r="AU138" s="18" t="s">
        <v>86</v>
      </c>
    </row>
    <row r="139" spans="1:65" s="2" customFormat="1" ht="11.25">
      <c r="A139" s="35"/>
      <c r="B139" s="36"/>
      <c r="C139" s="37"/>
      <c r="D139" s="193" t="s">
        <v>195</v>
      </c>
      <c r="E139" s="37"/>
      <c r="F139" s="194" t="s">
        <v>254</v>
      </c>
      <c r="G139" s="37"/>
      <c r="H139" s="37"/>
      <c r="I139" s="190"/>
      <c r="J139" s="37"/>
      <c r="K139" s="37"/>
      <c r="L139" s="40"/>
      <c r="M139" s="191"/>
      <c r="N139" s="192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195</v>
      </c>
      <c r="AU139" s="18" t="s">
        <v>86</v>
      </c>
    </row>
    <row r="140" spans="1:65" s="14" customFormat="1" ht="11.25">
      <c r="B140" s="205"/>
      <c r="C140" s="206"/>
      <c r="D140" s="188" t="s">
        <v>197</v>
      </c>
      <c r="E140" s="207" t="s">
        <v>19</v>
      </c>
      <c r="F140" s="208" t="s">
        <v>255</v>
      </c>
      <c r="G140" s="206"/>
      <c r="H140" s="209">
        <v>2.9119999999999999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197</v>
      </c>
      <c r="AU140" s="215" t="s">
        <v>86</v>
      </c>
      <c r="AV140" s="14" t="s">
        <v>86</v>
      </c>
      <c r="AW140" s="14" t="s">
        <v>37</v>
      </c>
      <c r="AX140" s="14" t="s">
        <v>76</v>
      </c>
      <c r="AY140" s="215" t="s">
        <v>185</v>
      </c>
    </row>
    <row r="141" spans="1:65" s="14" customFormat="1" ht="11.25">
      <c r="B141" s="205"/>
      <c r="C141" s="206"/>
      <c r="D141" s="188" t="s">
        <v>197</v>
      </c>
      <c r="E141" s="207" t="s">
        <v>19</v>
      </c>
      <c r="F141" s="208" t="s">
        <v>256</v>
      </c>
      <c r="G141" s="206"/>
      <c r="H141" s="209">
        <v>9.484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197</v>
      </c>
      <c r="AU141" s="215" t="s">
        <v>86</v>
      </c>
      <c r="AV141" s="14" t="s">
        <v>86</v>
      </c>
      <c r="AW141" s="14" t="s">
        <v>37</v>
      </c>
      <c r="AX141" s="14" t="s">
        <v>76</v>
      </c>
      <c r="AY141" s="215" t="s">
        <v>185</v>
      </c>
    </row>
    <row r="142" spans="1:65" s="15" customFormat="1" ht="11.25">
      <c r="B142" s="216"/>
      <c r="C142" s="217"/>
      <c r="D142" s="188" t="s">
        <v>197</v>
      </c>
      <c r="E142" s="218" t="s">
        <v>19</v>
      </c>
      <c r="F142" s="219" t="s">
        <v>235</v>
      </c>
      <c r="G142" s="217"/>
      <c r="H142" s="220">
        <v>12.396000000000001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197</v>
      </c>
      <c r="AU142" s="226" t="s">
        <v>86</v>
      </c>
      <c r="AV142" s="15" t="s">
        <v>191</v>
      </c>
      <c r="AW142" s="15" t="s">
        <v>37</v>
      </c>
      <c r="AX142" s="15" t="s">
        <v>84</v>
      </c>
      <c r="AY142" s="226" t="s">
        <v>185</v>
      </c>
    </row>
    <row r="143" spans="1:65" s="2" customFormat="1" ht="21.75" customHeight="1">
      <c r="A143" s="35"/>
      <c r="B143" s="36"/>
      <c r="C143" s="175" t="s">
        <v>257</v>
      </c>
      <c r="D143" s="175" t="s">
        <v>187</v>
      </c>
      <c r="E143" s="176" t="s">
        <v>258</v>
      </c>
      <c r="F143" s="177" t="s">
        <v>259</v>
      </c>
      <c r="G143" s="178" t="s">
        <v>102</v>
      </c>
      <c r="H143" s="179">
        <v>12.602</v>
      </c>
      <c r="I143" s="180"/>
      <c r="J143" s="181">
        <f>ROUND(I143*H143,2)</f>
        <v>0</v>
      </c>
      <c r="K143" s="177" t="s">
        <v>190</v>
      </c>
      <c r="L143" s="40"/>
      <c r="M143" s="182" t="s">
        <v>19</v>
      </c>
      <c r="N143" s="183" t="s">
        <v>47</v>
      </c>
      <c r="O143" s="65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6" t="s">
        <v>191</v>
      </c>
      <c r="AT143" s="186" t="s">
        <v>187</v>
      </c>
      <c r="AU143" s="186" t="s">
        <v>86</v>
      </c>
      <c r="AY143" s="18" t="s">
        <v>185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8" t="s">
        <v>84</v>
      </c>
      <c r="BK143" s="187">
        <f>ROUND(I143*H143,2)</f>
        <v>0</v>
      </c>
      <c r="BL143" s="18" t="s">
        <v>191</v>
      </c>
      <c r="BM143" s="186" t="s">
        <v>260</v>
      </c>
    </row>
    <row r="144" spans="1:65" s="2" customFormat="1" ht="19.5">
      <c r="A144" s="35"/>
      <c r="B144" s="36"/>
      <c r="C144" s="37"/>
      <c r="D144" s="188" t="s">
        <v>193</v>
      </c>
      <c r="E144" s="37"/>
      <c r="F144" s="189" t="s">
        <v>261</v>
      </c>
      <c r="G144" s="37"/>
      <c r="H144" s="37"/>
      <c r="I144" s="190"/>
      <c r="J144" s="37"/>
      <c r="K144" s="37"/>
      <c r="L144" s="40"/>
      <c r="M144" s="191"/>
      <c r="N144" s="192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193</v>
      </c>
      <c r="AU144" s="18" t="s">
        <v>86</v>
      </c>
    </row>
    <row r="145" spans="1:65" s="2" customFormat="1" ht="11.25">
      <c r="A145" s="35"/>
      <c r="B145" s="36"/>
      <c r="C145" s="37"/>
      <c r="D145" s="193" t="s">
        <v>195</v>
      </c>
      <c r="E145" s="37"/>
      <c r="F145" s="194" t="s">
        <v>262</v>
      </c>
      <c r="G145" s="37"/>
      <c r="H145" s="37"/>
      <c r="I145" s="190"/>
      <c r="J145" s="37"/>
      <c r="K145" s="37"/>
      <c r="L145" s="40"/>
      <c r="M145" s="191"/>
      <c r="N145" s="192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195</v>
      </c>
      <c r="AU145" s="18" t="s">
        <v>86</v>
      </c>
    </row>
    <row r="146" spans="1:65" s="13" customFormat="1" ht="11.25">
      <c r="B146" s="195"/>
      <c r="C146" s="196"/>
      <c r="D146" s="188" t="s">
        <v>197</v>
      </c>
      <c r="E146" s="197" t="s">
        <v>19</v>
      </c>
      <c r="F146" s="198" t="s">
        <v>263</v>
      </c>
      <c r="G146" s="196"/>
      <c r="H146" s="197" t="s">
        <v>19</v>
      </c>
      <c r="I146" s="199"/>
      <c r="J146" s="196"/>
      <c r="K146" s="196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197</v>
      </c>
      <c r="AU146" s="204" t="s">
        <v>86</v>
      </c>
      <c r="AV146" s="13" t="s">
        <v>84</v>
      </c>
      <c r="AW146" s="13" t="s">
        <v>37</v>
      </c>
      <c r="AX146" s="13" t="s">
        <v>76</v>
      </c>
      <c r="AY146" s="204" t="s">
        <v>185</v>
      </c>
    </row>
    <row r="147" spans="1:65" s="14" customFormat="1" ht="11.25">
      <c r="B147" s="205"/>
      <c r="C147" s="206"/>
      <c r="D147" s="188" t="s">
        <v>197</v>
      </c>
      <c r="E147" s="207" t="s">
        <v>19</v>
      </c>
      <c r="F147" s="208" t="s">
        <v>112</v>
      </c>
      <c r="G147" s="206"/>
      <c r="H147" s="209">
        <v>9.0239999999999991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197</v>
      </c>
      <c r="AU147" s="215" t="s">
        <v>86</v>
      </c>
      <c r="AV147" s="14" t="s">
        <v>86</v>
      </c>
      <c r="AW147" s="14" t="s">
        <v>37</v>
      </c>
      <c r="AX147" s="14" t="s">
        <v>76</v>
      </c>
      <c r="AY147" s="215" t="s">
        <v>185</v>
      </c>
    </row>
    <row r="148" spans="1:65" s="14" customFormat="1" ht="11.25">
      <c r="B148" s="205"/>
      <c r="C148" s="206"/>
      <c r="D148" s="188" t="s">
        <v>197</v>
      </c>
      <c r="E148" s="207" t="s">
        <v>19</v>
      </c>
      <c r="F148" s="208" t="s">
        <v>264</v>
      </c>
      <c r="G148" s="206"/>
      <c r="H148" s="209">
        <v>3.5779999999999998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197</v>
      </c>
      <c r="AU148" s="215" t="s">
        <v>86</v>
      </c>
      <c r="AV148" s="14" t="s">
        <v>86</v>
      </c>
      <c r="AW148" s="14" t="s">
        <v>37</v>
      </c>
      <c r="AX148" s="14" t="s">
        <v>76</v>
      </c>
      <c r="AY148" s="215" t="s">
        <v>185</v>
      </c>
    </row>
    <row r="149" spans="1:65" s="15" customFormat="1" ht="11.25">
      <c r="B149" s="216"/>
      <c r="C149" s="217"/>
      <c r="D149" s="188" t="s">
        <v>197</v>
      </c>
      <c r="E149" s="218" t="s">
        <v>139</v>
      </c>
      <c r="F149" s="219" t="s">
        <v>235</v>
      </c>
      <c r="G149" s="217"/>
      <c r="H149" s="220">
        <v>12.602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197</v>
      </c>
      <c r="AU149" s="226" t="s">
        <v>86</v>
      </c>
      <c r="AV149" s="15" t="s">
        <v>191</v>
      </c>
      <c r="AW149" s="15" t="s">
        <v>37</v>
      </c>
      <c r="AX149" s="15" t="s">
        <v>84</v>
      </c>
      <c r="AY149" s="226" t="s">
        <v>185</v>
      </c>
    </row>
    <row r="150" spans="1:65" s="2" customFormat="1" ht="24.2" customHeight="1">
      <c r="A150" s="35"/>
      <c r="B150" s="36"/>
      <c r="C150" s="175" t="s">
        <v>265</v>
      </c>
      <c r="D150" s="175" t="s">
        <v>187</v>
      </c>
      <c r="E150" s="176" t="s">
        <v>266</v>
      </c>
      <c r="F150" s="177" t="s">
        <v>267</v>
      </c>
      <c r="G150" s="178" t="s">
        <v>102</v>
      </c>
      <c r="H150" s="179">
        <v>126.02</v>
      </c>
      <c r="I150" s="180"/>
      <c r="J150" s="181">
        <f>ROUND(I150*H150,2)</f>
        <v>0</v>
      </c>
      <c r="K150" s="177" t="s">
        <v>190</v>
      </c>
      <c r="L150" s="40"/>
      <c r="M150" s="182" t="s">
        <v>19</v>
      </c>
      <c r="N150" s="183" t="s">
        <v>47</v>
      </c>
      <c r="O150" s="65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6" t="s">
        <v>191</v>
      </c>
      <c r="AT150" s="186" t="s">
        <v>187</v>
      </c>
      <c r="AU150" s="186" t="s">
        <v>86</v>
      </c>
      <c r="AY150" s="18" t="s">
        <v>185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8" t="s">
        <v>84</v>
      </c>
      <c r="BK150" s="187">
        <f>ROUND(I150*H150,2)</f>
        <v>0</v>
      </c>
      <c r="BL150" s="18" t="s">
        <v>191</v>
      </c>
      <c r="BM150" s="186" t="s">
        <v>268</v>
      </c>
    </row>
    <row r="151" spans="1:65" s="2" customFormat="1" ht="19.5">
      <c r="A151" s="35"/>
      <c r="B151" s="36"/>
      <c r="C151" s="37"/>
      <c r="D151" s="188" t="s">
        <v>193</v>
      </c>
      <c r="E151" s="37"/>
      <c r="F151" s="189" t="s">
        <v>269</v>
      </c>
      <c r="G151" s="37"/>
      <c r="H151" s="37"/>
      <c r="I151" s="190"/>
      <c r="J151" s="37"/>
      <c r="K151" s="37"/>
      <c r="L151" s="40"/>
      <c r="M151" s="191"/>
      <c r="N151" s="192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193</v>
      </c>
      <c r="AU151" s="18" t="s">
        <v>86</v>
      </c>
    </row>
    <row r="152" spans="1:65" s="2" customFormat="1" ht="11.25">
      <c r="A152" s="35"/>
      <c r="B152" s="36"/>
      <c r="C152" s="37"/>
      <c r="D152" s="193" t="s">
        <v>195</v>
      </c>
      <c r="E152" s="37"/>
      <c r="F152" s="194" t="s">
        <v>270</v>
      </c>
      <c r="G152" s="37"/>
      <c r="H152" s="37"/>
      <c r="I152" s="190"/>
      <c r="J152" s="37"/>
      <c r="K152" s="37"/>
      <c r="L152" s="40"/>
      <c r="M152" s="191"/>
      <c r="N152" s="192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195</v>
      </c>
      <c r="AU152" s="18" t="s">
        <v>86</v>
      </c>
    </row>
    <row r="153" spans="1:65" s="14" customFormat="1" ht="11.25">
      <c r="B153" s="205"/>
      <c r="C153" s="206"/>
      <c r="D153" s="188" t="s">
        <v>197</v>
      </c>
      <c r="E153" s="207" t="s">
        <v>19</v>
      </c>
      <c r="F153" s="208" t="s">
        <v>271</v>
      </c>
      <c r="G153" s="206"/>
      <c r="H153" s="209">
        <v>126.02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197</v>
      </c>
      <c r="AU153" s="215" t="s">
        <v>86</v>
      </c>
      <c r="AV153" s="14" t="s">
        <v>86</v>
      </c>
      <c r="AW153" s="14" t="s">
        <v>37</v>
      </c>
      <c r="AX153" s="14" t="s">
        <v>84</v>
      </c>
      <c r="AY153" s="215" t="s">
        <v>185</v>
      </c>
    </row>
    <row r="154" spans="1:65" s="2" customFormat="1" ht="16.5" customHeight="1">
      <c r="A154" s="35"/>
      <c r="B154" s="36"/>
      <c r="C154" s="175" t="s">
        <v>272</v>
      </c>
      <c r="D154" s="175" t="s">
        <v>187</v>
      </c>
      <c r="E154" s="176" t="s">
        <v>273</v>
      </c>
      <c r="F154" s="177" t="s">
        <v>274</v>
      </c>
      <c r="G154" s="178" t="s">
        <v>102</v>
      </c>
      <c r="H154" s="179">
        <v>7.6539999999999999</v>
      </c>
      <c r="I154" s="180"/>
      <c r="J154" s="181">
        <f>ROUND(I154*H154,2)</f>
        <v>0</v>
      </c>
      <c r="K154" s="177" t="s">
        <v>190</v>
      </c>
      <c r="L154" s="40"/>
      <c r="M154" s="182" t="s">
        <v>19</v>
      </c>
      <c r="N154" s="183" t="s">
        <v>47</v>
      </c>
      <c r="O154" s="65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6" t="s">
        <v>191</v>
      </c>
      <c r="AT154" s="186" t="s">
        <v>187</v>
      </c>
      <c r="AU154" s="186" t="s">
        <v>86</v>
      </c>
      <c r="AY154" s="18" t="s">
        <v>185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8" t="s">
        <v>84</v>
      </c>
      <c r="BK154" s="187">
        <f>ROUND(I154*H154,2)</f>
        <v>0</v>
      </c>
      <c r="BL154" s="18" t="s">
        <v>191</v>
      </c>
      <c r="BM154" s="186" t="s">
        <v>275</v>
      </c>
    </row>
    <row r="155" spans="1:65" s="2" customFormat="1" ht="19.5">
      <c r="A155" s="35"/>
      <c r="B155" s="36"/>
      <c r="C155" s="37"/>
      <c r="D155" s="188" t="s">
        <v>193</v>
      </c>
      <c r="E155" s="37"/>
      <c r="F155" s="189" t="s">
        <v>276</v>
      </c>
      <c r="G155" s="37"/>
      <c r="H155" s="37"/>
      <c r="I155" s="190"/>
      <c r="J155" s="37"/>
      <c r="K155" s="37"/>
      <c r="L155" s="40"/>
      <c r="M155" s="191"/>
      <c r="N155" s="192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193</v>
      </c>
      <c r="AU155" s="18" t="s">
        <v>86</v>
      </c>
    </row>
    <row r="156" spans="1:65" s="2" customFormat="1" ht="11.25">
      <c r="A156" s="35"/>
      <c r="B156" s="36"/>
      <c r="C156" s="37"/>
      <c r="D156" s="193" t="s">
        <v>195</v>
      </c>
      <c r="E156" s="37"/>
      <c r="F156" s="194" t="s">
        <v>277</v>
      </c>
      <c r="G156" s="37"/>
      <c r="H156" s="37"/>
      <c r="I156" s="190"/>
      <c r="J156" s="37"/>
      <c r="K156" s="37"/>
      <c r="L156" s="40"/>
      <c r="M156" s="191"/>
      <c r="N156" s="192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195</v>
      </c>
      <c r="AU156" s="18" t="s">
        <v>86</v>
      </c>
    </row>
    <row r="157" spans="1:65" s="14" customFormat="1" ht="11.25">
      <c r="B157" s="205"/>
      <c r="C157" s="206"/>
      <c r="D157" s="188" t="s">
        <v>197</v>
      </c>
      <c r="E157" s="207" t="s">
        <v>19</v>
      </c>
      <c r="F157" s="208" t="s">
        <v>278</v>
      </c>
      <c r="G157" s="206"/>
      <c r="H157" s="209">
        <v>2.9119999999999999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197</v>
      </c>
      <c r="AU157" s="215" t="s">
        <v>86</v>
      </c>
      <c r="AV157" s="14" t="s">
        <v>86</v>
      </c>
      <c r="AW157" s="14" t="s">
        <v>37</v>
      </c>
      <c r="AX157" s="14" t="s">
        <v>76</v>
      </c>
      <c r="AY157" s="215" t="s">
        <v>185</v>
      </c>
    </row>
    <row r="158" spans="1:65" s="14" customFormat="1" ht="11.25">
      <c r="B158" s="205"/>
      <c r="C158" s="206"/>
      <c r="D158" s="188" t="s">
        <v>197</v>
      </c>
      <c r="E158" s="207" t="s">
        <v>19</v>
      </c>
      <c r="F158" s="208" t="s">
        <v>279</v>
      </c>
      <c r="G158" s="206"/>
      <c r="H158" s="209">
        <v>4.742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197</v>
      </c>
      <c r="AU158" s="215" t="s">
        <v>86</v>
      </c>
      <c r="AV158" s="14" t="s">
        <v>86</v>
      </c>
      <c r="AW158" s="14" t="s">
        <v>37</v>
      </c>
      <c r="AX158" s="14" t="s">
        <v>76</v>
      </c>
      <c r="AY158" s="215" t="s">
        <v>185</v>
      </c>
    </row>
    <row r="159" spans="1:65" s="15" customFormat="1" ht="11.25">
      <c r="B159" s="216"/>
      <c r="C159" s="217"/>
      <c r="D159" s="188" t="s">
        <v>197</v>
      </c>
      <c r="E159" s="218" t="s">
        <v>19</v>
      </c>
      <c r="F159" s="219" t="s">
        <v>235</v>
      </c>
      <c r="G159" s="217"/>
      <c r="H159" s="220">
        <v>7.6539999999999999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197</v>
      </c>
      <c r="AU159" s="226" t="s">
        <v>86</v>
      </c>
      <c r="AV159" s="15" t="s">
        <v>191</v>
      </c>
      <c r="AW159" s="15" t="s">
        <v>37</v>
      </c>
      <c r="AX159" s="15" t="s">
        <v>84</v>
      </c>
      <c r="AY159" s="226" t="s">
        <v>185</v>
      </c>
    </row>
    <row r="160" spans="1:65" s="2" customFormat="1" ht="16.5" customHeight="1">
      <c r="A160" s="35"/>
      <c r="B160" s="36"/>
      <c r="C160" s="175" t="s">
        <v>280</v>
      </c>
      <c r="D160" s="175" t="s">
        <v>187</v>
      </c>
      <c r="E160" s="176" t="s">
        <v>281</v>
      </c>
      <c r="F160" s="177" t="s">
        <v>282</v>
      </c>
      <c r="G160" s="178" t="s">
        <v>96</v>
      </c>
      <c r="H160" s="179">
        <v>20.163</v>
      </c>
      <c r="I160" s="180"/>
      <c r="J160" s="181">
        <f>ROUND(I160*H160,2)</f>
        <v>0</v>
      </c>
      <c r="K160" s="177" t="s">
        <v>190</v>
      </c>
      <c r="L160" s="40"/>
      <c r="M160" s="182" t="s">
        <v>19</v>
      </c>
      <c r="N160" s="183" t="s">
        <v>47</v>
      </c>
      <c r="O160" s="65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6" t="s">
        <v>191</v>
      </c>
      <c r="AT160" s="186" t="s">
        <v>187</v>
      </c>
      <c r="AU160" s="186" t="s">
        <v>86</v>
      </c>
      <c r="AY160" s="18" t="s">
        <v>185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8" t="s">
        <v>84</v>
      </c>
      <c r="BK160" s="187">
        <f>ROUND(I160*H160,2)</f>
        <v>0</v>
      </c>
      <c r="BL160" s="18" t="s">
        <v>191</v>
      </c>
      <c r="BM160" s="186" t="s">
        <v>283</v>
      </c>
    </row>
    <row r="161" spans="1:65" s="2" customFormat="1" ht="19.5">
      <c r="A161" s="35"/>
      <c r="B161" s="36"/>
      <c r="C161" s="37"/>
      <c r="D161" s="188" t="s">
        <v>193</v>
      </c>
      <c r="E161" s="37"/>
      <c r="F161" s="189" t="s">
        <v>284</v>
      </c>
      <c r="G161" s="37"/>
      <c r="H161" s="37"/>
      <c r="I161" s="190"/>
      <c r="J161" s="37"/>
      <c r="K161" s="37"/>
      <c r="L161" s="40"/>
      <c r="M161" s="191"/>
      <c r="N161" s="192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193</v>
      </c>
      <c r="AU161" s="18" t="s">
        <v>86</v>
      </c>
    </row>
    <row r="162" spans="1:65" s="2" customFormat="1" ht="11.25">
      <c r="A162" s="35"/>
      <c r="B162" s="36"/>
      <c r="C162" s="37"/>
      <c r="D162" s="193" t="s">
        <v>195</v>
      </c>
      <c r="E162" s="37"/>
      <c r="F162" s="194" t="s">
        <v>285</v>
      </c>
      <c r="G162" s="37"/>
      <c r="H162" s="37"/>
      <c r="I162" s="190"/>
      <c r="J162" s="37"/>
      <c r="K162" s="37"/>
      <c r="L162" s="40"/>
      <c r="M162" s="191"/>
      <c r="N162" s="192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195</v>
      </c>
      <c r="AU162" s="18" t="s">
        <v>86</v>
      </c>
    </row>
    <row r="163" spans="1:65" s="14" customFormat="1" ht="11.25">
      <c r="B163" s="205"/>
      <c r="C163" s="206"/>
      <c r="D163" s="188" t="s">
        <v>197</v>
      </c>
      <c r="E163" s="207" t="s">
        <v>19</v>
      </c>
      <c r="F163" s="208" t="s">
        <v>286</v>
      </c>
      <c r="G163" s="206"/>
      <c r="H163" s="209">
        <v>20.163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197</v>
      </c>
      <c r="AU163" s="215" t="s">
        <v>86</v>
      </c>
      <c r="AV163" s="14" t="s">
        <v>86</v>
      </c>
      <c r="AW163" s="14" t="s">
        <v>37</v>
      </c>
      <c r="AX163" s="14" t="s">
        <v>84</v>
      </c>
      <c r="AY163" s="215" t="s">
        <v>185</v>
      </c>
    </row>
    <row r="164" spans="1:65" s="2" customFormat="1" ht="16.5" customHeight="1">
      <c r="A164" s="35"/>
      <c r="B164" s="36"/>
      <c r="C164" s="175" t="s">
        <v>287</v>
      </c>
      <c r="D164" s="175" t="s">
        <v>187</v>
      </c>
      <c r="E164" s="176" t="s">
        <v>288</v>
      </c>
      <c r="F164" s="177" t="s">
        <v>289</v>
      </c>
      <c r="G164" s="178" t="s">
        <v>102</v>
      </c>
      <c r="H164" s="179">
        <v>7.6539999999999999</v>
      </c>
      <c r="I164" s="180"/>
      <c r="J164" s="181">
        <f>ROUND(I164*H164,2)</f>
        <v>0</v>
      </c>
      <c r="K164" s="177" t="s">
        <v>190</v>
      </c>
      <c r="L164" s="40"/>
      <c r="M164" s="182" t="s">
        <v>19</v>
      </c>
      <c r="N164" s="183" t="s">
        <v>47</v>
      </c>
      <c r="O164" s="65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6" t="s">
        <v>191</v>
      </c>
      <c r="AT164" s="186" t="s">
        <v>187</v>
      </c>
      <c r="AU164" s="186" t="s">
        <v>86</v>
      </c>
      <c r="AY164" s="18" t="s">
        <v>185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8" t="s">
        <v>84</v>
      </c>
      <c r="BK164" s="187">
        <f>ROUND(I164*H164,2)</f>
        <v>0</v>
      </c>
      <c r="BL164" s="18" t="s">
        <v>191</v>
      </c>
      <c r="BM164" s="186" t="s">
        <v>290</v>
      </c>
    </row>
    <row r="165" spans="1:65" s="2" customFormat="1" ht="11.25">
      <c r="A165" s="35"/>
      <c r="B165" s="36"/>
      <c r="C165" s="37"/>
      <c r="D165" s="188" t="s">
        <v>193</v>
      </c>
      <c r="E165" s="37"/>
      <c r="F165" s="189" t="s">
        <v>291</v>
      </c>
      <c r="G165" s="37"/>
      <c r="H165" s="37"/>
      <c r="I165" s="190"/>
      <c r="J165" s="37"/>
      <c r="K165" s="37"/>
      <c r="L165" s="40"/>
      <c r="M165" s="191"/>
      <c r="N165" s="192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193</v>
      </c>
      <c r="AU165" s="18" t="s">
        <v>86</v>
      </c>
    </row>
    <row r="166" spans="1:65" s="2" customFormat="1" ht="11.25">
      <c r="A166" s="35"/>
      <c r="B166" s="36"/>
      <c r="C166" s="37"/>
      <c r="D166" s="193" t="s">
        <v>195</v>
      </c>
      <c r="E166" s="37"/>
      <c r="F166" s="194" t="s">
        <v>292</v>
      </c>
      <c r="G166" s="37"/>
      <c r="H166" s="37"/>
      <c r="I166" s="190"/>
      <c r="J166" s="37"/>
      <c r="K166" s="37"/>
      <c r="L166" s="40"/>
      <c r="M166" s="191"/>
      <c r="N166" s="192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195</v>
      </c>
      <c r="AU166" s="18" t="s">
        <v>86</v>
      </c>
    </row>
    <row r="167" spans="1:65" s="14" customFormat="1" ht="11.25">
      <c r="B167" s="205"/>
      <c r="C167" s="206"/>
      <c r="D167" s="188" t="s">
        <v>197</v>
      </c>
      <c r="E167" s="207" t="s">
        <v>19</v>
      </c>
      <c r="F167" s="208" t="s">
        <v>293</v>
      </c>
      <c r="G167" s="206"/>
      <c r="H167" s="209">
        <v>2.9119999999999999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197</v>
      </c>
      <c r="AU167" s="215" t="s">
        <v>86</v>
      </c>
      <c r="AV167" s="14" t="s">
        <v>86</v>
      </c>
      <c r="AW167" s="14" t="s">
        <v>37</v>
      </c>
      <c r="AX167" s="14" t="s">
        <v>76</v>
      </c>
      <c r="AY167" s="215" t="s">
        <v>185</v>
      </c>
    </row>
    <row r="168" spans="1:65" s="14" customFormat="1" ht="11.25">
      <c r="B168" s="205"/>
      <c r="C168" s="206"/>
      <c r="D168" s="188" t="s">
        <v>197</v>
      </c>
      <c r="E168" s="207" t="s">
        <v>19</v>
      </c>
      <c r="F168" s="208" t="s">
        <v>294</v>
      </c>
      <c r="G168" s="206"/>
      <c r="H168" s="209">
        <v>4.742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197</v>
      </c>
      <c r="AU168" s="215" t="s">
        <v>86</v>
      </c>
      <c r="AV168" s="14" t="s">
        <v>86</v>
      </c>
      <c r="AW168" s="14" t="s">
        <v>37</v>
      </c>
      <c r="AX168" s="14" t="s">
        <v>76</v>
      </c>
      <c r="AY168" s="215" t="s">
        <v>185</v>
      </c>
    </row>
    <row r="169" spans="1:65" s="15" customFormat="1" ht="11.25">
      <c r="B169" s="216"/>
      <c r="C169" s="217"/>
      <c r="D169" s="188" t="s">
        <v>197</v>
      </c>
      <c r="E169" s="218" t="s">
        <v>19</v>
      </c>
      <c r="F169" s="219" t="s">
        <v>235</v>
      </c>
      <c r="G169" s="217"/>
      <c r="H169" s="220">
        <v>7.6539999999999999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197</v>
      </c>
      <c r="AU169" s="226" t="s">
        <v>86</v>
      </c>
      <c r="AV169" s="15" t="s">
        <v>191</v>
      </c>
      <c r="AW169" s="15" t="s">
        <v>37</v>
      </c>
      <c r="AX169" s="15" t="s">
        <v>84</v>
      </c>
      <c r="AY169" s="226" t="s">
        <v>185</v>
      </c>
    </row>
    <row r="170" spans="1:65" s="2" customFormat="1" ht="16.5" customHeight="1">
      <c r="A170" s="35"/>
      <c r="B170" s="36"/>
      <c r="C170" s="175" t="s">
        <v>8</v>
      </c>
      <c r="D170" s="175" t="s">
        <v>187</v>
      </c>
      <c r="E170" s="176" t="s">
        <v>295</v>
      </c>
      <c r="F170" s="177" t="s">
        <v>296</v>
      </c>
      <c r="G170" s="178" t="s">
        <v>102</v>
      </c>
      <c r="H170" s="179">
        <v>4.742</v>
      </c>
      <c r="I170" s="180"/>
      <c r="J170" s="181">
        <f>ROUND(I170*H170,2)</f>
        <v>0</v>
      </c>
      <c r="K170" s="177" t="s">
        <v>19</v>
      </c>
      <c r="L170" s="40"/>
      <c r="M170" s="182" t="s">
        <v>19</v>
      </c>
      <c r="N170" s="183" t="s">
        <v>47</v>
      </c>
      <c r="O170" s="65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6" t="s">
        <v>191</v>
      </c>
      <c r="AT170" s="186" t="s">
        <v>187</v>
      </c>
      <c r="AU170" s="186" t="s">
        <v>86</v>
      </c>
      <c r="AY170" s="18" t="s">
        <v>185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8" t="s">
        <v>84</v>
      </c>
      <c r="BK170" s="187">
        <f>ROUND(I170*H170,2)</f>
        <v>0</v>
      </c>
      <c r="BL170" s="18" t="s">
        <v>191</v>
      </c>
      <c r="BM170" s="186" t="s">
        <v>297</v>
      </c>
    </row>
    <row r="171" spans="1:65" s="2" customFormat="1" ht="19.5">
      <c r="A171" s="35"/>
      <c r="B171" s="36"/>
      <c r="C171" s="37"/>
      <c r="D171" s="188" t="s">
        <v>193</v>
      </c>
      <c r="E171" s="37"/>
      <c r="F171" s="189" t="s">
        <v>298</v>
      </c>
      <c r="G171" s="37"/>
      <c r="H171" s="37"/>
      <c r="I171" s="190"/>
      <c r="J171" s="37"/>
      <c r="K171" s="37"/>
      <c r="L171" s="40"/>
      <c r="M171" s="191"/>
      <c r="N171" s="192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193</v>
      </c>
      <c r="AU171" s="18" t="s">
        <v>86</v>
      </c>
    </row>
    <row r="172" spans="1:65" s="2" customFormat="1" ht="321.75">
      <c r="A172" s="35"/>
      <c r="B172" s="36"/>
      <c r="C172" s="37"/>
      <c r="D172" s="188" t="s">
        <v>299</v>
      </c>
      <c r="E172" s="37"/>
      <c r="F172" s="237" t="s">
        <v>300</v>
      </c>
      <c r="G172" s="37"/>
      <c r="H172" s="37"/>
      <c r="I172" s="190"/>
      <c r="J172" s="37"/>
      <c r="K172" s="37"/>
      <c r="L172" s="40"/>
      <c r="M172" s="191"/>
      <c r="N172" s="192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299</v>
      </c>
      <c r="AU172" s="18" t="s">
        <v>86</v>
      </c>
    </row>
    <row r="173" spans="1:65" s="13" customFormat="1" ht="11.25">
      <c r="B173" s="195"/>
      <c r="C173" s="196"/>
      <c r="D173" s="188" t="s">
        <v>197</v>
      </c>
      <c r="E173" s="197" t="s">
        <v>19</v>
      </c>
      <c r="F173" s="198" t="s">
        <v>205</v>
      </c>
      <c r="G173" s="196"/>
      <c r="H173" s="197" t="s">
        <v>19</v>
      </c>
      <c r="I173" s="199"/>
      <c r="J173" s="196"/>
      <c r="K173" s="196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197</v>
      </c>
      <c r="AU173" s="204" t="s">
        <v>86</v>
      </c>
      <c r="AV173" s="13" t="s">
        <v>84</v>
      </c>
      <c r="AW173" s="13" t="s">
        <v>37</v>
      </c>
      <c r="AX173" s="13" t="s">
        <v>76</v>
      </c>
      <c r="AY173" s="204" t="s">
        <v>185</v>
      </c>
    </row>
    <row r="174" spans="1:65" s="14" customFormat="1" ht="11.25">
      <c r="B174" s="205"/>
      <c r="C174" s="206"/>
      <c r="D174" s="188" t="s">
        <v>197</v>
      </c>
      <c r="E174" s="207" t="s">
        <v>133</v>
      </c>
      <c r="F174" s="208" t="s">
        <v>301</v>
      </c>
      <c r="G174" s="206"/>
      <c r="H174" s="209">
        <v>4.742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197</v>
      </c>
      <c r="AU174" s="215" t="s">
        <v>86</v>
      </c>
      <c r="AV174" s="14" t="s">
        <v>86</v>
      </c>
      <c r="AW174" s="14" t="s">
        <v>37</v>
      </c>
      <c r="AX174" s="14" t="s">
        <v>84</v>
      </c>
      <c r="AY174" s="215" t="s">
        <v>185</v>
      </c>
    </row>
    <row r="175" spans="1:65" s="2" customFormat="1" ht="16.5" customHeight="1">
      <c r="A175" s="35"/>
      <c r="B175" s="36"/>
      <c r="C175" s="175" t="s">
        <v>302</v>
      </c>
      <c r="D175" s="175" t="s">
        <v>187</v>
      </c>
      <c r="E175" s="176" t="s">
        <v>303</v>
      </c>
      <c r="F175" s="177" t="s">
        <v>304</v>
      </c>
      <c r="G175" s="178" t="s">
        <v>102</v>
      </c>
      <c r="H175" s="179">
        <v>2.746</v>
      </c>
      <c r="I175" s="180"/>
      <c r="J175" s="181">
        <f>ROUND(I175*H175,2)</f>
        <v>0</v>
      </c>
      <c r="K175" s="177" t="s">
        <v>190</v>
      </c>
      <c r="L175" s="40"/>
      <c r="M175" s="182" t="s">
        <v>19</v>
      </c>
      <c r="N175" s="183" t="s">
        <v>47</v>
      </c>
      <c r="O175" s="65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6" t="s">
        <v>191</v>
      </c>
      <c r="AT175" s="186" t="s">
        <v>187</v>
      </c>
      <c r="AU175" s="186" t="s">
        <v>86</v>
      </c>
      <c r="AY175" s="18" t="s">
        <v>185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8" t="s">
        <v>84</v>
      </c>
      <c r="BK175" s="187">
        <f>ROUND(I175*H175,2)</f>
        <v>0</v>
      </c>
      <c r="BL175" s="18" t="s">
        <v>191</v>
      </c>
      <c r="BM175" s="186" t="s">
        <v>305</v>
      </c>
    </row>
    <row r="176" spans="1:65" s="2" customFormat="1" ht="19.5">
      <c r="A176" s="35"/>
      <c r="B176" s="36"/>
      <c r="C176" s="37"/>
      <c r="D176" s="188" t="s">
        <v>193</v>
      </c>
      <c r="E176" s="37"/>
      <c r="F176" s="189" t="s">
        <v>306</v>
      </c>
      <c r="G176" s="37"/>
      <c r="H176" s="37"/>
      <c r="I176" s="190"/>
      <c r="J176" s="37"/>
      <c r="K176" s="37"/>
      <c r="L176" s="40"/>
      <c r="M176" s="191"/>
      <c r="N176" s="192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193</v>
      </c>
      <c r="AU176" s="18" t="s">
        <v>86</v>
      </c>
    </row>
    <row r="177" spans="1:65" s="2" customFormat="1" ht="11.25">
      <c r="A177" s="35"/>
      <c r="B177" s="36"/>
      <c r="C177" s="37"/>
      <c r="D177" s="193" t="s">
        <v>195</v>
      </c>
      <c r="E177" s="37"/>
      <c r="F177" s="194" t="s">
        <v>307</v>
      </c>
      <c r="G177" s="37"/>
      <c r="H177" s="37"/>
      <c r="I177" s="190"/>
      <c r="J177" s="37"/>
      <c r="K177" s="37"/>
      <c r="L177" s="40"/>
      <c r="M177" s="191"/>
      <c r="N177" s="192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195</v>
      </c>
      <c r="AU177" s="18" t="s">
        <v>86</v>
      </c>
    </row>
    <row r="178" spans="1:65" s="13" customFormat="1" ht="11.25">
      <c r="B178" s="195"/>
      <c r="C178" s="196"/>
      <c r="D178" s="188" t="s">
        <v>197</v>
      </c>
      <c r="E178" s="197" t="s">
        <v>19</v>
      </c>
      <c r="F178" s="198" t="s">
        <v>205</v>
      </c>
      <c r="G178" s="196"/>
      <c r="H178" s="197" t="s">
        <v>19</v>
      </c>
      <c r="I178" s="199"/>
      <c r="J178" s="196"/>
      <c r="K178" s="196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197</v>
      </c>
      <c r="AU178" s="204" t="s">
        <v>86</v>
      </c>
      <c r="AV178" s="13" t="s">
        <v>84</v>
      </c>
      <c r="AW178" s="13" t="s">
        <v>37</v>
      </c>
      <c r="AX178" s="13" t="s">
        <v>76</v>
      </c>
      <c r="AY178" s="204" t="s">
        <v>185</v>
      </c>
    </row>
    <row r="179" spans="1:65" s="14" customFormat="1" ht="11.25">
      <c r="B179" s="205"/>
      <c r="C179" s="206"/>
      <c r="D179" s="188" t="s">
        <v>197</v>
      </c>
      <c r="E179" s="207" t="s">
        <v>135</v>
      </c>
      <c r="F179" s="208" t="s">
        <v>308</v>
      </c>
      <c r="G179" s="206"/>
      <c r="H179" s="209">
        <v>2.746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197</v>
      </c>
      <c r="AU179" s="215" t="s">
        <v>86</v>
      </c>
      <c r="AV179" s="14" t="s">
        <v>86</v>
      </c>
      <c r="AW179" s="14" t="s">
        <v>37</v>
      </c>
      <c r="AX179" s="14" t="s">
        <v>84</v>
      </c>
      <c r="AY179" s="215" t="s">
        <v>185</v>
      </c>
    </row>
    <row r="180" spans="1:65" s="2" customFormat="1" ht="16.5" customHeight="1">
      <c r="A180" s="35"/>
      <c r="B180" s="36"/>
      <c r="C180" s="227" t="s">
        <v>309</v>
      </c>
      <c r="D180" s="227" t="s">
        <v>238</v>
      </c>
      <c r="E180" s="228" t="s">
        <v>310</v>
      </c>
      <c r="F180" s="229" t="s">
        <v>311</v>
      </c>
      <c r="G180" s="230" t="s">
        <v>96</v>
      </c>
      <c r="H180" s="231">
        <v>5.492</v>
      </c>
      <c r="I180" s="232"/>
      <c r="J180" s="233">
        <f>ROUND(I180*H180,2)</f>
        <v>0</v>
      </c>
      <c r="K180" s="229" t="s">
        <v>19</v>
      </c>
      <c r="L180" s="234"/>
      <c r="M180" s="235" t="s">
        <v>19</v>
      </c>
      <c r="N180" s="236" t="s">
        <v>47</v>
      </c>
      <c r="O180" s="65"/>
      <c r="P180" s="184">
        <f>O180*H180</f>
        <v>0</v>
      </c>
      <c r="Q180" s="184">
        <v>1</v>
      </c>
      <c r="R180" s="184">
        <f>Q180*H180</f>
        <v>5.492</v>
      </c>
      <c r="S180" s="184">
        <v>0</v>
      </c>
      <c r="T180" s="18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6" t="s">
        <v>241</v>
      </c>
      <c r="AT180" s="186" t="s">
        <v>238</v>
      </c>
      <c r="AU180" s="186" t="s">
        <v>86</v>
      </c>
      <c r="AY180" s="18" t="s">
        <v>185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8" t="s">
        <v>84</v>
      </c>
      <c r="BK180" s="187">
        <f>ROUND(I180*H180,2)</f>
        <v>0</v>
      </c>
      <c r="BL180" s="18" t="s">
        <v>191</v>
      </c>
      <c r="BM180" s="186" t="s">
        <v>312</v>
      </c>
    </row>
    <row r="181" spans="1:65" s="2" customFormat="1" ht="11.25">
      <c r="A181" s="35"/>
      <c r="B181" s="36"/>
      <c r="C181" s="37"/>
      <c r="D181" s="188" t="s">
        <v>193</v>
      </c>
      <c r="E181" s="37"/>
      <c r="F181" s="189" t="s">
        <v>311</v>
      </c>
      <c r="G181" s="37"/>
      <c r="H181" s="37"/>
      <c r="I181" s="190"/>
      <c r="J181" s="37"/>
      <c r="K181" s="37"/>
      <c r="L181" s="40"/>
      <c r="M181" s="191"/>
      <c r="N181" s="192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193</v>
      </c>
      <c r="AU181" s="18" t="s">
        <v>86</v>
      </c>
    </row>
    <row r="182" spans="1:65" s="14" customFormat="1" ht="11.25">
      <c r="B182" s="205"/>
      <c r="C182" s="206"/>
      <c r="D182" s="188" t="s">
        <v>197</v>
      </c>
      <c r="E182" s="207" t="s">
        <v>19</v>
      </c>
      <c r="F182" s="208" t="s">
        <v>135</v>
      </c>
      <c r="G182" s="206"/>
      <c r="H182" s="209">
        <v>2.746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197</v>
      </c>
      <c r="AU182" s="215" t="s">
        <v>86</v>
      </c>
      <c r="AV182" s="14" t="s">
        <v>86</v>
      </c>
      <c r="AW182" s="14" t="s">
        <v>37</v>
      </c>
      <c r="AX182" s="14" t="s">
        <v>84</v>
      </c>
      <c r="AY182" s="215" t="s">
        <v>185</v>
      </c>
    </row>
    <row r="183" spans="1:65" s="14" customFormat="1" ht="11.25">
      <c r="B183" s="205"/>
      <c r="C183" s="206"/>
      <c r="D183" s="188" t="s">
        <v>197</v>
      </c>
      <c r="E183" s="206"/>
      <c r="F183" s="208" t="s">
        <v>313</v>
      </c>
      <c r="G183" s="206"/>
      <c r="H183" s="209">
        <v>5.492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197</v>
      </c>
      <c r="AU183" s="215" t="s">
        <v>86</v>
      </c>
      <c r="AV183" s="14" t="s">
        <v>86</v>
      </c>
      <c r="AW183" s="14" t="s">
        <v>4</v>
      </c>
      <c r="AX183" s="14" t="s">
        <v>84</v>
      </c>
      <c r="AY183" s="215" t="s">
        <v>185</v>
      </c>
    </row>
    <row r="184" spans="1:65" s="2" customFormat="1" ht="21.75" customHeight="1">
      <c r="A184" s="35"/>
      <c r="B184" s="36"/>
      <c r="C184" s="175" t="s">
        <v>314</v>
      </c>
      <c r="D184" s="175" t="s">
        <v>187</v>
      </c>
      <c r="E184" s="176" t="s">
        <v>315</v>
      </c>
      <c r="F184" s="177" t="s">
        <v>316</v>
      </c>
      <c r="G184" s="178" t="s">
        <v>92</v>
      </c>
      <c r="H184" s="179">
        <v>14.56</v>
      </c>
      <c r="I184" s="180"/>
      <c r="J184" s="181">
        <f>ROUND(I184*H184,2)</f>
        <v>0</v>
      </c>
      <c r="K184" s="177" t="s">
        <v>190</v>
      </c>
      <c r="L184" s="40"/>
      <c r="M184" s="182" t="s">
        <v>19</v>
      </c>
      <c r="N184" s="183" t="s">
        <v>47</v>
      </c>
      <c r="O184" s="65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6" t="s">
        <v>191</v>
      </c>
      <c r="AT184" s="186" t="s">
        <v>187</v>
      </c>
      <c r="AU184" s="186" t="s">
        <v>86</v>
      </c>
      <c r="AY184" s="18" t="s">
        <v>185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8" t="s">
        <v>84</v>
      </c>
      <c r="BK184" s="187">
        <f>ROUND(I184*H184,2)</f>
        <v>0</v>
      </c>
      <c r="BL184" s="18" t="s">
        <v>191</v>
      </c>
      <c r="BM184" s="186" t="s">
        <v>317</v>
      </c>
    </row>
    <row r="185" spans="1:65" s="2" customFormat="1" ht="19.5">
      <c r="A185" s="35"/>
      <c r="B185" s="36"/>
      <c r="C185" s="37"/>
      <c r="D185" s="188" t="s">
        <v>193</v>
      </c>
      <c r="E185" s="37"/>
      <c r="F185" s="189" t="s">
        <v>318</v>
      </c>
      <c r="G185" s="37"/>
      <c r="H185" s="37"/>
      <c r="I185" s="190"/>
      <c r="J185" s="37"/>
      <c r="K185" s="37"/>
      <c r="L185" s="40"/>
      <c r="M185" s="191"/>
      <c r="N185" s="192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193</v>
      </c>
      <c r="AU185" s="18" t="s">
        <v>86</v>
      </c>
    </row>
    <row r="186" spans="1:65" s="2" customFormat="1" ht="11.25">
      <c r="A186" s="35"/>
      <c r="B186" s="36"/>
      <c r="C186" s="37"/>
      <c r="D186" s="193" t="s">
        <v>195</v>
      </c>
      <c r="E186" s="37"/>
      <c r="F186" s="194" t="s">
        <v>319</v>
      </c>
      <c r="G186" s="37"/>
      <c r="H186" s="37"/>
      <c r="I186" s="190"/>
      <c r="J186" s="37"/>
      <c r="K186" s="37"/>
      <c r="L186" s="40"/>
      <c r="M186" s="191"/>
      <c r="N186" s="192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195</v>
      </c>
      <c r="AU186" s="18" t="s">
        <v>86</v>
      </c>
    </row>
    <row r="187" spans="1:65" s="14" customFormat="1" ht="11.25">
      <c r="B187" s="205"/>
      <c r="C187" s="206"/>
      <c r="D187" s="188" t="s">
        <v>197</v>
      </c>
      <c r="E187" s="207" t="s">
        <v>130</v>
      </c>
      <c r="F187" s="208" t="s">
        <v>137</v>
      </c>
      <c r="G187" s="206"/>
      <c r="H187" s="209">
        <v>14.56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197</v>
      </c>
      <c r="AU187" s="215" t="s">
        <v>86</v>
      </c>
      <c r="AV187" s="14" t="s">
        <v>86</v>
      </c>
      <c r="AW187" s="14" t="s">
        <v>37</v>
      </c>
      <c r="AX187" s="14" t="s">
        <v>84</v>
      </c>
      <c r="AY187" s="215" t="s">
        <v>185</v>
      </c>
    </row>
    <row r="188" spans="1:65" s="2" customFormat="1" ht="16.5" customHeight="1">
      <c r="A188" s="35"/>
      <c r="B188" s="36"/>
      <c r="C188" s="175" t="s">
        <v>320</v>
      </c>
      <c r="D188" s="175" t="s">
        <v>187</v>
      </c>
      <c r="E188" s="176" t="s">
        <v>321</v>
      </c>
      <c r="F188" s="177" t="s">
        <v>322</v>
      </c>
      <c r="G188" s="178" t="s">
        <v>92</v>
      </c>
      <c r="H188" s="179">
        <v>14.56</v>
      </c>
      <c r="I188" s="180"/>
      <c r="J188" s="181">
        <f>ROUND(I188*H188,2)</f>
        <v>0</v>
      </c>
      <c r="K188" s="177" t="s">
        <v>190</v>
      </c>
      <c r="L188" s="40"/>
      <c r="M188" s="182" t="s">
        <v>19</v>
      </c>
      <c r="N188" s="183" t="s">
        <v>47</v>
      </c>
      <c r="O188" s="65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6" t="s">
        <v>191</v>
      </c>
      <c r="AT188" s="186" t="s">
        <v>187</v>
      </c>
      <c r="AU188" s="186" t="s">
        <v>86</v>
      </c>
      <c r="AY188" s="18" t="s">
        <v>185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8" t="s">
        <v>84</v>
      </c>
      <c r="BK188" s="187">
        <f>ROUND(I188*H188,2)</f>
        <v>0</v>
      </c>
      <c r="BL188" s="18" t="s">
        <v>191</v>
      </c>
      <c r="BM188" s="186" t="s">
        <v>323</v>
      </c>
    </row>
    <row r="189" spans="1:65" s="2" customFormat="1" ht="11.25">
      <c r="A189" s="35"/>
      <c r="B189" s="36"/>
      <c r="C189" s="37"/>
      <c r="D189" s="188" t="s">
        <v>193</v>
      </c>
      <c r="E189" s="37"/>
      <c r="F189" s="189" t="s">
        <v>324</v>
      </c>
      <c r="G189" s="37"/>
      <c r="H189" s="37"/>
      <c r="I189" s="190"/>
      <c r="J189" s="37"/>
      <c r="K189" s="37"/>
      <c r="L189" s="40"/>
      <c r="M189" s="191"/>
      <c r="N189" s="192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193</v>
      </c>
      <c r="AU189" s="18" t="s">
        <v>86</v>
      </c>
    </row>
    <row r="190" spans="1:65" s="2" customFormat="1" ht="11.25">
      <c r="A190" s="35"/>
      <c r="B190" s="36"/>
      <c r="C190" s="37"/>
      <c r="D190" s="193" t="s">
        <v>195</v>
      </c>
      <c r="E190" s="37"/>
      <c r="F190" s="194" t="s">
        <v>325</v>
      </c>
      <c r="G190" s="37"/>
      <c r="H190" s="37"/>
      <c r="I190" s="190"/>
      <c r="J190" s="37"/>
      <c r="K190" s="37"/>
      <c r="L190" s="40"/>
      <c r="M190" s="191"/>
      <c r="N190" s="192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195</v>
      </c>
      <c r="AU190" s="18" t="s">
        <v>86</v>
      </c>
    </row>
    <row r="191" spans="1:65" s="2" customFormat="1" ht="107.25">
      <c r="A191" s="35"/>
      <c r="B191" s="36"/>
      <c r="C191" s="37"/>
      <c r="D191" s="188" t="s">
        <v>299</v>
      </c>
      <c r="E191" s="37"/>
      <c r="F191" s="237" t="s">
        <v>326</v>
      </c>
      <c r="G191" s="37"/>
      <c r="H191" s="37"/>
      <c r="I191" s="190"/>
      <c r="J191" s="37"/>
      <c r="K191" s="37"/>
      <c r="L191" s="40"/>
      <c r="M191" s="191"/>
      <c r="N191" s="192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299</v>
      </c>
      <c r="AU191" s="18" t="s">
        <v>86</v>
      </c>
    </row>
    <row r="192" spans="1:65" s="14" customFormat="1" ht="11.25">
      <c r="B192" s="205"/>
      <c r="C192" s="206"/>
      <c r="D192" s="188" t="s">
        <v>197</v>
      </c>
      <c r="E192" s="207" t="s">
        <v>19</v>
      </c>
      <c r="F192" s="208" t="s">
        <v>130</v>
      </c>
      <c r="G192" s="206"/>
      <c r="H192" s="209">
        <v>14.56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197</v>
      </c>
      <c r="AU192" s="215" t="s">
        <v>86</v>
      </c>
      <c r="AV192" s="14" t="s">
        <v>86</v>
      </c>
      <c r="AW192" s="14" t="s">
        <v>37</v>
      </c>
      <c r="AX192" s="14" t="s">
        <v>84</v>
      </c>
      <c r="AY192" s="215" t="s">
        <v>185</v>
      </c>
    </row>
    <row r="193" spans="1:65" s="2" customFormat="1" ht="16.5" customHeight="1">
      <c r="A193" s="35"/>
      <c r="B193" s="36"/>
      <c r="C193" s="227" t="s">
        <v>327</v>
      </c>
      <c r="D193" s="227" t="s">
        <v>238</v>
      </c>
      <c r="E193" s="228" t="s">
        <v>328</v>
      </c>
      <c r="F193" s="229" t="s">
        <v>329</v>
      </c>
      <c r="G193" s="230" t="s">
        <v>118</v>
      </c>
      <c r="H193" s="231">
        <v>0.437</v>
      </c>
      <c r="I193" s="232"/>
      <c r="J193" s="233">
        <f>ROUND(I193*H193,2)</f>
        <v>0</v>
      </c>
      <c r="K193" s="229" t="s">
        <v>190</v>
      </c>
      <c r="L193" s="234"/>
      <c r="M193" s="235" t="s">
        <v>19</v>
      </c>
      <c r="N193" s="236" t="s">
        <v>47</v>
      </c>
      <c r="O193" s="65"/>
      <c r="P193" s="184">
        <f>O193*H193</f>
        <v>0</v>
      </c>
      <c r="Q193" s="184">
        <v>1E-3</v>
      </c>
      <c r="R193" s="184">
        <f>Q193*H193</f>
        <v>4.37E-4</v>
      </c>
      <c r="S193" s="184">
        <v>0</v>
      </c>
      <c r="T193" s="18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6" t="s">
        <v>241</v>
      </c>
      <c r="AT193" s="186" t="s">
        <v>238</v>
      </c>
      <c r="AU193" s="186" t="s">
        <v>86</v>
      </c>
      <c r="AY193" s="18" t="s">
        <v>185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8" t="s">
        <v>84</v>
      </c>
      <c r="BK193" s="187">
        <f>ROUND(I193*H193,2)</f>
        <v>0</v>
      </c>
      <c r="BL193" s="18" t="s">
        <v>191</v>
      </c>
      <c r="BM193" s="186" t="s">
        <v>330</v>
      </c>
    </row>
    <row r="194" spans="1:65" s="2" customFormat="1" ht="11.25">
      <c r="A194" s="35"/>
      <c r="B194" s="36"/>
      <c r="C194" s="37"/>
      <c r="D194" s="188" t="s">
        <v>193</v>
      </c>
      <c r="E194" s="37"/>
      <c r="F194" s="189" t="s">
        <v>329</v>
      </c>
      <c r="G194" s="37"/>
      <c r="H194" s="37"/>
      <c r="I194" s="190"/>
      <c r="J194" s="37"/>
      <c r="K194" s="37"/>
      <c r="L194" s="40"/>
      <c r="M194" s="191"/>
      <c r="N194" s="192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193</v>
      </c>
      <c r="AU194" s="18" t="s">
        <v>86</v>
      </c>
    </row>
    <row r="195" spans="1:65" s="14" customFormat="1" ht="11.25">
      <c r="B195" s="205"/>
      <c r="C195" s="206"/>
      <c r="D195" s="188" t="s">
        <v>197</v>
      </c>
      <c r="E195" s="207" t="s">
        <v>19</v>
      </c>
      <c r="F195" s="208" t="s">
        <v>331</v>
      </c>
      <c r="G195" s="206"/>
      <c r="H195" s="209">
        <v>0.437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197</v>
      </c>
      <c r="AU195" s="215" t="s">
        <v>86</v>
      </c>
      <c r="AV195" s="14" t="s">
        <v>86</v>
      </c>
      <c r="AW195" s="14" t="s">
        <v>37</v>
      </c>
      <c r="AX195" s="14" t="s">
        <v>84</v>
      </c>
      <c r="AY195" s="215" t="s">
        <v>185</v>
      </c>
    </row>
    <row r="196" spans="1:65" s="2" customFormat="1" ht="16.5" customHeight="1">
      <c r="A196" s="35"/>
      <c r="B196" s="36"/>
      <c r="C196" s="175" t="s">
        <v>7</v>
      </c>
      <c r="D196" s="175" t="s">
        <v>187</v>
      </c>
      <c r="E196" s="176" t="s">
        <v>332</v>
      </c>
      <c r="F196" s="177" t="s">
        <v>333</v>
      </c>
      <c r="G196" s="178" t="s">
        <v>92</v>
      </c>
      <c r="H196" s="179">
        <v>14.56</v>
      </c>
      <c r="I196" s="180"/>
      <c r="J196" s="181">
        <f>ROUND(I196*H196,2)</f>
        <v>0</v>
      </c>
      <c r="K196" s="177" t="s">
        <v>190</v>
      </c>
      <c r="L196" s="40"/>
      <c r="M196" s="182" t="s">
        <v>19</v>
      </c>
      <c r="N196" s="183" t="s">
        <v>47</v>
      </c>
      <c r="O196" s="65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6" t="s">
        <v>191</v>
      </c>
      <c r="AT196" s="186" t="s">
        <v>187</v>
      </c>
      <c r="AU196" s="186" t="s">
        <v>86</v>
      </c>
      <c r="AY196" s="18" t="s">
        <v>185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8" t="s">
        <v>84</v>
      </c>
      <c r="BK196" s="187">
        <f>ROUND(I196*H196,2)</f>
        <v>0</v>
      </c>
      <c r="BL196" s="18" t="s">
        <v>191</v>
      </c>
      <c r="BM196" s="186" t="s">
        <v>334</v>
      </c>
    </row>
    <row r="197" spans="1:65" s="2" customFormat="1" ht="11.25">
      <c r="A197" s="35"/>
      <c r="B197" s="36"/>
      <c r="C197" s="37"/>
      <c r="D197" s="188" t="s">
        <v>193</v>
      </c>
      <c r="E197" s="37"/>
      <c r="F197" s="189" t="s">
        <v>335</v>
      </c>
      <c r="G197" s="37"/>
      <c r="H197" s="37"/>
      <c r="I197" s="190"/>
      <c r="J197" s="37"/>
      <c r="K197" s="37"/>
      <c r="L197" s="40"/>
      <c r="M197" s="191"/>
      <c r="N197" s="192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193</v>
      </c>
      <c r="AU197" s="18" t="s">
        <v>86</v>
      </c>
    </row>
    <row r="198" spans="1:65" s="2" customFormat="1" ht="11.25">
      <c r="A198" s="35"/>
      <c r="B198" s="36"/>
      <c r="C198" s="37"/>
      <c r="D198" s="193" t="s">
        <v>195</v>
      </c>
      <c r="E198" s="37"/>
      <c r="F198" s="194" t="s">
        <v>336</v>
      </c>
      <c r="G198" s="37"/>
      <c r="H198" s="37"/>
      <c r="I198" s="190"/>
      <c r="J198" s="37"/>
      <c r="K198" s="37"/>
      <c r="L198" s="40"/>
      <c r="M198" s="191"/>
      <c r="N198" s="192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195</v>
      </c>
      <c r="AU198" s="18" t="s">
        <v>86</v>
      </c>
    </row>
    <row r="199" spans="1:65" s="14" customFormat="1" ht="11.25">
      <c r="B199" s="205"/>
      <c r="C199" s="206"/>
      <c r="D199" s="188" t="s">
        <v>197</v>
      </c>
      <c r="E199" s="207" t="s">
        <v>19</v>
      </c>
      <c r="F199" s="208" t="s">
        <v>130</v>
      </c>
      <c r="G199" s="206"/>
      <c r="H199" s="209">
        <v>14.56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197</v>
      </c>
      <c r="AU199" s="215" t="s">
        <v>86</v>
      </c>
      <c r="AV199" s="14" t="s">
        <v>86</v>
      </c>
      <c r="AW199" s="14" t="s">
        <v>37</v>
      </c>
      <c r="AX199" s="14" t="s">
        <v>84</v>
      </c>
      <c r="AY199" s="215" t="s">
        <v>185</v>
      </c>
    </row>
    <row r="200" spans="1:65" s="2" customFormat="1" ht="16.5" customHeight="1">
      <c r="A200" s="35"/>
      <c r="B200" s="36"/>
      <c r="C200" s="175" t="s">
        <v>337</v>
      </c>
      <c r="D200" s="175" t="s">
        <v>187</v>
      </c>
      <c r="E200" s="176" t="s">
        <v>338</v>
      </c>
      <c r="F200" s="177" t="s">
        <v>339</v>
      </c>
      <c r="G200" s="178" t="s">
        <v>92</v>
      </c>
      <c r="H200" s="179">
        <v>14.56</v>
      </c>
      <c r="I200" s="180"/>
      <c r="J200" s="181">
        <f>ROUND(I200*H200,2)</f>
        <v>0</v>
      </c>
      <c r="K200" s="177" t="s">
        <v>190</v>
      </c>
      <c r="L200" s="40"/>
      <c r="M200" s="182" t="s">
        <v>19</v>
      </c>
      <c r="N200" s="183" t="s">
        <v>47</v>
      </c>
      <c r="O200" s="65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6" t="s">
        <v>191</v>
      </c>
      <c r="AT200" s="186" t="s">
        <v>187</v>
      </c>
      <c r="AU200" s="186" t="s">
        <v>86</v>
      </c>
      <c r="AY200" s="18" t="s">
        <v>185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8" t="s">
        <v>84</v>
      </c>
      <c r="BK200" s="187">
        <f>ROUND(I200*H200,2)</f>
        <v>0</v>
      </c>
      <c r="BL200" s="18" t="s">
        <v>191</v>
      </c>
      <c r="BM200" s="186" t="s">
        <v>340</v>
      </c>
    </row>
    <row r="201" spans="1:65" s="2" customFormat="1" ht="11.25">
      <c r="A201" s="35"/>
      <c r="B201" s="36"/>
      <c r="C201" s="37"/>
      <c r="D201" s="188" t="s">
        <v>193</v>
      </c>
      <c r="E201" s="37"/>
      <c r="F201" s="189" t="s">
        <v>341</v>
      </c>
      <c r="G201" s="37"/>
      <c r="H201" s="37"/>
      <c r="I201" s="190"/>
      <c r="J201" s="37"/>
      <c r="K201" s="37"/>
      <c r="L201" s="40"/>
      <c r="M201" s="191"/>
      <c r="N201" s="192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193</v>
      </c>
      <c r="AU201" s="18" t="s">
        <v>86</v>
      </c>
    </row>
    <row r="202" spans="1:65" s="2" customFormat="1" ht="11.25">
      <c r="A202" s="35"/>
      <c r="B202" s="36"/>
      <c r="C202" s="37"/>
      <c r="D202" s="193" t="s">
        <v>195</v>
      </c>
      <c r="E202" s="37"/>
      <c r="F202" s="194" t="s">
        <v>342</v>
      </c>
      <c r="G202" s="37"/>
      <c r="H202" s="37"/>
      <c r="I202" s="190"/>
      <c r="J202" s="37"/>
      <c r="K202" s="37"/>
      <c r="L202" s="40"/>
      <c r="M202" s="191"/>
      <c r="N202" s="192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195</v>
      </c>
      <c r="AU202" s="18" t="s">
        <v>86</v>
      </c>
    </row>
    <row r="203" spans="1:65" s="2" customFormat="1" ht="107.25">
      <c r="A203" s="35"/>
      <c r="B203" s="36"/>
      <c r="C203" s="37"/>
      <c r="D203" s="188" t="s">
        <v>299</v>
      </c>
      <c r="E203" s="37"/>
      <c r="F203" s="237" t="s">
        <v>343</v>
      </c>
      <c r="G203" s="37"/>
      <c r="H203" s="37"/>
      <c r="I203" s="190"/>
      <c r="J203" s="37"/>
      <c r="K203" s="37"/>
      <c r="L203" s="40"/>
      <c r="M203" s="191"/>
      <c r="N203" s="192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299</v>
      </c>
      <c r="AU203" s="18" t="s">
        <v>86</v>
      </c>
    </row>
    <row r="204" spans="1:65" s="14" customFormat="1" ht="11.25">
      <c r="B204" s="205"/>
      <c r="C204" s="206"/>
      <c r="D204" s="188" t="s">
        <v>197</v>
      </c>
      <c r="E204" s="207" t="s">
        <v>19</v>
      </c>
      <c r="F204" s="208" t="s">
        <v>130</v>
      </c>
      <c r="G204" s="206"/>
      <c r="H204" s="209">
        <v>14.56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197</v>
      </c>
      <c r="AU204" s="215" t="s">
        <v>86</v>
      </c>
      <c r="AV204" s="14" t="s">
        <v>86</v>
      </c>
      <c r="AW204" s="14" t="s">
        <v>37</v>
      </c>
      <c r="AX204" s="14" t="s">
        <v>84</v>
      </c>
      <c r="AY204" s="215" t="s">
        <v>185</v>
      </c>
    </row>
    <row r="205" spans="1:65" s="2" customFormat="1" ht="16.5" customHeight="1">
      <c r="A205" s="35"/>
      <c r="B205" s="36"/>
      <c r="C205" s="175" t="s">
        <v>344</v>
      </c>
      <c r="D205" s="175" t="s">
        <v>187</v>
      </c>
      <c r="E205" s="176" t="s">
        <v>345</v>
      </c>
      <c r="F205" s="177" t="s">
        <v>346</v>
      </c>
      <c r="G205" s="178" t="s">
        <v>102</v>
      </c>
      <c r="H205" s="179">
        <v>0.437</v>
      </c>
      <c r="I205" s="180"/>
      <c r="J205" s="181">
        <f>ROUND(I205*H205,2)</f>
        <v>0</v>
      </c>
      <c r="K205" s="177" t="s">
        <v>19</v>
      </c>
      <c r="L205" s="40"/>
      <c r="M205" s="182" t="s">
        <v>19</v>
      </c>
      <c r="N205" s="183" t="s">
        <v>47</v>
      </c>
      <c r="O205" s="65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6" t="s">
        <v>191</v>
      </c>
      <c r="AT205" s="186" t="s">
        <v>187</v>
      </c>
      <c r="AU205" s="186" t="s">
        <v>86</v>
      </c>
      <c r="AY205" s="18" t="s">
        <v>185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8" t="s">
        <v>84</v>
      </c>
      <c r="BK205" s="187">
        <f>ROUND(I205*H205,2)</f>
        <v>0</v>
      </c>
      <c r="BL205" s="18" t="s">
        <v>191</v>
      </c>
      <c r="BM205" s="186" t="s">
        <v>347</v>
      </c>
    </row>
    <row r="206" spans="1:65" s="2" customFormat="1" ht="11.25">
      <c r="A206" s="35"/>
      <c r="B206" s="36"/>
      <c r="C206" s="37"/>
      <c r="D206" s="188" t="s">
        <v>193</v>
      </c>
      <c r="E206" s="37"/>
      <c r="F206" s="189" t="s">
        <v>348</v>
      </c>
      <c r="G206" s="37"/>
      <c r="H206" s="37"/>
      <c r="I206" s="190"/>
      <c r="J206" s="37"/>
      <c r="K206" s="37"/>
      <c r="L206" s="40"/>
      <c r="M206" s="191"/>
      <c r="N206" s="192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193</v>
      </c>
      <c r="AU206" s="18" t="s">
        <v>86</v>
      </c>
    </row>
    <row r="207" spans="1:65" s="14" customFormat="1" ht="11.25">
      <c r="B207" s="205"/>
      <c r="C207" s="206"/>
      <c r="D207" s="188" t="s">
        <v>197</v>
      </c>
      <c r="E207" s="207" t="s">
        <v>19</v>
      </c>
      <c r="F207" s="208" t="s">
        <v>349</v>
      </c>
      <c r="G207" s="206"/>
      <c r="H207" s="209">
        <v>0.437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197</v>
      </c>
      <c r="AU207" s="215" t="s">
        <v>86</v>
      </c>
      <c r="AV207" s="14" t="s">
        <v>86</v>
      </c>
      <c r="AW207" s="14" t="s">
        <v>37</v>
      </c>
      <c r="AX207" s="14" t="s">
        <v>84</v>
      </c>
      <c r="AY207" s="215" t="s">
        <v>185</v>
      </c>
    </row>
    <row r="208" spans="1:65" s="12" customFormat="1" ht="22.9" customHeight="1">
      <c r="B208" s="159"/>
      <c r="C208" s="160"/>
      <c r="D208" s="161" t="s">
        <v>75</v>
      </c>
      <c r="E208" s="173" t="s">
        <v>86</v>
      </c>
      <c r="F208" s="173" t="s">
        <v>350</v>
      </c>
      <c r="G208" s="160"/>
      <c r="H208" s="160"/>
      <c r="I208" s="163"/>
      <c r="J208" s="174">
        <f>BK208</f>
        <v>0</v>
      </c>
      <c r="K208" s="160"/>
      <c r="L208" s="165"/>
      <c r="M208" s="166"/>
      <c r="N208" s="167"/>
      <c r="O208" s="167"/>
      <c r="P208" s="168">
        <f>SUM(P209:P213)</f>
        <v>0</v>
      </c>
      <c r="Q208" s="167"/>
      <c r="R208" s="168">
        <f>SUM(R209:R213)</f>
        <v>5.4000000000000005E-5</v>
      </c>
      <c r="S208" s="167"/>
      <c r="T208" s="169">
        <f>SUM(T209:T213)</f>
        <v>0</v>
      </c>
      <c r="AR208" s="170" t="s">
        <v>84</v>
      </c>
      <c r="AT208" s="171" t="s">
        <v>75</v>
      </c>
      <c r="AU208" s="171" t="s">
        <v>84</v>
      </c>
      <c r="AY208" s="170" t="s">
        <v>185</v>
      </c>
      <c r="BK208" s="172">
        <f>SUM(BK209:BK213)</f>
        <v>0</v>
      </c>
    </row>
    <row r="209" spans="1:65" s="2" customFormat="1" ht="16.5" customHeight="1">
      <c r="A209" s="35"/>
      <c r="B209" s="36"/>
      <c r="C209" s="175" t="s">
        <v>351</v>
      </c>
      <c r="D209" s="175" t="s">
        <v>187</v>
      </c>
      <c r="E209" s="176" t="s">
        <v>352</v>
      </c>
      <c r="F209" s="177" t="s">
        <v>353</v>
      </c>
      <c r="G209" s="178" t="s">
        <v>354</v>
      </c>
      <c r="H209" s="179">
        <v>0.2</v>
      </c>
      <c r="I209" s="180"/>
      <c r="J209" s="181">
        <f>ROUND(I209*H209,2)</f>
        <v>0</v>
      </c>
      <c r="K209" s="177" t="s">
        <v>190</v>
      </c>
      <c r="L209" s="40"/>
      <c r="M209" s="182" t="s">
        <v>19</v>
      </c>
      <c r="N209" s="183" t="s">
        <v>47</v>
      </c>
      <c r="O209" s="65"/>
      <c r="P209" s="184">
        <f>O209*H209</f>
        <v>0</v>
      </c>
      <c r="Q209" s="184">
        <v>2.7E-4</v>
      </c>
      <c r="R209" s="184">
        <f>Q209*H209</f>
        <v>5.4000000000000005E-5</v>
      </c>
      <c r="S209" s="184">
        <v>0</v>
      </c>
      <c r="T209" s="18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6" t="s">
        <v>191</v>
      </c>
      <c r="AT209" s="186" t="s">
        <v>187</v>
      </c>
      <c r="AU209" s="186" t="s">
        <v>86</v>
      </c>
      <c r="AY209" s="18" t="s">
        <v>185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8" t="s">
        <v>84</v>
      </c>
      <c r="BK209" s="187">
        <f>ROUND(I209*H209,2)</f>
        <v>0</v>
      </c>
      <c r="BL209" s="18" t="s">
        <v>191</v>
      </c>
      <c r="BM209" s="186" t="s">
        <v>355</v>
      </c>
    </row>
    <row r="210" spans="1:65" s="2" customFormat="1" ht="11.25">
      <c r="A210" s="35"/>
      <c r="B210" s="36"/>
      <c r="C210" s="37"/>
      <c r="D210" s="188" t="s">
        <v>193</v>
      </c>
      <c r="E210" s="37"/>
      <c r="F210" s="189" t="s">
        <v>356</v>
      </c>
      <c r="G210" s="37"/>
      <c r="H210" s="37"/>
      <c r="I210" s="190"/>
      <c r="J210" s="37"/>
      <c r="K210" s="37"/>
      <c r="L210" s="40"/>
      <c r="M210" s="191"/>
      <c r="N210" s="192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193</v>
      </c>
      <c r="AU210" s="18" t="s">
        <v>86</v>
      </c>
    </row>
    <row r="211" spans="1:65" s="2" customFormat="1" ht="11.25">
      <c r="A211" s="35"/>
      <c r="B211" s="36"/>
      <c r="C211" s="37"/>
      <c r="D211" s="193" t="s">
        <v>195</v>
      </c>
      <c r="E211" s="37"/>
      <c r="F211" s="194" t="s">
        <v>357</v>
      </c>
      <c r="G211" s="37"/>
      <c r="H211" s="37"/>
      <c r="I211" s="190"/>
      <c r="J211" s="37"/>
      <c r="K211" s="37"/>
      <c r="L211" s="40"/>
      <c r="M211" s="191"/>
      <c r="N211" s="192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195</v>
      </c>
      <c r="AU211" s="18" t="s">
        <v>86</v>
      </c>
    </row>
    <row r="212" spans="1:65" s="13" customFormat="1" ht="11.25">
      <c r="B212" s="195"/>
      <c r="C212" s="196"/>
      <c r="D212" s="188" t="s">
        <v>197</v>
      </c>
      <c r="E212" s="197" t="s">
        <v>19</v>
      </c>
      <c r="F212" s="198" t="s">
        <v>205</v>
      </c>
      <c r="G212" s="196"/>
      <c r="H212" s="197" t="s">
        <v>19</v>
      </c>
      <c r="I212" s="199"/>
      <c r="J212" s="196"/>
      <c r="K212" s="196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197</v>
      </c>
      <c r="AU212" s="204" t="s">
        <v>86</v>
      </c>
      <c r="AV212" s="13" t="s">
        <v>84</v>
      </c>
      <c r="AW212" s="13" t="s">
        <v>37</v>
      </c>
      <c r="AX212" s="13" t="s">
        <v>76</v>
      </c>
      <c r="AY212" s="204" t="s">
        <v>185</v>
      </c>
    </row>
    <row r="213" spans="1:65" s="14" customFormat="1" ht="11.25">
      <c r="B213" s="205"/>
      <c r="C213" s="206"/>
      <c r="D213" s="188" t="s">
        <v>197</v>
      </c>
      <c r="E213" s="207" t="s">
        <v>19</v>
      </c>
      <c r="F213" s="208" t="s">
        <v>358</v>
      </c>
      <c r="G213" s="206"/>
      <c r="H213" s="209">
        <v>0.2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197</v>
      </c>
      <c r="AU213" s="215" t="s">
        <v>86</v>
      </c>
      <c r="AV213" s="14" t="s">
        <v>86</v>
      </c>
      <c r="AW213" s="14" t="s">
        <v>37</v>
      </c>
      <c r="AX213" s="14" t="s">
        <v>84</v>
      </c>
      <c r="AY213" s="215" t="s">
        <v>185</v>
      </c>
    </row>
    <row r="214" spans="1:65" s="12" customFormat="1" ht="22.9" customHeight="1">
      <c r="B214" s="159"/>
      <c r="C214" s="160"/>
      <c r="D214" s="161" t="s">
        <v>75</v>
      </c>
      <c r="E214" s="173" t="s">
        <v>207</v>
      </c>
      <c r="F214" s="173" t="s">
        <v>359</v>
      </c>
      <c r="G214" s="160"/>
      <c r="H214" s="160"/>
      <c r="I214" s="163"/>
      <c r="J214" s="174">
        <f>BK214</f>
        <v>0</v>
      </c>
      <c r="K214" s="160"/>
      <c r="L214" s="165"/>
      <c r="M214" s="166"/>
      <c r="N214" s="167"/>
      <c r="O214" s="167"/>
      <c r="P214" s="168">
        <f>SUM(P215:P255)</f>
        <v>0</v>
      </c>
      <c r="Q214" s="167"/>
      <c r="R214" s="168">
        <f>SUM(R215:R255)</f>
        <v>0.70565622000000006</v>
      </c>
      <c r="S214" s="167"/>
      <c r="T214" s="169">
        <f>SUM(T215:T255)</f>
        <v>0</v>
      </c>
      <c r="AR214" s="170" t="s">
        <v>84</v>
      </c>
      <c r="AT214" s="171" t="s">
        <v>75</v>
      </c>
      <c r="AU214" s="171" t="s">
        <v>84</v>
      </c>
      <c r="AY214" s="170" t="s">
        <v>185</v>
      </c>
      <c r="BK214" s="172">
        <f>SUM(BK215:BK255)</f>
        <v>0</v>
      </c>
    </row>
    <row r="215" spans="1:65" s="2" customFormat="1" ht="16.5" customHeight="1">
      <c r="A215" s="35"/>
      <c r="B215" s="36"/>
      <c r="C215" s="175" t="s">
        <v>360</v>
      </c>
      <c r="D215" s="175" t="s">
        <v>187</v>
      </c>
      <c r="E215" s="176" t="s">
        <v>361</v>
      </c>
      <c r="F215" s="177" t="s">
        <v>362</v>
      </c>
      <c r="G215" s="178" t="s">
        <v>102</v>
      </c>
      <c r="H215" s="179">
        <v>3.9169999999999998</v>
      </c>
      <c r="I215" s="180"/>
      <c r="J215" s="181">
        <f>ROUND(I215*H215,2)</f>
        <v>0</v>
      </c>
      <c r="K215" s="177" t="s">
        <v>19</v>
      </c>
      <c r="L215" s="40"/>
      <c r="M215" s="182" t="s">
        <v>19</v>
      </c>
      <c r="N215" s="183" t="s">
        <v>47</v>
      </c>
      <c r="O215" s="65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6" t="s">
        <v>191</v>
      </c>
      <c r="AT215" s="186" t="s">
        <v>187</v>
      </c>
      <c r="AU215" s="186" t="s">
        <v>86</v>
      </c>
      <c r="AY215" s="18" t="s">
        <v>185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8" t="s">
        <v>84</v>
      </c>
      <c r="BK215" s="187">
        <f>ROUND(I215*H215,2)</f>
        <v>0</v>
      </c>
      <c r="BL215" s="18" t="s">
        <v>191</v>
      </c>
      <c r="BM215" s="186" t="s">
        <v>363</v>
      </c>
    </row>
    <row r="216" spans="1:65" s="2" customFormat="1" ht="29.25">
      <c r="A216" s="35"/>
      <c r="B216" s="36"/>
      <c r="C216" s="37"/>
      <c r="D216" s="188" t="s">
        <v>193</v>
      </c>
      <c r="E216" s="37"/>
      <c r="F216" s="189" t="s">
        <v>364</v>
      </c>
      <c r="G216" s="37"/>
      <c r="H216" s="37"/>
      <c r="I216" s="190"/>
      <c r="J216" s="37"/>
      <c r="K216" s="37"/>
      <c r="L216" s="40"/>
      <c r="M216" s="191"/>
      <c r="N216" s="192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193</v>
      </c>
      <c r="AU216" s="18" t="s">
        <v>86</v>
      </c>
    </row>
    <row r="217" spans="1:65" s="13" customFormat="1" ht="11.25">
      <c r="B217" s="195"/>
      <c r="C217" s="196"/>
      <c r="D217" s="188" t="s">
        <v>197</v>
      </c>
      <c r="E217" s="197" t="s">
        <v>19</v>
      </c>
      <c r="F217" s="198" t="s">
        <v>365</v>
      </c>
      <c r="G217" s="196"/>
      <c r="H217" s="197" t="s">
        <v>19</v>
      </c>
      <c r="I217" s="199"/>
      <c r="J217" s="196"/>
      <c r="K217" s="196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197</v>
      </c>
      <c r="AU217" s="204" t="s">
        <v>86</v>
      </c>
      <c r="AV217" s="13" t="s">
        <v>84</v>
      </c>
      <c r="AW217" s="13" t="s">
        <v>37</v>
      </c>
      <c r="AX217" s="13" t="s">
        <v>76</v>
      </c>
      <c r="AY217" s="204" t="s">
        <v>185</v>
      </c>
    </row>
    <row r="218" spans="1:65" s="13" customFormat="1" ht="11.25">
      <c r="B218" s="195"/>
      <c r="C218" s="196"/>
      <c r="D218" s="188" t="s">
        <v>197</v>
      </c>
      <c r="E218" s="197" t="s">
        <v>19</v>
      </c>
      <c r="F218" s="198" t="s">
        <v>366</v>
      </c>
      <c r="G218" s="196"/>
      <c r="H218" s="197" t="s">
        <v>19</v>
      </c>
      <c r="I218" s="199"/>
      <c r="J218" s="196"/>
      <c r="K218" s="196"/>
      <c r="L218" s="200"/>
      <c r="M218" s="201"/>
      <c r="N218" s="202"/>
      <c r="O218" s="202"/>
      <c r="P218" s="202"/>
      <c r="Q218" s="202"/>
      <c r="R218" s="202"/>
      <c r="S218" s="202"/>
      <c r="T218" s="203"/>
      <c r="AT218" s="204" t="s">
        <v>197</v>
      </c>
      <c r="AU218" s="204" t="s">
        <v>86</v>
      </c>
      <c r="AV218" s="13" t="s">
        <v>84</v>
      </c>
      <c r="AW218" s="13" t="s">
        <v>37</v>
      </c>
      <c r="AX218" s="13" t="s">
        <v>76</v>
      </c>
      <c r="AY218" s="204" t="s">
        <v>185</v>
      </c>
    </row>
    <row r="219" spans="1:65" s="14" customFormat="1" ht="11.25">
      <c r="B219" s="205"/>
      <c r="C219" s="206"/>
      <c r="D219" s="188" t="s">
        <v>197</v>
      </c>
      <c r="E219" s="207" t="s">
        <v>19</v>
      </c>
      <c r="F219" s="208" t="s">
        <v>367</v>
      </c>
      <c r="G219" s="206"/>
      <c r="H219" s="209">
        <v>0.5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197</v>
      </c>
      <c r="AU219" s="215" t="s">
        <v>86</v>
      </c>
      <c r="AV219" s="14" t="s">
        <v>86</v>
      </c>
      <c r="AW219" s="14" t="s">
        <v>37</v>
      </c>
      <c r="AX219" s="14" t="s">
        <v>76</v>
      </c>
      <c r="AY219" s="215" t="s">
        <v>185</v>
      </c>
    </row>
    <row r="220" spans="1:65" s="13" customFormat="1" ht="11.25">
      <c r="B220" s="195"/>
      <c r="C220" s="196"/>
      <c r="D220" s="188" t="s">
        <v>197</v>
      </c>
      <c r="E220" s="197" t="s">
        <v>19</v>
      </c>
      <c r="F220" s="198" t="s">
        <v>368</v>
      </c>
      <c r="G220" s="196"/>
      <c r="H220" s="197" t="s">
        <v>19</v>
      </c>
      <c r="I220" s="199"/>
      <c r="J220" s="196"/>
      <c r="K220" s="196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197</v>
      </c>
      <c r="AU220" s="204" t="s">
        <v>86</v>
      </c>
      <c r="AV220" s="13" t="s">
        <v>84</v>
      </c>
      <c r="AW220" s="13" t="s">
        <v>37</v>
      </c>
      <c r="AX220" s="13" t="s">
        <v>76</v>
      </c>
      <c r="AY220" s="204" t="s">
        <v>185</v>
      </c>
    </row>
    <row r="221" spans="1:65" s="14" customFormat="1" ht="11.25">
      <c r="B221" s="205"/>
      <c r="C221" s="206"/>
      <c r="D221" s="188" t="s">
        <v>197</v>
      </c>
      <c r="E221" s="207" t="s">
        <v>19</v>
      </c>
      <c r="F221" s="208" t="s">
        <v>369</v>
      </c>
      <c r="G221" s="206"/>
      <c r="H221" s="209">
        <v>3.4169999999999998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197</v>
      </c>
      <c r="AU221" s="215" t="s">
        <v>86</v>
      </c>
      <c r="AV221" s="14" t="s">
        <v>86</v>
      </c>
      <c r="AW221" s="14" t="s">
        <v>37</v>
      </c>
      <c r="AX221" s="14" t="s">
        <v>76</v>
      </c>
      <c r="AY221" s="215" t="s">
        <v>185</v>
      </c>
    </row>
    <row r="222" spans="1:65" s="15" customFormat="1" ht="11.25">
      <c r="B222" s="216"/>
      <c r="C222" s="217"/>
      <c r="D222" s="188" t="s">
        <v>197</v>
      </c>
      <c r="E222" s="218" t="s">
        <v>19</v>
      </c>
      <c r="F222" s="219" t="s">
        <v>235</v>
      </c>
      <c r="G222" s="217"/>
      <c r="H222" s="220">
        <v>3.9169999999999998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197</v>
      </c>
      <c r="AU222" s="226" t="s">
        <v>86</v>
      </c>
      <c r="AV222" s="15" t="s">
        <v>191</v>
      </c>
      <c r="AW222" s="15" t="s">
        <v>37</v>
      </c>
      <c r="AX222" s="15" t="s">
        <v>84</v>
      </c>
      <c r="AY222" s="226" t="s">
        <v>185</v>
      </c>
    </row>
    <row r="223" spans="1:65" s="2" customFormat="1" ht="16.5" customHeight="1">
      <c r="A223" s="35"/>
      <c r="B223" s="36"/>
      <c r="C223" s="175" t="s">
        <v>370</v>
      </c>
      <c r="D223" s="175" t="s">
        <v>187</v>
      </c>
      <c r="E223" s="176" t="s">
        <v>371</v>
      </c>
      <c r="F223" s="177" t="s">
        <v>372</v>
      </c>
      <c r="G223" s="178" t="s">
        <v>92</v>
      </c>
      <c r="H223" s="179">
        <v>20.361000000000001</v>
      </c>
      <c r="I223" s="180"/>
      <c r="J223" s="181">
        <f>ROUND(I223*H223,2)</f>
        <v>0</v>
      </c>
      <c r="K223" s="177" t="s">
        <v>190</v>
      </c>
      <c r="L223" s="40"/>
      <c r="M223" s="182" t="s">
        <v>19</v>
      </c>
      <c r="N223" s="183" t="s">
        <v>47</v>
      </c>
      <c r="O223" s="65"/>
      <c r="P223" s="184">
        <f>O223*H223</f>
        <v>0</v>
      </c>
      <c r="Q223" s="184">
        <v>7.26E-3</v>
      </c>
      <c r="R223" s="184">
        <f>Q223*H223</f>
        <v>0.14782086</v>
      </c>
      <c r="S223" s="184">
        <v>0</v>
      </c>
      <c r="T223" s="18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6" t="s">
        <v>191</v>
      </c>
      <c r="AT223" s="186" t="s">
        <v>187</v>
      </c>
      <c r="AU223" s="186" t="s">
        <v>86</v>
      </c>
      <c r="AY223" s="18" t="s">
        <v>185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8" t="s">
        <v>84</v>
      </c>
      <c r="BK223" s="187">
        <f>ROUND(I223*H223,2)</f>
        <v>0</v>
      </c>
      <c r="BL223" s="18" t="s">
        <v>191</v>
      </c>
      <c r="BM223" s="186" t="s">
        <v>373</v>
      </c>
    </row>
    <row r="224" spans="1:65" s="2" customFormat="1" ht="29.25">
      <c r="A224" s="35"/>
      <c r="B224" s="36"/>
      <c r="C224" s="37"/>
      <c r="D224" s="188" t="s">
        <v>193</v>
      </c>
      <c r="E224" s="37"/>
      <c r="F224" s="189" t="s">
        <v>374</v>
      </c>
      <c r="G224" s="37"/>
      <c r="H224" s="37"/>
      <c r="I224" s="190"/>
      <c r="J224" s="37"/>
      <c r="K224" s="37"/>
      <c r="L224" s="40"/>
      <c r="M224" s="191"/>
      <c r="N224" s="192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193</v>
      </c>
      <c r="AU224" s="18" t="s">
        <v>86</v>
      </c>
    </row>
    <row r="225" spans="1:65" s="2" customFormat="1" ht="11.25">
      <c r="A225" s="35"/>
      <c r="B225" s="36"/>
      <c r="C225" s="37"/>
      <c r="D225" s="193" t="s">
        <v>195</v>
      </c>
      <c r="E225" s="37"/>
      <c r="F225" s="194" t="s">
        <v>375</v>
      </c>
      <c r="G225" s="37"/>
      <c r="H225" s="37"/>
      <c r="I225" s="190"/>
      <c r="J225" s="37"/>
      <c r="K225" s="37"/>
      <c r="L225" s="40"/>
      <c r="M225" s="191"/>
      <c r="N225" s="192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195</v>
      </c>
      <c r="AU225" s="18" t="s">
        <v>86</v>
      </c>
    </row>
    <row r="226" spans="1:65" s="13" customFormat="1" ht="11.25">
      <c r="B226" s="195"/>
      <c r="C226" s="196"/>
      <c r="D226" s="188" t="s">
        <v>197</v>
      </c>
      <c r="E226" s="197" t="s">
        <v>19</v>
      </c>
      <c r="F226" s="198" t="s">
        <v>376</v>
      </c>
      <c r="G226" s="196"/>
      <c r="H226" s="197" t="s">
        <v>19</v>
      </c>
      <c r="I226" s="199"/>
      <c r="J226" s="196"/>
      <c r="K226" s="196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197</v>
      </c>
      <c r="AU226" s="204" t="s">
        <v>86</v>
      </c>
      <c r="AV226" s="13" t="s">
        <v>84</v>
      </c>
      <c r="AW226" s="13" t="s">
        <v>37</v>
      </c>
      <c r="AX226" s="13" t="s">
        <v>76</v>
      </c>
      <c r="AY226" s="204" t="s">
        <v>185</v>
      </c>
    </row>
    <row r="227" spans="1:65" s="13" customFormat="1" ht="11.25">
      <c r="B227" s="195"/>
      <c r="C227" s="196"/>
      <c r="D227" s="188" t="s">
        <v>197</v>
      </c>
      <c r="E227" s="197" t="s">
        <v>19</v>
      </c>
      <c r="F227" s="198" t="s">
        <v>366</v>
      </c>
      <c r="G227" s="196"/>
      <c r="H227" s="197" t="s">
        <v>19</v>
      </c>
      <c r="I227" s="199"/>
      <c r="J227" s="196"/>
      <c r="K227" s="196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197</v>
      </c>
      <c r="AU227" s="204" t="s">
        <v>86</v>
      </c>
      <c r="AV227" s="13" t="s">
        <v>84</v>
      </c>
      <c r="AW227" s="13" t="s">
        <v>37</v>
      </c>
      <c r="AX227" s="13" t="s">
        <v>76</v>
      </c>
      <c r="AY227" s="204" t="s">
        <v>185</v>
      </c>
    </row>
    <row r="228" spans="1:65" s="14" customFormat="1" ht="11.25">
      <c r="B228" s="205"/>
      <c r="C228" s="206"/>
      <c r="D228" s="188" t="s">
        <v>197</v>
      </c>
      <c r="E228" s="207" t="s">
        <v>19</v>
      </c>
      <c r="F228" s="208" t="s">
        <v>377</v>
      </c>
      <c r="G228" s="206"/>
      <c r="H228" s="209">
        <v>1.3</v>
      </c>
      <c r="I228" s="210"/>
      <c r="J228" s="206"/>
      <c r="K228" s="206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197</v>
      </c>
      <c r="AU228" s="215" t="s">
        <v>86</v>
      </c>
      <c r="AV228" s="14" t="s">
        <v>86</v>
      </c>
      <c r="AW228" s="14" t="s">
        <v>37</v>
      </c>
      <c r="AX228" s="14" t="s">
        <v>76</v>
      </c>
      <c r="AY228" s="215" t="s">
        <v>185</v>
      </c>
    </row>
    <row r="229" spans="1:65" s="13" customFormat="1" ht="11.25">
      <c r="B229" s="195"/>
      <c r="C229" s="196"/>
      <c r="D229" s="188" t="s">
        <v>197</v>
      </c>
      <c r="E229" s="197" t="s">
        <v>19</v>
      </c>
      <c r="F229" s="198" t="s">
        <v>368</v>
      </c>
      <c r="G229" s="196"/>
      <c r="H229" s="197" t="s">
        <v>19</v>
      </c>
      <c r="I229" s="199"/>
      <c r="J229" s="196"/>
      <c r="K229" s="196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197</v>
      </c>
      <c r="AU229" s="204" t="s">
        <v>86</v>
      </c>
      <c r="AV229" s="13" t="s">
        <v>84</v>
      </c>
      <c r="AW229" s="13" t="s">
        <v>37</v>
      </c>
      <c r="AX229" s="13" t="s">
        <v>76</v>
      </c>
      <c r="AY229" s="204" t="s">
        <v>185</v>
      </c>
    </row>
    <row r="230" spans="1:65" s="14" customFormat="1" ht="11.25">
      <c r="B230" s="205"/>
      <c r="C230" s="206"/>
      <c r="D230" s="188" t="s">
        <v>197</v>
      </c>
      <c r="E230" s="207" t="s">
        <v>19</v>
      </c>
      <c r="F230" s="208" t="s">
        <v>378</v>
      </c>
      <c r="G230" s="206"/>
      <c r="H230" s="209">
        <v>6.4560000000000004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197</v>
      </c>
      <c r="AU230" s="215" t="s">
        <v>86</v>
      </c>
      <c r="AV230" s="14" t="s">
        <v>86</v>
      </c>
      <c r="AW230" s="14" t="s">
        <v>37</v>
      </c>
      <c r="AX230" s="14" t="s">
        <v>76</v>
      </c>
      <c r="AY230" s="215" t="s">
        <v>185</v>
      </c>
    </row>
    <row r="231" spans="1:65" s="14" customFormat="1" ht="11.25">
      <c r="B231" s="205"/>
      <c r="C231" s="206"/>
      <c r="D231" s="188" t="s">
        <v>197</v>
      </c>
      <c r="E231" s="207" t="s">
        <v>19</v>
      </c>
      <c r="F231" s="208" t="s">
        <v>379</v>
      </c>
      <c r="G231" s="206"/>
      <c r="H231" s="209">
        <v>12.605</v>
      </c>
      <c r="I231" s="210"/>
      <c r="J231" s="206"/>
      <c r="K231" s="206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197</v>
      </c>
      <c r="AU231" s="215" t="s">
        <v>86</v>
      </c>
      <c r="AV231" s="14" t="s">
        <v>86</v>
      </c>
      <c r="AW231" s="14" t="s">
        <v>37</v>
      </c>
      <c r="AX231" s="14" t="s">
        <v>76</v>
      </c>
      <c r="AY231" s="215" t="s">
        <v>185</v>
      </c>
    </row>
    <row r="232" spans="1:65" s="15" customFormat="1" ht="11.25">
      <c r="B232" s="216"/>
      <c r="C232" s="217"/>
      <c r="D232" s="188" t="s">
        <v>197</v>
      </c>
      <c r="E232" s="218" t="s">
        <v>90</v>
      </c>
      <c r="F232" s="219" t="s">
        <v>235</v>
      </c>
      <c r="G232" s="217"/>
      <c r="H232" s="220">
        <v>20.361000000000001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197</v>
      </c>
      <c r="AU232" s="226" t="s">
        <v>86</v>
      </c>
      <c r="AV232" s="15" t="s">
        <v>191</v>
      </c>
      <c r="AW232" s="15" t="s">
        <v>37</v>
      </c>
      <c r="AX232" s="15" t="s">
        <v>84</v>
      </c>
      <c r="AY232" s="226" t="s">
        <v>185</v>
      </c>
    </row>
    <row r="233" spans="1:65" s="2" customFormat="1" ht="16.5" customHeight="1">
      <c r="A233" s="35"/>
      <c r="B233" s="36"/>
      <c r="C233" s="175" t="s">
        <v>380</v>
      </c>
      <c r="D233" s="175" t="s">
        <v>187</v>
      </c>
      <c r="E233" s="176" t="s">
        <v>381</v>
      </c>
      <c r="F233" s="177" t="s">
        <v>382</v>
      </c>
      <c r="G233" s="178" t="s">
        <v>92</v>
      </c>
      <c r="H233" s="179">
        <v>20.361000000000001</v>
      </c>
      <c r="I233" s="180"/>
      <c r="J233" s="181">
        <f>ROUND(I233*H233,2)</f>
        <v>0</v>
      </c>
      <c r="K233" s="177" t="s">
        <v>190</v>
      </c>
      <c r="L233" s="40"/>
      <c r="M233" s="182" t="s">
        <v>19</v>
      </c>
      <c r="N233" s="183" t="s">
        <v>47</v>
      </c>
      <c r="O233" s="65"/>
      <c r="P233" s="184">
        <f>O233*H233</f>
        <v>0</v>
      </c>
      <c r="Q233" s="184">
        <v>8.5999999999999998E-4</v>
      </c>
      <c r="R233" s="184">
        <f>Q233*H233</f>
        <v>1.7510459999999999E-2</v>
      </c>
      <c r="S233" s="184">
        <v>0</v>
      </c>
      <c r="T233" s="18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6" t="s">
        <v>191</v>
      </c>
      <c r="AT233" s="186" t="s">
        <v>187</v>
      </c>
      <c r="AU233" s="186" t="s">
        <v>86</v>
      </c>
      <c r="AY233" s="18" t="s">
        <v>185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8" t="s">
        <v>84</v>
      </c>
      <c r="BK233" s="187">
        <f>ROUND(I233*H233,2)</f>
        <v>0</v>
      </c>
      <c r="BL233" s="18" t="s">
        <v>191</v>
      </c>
      <c r="BM233" s="186" t="s">
        <v>383</v>
      </c>
    </row>
    <row r="234" spans="1:65" s="2" customFormat="1" ht="29.25">
      <c r="A234" s="35"/>
      <c r="B234" s="36"/>
      <c r="C234" s="37"/>
      <c r="D234" s="188" t="s">
        <v>193</v>
      </c>
      <c r="E234" s="37"/>
      <c r="F234" s="189" t="s">
        <v>384</v>
      </c>
      <c r="G234" s="37"/>
      <c r="H234" s="37"/>
      <c r="I234" s="190"/>
      <c r="J234" s="37"/>
      <c r="K234" s="37"/>
      <c r="L234" s="40"/>
      <c r="M234" s="191"/>
      <c r="N234" s="192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193</v>
      </c>
      <c r="AU234" s="18" t="s">
        <v>86</v>
      </c>
    </row>
    <row r="235" spans="1:65" s="2" customFormat="1" ht="11.25">
      <c r="A235" s="35"/>
      <c r="B235" s="36"/>
      <c r="C235" s="37"/>
      <c r="D235" s="193" t="s">
        <v>195</v>
      </c>
      <c r="E235" s="37"/>
      <c r="F235" s="194" t="s">
        <v>385</v>
      </c>
      <c r="G235" s="37"/>
      <c r="H235" s="37"/>
      <c r="I235" s="190"/>
      <c r="J235" s="37"/>
      <c r="K235" s="37"/>
      <c r="L235" s="40"/>
      <c r="M235" s="191"/>
      <c r="N235" s="192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195</v>
      </c>
      <c r="AU235" s="18" t="s">
        <v>86</v>
      </c>
    </row>
    <row r="236" spans="1:65" s="14" customFormat="1" ht="11.25">
      <c r="B236" s="205"/>
      <c r="C236" s="206"/>
      <c r="D236" s="188" t="s">
        <v>197</v>
      </c>
      <c r="E236" s="207" t="s">
        <v>19</v>
      </c>
      <c r="F236" s="208" t="s">
        <v>90</v>
      </c>
      <c r="G236" s="206"/>
      <c r="H236" s="209">
        <v>20.361000000000001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197</v>
      </c>
      <c r="AU236" s="215" t="s">
        <v>86</v>
      </c>
      <c r="AV236" s="14" t="s">
        <v>86</v>
      </c>
      <c r="AW236" s="14" t="s">
        <v>37</v>
      </c>
      <c r="AX236" s="14" t="s">
        <v>84</v>
      </c>
      <c r="AY236" s="215" t="s">
        <v>185</v>
      </c>
    </row>
    <row r="237" spans="1:65" s="2" customFormat="1" ht="16.5" customHeight="1">
      <c r="A237" s="35"/>
      <c r="B237" s="36"/>
      <c r="C237" s="175" t="s">
        <v>386</v>
      </c>
      <c r="D237" s="175" t="s">
        <v>187</v>
      </c>
      <c r="E237" s="176" t="s">
        <v>387</v>
      </c>
      <c r="F237" s="177" t="s">
        <v>388</v>
      </c>
      <c r="G237" s="178" t="s">
        <v>96</v>
      </c>
      <c r="H237" s="179">
        <v>0.12</v>
      </c>
      <c r="I237" s="180"/>
      <c r="J237" s="181">
        <f>ROUND(I237*H237,2)</f>
        <v>0</v>
      </c>
      <c r="K237" s="177" t="s">
        <v>190</v>
      </c>
      <c r="L237" s="40"/>
      <c r="M237" s="182" t="s">
        <v>19</v>
      </c>
      <c r="N237" s="183" t="s">
        <v>47</v>
      </c>
      <c r="O237" s="65"/>
      <c r="P237" s="184">
        <f>O237*H237</f>
        <v>0</v>
      </c>
      <c r="Q237" s="184">
        <v>1.09528</v>
      </c>
      <c r="R237" s="184">
        <f>Q237*H237</f>
        <v>0.13143360000000001</v>
      </c>
      <c r="S237" s="184">
        <v>0</v>
      </c>
      <c r="T237" s="18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6" t="s">
        <v>191</v>
      </c>
      <c r="AT237" s="186" t="s">
        <v>187</v>
      </c>
      <c r="AU237" s="186" t="s">
        <v>86</v>
      </c>
      <c r="AY237" s="18" t="s">
        <v>185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8" t="s">
        <v>84</v>
      </c>
      <c r="BK237" s="187">
        <f>ROUND(I237*H237,2)</f>
        <v>0</v>
      </c>
      <c r="BL237" s="18" t="s">
        <v>191</v>
      </c>
      <c r="BM237" s="186" t="s">
        <v>389</v>
      </c>
    </row>
    <row r="238" spans="1:65" s="2" customFormat="1" ht="29.25">
      <c r="A238" s="35"/>
      <c r="B238" s="36"/>
      <c r="C238" s="37"/>
      <c r="D238" s="188" t="s">
        <v>193</v>
      </c>
      <c r="E238" s="37"/>
      <c r="F238" s="189" t="s">
        <v>390</v>
      </c>
      <c r="G238" s="37"/>
      <c r="H238" s="37"/>
      <c r="I238" s="190"/>
      <c r="J238" s="37"/>
      <c r="K238" s="37"/>
      <c r="L238" s="40"/>
      <c r="M238" s="191"/>
      <c r="N238" s="192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193</v>
      </c>
      <c r="AU238" s="18" t="s">
        <v>86</v>
      </c>
    </row>
    <row r="239" spans="1:65" s="2" customFormat="1" ht="11.25">
      <c r="A239" s="35"/>
      <c r="B239" s="36"/>
      <c r="C239" s="37"/>
      <c r="D239" s="193" t="s">
        <v>195</v>
      </c>
      <c r="E239" s="37"/>
      <c r="F239" s="194" t="s">
        <v>391</v>
      </c>
      <c r="G239" s="37"/>
      <c r="H239" s="37"/>
      <c r="I239" s="190"/>
      <c r="J239" s="37"/>
      <c r="K239" s="37"/>
      <c r="L239" s="40"/>
      <c r="M239" s="191"/>
      <c r="N239" s="192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195</v>
      </c>
      <c r="AU239" s="18" t="s">
        <v>86</v>
      </c>
    </row>
    <row r="240" spans="1:65" s="13" customFormat="1" ht="11.25">
      <c r="B240" s="195"/>
      <c r="C240" s="196"/>
      <c r="D240" s="188" t="s">
        <v>197</v>
      </c>
      <c r="E240" s="197" t="s">
        <v>19</v>
      </c>
      <c r="F240" s="198" t="s">
        <v>392</v>
      </c>
      <c r="G240" s="196"/>
      <c r="H240" s="197" t="s">
        <v>19</v>
      </c>
      <c r="I240" s="199"/>
      <c r="J240" s="196"/>
      <c r="K240" s="196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197</v>
      </c>
      <c r="AU240" s="204" t="s">
        <v>86</v>
      </c>
      <c r="AV240" s="13" t="s">
        <v>84</v>
      </c>
      <c r="AW240" s="13" t="s">
        <v>37</v>
      </c>
      <c r="AX240" s="13" t="s">
        <v>76</v>
      </c>
      <c r="AY240" s="204" t="s">
        <v>185</v>
      </c>
    </row>
    <row r="241" spans="1:65" s="14" customFormat="1" ht="11.25">
      <c r="B241" s="205"/>
      <c r="C241" s="206"/>
      <c r="D241" s="188" t="s">
        <v>197</v>
      </c>
      <c r="E241" s="207" t="s">
        <v>19</v>
      </c>
      <c r="F241" s="208" t="s">
        <v>393</v>
      </c>
      <c r="G241" s="206"/>
      <c r="H241" s="209">
        <v>9.0999999999999998E-2</v>
      </c>
      <c r="I241" s="210"/>
      <c r="J241" s="206"/>
      <c r="K241" s="206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197</v>
      </c>
      <c r="AU241" s="215" t="s">
        <v>86</v>
      </c>
      <c r="AV241" s="14" t="s">
        <v>86</v>
      </c>
      <c r="AW241" s="14" t="s">
        <v>37</v>
      </c>
      <c r="AX241" s="14" t="s">
        <v>76</v>
      </c>
      <c r="AY241" s="215" t="s">
        <v>185</v>
      </c>
    </row>
    <row r="242" spans="1:65" s="14" customFormat="1" ht="11.25">
      <c r="B242" s="205"/>
      <c r="C242" s="206"/>
      <c r="D242" s="188" t="s">
        <v>197</v>
      </c>
      <c r="E242" s="207" t="s">
        <v>19</v>
      </c>
      <c r="F242" s="208" t="s">
        <v>394</v>
      </c>
      <c r="G242" s="206"/>
      <c r="H242" s="209">
        <v>2.9000000000000001E-2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197</v>
      </c>
      <c r="AU242" s="215" t="s">
        <v>86</v>
      </c>
      <c r="AV242" s="14" t="s">
        <v>86</v>
      </c>
      <c r="AW242" s="14" t="s">
        <v>37</v>
      </c>
      <c r="AX242" s="14" t="s">
        <v>76</v>
      </c>
      <c r="AY242" s="215" t="s">
        <v>185</v>
      </c>
    </row>
    <row r="243" spans="1:65" s="15" customFormat="1" ht="11.25">
      <c r="B243" s="216"/>
      <c r="C243" s="217"/>
      <c r="D243" s="188" t="s">
        <v>197</v>
      </c>
      <c r="E243" s="218" t="s">
        <v>19</v>
      </c>
      <c r="F243" s="219" t="s">
        <v>235</v>
      </c>
      <c r="G243" s="217"/>
      <c r="H243" s="220">
        <v>0.12</v>
      </c>
      <c r="I243" s="221"/>
      <c r="J243" s="217"/>
      <c r="K243" s="217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197</v>
      </c>
      <c r="AU243" s="226" t="s">
        <v>86</v>
      </c>
      <c r="AV243" s="15" t="s">
        <v>191</v>
      </c>
      <c r="AW243" s="15" t="s">
        <v>37</v>
      </c>
      <c r="AX243" s="15" t="s">
        <v>84</v>
      </c>
      <c r="AY243" s="226" t="s">
        <v>185</v>
      </c>
    </row>
    <row r="244" spans="1:65" s="2" customFormat="1" ht="16.5" customHeight="1">
      <c r="A244" s="35"/>
      <c r="B244" s="36"/>
      <c r="C244" s="175" t="s">
        <v>395</v>
      </c>
      <c r="D244" s="175" t="s">
        <v>187</v>
      </c>
      <c r="E244" s="176" t="s">
        <v>396</v>
      </c>
      <c r="F244" s="177" t="s">
        <v>397</v>
      </c>
      <c r="G244" s="178" t="s">
        <v>96</v>
      </c>
      <c r="H244" s="179">
        <v>0.216</v>
      </c>
      <c r="I244" s="180"/>
      <c r="J244" s="181">
        <f>ROUND(I244*H244,2)</f>
        <v>0</v>
      </c>
      <c r="K244" s="177" t="s">
        <v>190</v>
      </c>
      <c r="L244" s="40"/>
      <c r="M244" s="182" t="s">
        <v>19</v>
      </c>
      <c r="N244" s="183" t="s">
        <v>47</v>
      </c>
      <c r="O244" s="65"/>
      <c r="P244" s="184">
        <f>O244*H244</f>
        <v>0</v>
      </c>
      <c r="Q244" s="184">
        <v>1.0556000000000001</v>
      </c>
      <c r="R244" s="184">
        <f>Q244*H244</f>
        <v>0.22800960000000001</v>
      </c>
      <c r="S244" s="184">
        <v>0</v>
      </c>
      <c r="T244" s="18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6" t="s">
        <v>191</v>
      </c>
      <c r="AT244" s="186" t="s">
        <v>187</v>
      </c>
      <c r="AU244" s="186" t="s">
        <v>86</v>
      </c>
      <c r="AY244" s="18" t="s">
        <v>185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8" t="s">
        <v>84</v>
      </c>
      <c r="BK244" s="187">
        <f>ROUND(I244*H244,2)</f>
        <v>0</v>
      </c>
      <c r="BL244" s="18" t="s">
        <v>191</v>
      </c>
      <c r="BM244" s="186" t="s">
        <v>398</v>
      </c>
    </row>
    <row r="245" spans="1:65" s="2" customFormat="1" ht="29.25">
      <c r="A245" s="35"/>
      <c r="B245" s="36"/>
      <c r="C245" s="37"/>
      <c r="D245" s="188" t="s">
        <v>193</v>
      </c>
      <c r="E245" s="37"/>
      <c r="F245" s="189" t="s">
        <v>399</v>
      </c>
      <c r="G245" s="37"/>
      <c r="H245" s="37"/>
      <c r="I245" s="190"/>
      <c r="J245" s="37"/>
      <c r="K245" s="37"/>
      <c r="L245" s="40"/>
      <c r="M245" s="191"/>
      <c r="N245" s="192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193</v>
      </c>
      <c r="AU245" s="18" t="s">
        <v>86</v>
      </c>
    </row>
    <row r="246" spans="1:65" s="2" customFormat="1" ht="11.25">
      <c r="A246" s="35"/>
      <c r="B246" s="36"/>
      <c r="C246" s="37"/>
      <c r="D246" s="193" t="s">
        <v>195</v>
      </c>
      <c r="E246" s="37"/>
      <c r="F246" s="194" t="s">
        <v>400</v>
      </c>
      <c r="G246" s="37"/>
      <c r="H246" s="37"/>
      <c r="I246" s="190"/>
      <c r="J246" s="37"/>
      <c r="K246" s="37"/>
      <c r="L246" s="40"/>
      <c r="M246" s="191"/>
      <c r="N246" s="192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195</v>
      </c>
      <c r="AU246" s="18" t="s">
        <v>86</v>
      </c>
    </row>
    <row r="247" spans="1:65" s="13" customFormat="1" ht="11.25">
      <c r="B247" s="195"/>
      <c r="C247" s="196"/>
      <c r="D247" s="188" t="s">
        <v>197</v>
      </c>
      <c r="E247" s="197" t="s">
        <v>19</v>
      </c>
      <c r="F247" s="198" t="s">
        <v>392</v>
      </c>
      <c r="G247" s="196"/>
      <c r="H247" s="197" t="s">
        <v>19</v>
      </c>
      <c r="I247" s="199"/>
      <c r="J247" s="196"/>
      <c r="K247" s="196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197</v>
      </c>
      <c r="AU247" s="204" t="s">
        <v>86</v>
      </c>
      <c r="AV247" s="13" t="s">
        <v>84</v>
      </c>
      <c r="AW247" s="13" t="s">
        <v>37</v>
      </c>
      <c r="AX247" s="13" t="s">
        <v>76</v>
      </c>
      <c r="AY247" s="204" t="s">
        <v>185</v>
      </c>
    </row>
    <row r="248" spans="1:65" s="14" customFormat="1" ht="11.25">
      <c r="B248" s="205"/>
      <c r="C248" s="206"/>
      <c r="D248" s="188" t="s">
        <v>197</v>
      </c>
      <c r="E248" s="207" t="s">
        <v>19</v>
      </c>
      <c r="F248" s="208" t="s">
        <v>401</v>
      </c>
      <c r="G248" s="206"/>
      <c r="H248" s="209">
        <v>0.13200000000000001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197</v>
      </c>
      <c r="AU248" s="215" t="s">
        <v>86</v>
      </c>
      <c r="AV248" s="14" t="s">
        <v>86</v>
      </c>
      <c r="AW248" s="14" t="s">
        <v>37</v>
      </c>
      <c r="AX248" s="14" t="s">
        <v>76</v>
      </c>
      <c r="AY248" s="215" t="s">
        <v>185</v>
      </c>
    </row>
    <row r="249" spans="1:65" s="14" customFormat="1" ht="11.25">
      <c r="B249" s="205"/>
      <c r="C249" s="206"/>
      <c r="D249" s="188" t="s">
        <v>197</v>
      </c>
      <c r="E249" s="207" t="s">
        <v>19</v>
      </c>
      <c r="F249" s="208" t="s">
        <v>402</v>
      </c>
      <c r="G249" s="206"/>
      <c r="H249" s="209">
        <v>8.4000000000000005E-2</v>
      </c>
      <c r="I249" s="210"/>
      <c r="J249" s="206"/>
      <c r="K249" s="206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197</v>
      </c>
      <c r="AU249" s="215" t="s">
        <v>86</v>
      </c>
      <c r="AV249" s="14" t="s">
        <v>86</v>
      </c>
      <c r="AW249" s="14" t="s">
        <v>37</v>
      </c>
      <c r="AX249" s="14" t="s">
        <v>76</v>
      </c>
      <c r="AY249" s="215" t="s">
        <v>185</v>
      </c>
    </row>
    <row r="250" spans="1:65" s="15" customFormat="1" ht="11.25">
      <c r="B250" s="216"/>
      <c r="C250" s="217"/>
      <c r="D250" s="188" t="s">
        <v>197</v>
      </c>
      <c r="E250" s="218" t="s">
        <v>19</v>
      </c>
      <c r="F250" s="219" t="s">
        <v>235</v>
      </c>
      <c r="G250" s="217"/>
      <c r="H250" s="220">
        <v>0.216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197</v>
      </c>
      <c r="AU250" s="226" t="s">
        <v>86</v>
      </c>
      <c r="AV250" s="15" t="s">
        <v>191</v>
      </c>
      <c r="AW250" s="15" t="s">
        <v>37</v>
      </c>
      <c r="AX250" s="15" t="s">
        <v>84</v>
      </c>
      <c r="AY250" s="226" t="s">
        <v>185</v>
      </c>
    </row>
    <row r="251" spans="1:65" s="2" customFormat="1" ht="16.5" customHeight="1">
      <c r="A251" s="35"/>
      <c r="B251" s="36"/>
      <c r="C251" s="175" t="s">
        <v>403</v>
      </c>
      <c r="D251" s="175" t="s">
        <v>187</v>
      </c>
      <c r="E251" s="176" t="s">
        <v>404</v>
      </c>
      <c r="F251" s="177" t="s">
        <v>405</v>
      </c>
      <c r="G251" s="178" t="s">
        <v>96</v>
      </c>
      <c r="H251" s="179">
        <v>0.17399999999999999</v>
      </c>
      <c r="I251" s="180"/>
      <c r="J251" s="181">
        <f>ROUND(I251*H251,2)</f>
        <v>0</v>
      </c>
      <c r="K251" s="177" t="s">
        <v>190</v>
      </c>
      <c r="L251" s="40"/>
      <c r="M251" s="182" t="s">
        <v>19</v>
      </c>
      <c r="N251" s="183" t="s">
        <v>47</v>
      </c>
      <c r="O251" s="65"/>
      <c r="P251" s="184">
        <f>O251*H251</f>
        <v>0</v>
      </c>
      <c r="Q251" s="184">
        <v>1.03955</v>
      </c>
      <c r="R251" s="184">
        <f>Q251*H251</f>
        <v>0.18088169999999998</v>
      </c>
      <c r="S251" s="184">
        <v>0</v>
      </c>
      <c r="T251" s="18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6" t="s">
        <v>191</v>
      </c>
      <c r="AT251" s="186" t="s">
        <v>187</v>
      </c>
      <c r="AU251" s="186" t="s">
        <v>86</v>
      </c>
      <c r="AY251" s="18" t="s">
        <v>185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8" t="s">
        <v>84</v>
      </c>
      <c r="BK251" s="187">
        <f>ROUND(I251*H251,2)</f>
        <v>0</v>
      </c>
      <c r="BL251" s="18" t="s">
        <v>191</v>
      </c>
      <c r="BM251" s="186" t="s">
        <v>406</v>
      </c>
    </row>
    <row r="252" spans="1:65" s="2" customFormat="1" ht="29.25">
      <c r="A252" s="35"/>
      <c r="B252" s="36"/>
      <c r="C252" s="37"/>
      <c r="D252" s="188" t="s">
        <v>193</v>
      </c>
      <c r="E252" s="37"/>
      <c r="F252" s="189" t="s">
        <v>407</v>
      </c>
      <c r="G252" s="37"/>
      <c r="H252" s="37"/>
      <c r="I252" s="190"/>
      <c r="J252" s="37"/>
      <c r="K252" s="37"/>
      <c r="L252" s="40"/>
      <c r="M252" s="191"/>
      <c r="N252" s="192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193</v>
      </c>
      <c r="AU252" s="18" t="s">
        <v>86</v>
      </c>
    </row>
    <row r="253" spans="1:65" s="2" customFormat="1" ht="11.25">
      <c r="A253" s="35"/>
      <c r="B253" s="36"/>
      <c r="C253" s="37"/>
      <c r="D253" s="193" t="s">
        <v>195</v>
      </c>
      <c r="E253" s="37"/>
      <c r="F253" s="194" t="s">
        <v>408</v>
      </c>
      <c r="G253" s="37"/>
      <c r="H253" s="37"/>
      <c r="I253" s="190"/>
      <c r="J253" s="37"/>
      <c r="K253" s="37"/>
      <c r="L253" s="40"/>
      <c r="M253" s="191"/>
      <c r="N253" s="192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195</v>
      </c>
      <c r="AU253" s="18" t="s">
        <v>86</v>
      </c>
    </row>
    <row r="254" spans="1:65" s="13" customFormat="1" ht="11.25">
      <c r="B254" s="195"/>
      <c r="C254" s="196"/>
      <c r="D254" s="188" t="s">
        <v>197</v>
      </c>
      <c r="E254" s="197" t="s">
        <v>19</v>
      </c>
      <c r="F254" s="198" t="s">
        <v>392</v>
      </c>
      <c r="G254" s="196"/>
      <c r="H254" s="197" t="s">
        <v>19</v>
      </c>
      <c r="I254" s="199"/>
      <c r="J254" s="196"/>
      <c r="K254" s="196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197</v>
      </c>
      <c r="AU254" s="204" t="s">
        <v>86</v>
      </c>
      <c r="AV254" s="13" t="s">
        <v>84</v>
      </c>
      <c r="AW254" s="13" t="s">
        <v>37</v>
      </c>
      <c r="AX254" s="13" t="s">
        <v>76</v>
      </c>
      <c r="AY254" s="204" t="s">
        <v>185</v>
      </c>
    </row>
    <row r="255" spans="1:65" s="14" customFormat="1" ht="11.25">
      <c r="B255" s="205"/>
      <c r="C255" s="206"/>
      <c r="D255" s="188" t="s">
        <v>197</v>
      </c>
      <c r="E255" s="207" t="s">
        <v>19</v>
      </c>
      <c r="F255" s="208" t="s">
        <v>409</v>
      </c>
      <c r="G255" s="206"/>
      <c r="H255" s="209">
        <v>0.17399999999999999</v>
      </c>
      <c r="I255" s="210"/>
      <c r="J255" s="206"/>
      <c r="K255" s="206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197</v>
      </c>
      <c r="AU255" s="215" t="s">
        <v>86</v>
      </c>
      <c r="AV255" s="14" t="s">
        <v>86</v>
      </c>
      <c r="AW255" s="14" t="s">
        <v>37</v>
      </c>
      <c r="AX255" s="14" t="s">
        <v>84</v>
      </c>
      <c r="AY255" s="215" t="s">
        <v>185</v>
      </c>
    </row>
    <row r="256" spans="1:65" s="12" customFormat="1" ht="22.9" customHeight="1">
      <c r="B256" s="159"/>
      <c r="C256" s="160"/>
      <c r="D256" s="161" t="s">
        <v>75</v>
      </c>
      <c r="E256" s="173" t="s">
        <v>191</v>
      </c>
      <c r="F256" s="173" t="s">
        <v>410</v>
      </c>
      <c r="G256" s="160"/>
      <c r="H256" s="160"/>
      <c r="I256" s="163"/>
      <c r="J256" s="174">
        <f>BK256</f>
        <v>0</v>
      </c>
      <c r="K256" s="160"/>
      <c r="L256" s="165"/>
      <c r="M256" s="166"/>
      <c r="N256" s="167"/>
      <c r="O256" s="167"/>
      <c r="P256" s="168">
        <f>SUM(P257:P265)</f>
        <v>0</v>
      </c>
      <c r="Q256" s="167"/>
      <c r="R256" s="168">
        <f>SUM(R257:R265)</f>
        <v>0</v>
      </c>
      <c r="S256" s="167"/>
      <c r="T256" s="169">
        <f>SUM(T257:T265)</f>
        <v>0</v>
      </c>
      <c r="AR256" s="170" t="s">
        <v>84</v>
      </c>
      <c r="AT256" s="171" t="s">
        <v>75</v>
      </c>
      <c r="AU256" s="171" t="s">
        <v>84</v>
      </c>
      <c r="AY256" s="170" t="s">
        <v>185</v>
      </c>
      <c r="BK256" s="172">
        <f>SUM(BK257:BK265)</f>
        <v>0</v>
      </c>
    </row>
    <row r="257" spans="1:65" s="2" customFormat="1" ht="16.5" customHeight="1">
      <c r="A257" s="35"/>
      <c r="B257" s="36"/>
      <c r="C257" s="175" t="s">
        <v>411</v>
      </c>
      <c r="D257" s="175" t="s">
        <v>187</v>
      </c>
      <c r="E257" s="176" t="s">
        <v>412</v>
      </c>
      <c r="F257" s="177" t="s">
        <v>413</v>
      </c>
      <c r="G257" s="178" t="s">
        <v>92</v>
      </c>
      <c r="H257" s="179">
        <v>2.85</v>
      </c>
      <c r="I257" s="180"/>
      <c r="J257" s="181">
        <f>ROUND(I257*H257,2)</f>
        <v>0</v>
      </c>
      <c r="K257" s="177" t="s">
        <v>190</v>
      </c>
      <c r="L257" s="40"/>
      <c r="M257" s="182" t="s">
        <v>19</v>
      </c>
      <c r="N257" s="183" t="s">
        <v>47</v>
      </c>
      <c r="O257" s="65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6" t="s">
        <v>191</v>
      </c>
      <c r="AT257" s="186" t="s">
        <v>187</v>
      </c>
      <c r="AU257" s="186" t="s">
        <v>86</v>
      </c>
      <c r="AY257" s="18" t="s">
        <v>185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8" t="s">
        <v>84</v>
      </c>
      <c r="BK257" s="187">
        <f>ROUND(I257*H257,2)</f>
        <v>0</v>
      </c>
      <c r="BL257" s="18" t="s">
        <v>191</v>
      </c>
      <c r="BM257" s="186" t="s">
        <v>414</v>
      </c>
    </row>
    <row r="258" spans="1:65" s="2" customFormat="1" ht="11.25">
      <c r="A258" s="35"/>
      <c r="B258" s="36"/>
      <c r="C258" s="37"/>
      <c r="D258" s="188" t="s">
        <v>193</v>
      </c>
      <c r="E258" s="37"/>
      <c r="F258" s="189" t="s">
        <v>415</v>
      </c>
      <c r="G258" s="37"/>
      <c r="H258" s="37"/>
      <c r="I258" s="190"/>
      <c r="J258" s="37"/>
      <c r="K258" s="37"/>
      <c r="L258" s="40"/>
      <c r="M258" s="191"/>
      <c r="N258" s="192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193</v>
      </c>
      <c r="AU258" s="18" t="s">
        <v>86</v>
      </c>
    </row>
    <row r="259" spans="1:65" s="2" customFormat="1" ht="11.25">
      <c r="A259" s="35"/>
      <c r="B259" s="36"/>
      <c r="C259" s="37"/>
      <c r="D259" s="193" t="s">
        <v>195</v>
      </c>
      <c r="E259" s="37"/>
      <c r="F259" s="194" t="s">
        <v>416</v>
      </c>
      <c r="G259" s="37"/>
      <c r="H259" s="37"/>
      <c r="I259" s="190"/>
      <c r="J259" s="37"/>
      <c r="K259" s="37"/>
      <c r="L259" s="40"/>
      <c r="M259" s="191"/>
      <c r="N259" s="192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195</v>
      </c>
      <c r="AU259" s="18" t="s">
        <v>86</v>
      </c>
    </row>
    <row r="260" spans="1:65" s="14" customFormat="1" ht="11.25">
      <c r="B260" s="205"/>
      <c r="C260" s="206"/>
      <c r="D260" s="188" t="s">
        <v>197</v>
      </c>
      <c r="E260" s="207" t="s">
        <v>19</v>
      </c>
      <c r="F260" s="208" t="s">
        <v>417</v>
      </c>
      <c r="G260" s="206"/>
      <c r="H260" s="209">
        <v>2.85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197</v>
      </c>
      <c r="AU260" s="215" t="s">
        <v>86</v>
      </c>
      <c r="AV260" s="14" t="s">
        <v>86</v>
      </c>
      <c r="AW260" s="14" t="s">
        <v>37</v>
      </c>
      <c r="AX260" s="14" t="s">
        <v>84</v>
      </c>
      <c r="AY260" s="215" t="s">
        <v>185</v>
      </c>
    </row>
    <row r="261" spans="1:65" s="2" customFormat="1" ht="16.5" customHeight="1">
      <c r="A261" s="35"/>
      <c r="B261" s="36"/>
      <c r="C261" s="175" t="s">
        <v>418</v>
      </c>
      <c r="D261" s="175" t="s">
        <v>187</v>
      </c>
      <c r="E261" s="176" t="s">
        <v>419</v>
      </c>
      <c r="F261" s="177" t="s">
        <v>420</v>
      </c>
      <c r="G261" s="178" t="s">
        <v>102</v>
      </c>
      <c r="H261" s="179">
        <v>0.83199999999999996</v>
      </c>
      <c r="I261" s="180"/>
      <c r="J261" s="181">
        <f>ROUND(I261*H261,2)</f>
        <v>0</v>
      </c>
      <c r="K261" s="177" t="s">
        <v>190</v>
      </c>
      <c r="L261" s="40"/>
      <c r="M261" s="182" t="s">
        <v>19</v>
      </c>
      <c r="N261" s="183" t="s">
        <v>47</v>
      </c>
      <c r="O261" s="65"/>
      <c r="P261" s="184">
        <f>O261*H261</f>
        <v>0</v>
      </c>
      <c r="Q261" s="184">
        <v>0</v>
      </c>
      <c r="R261" s="184">
        <f>Q261*H261</f>
        <v>0</v>
      </c>
      <c r="S261" s="184">
        <v>0</v>
      </c>
      <c r="T261" s="18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6" t="s">
        <v>191</v>
      </c>
      <c r="AT261" s="186" t="s">
        <v>187</v>
      </c>
      <c r="AU261" s="186" t="s">
        <v>86</v>
      </c>
      <c r="AY261" s="18" t="s">
        <v>185</v>
      </c>
      <c r="BE261" s="187">
        <f>IF(N261="základní",J261,0)</f>
        <v>0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18" t="s">
        <v>84</v>
      </c>
      <c r="BK261" s="187">
        <f>ROUND(I261*H261,2)</f>
        <v>0</v>
      </c>
      <c r="BL261" s="18" t="s">
        <v>191</v>
      </c>
      <c r="BM261" s="186" t="s">
        <v>421</v>
      </c>
    </row>
    <row r="262" spans="1:65" s="2" customFormat="1" ht="11.25">
      <c r="A262" s="35"/>
      <c r="B262" s="36"/>
      <c r="C262" s="37"/>
      <c r="D262" s="188" t="s">
        <v>193</v>
      </c>
      <c r="E262" s="37"/>
      <c r="F262" s="189" t="s">
        <v>422</v>
      </c>
      <c r="G262" s="37"/>
      <c r="H262" s="37"/>
      <c r="I262" s="190"/>
      <c r="J262" s="37"/>
      <c r="K262" s="37"/>
      <c r="L262" s="40"/>
      <c r="M262" s="191"/>
      <c r="N262" s="192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193</v>
      </c>
      <c r="AU262" s="18" t="s">
        <v>86</v>
      </c>
    </row>
    <row r="263" spans="1:65" s="2" customFormat="1" ht="11.25">
      <c r="A263" s="35"/>
      <c r="B263" s="36"/>
      <c r="C263" s="37"/>
      <c r="D263" s="193" t="s">
        <v>195</v>
      </c>
      <c r="E263" s="37"/>
      <c r="F263" s="194" t="s">
        <v>423</v>
      </c>
      <c r="G263" s="37"/>
      <c r="H263" s="37"/>
      <c r="I263" s="190"/>
      <c r="J263" s="37"/>
      <c r="K263" s="37"/>
      <c r="L263" s="40"/>
      <c r="M263" s="191"/>
      <c r="N263" s="192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195</v>
      </c>
      <c r="AU263" s="18" t="s">
        <v>86</v>
      </c>
    </row>
    <row r="264" spans="1:65" s="13" customFormat="1" ht="11.25">
      <c r="B264" s="195"/>
      <c r="C264" s="196"/>
      <c r="D264" s="188" t="s">
        <v>197</v>
      </c>
      <c r="E264" s="197" t="s">
        <v>19</v>
      </c>
      <c r="F264" s="198" t="s">
        <v>205</v>
      </c>
      <c r="G264" s="196"/>
      <c r="H264" s="197" t="s">
        <v>19</v>
      </c>
      <c r="I264" s="199"/>
      <c r="J264" s="196"/>
      <c r="K264" s="196"/>
      <c r="L264" s="200"/>
      <c r="M264" s="201"/>
      <c r="N264" s="202"/>
      <c r="O264" s="202"/>
      <c r="P264" s="202"/>
      <c r="Q264" s="202"/>
      <c r="R264" s="202"/>
      <c r="S264" s="202"/>
      <c r="T264" s="203"/>
      <c r="AT264" s="204" t="s">
        <v>197</v>
      </c>
      <c r="AU264" s="204" t="s">
        <v>86</v>
      </c>
      <c r="AV264" s="13" t="s">
        <v>84</v>
      </c>
      <c r="AW264" s="13" t="s">
        <v>37</v>
      </c>
      <c r="AX264" s="13" t="s">
        <v>76</v>
      </c>
      <c r="AY264" s="204" t="s">
        <v>185</v>
      </c>
    </row>
    <row r="265" spans="1:65" s="14" customFormat="1" ht="11.25">
      <c r="B265" s="205"/>
      <c r="C265" s="206"/>
      <c r="D265" s="188" t="s">
        <v>197</v>
      </c>
      <c r="E265" s="207" t="s">
        <v>19</v>
      </c>
      <c r="F265" s="208" t="s">
        <v>424</v>
      </c>
      <c r="G265" s="206"/>
      <c r="H265" s="209">
        <v>0.83199999999999996</v>
      </c>
      <c r="I265" s="210"/>
      <c r="J265" s="206"/>
      <c r="K265" s="206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197</v>
      </c>
      <c r="AU265" s="215" t="s">
        <v>86</v>
      </c>
      <c r="AV265" s="14" t="s">
        <v>86</v>
      </c>
      <c r="AW265" s="14" t="s">
        <v>37</v>
      </c>
      <c r="AX265" s="14" t="s">
        <v>84</v>
      </c>
      <c r="AY265" s="215" t="s">
        <v>185</v>
      </c>
    </row>
    <row r="266" spans="1:65" s="12" customFormat="1" ht="22.9" customHeight="1">
      <c r="B266" s="159"/>
      <c r="C266" s="160"/>
      <c r="D266" s="161" t="s">
        <v>75</v>
      </c>
      <c r="E266" s="173" t="s">
        <v>241</v>
      </c>
      <c r="F266" s="173" t="s">
        <v>425</v>
      </c>
      <c r="G266" s="160"/>
      <c r="H266" s="160"/>
      <c r="I266" s="163"/>
      <c r="J266" s="174">
        <f>BK266</f>
        <v>0</v>
      </c>
      <c r="K266" s="160"/>
      <c r="L266" s="165"/>
      <c r="M266" s="166"/>
      <c r="N266" s="167"/>
      <c r="O266" s="167"/>
      <c r="P266" s="168">
        <f>SUM(P267:P283)</f>
        <v>0</v>
      </c>
      <c r="Q266" s="167"/>
      <c r="R266" s="168">
        <f>SUM(R267:R283)</f>
        <v>9.8032000000000002E-4</v>
      </c>
      <c r="S266" s="167"/>
      <c r="T266" s="169">
        <f>SUM(T267:T283)</f>
        <v>0</v>
      </c>
      <c r="AR266" s="170" t="s">
        <v>84</v>
      </c>
      <c r="AT266" s="171" t="s">
        <v>75</v>
      </c>
      <c r="AU266" s="171" t="s">
        <v>84</v>
      </c>
      <c r="AY266" s="170" t="s">
        <v>185</v>
      </c>
      <c r="BK266" s="172">
        <f>SUM(BK267:BK283)</f>
        <v>0</v>
      </c>
    </row>
    <row r="267" spans="1:65" s="2" customFormat="1" ht="21.75" customHeight="1">
      <c r="A267" s="35"/>
      <c r="B267" s="36"/>
      <c r="C267" s="175" t="s">
        <v>426</v>
      </c>
      <c r="D267" s="175" t="s">
        <v>187</v>
      </c>
      <c r="E267" s="176" t="s">
        <v>427</v>
      </c>
      <c r="F267" s="177" t="s">
        <v>428</v>
      </c>
      <c r="G267" s="178" t="s">
        <v>354</v>
      </c>
      <c r="H267" s="179">
        <v>0.2</v>
      </c>
      <c r="I267" s="180"/>
      <c r="J267" s="181">
        <f>ROUND(I267*H267,2)</f>
        <v>0</v>
      </c>
      <c r="K267" s="177" t="s">
        <v>190</v>
      </c>
      <c r="L267" s="40"/>
      <c r="M267" s="182" t="s">
        <v>19</v>
      </c>
      <c r="N267" s="183" t="s">
        <v>47</v>
      </c>
      <c r="O267" s="65"/>
      <c r="P267" s="184">
        <f>O267*H267</f>
        <v>0</v>
      </c>
      <c r="Q267" s="184">
        <v>1.0000000000000001E-5</v>
      </c>
      <c r="R267" s="184">
        <f>Q267*H267</f>
        <v>2.0000000000000003E-6</v>
      </c>
      <c r="S267" s="184">
        <v>0</v>
      </c>
      <c r="T267" s="18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6" t="s">
        <v>191</v>
      </c>
      <c r="AT267" s="186" t="s">
        <v>187</v>
      </c>
      <c r="AU267" s="186" t="s">
        <v>86</v>
      </c>
      <c r="AY267" s="18" t="s">
        <v>185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8" t="s">
        <v>84</v>
      </c>
      <c r="BK267" s="187">
        <f>ROUND(I267*H267,2)</f>
        <v>0</v>
      </c>
      <c r="BL267" s="18" t="s">
        <v>191</v>
      </c>
      <c r="BM267" s="186" t="s">
        <v>429</v>
      </c>
    </row>
    <row r="268" spans="1:65" s="2" customFormat="1" ht="11.25">
      <c r="A268" s="35"/>
      <c r="B268" s="36"/>
      <c r="C268" s="37"/>
      <c r="D268" s="188" t="s">
        <v>193</v>
      </c>
      <c r="E268" s="37"/>
      <c r="F268" s="189" t="s">
        <v>430</v>
      </c>
      <c r="G268" s="37"/>
      <c r="H268" s="37"/>
      <c r="I268" s="190"/>
      <c r="J268" s="37"/>
      <c r="K268" s="37"/>
      <c r="L268" s="40"/>
      <c r="M268" s="191"/>
      <c r="N268" s="192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193</v>
      </c>
      <c r="AU268" s="18" t="s">
        <v>86</v>
      </c>
    </row>
    <row r="269" spans="1:65" s="2" customFormat="1" ht="11.25">
      <c r="A269" s="35"/>
      <c r="B269" s="36"/>
      <c r="C269" s="37"/>
      <c r="D269" s="193" t="s">
        <v>195</v>
      </c>
      <c r="E269" s="37"/>
      <c r="F269" s="194" t="s">
        <v>431</v>
      </c>
      <c r="G269" s="37"/>
      <c r="H269" s="37"/>
      <c r="I269" s="190"/>
      <c r="J269" s="37"/>
      <c r="K269" s="37"/>
      <c r="L269" s="40"/>
      <c r="M269" s="191"/>
      <c r="N269" s="192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195</v>
      </c>
      <c r="AU269" s="18" t="s">
        <v>86</v>
      </c>
    </row>
    <row r="270" spans="1:65" s="13" customFormat="1" ht="11.25">
      <c r="B270" s="195"/>
      <c r="C270" s="196"/>
      <c r="D270" s="188" t="s">
        <v>197</v>
      </c>
      <c r="E270" s="197" t="s">
        <v>19</v>
      </c>
      <c r="F270" s="198" t="s">
        <v>365</v>
      </c>
      <c r="G270" s="196"/>
      <c r="H270" s="197" t="s">
        <v>19</v>
      </c>
      <c r="I270" s="199"/>
      <c r="J270" s="196"/>
      <c r="K270" s="196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197</v>
      </c>
      <c r="AU270" s="204" t="s">
        <v>86</v>
      </c>
      <c r="AV270" s="13" t="s">
        <v>84</v>
      </c>
      <c r="AW270" s="13" t="s">
        <v>37</v>
      </c>
      <c r="AX270" s="13" t="s">
        <v>76</v>
      </c>
      <c r="AY270" s="204" t="s">
        <v>185</v>
      </c>
    </row>
    <row r="271" spans="1:65" s="13" customFormat="1" ht="11.25">
      <c r="B271" s="195"/>
      <c r="C271" s="196"/>
      <c r="D271" s="188" t="s">
        <v>197</v>
      </c>
      <c r="E271" s="197" t="s">
        <v>19</v>
      </c>
      <c r="F271" s="198" t="s">
        <v>432</v>
      </c>
      <c r="G271" s="196"/>
      <c r="H271" s="197" t="s">
        <v>19</v>
      </c>
      <c r="I271" s="199"/>
      <c r="J271" s="196"/>
      <c r="K271" s="196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197</v>
      </c>
      <c r="AU271" s="204" t="s">
        <v>86</v>
      </c>
      <c r="AV271" s="13" t="s">
        <v>84</v>
      </c>
      <c r="AW271" s="13" t="s">
        <v>37</v>
      </c>
      <c r="AX271" s="13" t="s">
        <v>76</v>
      </c>
      <c r="AY271" s="204" t="s">
        <v>185</v>
      </c>
    </row>
    <row r="272" spans="1:65" s="14" customFormat="1" ht="11.25">
      <c r="B272" s="205"/>
      <c r="C272" s="206"/>
      <c r="D272" s="188" t="s">
        <v>197</v>
      </c>
      <c r="E272" s="207" t="s">
        <v>19</v>
      </c>
      <c r="F272" s="208" t="s">
        <v>433</v>
      </c>
      <c r="G272" s="206"/>
      <c r="H272" s="209">
        <v>0.2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197</v>
      </c>
      <c r="AU272" s="215" t="s">
        <v>86</v>
      </c>
      <c r="AV272" s="14" t="s">
        <v>86</v>
      </c>
      <c r="AW272" s="14" t="s">
        <v>37</v>
      </c>
      <c r="AX272" s="14" t="s">
        <v>84</v>
      </c>
      <c r="AY272" s="215" t="s">
        <v>185</v>
      </c>
    </row>
    <row r="273" spans="1:65" s="2" customFormat="1" ht="16.5" customHeight="1">
      <c r="A273" s="35"/>
      <c r="B273" s="36"/>
      <c r="C273" s="227" t="s">
        <v>434</v>
      </c>
      <c r="D273" s="227" t="s">
        <v>238</v>
      </c>
      <c r="E273" s="228" t="s">
        <v>435</v>
      </c>
      <c r="F273" s="229" t="s">
        <v>436</v>
      </c>
      <c r="G273" s="230" t="s">
        <v>354</v>
      </c>
      <c r="H273" s="231">
        <v>0.20599999999999999</v>
      </c>
      <c r="I273" s="232"/>
      <c r="J273" s="233">
        <f>ROUND(I273*H273,2)</f>
        <v>0</v>
      </c>
      <c r="K273" s="229" t="s">
        <v>190</v>
      </c>
      <c r="L273" s="234"/>
      <c r="M273" s="235" t="s">
        <v>19</v>
      </c>
      <c r="N273" s="236" t="s">
        <v>47</v>
      </c>
      <c r="O273" s="65"/>
      <c r="P273" s="184">
        <f>O273*H273</f>
        <v>0</v>
      </c>
      <c r="Q273" s="184">
        <v>1.72E-3</v>
      </c>
      <c r="R273" s="184">
        <f>Q273*H273</f>
        <v>3.5431999999999998E-4</v>
      </c>
      <c r="S273" s="184">
        <v>0</v>
      </c>
      <c r="T273" s="18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6" t="s">
        <v>241</v>
      </c>
      <c r="AT273" s="186" t="s">
        <v>238</v>
      </c>
      <c r="AU273" s="186" t="s">
        <v>86</v>
      </c>
      <c r="AY273" s="18" t="s">
        <v>185</v>
      </c>
      <c r="BE273" s="187">
        <f>IF(N273="základní",J273,0)</f>
        <v>0</v>
      </c>
      <c r="BF273" s="187">
        <f>IF(N273="snížená",J273,0)</f>
        <v>0</v>
      </c>
      <c r="BG273" s="187">
        <f>IF(N273="zákl. přenesená",J273,0)</f>
        <v>0</v>
      </c>
      <c r="BH273" s="187">
        <f>IF(N273="sníž. přenesená",J273,0)</f>
        <v>0</v>
      </c>
      <c r="BI273" s="187">
        <f>IF(N273="nulová",J273,0)</f>
        <v>0</v>
      </c>
      <c r="BJ273" s="18" t="s">
        <v>84</v>
      </c>
      <c r="BK273" s="187">
        <f>ROUND(I273*H273,2)</f>
        <v>0</v>
      </c>
      <c r="BL273" s="18" t="s">
        <v>191</v>
      </c>
      <c r="BM273" s="186" t="s">
        <v>437</v>
      </c>
    </row>
    <row r="274" spans="1:65" s="2" customFormat="1" ht="11.25">
      <c r="A274" s="35"/>
      <c r="B274" s="36"/>
      <c r="C274" s="37"/>
      <c r="D274" s="188" t="s">
        <v>193</v>
      </c>
      <c r="E274" s="37"/>
      <c r="F274" s="189" t="s">
        <v>436</v>
      </c>
      <c r="G274" s="37"/>
      <c r="H274" s="37"/>
      <c r="I274" s="190"/>
      <c r="J274" s="37"/>
      <c r="K274" s="37"/>
      <c r="L274" s="40"/>
      <c r="M274" s="191"/>
      <c r="N274" s="192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193</v>
      </c>
      <c r="AU274" s="18" t="s">
        <v>86</v>
      </c>
    </row>
    <row r="275" spans="1:65" s="13" customFormat="1" ht="11.25">
      <c r="B275" s="195"/>
      <c r="C275" s="196"/>
      <c r="D275" s="188" t="s">
        <v>197</v>
      </c>
      <c r="E275" s="197" t="s">
        <v>19</v>
      </c>
      <c r="F275" s="198" t="s">
        <v>365</v>
      </c>
      <c r="G275" s="196"/>
      <c r="H275" s="197" t="s">
        <v>19</v>
      </c>
      <c r="I275" s="199"/>
      <c r="J275" s="196"/>
      <c r="K275" s="196"/>
      <c r="L275" s="200"/>
      <c r="M275" s="201"/>
      <c r="N275" s="202"/>
      <c r="O275" s="202"/>
      <c r="P275" s="202"/>
      <c r="Q275" s="202"/>
      <c r="R275" s="202"/>
      <c r="S275" s="202"/>
      <c r="T275" s="203"/>
      <c r="AT275" s="204" t="s">
        <v>197</v>
      </c>
      <c r="AU275" s="204" t="s">
        <v>86</v>
      </c>
      <c r="AV275" s="13" t="s">
        <v>84</v>
      </c>
      <c r="AW275" s="13" t="s">
        <v>37</v>
      </c>
      <c r="AX275" s="13" t="s">
        <v>76</v>
      </c>
      <c r="AY275" s="204" t="s">
        <v>185</v>
      </c>
    </row>
    <row r="276" spans="1:65" s="13" customFormat="1" ht="11.25">
      <c r="B276" s="195"/>
      <c r="C276" s="196"/>
      <c r="D276" s="188" t="s">
        <v>197</v>
      </c>
      <c r="E276" s="197" t="s">
        <v>19</v>
      </c>
      <c r="F276" s="198" t="s">
        <v>432</v>
      </c>
      <c r="G276" s="196"/>
      <c r="H276" s="197" t="s">
        <v>19</v>
      </c>
      <c r="I276" s="199"/>
      <c r="J276" s="196"/>
      <c r="K276" s="196"/>
      <c r="L276" s="200"/>
      <c r="M276" s="201"/>
      <c r="N276" s="202"/>
      <c r="O276" s="202"/>
      <c r="P276" s="202"/>
      <c r="Q276" s="202"/>
      <c r="R276" s="202"/>
      <c r="S276" s="202"/>
      <c r="T276" s="203"/>
      <c r="AT276" s="204" t="s">
        <v>197</v>
      </c>
      <c r="AU276" s="204" t="s">
        <v>86</v>
      </c>
      <c r="AV276" s="13" t="s">
        <v>84</v>
      </c>
      <c r="AW276" s="13" t="s">
        <v>37</v>
      </c>
      <c r="AX276" s="13" t="s">
        <v>76</v>
      </c>
      <c r="AY276" s="204" t="s">
        <v>185</v>
      </c>
    </row>
    <row r="277" spans="1:65" s="14" customFormat="1" ht="11.25">
      <c r="B277" s="205"/>
      <c r="C277" s="206"/>
      <c r="D277" s="188" t="s">
        <v>197</v>
      </c>
      <c r="E277" s="207" t="s">
        <v>19</v>
      </c>
      <c r="F277" s="208" t="s">
        <v>433</v>
      </c>
      <c r="G277" s="206"/>
      <c r="H277" s="209">
        <v>0.2</v>
      </c>
      <c r="I277" s="210"/>
      <c r="J277" s="206"/>
      <c r="K277" s="206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197</v>
      </c>
      <c r="AU277" s="215" t="s">
        <v>86</v>
      </c>
      <c r="AV277" s="14" t="s">
        <v>86</v>
      </c>
      <c r="AW277" s="14" t="s">
        <v>37</v>
      </c>
      <c r="AX277" s="14" t="s">
        <v>84</v>
      </c>
      <c r="AY277" s="215" t="s">
        <v>185</v>
      </c>
    </row>
    <row r="278" spans="1:65" s="14" customFormat="1" ht="11.25">
      <c r="B278" s="205"/>
      <c r="C278" s="206"/>
      <c r="D278" s="188" t="s">
        <v>197</v>
      </c>
      <c r="E278" s="206"/>
      <c r="F278" s="208" t="s">
        <v>438</v>
      </c>
      <c r="G278" s="206"/>
      <c r="H278" s="209">
        <v>0.20599999999999999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197</v>
      </c>
      <c r="AU278" s="215" t="s">
        <v>86</v>
      </c>
      <c r="AV278" s="14" t="s">
        <v>86</v>
      </c>
      <c r="AW278" s="14" t="s">
        <v>4</v>
      </c>
      <c r="AX278" s="14" t="s">
        <v>84</v>
      </c>
      <c r="AY278" s="215" t="s">
        <v>185</v>
      </c>
    </row>
    <row r="279" spans="1:65" s="2" customFormat="1" ht="16.5" customHeight="1">
      <c r="A279" s="35"/>
      <c r="B279" s="36"/>
      <c r="C279" s="175" t="s">
        <v>439</v>
      </c>
      <c r="D279" s="175" t="s">
        <v>187</v>
      </c>
      <c r="E279" s="176" t="s">
        <v>440</v>
      </c>
      <c r="F279" s="177" t="s">
        <v>441</v>
      </c>
      <c r="G279" s="178" t="s">
        <v>354</v>
      </c>
      <c r="H279" s="179">
        <v>10.4</v>
      </c>
      <c r="I279" s="180"/>
      <c r="J279" s="181">
        <f>ROUND(I279*H279,2)</f>
        <v>0</v>
      </c>
      <c r="K279" s="177" t="s">
        <v>190</v>
      </c>
      <c r="L279" s="40"/>
      <c r="M279" s="182" t="s">
        <v>19</v>
      </c>
      <c r="N279" s="183" t="s">
        <v>47</v>
      </c>
      <c r="O279" s="65"/>
      <c r="P279" s="184">
        <f>O279*H279</f>
        <v>0</v>
      </c>
      <c r="Q279" s="184">
        <v>6.0000000000000002E-5</v>
      </c>
      <c r="R279" s="184">
        <f>Q279*H279</f>
        <v>6.2399999999999999E-4</v>
      </c>
      <c r="S279" s="184">
        <v>0</v>
      </c>
      <c r="T279" s="18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6" t="s">
        <v>191</v>
      </c>
      <c r="AT279" s="186" t="s">
        <v>187</v>
      </c>
      <c r="AU279" s="186" t="s">
        <v>86</v>
      </c>
      <c r="AY279" s="18" t="s">
        <v>185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8" t="s">
        <v>84</v>
      </c>
      <c r="BK279" s="187">
        <f>ROUND(I279*H279,2)</f>
        <v>0</v>
      </c>
      <c r="BL279" s="18" t="s">
        <v>191</v>
      </c>
      <c r="BM279" s="186" t="s">
        <v>442</v>
      </c>
    </row>
    <row r="280" spans="1:65" s="2" customFormat="1" ht="11.25">
      <c r="A280" s="35"/>
      <c r="B280" s="36"/>
      <c r="C280" s="37"/>
      <c r="D280" s="188" t="s">
        <v>193</v>
      </c>
      <c r="E280" s="37"/>
      <c r="F280" s="189" t="s">
        <v>443</v>
      </c>
      <c r="G280" s="37"/>
      <c r="H280" s="37"/>
      <c r="I280" s="190"/>
      <c r="J280" s="37"/>
      <c r="K280" s="37"/>
      <c r="L280" s="40"/>
      <c r="M280" s="191"/>
      <c r="N280" s="192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193</v>
      </c>
      <c r="AU280" s="18" t="s">
        <v>86</v>
      </c>
    </row>
    <row r="281" spans="1:65" s="2" customFormat="1" ht="11.25">
      <c r="A281" s="35"/>
      <c r="B281" s="36"/>
      <c r="C281" s="37"/>
      <c r="D281" s="193" t="s">
        <v>195</v>
      </c>
      <c r="E281" s="37"/>
      <c r="F281" s="194" t="s">
        <v>444</v>
      </c>
      <c r="G281" s="37"/>
      <c r="H281" s="37"/>
      <c r="I281" s="190"/>
      <c r="J281" s="37"/>
      <c r="K281" s="37"/>
      <c r="L281" s="40"/>
      <c r="M281" s="191"/>
      <c r="N281" s="192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195</v>
      </c>
      <c r="AU281" s="18" t="s">
        <v>86</v>
      </c>
    </row>
    <row r="282" spans="1:65" s="13" customFormat="1" ht="11.25">
      <c r="B282" s="195"/>
      <c r="C282" s="196"/>
      <c r="D282" s="188" t="s">
        <v>197</v>
      </c>
      <c r="E282" s="197" t="s">
        <v>19</v>
      </c>
      <c r="F282" s="198" t="s">
        <v>205</v>
      </c>
      <c r="G282" s="196"/>
      <c r="H282" s="197" t="s">
        <v>19</v>
      </c>
      <c r="I282" s="199"/>
      <c r="J282" s="196"/>
      <c r="K282" s="196"/>
      <c r="L282" s="200"/>
      <c r="M282" s="201"/>
      <c r="N282" s="202"/>
      <c r="O282" s="202"/>
      <c r="P282" s="202"/>
      <c r="Q282" s="202"/>
      <c r="R282" s="202"/>
      <c r="S282" s="202"/>
      <c r="T282" s="203"/>
      <c r="AT282" s="204" t="s">
        <v>197</v>
      </c>
      <c r="AU282" s="204" t="s">
        <v>86</v>
      </c>
      <c r="AV282" s="13" t="s">
        <v>84</v>
      </c>
      <c r="AW282" s="13" t="s">
        <v>37</v>
      </c>
      <c r="AX282" s="13" t="s">
        <v>76</v>
      </c>
      <c r="AY282" s="204" t="s">
        <v>185</v>
      </c>
    </row>
    <row r="283" spans="1:65" s="14" customFormat="1" ht="11.25">
      <c r="B283" s="205"/>
      <c r="C283" s="206"/>
      <c r="D283" s="188" t="s">
        <v>197</v>
      </c>
      <c r="E283" s="207" t="s">
        <v>19</v>
      </c>
      <c r="F283" s="208" t="s">
        <v>445</v>
      </c>
      <c r="G283" s="206"/>
      <c r="H283" s="209">
        <v>10.4</v>
      </c>
      <c r="I283" s="210"/>
      <c r="J283" s="206"/>
      <c r="K283" s="206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197</v>
      </c>
      <c r="AU283" s="215" t="s">
        <v>86</v>
      </c>
      <c r="AV283" s="14" t="s">
        <v>86</v>
      </c>
      <c r="AW283" s="14" t="s">
        <v>37</v>
      </c>
      <c r="AX283" s="14" t="s">
        <v>84</v>
      </c>
      <c r="AY283" s="215" t="s">
        <v>185</v>
      </c>
    </row>
    <row r="284" spans="1:65" s="12" customFormat="1" ht="22.9" customHeight="1">
      <c r="B284" s="159"/>
      <c r="C284" s="160"/>
      <c r="D284" s="161" t="s">
        <v>75</v>
      </c>
      <c r="E284" s="173" t="s">
        <v>249</v>
      </c>
      <c r="F284" s="173" t="s">
        <v>446</v>
      </c>
      <c r="G284" s="160"/>
      <c r="H284" s="160"/>
      <c r="I284" s="163"/>
      <c r="J284" s="174">
        <f>BK284</f>
        <v>0</v>
      </c>
      <c r="K284" s="160"/>
      <c r="L284" s="165"/>
      <c r="M284" s="166"/>
      <c r="N284" s="167"/>
      <c r="O284" s="167"/>
      <c r="P284" s="168">
        <f>P285+SUM(P286:P373)</f>
        <v>0</v>
      </c>
      <c r="Q284" s="167"/>
      <c r="R284" s="168">
        <f>R285+SUM(R286:R373)</f>
        <v>7.5034768123000006</v>
      </c>
      <c r="S284" s="167"/>
      <c r="T284" s="169">
        <f>T285+SUM(T286:T373)</f>
        <v>12.935750000000002</v>
      </c>
      <c r="AR284" s="170" t="s">
        <v>84</v>
      </c>
      <c r="AT284" s="171" t="s">
        <v>75</v>
      </c>
      <c r="AU284" s="171" t="s">
        <v>84</v>
      </c>
      <c r="AY284" s="170" t="s">
        <v>185</v>
      </c>
      <c r="BK284" s="172">
        <f>BK285+SUM(BK286:BK373)</f>
        <v>0</v>
      </c>
    </row>
    <row r="285" spans="1:65" s="2" customFormat="1" ht="21.75" customHeight="1">
      <c r="A285" s="35"/>
      <c r="B285" s="36"/>
      <c r="C285" s="175" t="s">
        <v>447</v>
      </c>
      <c r="D285" s="175" t="s">
        <v>187</v>
      </c>
      <c r="E285" s="176" t="s">
        <v>448</v>
      </c>
      <c r="F285" s="177" t="s">
        <v>449</v>
      </c>
      <c r="G285" s="178" t="s">
        <v>102</v>
      </c>
      <c r="H285" s="179">
        <v>5.85</v>
      </c>
      <c r="I285" s="180"/>
      <c r="J285" s="181">
        <f>ROUND(I285*H285,2)</f>
        <v>0</v>
      </c>
      <c r="K285" s="177" t="s">
        <v>190</v>
      </c>
      <c r="L285" s="40"/>
      <c r="M285" s="182" t="s">
        <v>19</v>
      </c>
      <c r="N285" s="183" t="s">
        <v>47</v>
      </c>
      <c r="O285" s="65"/>
      <c r="P285" s="184">
        <f>O285*H285</f>
        <v>0</v>
      </c>
      <c r="Q285" s="184">
        <v>0</v>
      </c>
      <c r="R285" s="184">
        <f>Q285*H285</f>
        <v>0</v>
      </c>
      <c r="S285" s="184">
        <v>0</v>
      </c>
      <c r="T285" s="18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6" t="s">
        <v>191</v>
      </c>
      <c r="AT285" s="186" t="s">
        <v>187</v>
      </c>
      <c r="AU285" s="186" t="s">
        <v>86</v>
      </c>
      <c r="AY285" s="18" t="s">
        <v>185</v>
      </c>
      <c r="BE285" s="187">
        <f>IF(N285="základní",J285,0)</f>
        <v>0</v>
      </c>
      <c r="BF285" s="187">
        <f>IF(N285="snížená",J285,0)</f>
        <v>0</v>
      </c>
      <c r="BG285" s="187">
        <f>IF(N285="zákl. přenesená",J285,0)</f>
        <v>0</v>
      </c>
      <c r="BH285" s="187">
        <f>IF(N285="sníž. přenesená",J285,0)</f>
        <v>0</v>
      </c>
      <c r="BI285" s="187">
        <f>IF(N285="nulová",J285,0)</f>
        <v>0</v>
      </c>
      <c r="BJ285" s="18" t="s">
        <v>84</v>
      </c>
      <c r="BK285" s="187">
        <f>ROUND(I285*H285,2)</f>
        <v>0</v>
      </c>
      <c r="BL285" s="18" t="s">
        <v>191</v>
      </c>
      <c r="BM285" s="186" t="s">
        <v>450</v>
      </c>
    </row>
    <row r="286" spans="1:65" s="2" customFormat="1" ht="19.5">
      <c r="A286" s="35"/>
      <c r="B286" s="36"/>
      <c r="C286" s="37"/>
      <c r="D286" s="188" t="s">
        <v>193</v>
      </c>
      <c r="E286" s="37"/>
      <c r="F286" s="189" t="s">
        <v>451</v>
      </c>
      <c r="G286" s="37"/>
      <c r="H286" s="37"/>
      <c r="I286" s="190"/>
      <c r="J286" s="37"/>
      <c r="K286" s="37"/>
      <c r="L286" s="40"/>
      <c r="M286" s="191"/>
      <c r="N286" s="192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193</v>
      </c>
      <c r="AU286" s="18" t="s">
        <v>86</v>
      </c>
    </row>
    <row r="287" spans="1:65" s="2" customFormat="1" ht="11.25">
      <c r="A287" s="35"/>
      <c r="B287" s="36"/>
      <c r="C287" s="37"/>
      <c r="D287" s="193" t="s">
        <v>195</v>
      </c>
      <c r="E287" s="37"/>
      <c r="F287" s="194" t="s">
        <v>452</v>
      </c>
      <c r="G287" s="37"/>
      <c r="H287" s="37"/>
      <c r="I287" s="190"/>
      <c r="J287" s="37"/>
      <c r="K287" s="37"/>
      <c r="L287" s="40"/>
      <c r="M287" s="191"/>
      <c r="N287" s="192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195</v>
      </c>
      <c r="AU287" s="18" t="s">
        <v>86</v>
      </c>
    </row>
    <row r="288" spans="1:65" s="13" customFormat="1" ht="11.25">
      <c r="B288" s="195"/>
      <c r="C288" s="196"/>
      <c r="D288" s="188" t="s">
        <v>197</v>
      </c>
      <c r="E288" s="197" t="s">
        <v>19</v>
      </c>
      <c r="F288" s="198" t="s">
        <v>366</v>
      </c>
      <c r="G288" s="196"/>
      <c r="H288" s="197" t="s">
        <v>19</v>
      </c>
      <c r="I288" s="199"/>
      <c r="J288" s="196"/>
      <c r="K288" s="196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197</v>
      </c>
      <c r="AU288" s="204" t="s">
        <v>86</v>
      </c>
      <c r="AV288" s="13" t="s">
        <v>84</v>
      </c>
      <c r="AW288" s="13" t="s">
        <v>37</v>
      </c>
      <c r="AX288" s="13" t="s">
        <v>76</v>
      </c>
      <c r="AY288" s="204" t="s">
        <v>185</v>
      </c>
    </row>
    <row r="289" spans="1:65" s="14" customFormat="1" ht="11.25">
      <c r="B289" s="205"/>
      <c r="C289" s="206"/>
      <c r="D289" s="188" t="s">
        <v>197</v>
      </c>
      <c r="E289" s="207" t="s">
        <v>19</v>
      </c>
      <c r="F289" s="208" t="s">
        <v>453</v>
      </c>
      <c r="G289" s="206"/>
      <c r="H289" s="209">
        <v>5.85</v>
      </c>
      <c r="I289" s="210"/>
      <c r="J289" s="206"/>
      <c r="K289" s="206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197</v>
      </c>
      <c r="AU289" s="215" t="s">
        <v>86</v>
      </c>
      <c r="AV289" s="14" t="s">
        <v>86</v>
      </c>
      <c r="AW289" s="14" t="s">
        <v>37</v>
      </c>
      <c r="AX289" s="14" t="s">
        <v>76</v>
      </c>
      <c r="AY289" s="215" t="s">
        <v>185</v>
      </c>
    </row>
    <row r="290" spans="1:65" s="15" customFormat="1" ht="11.25">
      <c r="B290" s="216"/>
      <c r="C290" s="217"/>
      <c r="D290" s="188" t="s">
        <v>197</v>
      </c>
      <c r="E290" s="218" t="s">
        <v>106</v>
      </c>
      <c r="F290" s="219" t="s">
        <v>235</v>
      </c>
      <c r="G290" s="217"/>
      <c r="H290" s="220">
        <v>5.85</v>
      </c>
      <c r="I290" s="221"/>
      <c r="J290" s="217"/>
      <c r="K290" s="217"/>
      <c r="L290" s="222"/>
      <c r="M290" s="223"/>
      <c r="N290" s="224"/>
      <c r="O290" s="224"/>
      <c r="P290" s="224"/>
      <c r="Q290" s="224"/>
      <c r="R290" s="224"/>
      <c r="S290" s="224"/>
      <c r="T290" s="225"/>
      <c r="AT290" s="226" t="s">
        <v>197</v>
      </c>
      <c r="AU290" s="226" t="s">
        <v>86</v>
      </c>
      <c r="AV290" s="15" t="s">
        <v>191</v>
      </c>
      <c r="AW290" s="15" t="s">
        <v>37</v>
      </c>
      <c r="AX290" s="15" t="s">
        <v>84</v>
      </c>
      <c r="AY290" s="226" t="s">
        <v>185</v>
      </c>
    </row>
    <row r="291" spans="1:65" s="2" customFormat="1" ht="16.5" customHeight="1">
      <c r="A291" s="35"/>
      <c r="B291" s="36"/>
      <c r="C291" s="175" t="s">
        <v>454</v>
      </c>
      <c r="D291" s="175" t="s">
        <v>187</v>
      </c>
      <c r="E291" s="176" t="s">
        <v>455</v>
      </c>
      <c r="F291" s="177" t="s">
        <v>456</v>
      </c>
      <c r="G291" s="178" t="s">
        <v>102</v>
      </c>
      <c r="H291" s="179">
        <v>5.85</v>
      </c>
      <c r="I291" s="180"/>
      <c r="J291" s="181">
        <f>ROUND(I291*H291,2)</f>
        <v>0</v>
      </c>
      <c r="K291" s="177" t="s">
        <v>190</v>
      </c>
      <c r="L291" s="40"/>
      <c r="M291" s="182" t="s">
        <v>19</v>
      </c>
      <c r="N291" s="183" t="s">
        <v>47</v>
      </c>
      <c r="O291" s="65"/>
      <c r="P291" s="184">
        <f>O291*H291</f>
        <v>0</v>
      </c>
      <c r="Q291" s="184">
        <v>0</v>
      </c>
      <c r="R291" s="184">
        <f>Q291*H291</f>
        <v>0</v>
      </c>
      <c r="S291" s="184">
        <v>0</v>
      </c>
      <c r="T291" s="18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6" t="s">
        <v>191</v>
      </c>
      <c r="AT291" s="186" t="s">
        <v>187</v>
      </c>
      <c r="AU291" s="186" t="s">
        <v>86</v>
      </c>
      <c r="AY291" s="18" t="s">
        <v>185</v>
      </c>
      <c r="BE291" s="187">
        <f>IF(N291="základní",J291,0)</f>
        <v>0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8" t="s">
        <v>84</v>
      </c>
      <c r="BK291" s="187">
        <f>ROUND(I291*H291,2)</f>
        <v>0</v>
      </c>
      <c r="BL291" s="18" t="s">
        <v>191</v>
      </c>
      <c r="BM291" s="186" t="s">
        <v>457</v>
      </c>
    </row>
    <row r="292" spans="1:65" s="2" customFormat="1" ht="19.5">
      <c r="A292" s="35"/>
      <c r="B292" s="36"/>
      <c r="C292" s="37"/>
      <c r="D292" s="188" t="s">
        <v>193</v>
      </c>
      <c r="E292" s="37"/>
      <c r="F292" s="189" t="s">
        <v>458</v>
      </c>
      <c r="G292" s="37"/>
      <c r="H292" s="37"/>
      <c r="I292" s="190"/>
      <c r="J292" s="37"/>
      <c r="K292" s="37"/>
      <c r="L292" s="40"/>
      <c r="M292" s="191"/>
      <c r="N292" s="192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193</v>
      </c>
      <c r="AU292" s="18" t="s">
        <v>86</v>
      </c>
    </row>
    <row r="293" spans="1:65" s="2" customFormat="1" ht="11.25">
      <c r="A293" s="35"/>
      <c r="B293" s="36"/>
      <c r="C293" s="37"/>
      <c r="D293" s="193" t="s">
        <v>195</v>
      </c>
      <c r="E293" s="37"/>
      <c r="F293" s="194" t="s">
        <v>459</v>
      </c>
      <c r="G293" s="37"/>
      <c r="H293" s="37"/>
      <c r="I293" s="190"/>
      <c r="J293" s="37"/>
      <c r="K293" s="37"/>
      <c r="L293" s="40"/>
      <c r="M293" s="191"/>
      <c r="N293" s="192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195</v>
      </c>
      <c r="AU293" s="18" t="s">
        <v>86</v>
      </c>
    </row>
    <row r="294" spans="1:65" s="14" customFormat="1" ht="11.25">
      <c r="B294" s="205"/>
      <c r="C294" s="206"/>
      <c r="D294" s="188" t="s">
        <v>197</v>
      </c>
      <c r="E294" s="207" t="s">
        <v>19</v>
      </c>
      <c r="F294" s="208" t="s">
        <v>106</v>
      </c>
      <c r="G294" s="206"/>
      <c r="H294" s="209">
        <v>5.85</v>
      </c>
      <c r="I294" s="210"/>
      <c r="J294" s="206"/>
      <c r="K294" s="206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197</v>
      </c>
      <c r="AU294" s="215" t="s">
        <v>86</v>
      </c>
      <c r="AV294" s="14" t="s">
        <v>86</v>
      </c>
      <c r="AW294" s="14" t="s">
        <v>37</v>
      </c>
      <c r="AX294" s="14" t="s">
        <v>84</v>
      </c>
      <c r="AY294" s="215" t="s">
        <v>185</v>
      </c>
    </row>
    <row r="295" spans="1:65" s="2" customFormat="1" ht="21.75" customHeight="1">
      <c r="A295" s="35"/>
      <c r="B295" s="36"/>
      <c r="C295" s="175" t="s">
        <v>460</v>
      </c>
      <c r="D295" s="175" t="s">
        <v>187</v>
      </c>
      <c r="E295" s="176" t="s">
        <v>461</v>
      </c>
      <c r="F295" s="177" t="s">
        <v>462</v>
      </c>
      <c r="G295" s="178" t="s">
        <v>102</v>
      </c>
      <c r="H295" s="179">
        <v>175.5</v>
      </c>
      <c r="I295" s="180"/>
      <c r="J295" s="181">
        <f>ROUND(I295*H295,2)</f>
        <v>0</v>
      </c>
      <c r="K295" s="177" t="s">
        <v>190</v>
      </c>
      <c r="L295" s="40"/>
      <c r="M295" s="182" t="s">
        <v>19</v>
      </c>
      <c r="N295" s="183" t="s">
        <v>47</v>
      </c>
      <c r="O295" s="65"/>
      <c r="P295" s="184">
        <f>O295*H295</f>
        <v>0</v>
      </c>
      <c r="Q295" s="184">
        <v>0</v>
      </c>
      <c r="R295" s="184">
        <f>Q295*H295</f>
        <v>0</v>
      </c>
      <c r="S295" s="184">
        <v>0</v>
      </c>
      <c r="T295" s="18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6" t="s">
        <v>191</v>
      </c>
      <c r="AT295" s="186" t="s">
        <v>187</v>
      </c>
      <c r="AU295" s="186" t="s">
        <v>86</v>
      </c>
      <c r="AY295" s="18" t="s">
        <v>185</v>
      </c>
      <c r="BE295" s="187">
        <f>IF(N295="základní",J295,0)</f>
        <v>0</v>
      </c>
      <c r="BF295" s="187">
        <f>IF(N295="snížená",J295,0)</f>
        <v>0</v>
      </c>
      <c r="BG295" s="187">
        <f>IF(N295="zákl. přenesená",J295,0)</f>
        <v>0</v>
      </c>
      <c r="BH295" s="187">
        <f>IF(N295="sníž. přenesená",J295,0)</f>
        <v>0</v>
      </c>
      <c r="BI295" s="187">
        <f>IF(N295="nulová",J295,0)</f>
        <v>0</v>
      </c>
      <c r="BJ295" s="18" t="s">
        <v>84</v>
      </c>
      <c r="BK295" s="187">
        <f>ROUND(I295*H295,2)</f>
        <v>0</v>
      </c>
      <c r="BL295" s="18" t="s">
        <v>191</v>
      </c>
      <c r="BM295" s="186" t="s">
        <v>463</v>
      </c>
    </row>
    <row r="296" spans="1:65" s="2" customFormat="1" ht="19.5">
      <c r="A296" s="35"/>
      <c r="B296" s="36"/>
      <c r="C296" s="37"/>
      <c r="D296" s="188" t="s">
        <v>193</v>
      </c>
      <c r="E296" s="37"/>
      <c r="F296" s="189" t="s">
        <v>464</v>
      </c>
      <c r="G296" s="37"/>
      <c r="H296" s="37"/>
      <c r="I296" s="190"/>
      <c r="J296" s="37"/>
      <c r="K296" s="37"/>
      <c r="L296" s="40"/>
      <c r="M296" s="191"/>
      <c r="N296" s="192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193</v>
      </c>
      <c r="AU296" s="18" t="s">
        <v>86</v>
      </c>
    </row>
    <row r="297" spans="1:65" s="2" customFormat="1" ht="11.25">
      <c r="A297" s="35"/>
      <c r="B297" s="36"/>
      <c r="C297" s="37"/>
      <c r="D297" s="193" t="s">
        <v>195</v>
      </c>
      <c r="E297" s="37"/>
      <c r="F297" s="194" t="s">
        <v>465</v>
      </c>
      <c r="G297" s="37"/>
      <c r="H297" s="37"/>
      <c r="I297" s="190"/>
      <c r="J297" s="37"/>
      <c r="K297" s="37"/>
      <c r="L297" s="40"/>
      <c r="M297" s="191"/>
      <c r="N297" s="192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195</v>
      </c>
      <c r="AU297" s="18" t="s">
        <v>86</v>
      </c>
    </row>
    <row r="298" spans="1:65" s="14" customFormat="1" ht="11.25">
      <c r="B298" s="205"/>
      <c r="C298" s="206"/>
      <c r="D298" s="188" t="s">
        <v>197</v>
      </c>
      <c r="E298" s="207" t="s">
        <v>19</v>
      </c>
      <c r="F298" s="208" t="s">
        <v>466</v>
      </c>
      <c r="G298" s="206"/>
      <c r="H298" s="209">
        <v>175.5</v>
      </c>
      <c r="I298" s="210"/>
      <c r="J298" s="206"/>
      <c r="K298" s="206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197</v>
      </c>
      <c r="AU298" s="215" t="s">
        <v>86</v>
      </c>
      <c r="AV298" s="14" t="s">
        <v>86</v>
      </c>
      <c r="AW298" s="14" t="s">
        <v>37</v>
      </c>
      <c r="AX298" s="14" t="s">
        <v>84</v>
      </c>
      <c r="AY298" s="215" t="s">
        <v>185</v>
      </c>
    </row>
    <row r="299" spans="1:65" s="2" customFormat="1" ht="21.75" customHeight="1">
      <c r="A299" s="35"/>
      <c r="B299" s="36"/>
      <c r="C299" s="175" t="s">
        <v>467</v>
      </c>
      <c r="D299" s="175" t="s">
        <v>187</v>
      </c>
      <c r="E299" s="176" t="s">
        <v>468</v>
      </c>
      <c r="F299" s="177" t="s">
        <v>469</v>
      </c>
      <c r="G299" s="178" t="s">
        <v>102</v>
      </c>
      <c r="H299" s="179">
        <v>5.85</v>
      </c>
      <c r="I299" s="180"/>
      <c r="J299" s="181">
        <f>ROUND(I299*H299,2)</f>
        <v>0</v>
      </c>
      <c r="K299" s="177" t="s">
        <v>190</v>
      </c>
      <c r="L299" s="40"/>
      <c r="M299" s="182" t="s">
        <v>19</v>
      </c>
      <c r="N299" s="183" t="s">
        <v>47</v>
      </c>
      <c r="O299" s="65"/>
      <c r="P299" s="184">
        <f>O299*H299</f>
        <v>0</v>
      </c>
      <c r="Q299" s="184">
        <v>0</v>
      </c>
      <c r="R299" s="184">
        <f>Q299*H299</f>
        <v>0</v>
      </c>
      <c r="S299" s="184">
        <v>0</v>
      </c>
      <c r="T299" s="18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6" t="s">
        <v>191</v>
      </c>
      <c r="AT299" s="186" t="s">
        <v>187</v>
      </c>
      <c r="AU299" s="186" t="s">
        <v>86</v>
      </c>
      <c r="AY299" s="18" t="s">
        <v>185</v>
      </c>
      <c r="BE299" s="187">
        <f>IF(N299="základní",J299,0)</f>
        <v>0</v>
      </c>
      <c r="BF299" s="187">
        <f>IF(N299="snížená",J299,0)</f>
        <v>0</v>
      </c>
      <c r="BG299" s="187">
        <f>IF(N299="zákl. přenesená",J299,0)</f>
        <v>0</v>
      </c>
      <c r="BH299" s="187">
        <f>IF(N299="sníž. přenesená",J299,0)</f>
        <v>0</v>
      </c>
      <c r="BI299" s="187">
        <f>IF(N299="nulová",J299,0)</f>
        <v>0</v>
      </c>
      <c r="BJ299" s="18" t="s">
        <v>84</v>
      </c>
      <c r="BK299" s="187">
        <f>ROUND(I299*H299,2)</f>
        <v>0</v>
      </c>
      <c r="BL299" s="18" t="s">
        <v>191</v>
      </c>
      <c r="BM299" s="186" t="s">
        <v>470</v>
      </c>
    </row>
    <row r="300" spans="1:65" s="2" customFormat="1" ht="19.5">
      <c r="A300" s="35"/>
      <c r="B300" s="36"/>
      <c r="C300" s="37"/>
      <c r="D300" s="188" t="s">
        <v>193</v>
      </c>
      <c r="E300" s="37"/>
      <c r="F300" s="189" t="s">
        <v>471</v>
      </c>
      <c r="G300" s="37"/>
      <c r="H300" s="37"/>
      <c r="I300" s="190"/>
      <c r="J300" s="37"/>
      <c r="K300" s="37"/>
      <c r="L300" s="40"/>
      <c r="M300" s="191"/>
      <c r="N300" s="192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193</v>
      </c>
      <c r="AU300" s="18" t="s">
        <v>86</v>
      </c>
    </row>
    <row r="301" spans="1:65" s="2" customFormat="1" ht="11.25">
      <c r="A301" s="35"/>
      <c r="B301" s="36"/>
      <c r="C301" s="37"/>
      <c r="D301" s="193" t="s">
        <v>195</v>
      </c>
      <c r="E301" s="37"/>
      <c r="F301" s="194" t="s">
        <v>472</v>
      </c>
      <c r="G301" s="37"/>
      <c r="H301" s="37"/>
      <c r="I301" s="190"/>
      <c r="J301" s="37"/>
      <c r="K301" s="37"/>
      <c r="L301" s="40"/>
      <c r="M301" s="191"/>
      <c r="N301" s="192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195</v>
      </c>
      <c r="AU301" s="18" t="s">
        <v>86</v>
      </c>
    </row>
    <row r="302" spans="1:65" s="14" customFormat="1" ht="11.25">
      <c r="B302" s="205"/>
      <c r="C302" s="206"/>
      <c r="D302" s="188" t="s">
        <v>197</v>
      </c>
      <c r="E302" s="207" t="s">
        <v>19</v>
      </c>
      <c r="F302" s="208" t="s">
        <v>106</v>
      </c>
      <c r="G302" s="206"/>
      <c r="H302" s="209">
        <v>5.85</v>
      </c>
      <c r="I302" s="210"/>
      <c r="J302" s="206"/>
      <c r="K302" s="206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197</v>
      </c>
      <c r="AU302" s="215" t="s">
        <v>86</v>
      </c>
      <c r="AV302" s="14" t="s">
        <v>86</v>
      </c>
      <c r="AW302" s="14" t="s">
        <v>37</v>
      </c>
      <c r="AX302" s="14" t="s">
        <v>84</v>
      </c>
      <c r="AY302" s="215" t="s">
        <v>185</v>
      </c>
    </row>
    <row r="303" spans="1:65" s="2" customFormat="1" ht="24.2" customHeight="1">
      <c r="A303" s="35"/>
      <c r="B303" s="36"/>
      <c r="C303" s="175" t="s">
        <v>473</v>
      </c>
      <c r="D303" s="175" t="s">
        <v>187</v>
      </c>
      <c r="E303" s="176" t="s">
        <v>474</v>
      </c>
      <c r="F303" s="177" t="s">
        <v>475</v>
      </c>
      <c r="G303" s="178" t="s">
        <v>92</v>
      </c>
      <c r="H303" s="179">
        <v>1.8</v>
      </c>
      <c r="I303" s="180"/>
      <c r="J303" s="181">
        <f>ROUND(I303*H303,2)</f>
        <v>0</v>
      </c>
      <c r="K303" s="177" t="s">
        <v>190</v>
      </c>
      <c r="L303" s="40"/>
      <c r="M303" s="182" t="s">
        <v>19</v>
      </c>
      <c r="N303" s="183" t="s">
        <v>47</v>
      </c>
      <c r="O303" s="65"/>
      <c r="P303" s="184">
        <f>O303*H303</f>
        <v>0</v>
      </c>
      <c r="Q303" s="184">
        <v>2.1000000000000001E-4</v>
      </c>
      <c r="R303" s="184">
        <f>Q303*H303</f>
        <v>3.7800000000000003E-4</v>
      </c>
      <c r="S303" s="184">
        <v>0</v>
      </c>
      <c r="T303" s="18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6" t="s">
        <v>191</v>
      </c>
      <c r="AT303" s="186" t="s">
        <v>187</v>
      </c>
      <c r="AU303" s="186" t="s">
        <v>86</v>
      </c>
      <c r="AY303" s="18" t="s">
        <v>185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8" t="s">
        <v>84</v>
      </c>
      <c r="BK303" s="187">
        <f>ROUND(I303*H303,2)</f>
        <v>0</v>
      </c>
      <c r="BL303" s="18" t="s">
        <v>191</v>
      </c>
      <c r="BM303" s="186" t="s">
        <v>476</v>
      </c>
    </row>
    <row r="304" spans="1:65" s="2" customFormat="1" ht="11.25">
      <c r="A304" s="35"/>
      <c r="B304" s="36"/>
      <c r="C304" s="37"/>
      <c r="D304" s="188" t="s">
        <v>193</v>
      </c>
      <c r="E304" s="37"/>
      <c r="F304" s="189" t="s">
        <v>477</v>
      </c>
      <c r="G304" s="37"/>
      <c r="H304" s="37"/>
      <c r="I304" s="190"/>
      <c r="J304" s="37"/>
      <c r="K304" s="37"/>
      <c r="L304" s="40"/>
      <c r="M304" s="191"/>
      <c r="N304" s="192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193</v>
      </c>
      <c r="AU304" s="18" t="s">
        <v>86</v>
      </c>
    </row>
    <row r="305" spans="1:65" s="2" customFormat="1" ht="11.25">
      <c r="A305" s="35"/>
      <c r="B305" s="36"/>
      <c r="C305" s="37"/>
      <c r="D305" s="193" t="s">
        <v>195</v>
      </c>
      <c r="E305" s="37"/>
      <c r="F305" s="194" t="s">
        <v>478</v>
      </c>
      <c r="G305" s="37"/>
      <c r="H305" s="37"/>
      <c r="I305" s="190"/>
      <c r="J305" s="37"/>
      <c r="K305" s="37"/>
      <c r="L305" s="40"/>
      <c r="M305" s="191"/>
      <c r="N305" s="192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195</v>
      </c>
      <c r="AU305" s="18" t="s">
        <v>86</v>
      </c>
    </row>
    <row r="306" spans="1:65" s="13" customFormat="1" ht="11.25">
      <c r="B306" s="195"/>
      <c r="C306" s="196"/>
      <c r="D306" s="188" t="s">
        <v>197</v>
      </c>
      <c r="E306" s="197" t="s">
        <v>19</v>
      </c>
      <c r="F306" s="198" t="s">
        <v>479</v>
      </c>
      <c r="G306" s="196"/>
      <c r="H306" s="197" t="s">
        <v>19</v>
      </c>
      <c r="I306" s="199"/>
      <c r="J306" s="196"/>
      <c r="K306" s="196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197</v>
      </c>
      <c r="AU306" s="204" t="s">
        <v>86</v>
      </c>
      <c r="AV306" s="13" t="s">
        <v>84</v>
      </c>
      <c r="AW306" s="13" t="s">
        <v>37</v>
      </c>
      <c r="AX306" s="13" t="s">
        <v>76</v>
      </c>
      <c r="AY306" s="204" t="s">
        <v>185</v>
      </c>
    </row>
    <row r="307" spans="1:65" s="14" customFormat="1" ht="11.25">
      <c r="B307" s="205"/>
      <c r="C307" s="206"/>
      <c r="D307" s="188" t="s">
        <v>197</v>
      </c>
      <c r="E307" s="207" t="s">
        <v>19</v>
      </c>
      <c r="F307" s="208" t="s">
        <v>480</v>
      </c>
      <c r="G307" s="206"/>
      <c r="H307" s="209">
        <v>1.8</v>
      </c>
      <c r="I307" s="210"/>
      <c r="J307" s="206"/>
      <c r="K307" s="206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197</v>
      </c>
      <c r="AU307" s="215" t="s">
        <v>86</v>
      </c>
      <c r="AV307" s="14" t="s">
        <v>86</v>
      </c>
      <c r="AW307" s="14" t="s">
        <v>37</v>
      </c>
      <c r="AX307" s="14" t="s">
        <v>84</v>
      </c>
      <c r="AY307" s="215" t="s">
        <v>185</v>
      </c>
    </row>
    <row r="308" spans="1:65" s="2" customFormat="1" ht="16.5" customHeight="1">
      <c r="A308" s="35"/>
      <c r="B308" s="36"/>
      <c r="C308" s="175" t="s">
        <v>481</v>
      </c>
      <c r="D308" s="175" t="s">
        <v>187</v>
      </c>
      <c r="E308" s="176" t="s">
        <v>482</v>
      </c>
      <c r="F308" s="177" t="s">
        <v>483</v>
      </c>
      <c r="G308" s="178" t="s">
        <v>102</v>
      </c>
      <c r="H308" s="179">
        <v>3.68</v>
      </c>
      <c r="I308" s="180"/>
      <c r="J308" s="181">
        <f>ROUND(I308*H308,2)</f>
        <v>0</v>
      </c>
      <c r="K308" s="177" t="s">
        <v>19</v>
      </c>
      <c r="L308" s="40"/>
      <c r="M308" s="182" t="s">
        <v>19</v>
      </c>
      <c r="N308" s="183" t="s">
        <v>47</v>
      </c>
      <c r="O308" s="65"/>
      <c r="P308" s="184">
        <f>O308*H308</f>
        <v>0</v>
      </c>
      <c r="Q308" s="184">
        <v>0</v>
      </c>
      <c r="R308" s="184">
        <f>Q308*H308</f>
        <v>0</v>
      </c>
      <c r="S308" s="184">
        <v>2.85</v>
      </c>
      <c r="T308" s="185">
        <f>S308*H308</f>
        <v>10.488000000000001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6" t="s">
        <v>191</v>
      </c>
      <c r="AT308" s="186" t="s">
        <v>187</v>
      </c>
      <c r="AU308" s="186" t="s">
        <v>86</v>
      </c>
      <c r="AY308" s="18" t="s">
        <v>185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18" t="s">
        <v>84</v>
      </c>
      <c r="BK308" s="187">
        <f>ROUND(I308*H308,2)</f>
        <v>0</v>
      </c>
      <c r="BL308" s="18" t="s">
        <v>191</v>
      </c>
      <c r="BM308" s="186" t="s">
        <v>484</v>
      </c>
    </row>
    <row r="309" spans="1:65" s="2" customFormat="1" ht="19.5">
      <c r="A309" s="35"/>
      <c r="B309" s="36"/>
      <c r="C309" s="37"/>
      <c r="D309" s="188" t="s">
        <v>193</v>
      </c>
      <c r="E309" s="37"/>
      <c r="F309" s="189" t="s">
        <v>485</v>
      </c>
      <c r="G309" s="37"/>
      <c r="H309" s="37"/>
      <c r="I309" s="190"/>
      <c r="J309" s="37"/>
      <c r="K309" s="37"/>
      <c r="L309" s="40"/>
      <c r="M309" s="191"/>
      <c r="N309" s="192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193</v>
      </c>
      <c r="AU309" s="18" t="s">
        <v>86</v>
      </c>
    </row>
    <row r="310" spans="1:65" s="2" customFormat="1" ht="409.5">
      <c r="A310" s="35"/>
      <c r="B310" s="36"/>
      <c r="C310" s="37"/>
      <c r="D310" s="188" t="s">
        <v>299</v>
      </c>
      <c r="E310" s="37"/>
      <c r="F310" s="237" t="s">
        <v>486</v>
      </c>
      <c r="G310" s="37"/>
      <c r="H310" s="37"/>
      <c r="I310" s="190"/>
      <c r="J310" s="37"/>
      <c r="K310" s="37"/>
      <c r="L310" s="40"/>
      <c r="M310" s="191"/>
      <c r="N310" s="192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299</v>
      </c>
      <c r="AU310" s="18" t="s">
        <v>86</v>
      </c>
    </row>
    <row r="311" spans="1:65" s="13" customFormat="1" ht="11.25">
      <c r="B311" s="195"/>
      <c r="C311" s="196"/>
      <c r="D311" s="188" t="s">
        <v>197</v>
      </c>
      <c r="E311" s="197" t="s">
        <v>19</v>
      </c>
      <c r="F311" s="198" t="s">
        <v>198</v>
      </c>
      <c r="G311" s="196"/>
      <c r="H311" s="197" t="s">
        <v>19</v>
      </c>
      <c r="I311" s="199"/>
      <c r="J311" s="196"/>
      <c r="K311" s="196"/>
      <c r="L311" s="200"/>
      <c r="M311" s="201"/>
      <c r="N311" s="202"/>
      <c r="O311" s="202"/>
      <c r="P311" s="202"/>
      <c r="Q311" s="202"/>
      <c r="R311" s="202"/>
      <c r="S311" s="202"/>
      <c r="T311" s="203"/>
      <c r="AT311" s="204" t="s">
        <v>197</v>
      </c>
      <c r="AU311" s="204" t="s">
        <v>86</v>
      </c>
      <c r="AV311" s="13" t="s">
        <v>84</v>
      </c>
      <c r="AW311" s="13" t="s">
        <v>37</v>
      </c>
      <c r="AX311" s="13" t="s">
        <v>76</v>
      </c>
      <c r="AY311" s="204" t="s">
        <v>185</v>
      </c>
    </row>
    <row r="312" spans="1:65" s="13" customFormat="1" ht="11.25">
      <c r="B312" s="195"/>
      <c r="C312" s="196"/>
      <c r="D312" s="188" t="s">
        <v>197</v>
      </c>
      <c r="E312" s="197" t="s">
        <v>19</v>
      </c>
      <c r="F312" s="198" t="s">
        <v>487</v>
      </c>
      <c r="G312" s="196"/>
      <c r="H312" s="197" t="s">
        <v>19</v>
      </c>
      <c r="I312" s="199"/>
      <c r="J312" s="196"/>
      <c r="K312" s="196"/>
      <c r="L312" s="200"/>
      <c r="M312" s="201"/>
      <c r="N312" s="202"/>
      <c r="O312" s="202"/>
      <c r="P312" s="202"/>
      <c r="Q312" s="202"/>
      <c r="R312" s="202"/>
      <c r="S312" s="202"/>
      <c r="T312" s="203"/>
      <c r="AT312" s="204" t="s">
        <v>197</v>
      </c>
      <c r="AU312" s="204" t="s">
        <v>86</v>
      </c>
      <c r="AV312" s="13" t="s">
        <v>84</v>
      </c>
      <c r="AW312" s="13" t="s">
        <v>37</v>
      </c>
      <c r="AX312" s="13" t="s">
        <v>76</v>
      </c>
      <c r="AY312" s="204" t="s">
        <v>185</v>
      </c>
    </row>
    <row r="313" spans="1:65" s="14" customFormat="1" ht="11.25">
      <c r="B313" s="205"/>
      <c r="C313" s="206"/>
      <c r="D313" s="188" t="s">
        <v>197</v>
      </c>
      <c r="E313" s="207" t="s">
        <v>19</v>
      </c>
      <c r="F313" s="208" t="s">
        <v>488</v>
      </c>
      <c r="G313" s="206"/>
      <c r="H313" s="209">
        <v>0.15</v>
      </c>
      <c r="I313" s="210"/>
      <c r="J313" s="206"/>
      <c r="K313" s="206"/>
      <c r="L313" s="211"/>
      <c r="M313" s="212"/>
      <c r="N313" s="213"/>
      <c r="O313" s="213"/>
      <c r="P313" s="213"/>
      <c r="Q313" s="213"/>
      <c r="R313" s="213"/>
      <c r="S313" s="213"/>
      <c r="T313" s="214"/>
      <c r="AT313" s="215" t="s">
        <v>197</v>
      </c>
      <c r="AU313" s="215" t="s">
        <v>86</v>
      </c>
      <c r="AV313" s="14" t="s">
        <v>86</v>
      </c>
      <c r="AW313" s="14" t="s">
        <v>37</v>
      </c>
      <c r="AX313" s="14" t="s">
        <v>76</v>
      </c>
      <c r="AY313" s="215" t="s">
        <v>185</v>
      </c>
    </row>
    <row r="314" spans="1:65" s="14" customFormat="1" ht="11.25">
      <c r="B314" s="205"/>
      <c r="C314" s="206"/>
      <c r="D314" s="188" t="s">
        <v>197</v>
      </c>
      <c r="E314" s="207" t="s">
        <v>19</v>
      </c>
      <c r="F314" s="208" t="s">
        <v>489</v>
      </c>
      <c r="G314" s="206"/>
      <c r="H314" s="209">
        <v>1.62</v>
      </c>
      <c r="I314" s="210"/>
      <c r="J314" s="206"/>
      <c r="K314" s="206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197</v>
      </c>
      <c r="AU314" s="215" t="s">
        <v>86</v>
      </c>
      <c r="AV314" s="14" t="s">
        <v>86</v>
      </c>
      <c r="AW314" s="14" t="s">
        <v>37</v>
      </c>
      <c r="AX314" s="14" t="s">
        <v>76</v>
      </c>
      <c r="AY314" s="215" t="s">
        <v>185</v>
      </c>
    </row>
    <row r="315" spans="1:65" s="13" customFormat="1" ht="11.25">
      <c r="B315" s="195"/>
      <c r="C315" s="196"/>
      <c r="D315" s="188" t="s">
        <v>197</v>
      </c>
      <c r="E315" s="197" t="s">
        <v>19</v>
      </c>
      <c r="F315" s="198" t="s">
        <v>490</v>
      </c>
      <c r="G315" s="196"/>
      <c r="H315" s="197" t="s">
        <v>19</v>
      </c>
      <c r="I315" s="199"/>
      <c r="J315" s="196"/>
      <c r="K315" s="196"/>
      <c r="L315" s="200"/>
      <c r="M315" s="201"/>
      <c r="N315" s="202"/>
      <c r="O315" s="202"/>
      <c r="P315" s="202"/>
      <c r="Q315" s="202"/>
      <c r="R315" s="202"/>
      <c r="S315" s="202"/>
      <c r="T315" s="203"/>
      <c r="AT315" s="204" t="s">
        <v>197</v>
      </c>
      <c r="AU315" s="204" t="s">
        <v>86</v>
      </c>
      <c r="AV315" s="13" t="s">
        <v>84</v>
      </c>
      <c r="AW315" s="13" t="s">
        <v>37</v>
      </c>
      <c r="AX315" s="13" t="s">
        <v>76</v>
      </c>
      <c r="AY315" s="204" t="s">
        <v>185</v>
      </c>
    </row>
    <row r="316" spans="1:65" s="14" customFormat="1" ht="11.25">
      <c r="B316" s="205"/>
      <c r="C316" s="206"/>
      <c r="D316" s="188" t="s">
        <v>197</v>
      </c>
      <c r="E316" s="207" t="s">
        <v>19</v>
      </c>
      <c r="F316" s="208" t="s">
        <v>491</v>
      </c>
      <c r="G316" s="206"/>
      <c r="H316" s="209">
        <v>1.91</v>
      </c>
      <c r="I316" s="210"/>
      <c r="J316" s="206"/>
      <c r="K316" s="206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197</v>
      </c>
      <c r="AU316" s="215" t="s">
        <v>86</v>
      </c>
      <c r="AV316" s="14" t="s">
        <v>86</v>
      </c>
      <c r="AW316" s="14" t="s">
        <v>37</v>
      </c>
      <c r="AX316" s="14" t="s">
        <v>76</v>
      </c>
      <c r="AY316" s="215" t="s">
        <v>185</v>
      </c>
    </row>
    <row r="317" spans="1:65" s="15" customFormat="1" ht="11.25">
      <c r="B317" s="216"/>
      <c r="C317" s="217"/>
      <c r="D317" s="188" t="s">
        <v>197</v>
      </c>
      <c r="E317" s="218" t="s">
        <v>141</v>
      </c>
      <c r="F317" s="219" t="s">
        <v>235</v>
      </c>
      <c r="G317" s="217"/>
      <c r="H317" s="220">
        <v>3.68</v>
      </c>
      <c r="I317" s="221"/>
      <c r="J317" s="217"/>
      <c r="K317" s="217"/>
      <c r="L317" s="222"/>
      <c r="M317" s="223"/>
      <c r="N317" s="224"/>
      <c r="O317" s="224"/>
      <c r="P317" s="224"/>
      <c r="Q317" s="224"/>
      <c r="R317" s="224"/>
      <c r="S317" s="224"/>
      <c r="T317" s="225"/>
      <c r="AT317" s="226" t="s">
        <v>197</v>
      </c>
      <c r="AU317" s="226" t="s">
        <v>86</v>
      </c>
      <c r="AV317" s="15" t="s">
        <v>191</v>
      </c>
      <c r="AW317" s="15" t="s">
        <v>37</v>
      </c>
      <c r="AX317" s="15" t="s">
        <v>84</v>
      </c>
      <c r="AY317" s="226" t="s">
        <v>185</v>
      </c>
    </row>
    <row r="318" spans="1:65" s="2" customFormat="1" ht="16.5" customHeight="1">
      <c r="A318" s="35"/>
      <c r="B318" s="36"/>
      <c r="C318" s="175" t="s">
        <v>492</v>
      </c>
      <c r="D318" s="175" t="s">
        <v>187</v>
      </c>
      <c r="E318" s="176" t="s">
        <v>493</v>
      </c>
      <c r="F318" s="177" t="s">
        <v>494</v>
      </c>
      <c r="G318" s="178" t="s">
        <v>102</v>
      </c>
      <c r="H318" s="179">
        <v>1.2</v>
      </c>
      <c r="I318" s="180"/>
      <c r="J318" s="181">
        <f>ROUND(I318*H318,2)</f>
        <v>0</v>
      </c>
      <c r="K318" s="177" t="s">
        <v>190</v>
      </c>
      <c r="L318" s="40"/>
      <c r="M318" s="182" t="s">
        <v>19</v>
      </c>
      <c r="N318" s="183" t="s">
        <v>47</v>
      </c>
      <c r="O318" s="65"/>
      <c r="P318" s="184">
        <f>O318*H318</f>
        <v>0</v>
      </c>
      <c r="Q318" s="184">
        <v>0</v>
      </c>
      <c r="R318" s="184">
        <f>Q318*H318</f>
        <v>0</v>
      </c>
      <c r="S318" s="184">
        <v>2</v>
      </c>
      <c r="T318" s="185">
        <f>S318*H318</f>
        <v>2.4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6" t="s">
        <v>191</v>
      </c>
      <c r="AT318" s="186" t="s">
        <v>187</v>
      </c>
      <c r="AU318" s="186" t="s">
        <v>86</v>
      </c>
      <c r="AY318" s="18" t="s">
        <v>185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8" t="s">
        <v>84</v>
      </c>
      <c r="BK318" s="187">
        <f>ROUND(I318*H318,2)</f>
        <v>0</v>
      </c>
      <c r="BL318" s="18" t="s">
        <v>191</v>
      </c>
      <c r="BM318" s="186" t="s">
        <v>495</v>
      </c>
    </row>
    <row r="319" spans="1:65" s="2" customFormat="1" ht="11.25">
      <c r="A319" s="35"/>
      <c r="B319" s="36"/>
      <c r="C319" s="37"/>
      <c r="D319" s="188" t="s">
        <v>193</v>
      </c>
      <c r="E319" s="37"/>
      <c r="F319" s="189" t="s">
        <v>496</v>
      </c>
      <c r="G319" s="37"/>
      <c r="H319" s="37"/>
      <c r="I319" s="190"/>
      <c r="J319" s="37"/>
      <c r="K319" s="37"/>
      <c r="L319" s="40"/>
      <c r="M319" s="191"/>
      <c r="N319" s="192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193</v>
      </c>
      <c r="AU319" s="18" t="s">
        <v>86</v>
      </c>
    </row>
    <row r="320" spans="1:65" s="2" customFormat="1" ht="11.25">
      <c r="A320" s="35"/>
      <c r="B320" s="36"/>
      <c r="C320" s="37"/>
      <c r="D320" s="193" t="s">
        <v>195</v>
      </c>
      <c r="E320" s="37"/>
      <c r="F320" s="194" t="s">
        <v>497</v>
      </c>
      <c r="G320" s="37"/>
      <c r="H320" s="37"/>
      <c r="I320" s="190"/>
      <c r="J320" s="37"/>
      <c r="K320" s="37"/>
      <c r="L320" s="40"/>
      <c r="M320" s="191"/>
      <c r="N320" s="192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195</v>
      </c>
      <c r="AU320" s="18" t="s">
        <v>86</v>
      </c>
    </row>
    <row r="321" spans="1:65" s="13" customFormat="1" ht="11.25">
      <c r="B321" s="195"/>
      <c r="C321" s="196"/>
      <c r="D321" s="188" t="s">
        <v>197</v>
      </c>
      <c r="E321" s="197" t="s">
        <v>19</v>
      </c>
      <c r="F321" s="198" t="s">
        <v>198</v>
      </c>
      <c r="G321" s="196"/>
      <c r="H321" s="197" t="s">
        <v>19</v>
      </c>
      <c r="I321" s="199"/>
      <c r="J321" s="196"/>
      <c r="K321" s="196"/>
      <c r="L321" s="200"/>
      <c r="M321" s="201"/>
      <c r="N321" s="202"/>
      <c r="O321" s="202"/>
      <c r="P321" s="202"/>
      <c r="Q321" s="202"/>
      <c r="R321" s="202"/>
      <c r="S321" s="202"/>
      <c r="T321" s="203"/>
      <c r="AT321" s="204" t="s">
        <v>197</v>
      </c>
      <c r="AU321" s="204" t="s">
        <v>86</v>
      </c>
      <c r="AV321" s="13" t="s">
        <v>84</v>
      </c>
      <c r="AW321" s="13" t="s">
        <v>37</v>
      </c>
      <c r="AX321" s="13" t="s">
        <v>76</v>
      </c>
      <c r="AY321" s="204" t="s">
        <v>185</v>
      </c>
    </row>
    <row r="322" spans="1:65" s="14" customFormat="1" ht="11.25">
      <c r="B322" s="205"/>
      <c r="C322" s="206"/>
      <c r="D322" s="188" t="s">
        <v>197</v>
      </c>
      <c r="E322" s="207" t="s">
        <v>101</v>
      </c>
      <c r="F322" s="208" t="s">
        <v>498</v>
      </c>
      <c r="G322" s="206"/>
      <c r="H322" s="209">
        <v>1.2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197</v>
      </c>
      <c r="AU322" s="215" t="s">
        <v>86</v>
      </c>
      <c r="AV322" s="14" t="s">
        <v>86</v>
      </c>
      <c r="AW322" s="14" t="s">
        <v>37</v>
      </c>
      <c r="AX322" s="14" t="s">
        <v>84</v>
      </c>
      <c r="AY322" s="215" t="s">
        <v>185</v>
      </c>
    </row>
    <row r="323" spans="1:65" s="2" customFormat="1" ht="16.5" customHeight="1">
      <c r="A323" s="35"/>
      <c r="B323" s="36"/>
      <c r="C323" s="175" t="s">
        <v>499</v>
      </c>
      <c r="D323" s="175" t="s">
        <v>187</v>
      </c>
      <c r="E323" s="176" t="s">
        <v>500</v>
      </c>
      <c r="F323" s="177" t="s">
        <v>501</v>
      </c>
      <c r="G323" s="178" t="s">
        <v>92</v>
      </c>
      <c r="H323" s="179">
        <v>3.9009999999999998</v>
      </c>
      <c r="I323" s="180"/>
      <c r="J323" s="181">
        <f>ROUND(I323*H323,2)</f>
        <v>0</v>
      </c>
      <c r="K323" s="177" t="s">
        <v>190</v>
      </c>
      <c r="L323" s="40"/>
      <c r="M323" s="182" t="s">
        <v>19</v>
      </c>
      <c r="N323" s="183" t="s">
        <v>47</v>
      </c>
      <c r="O323" s="65"/>
      <c r="P323" s="184">
        <f>O323*H323</f>
        <v>0</v>
      </c>
      <c r="Q323" s="184">
        <v>0</v>
      </c>
      <c r="R323" s="184">
        <f>Q323*H323</f>
        <v>0</v>
      </c>
      <c r="S323" s="184">
        <v>0</v>
      </c>
      <c r="T323" s="18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6" t="s">
        <v>191</v>
      </c>
      <c r="AT323" s="186" t="s">
        <v>187</v>
      </c>
      <c r="AU323" s="186" t="s">
        <v>86</v>
      </c>
      <c r="AY323" s="18" t="s">
        <v>185</v>
      </c>
      <c r="BE323" s="187">
        <f>IF(N323="základní",J323,0)</f>
        <v>0</v>
      </c>
      <c r="BF323" s="187">
        <f>IF(N323="snížená",J323,0)</f>
        <v>0</v>
      </c>
      <c r="BG323" s="187">
        <f>IF(N323="zákl. přenesená",J323,0)</f>
        <v>0</v>
      </c>
      <c r="BH323" s="187">
        <f>IF(N323="sníž. přenesená",J323,0)</f>
        <v>0</v>
      </c>
      <c r="BI323" s="187">
        <f>IF(N323="nulová",J323,0)</f>
        <v>0</v>
      </c>
      <c r="BJ323" s="18" t="s">
        <v>84</v>
      </c>
      <c r="BK323" s="187">
        <f>ROUND(I323*H323,2)</f>
        <v>0</v>
      </c>
      <c r="BL323" s="18" t="s">
        <v>191</v>
      </c>
      <c r="BM323" s="186" t="s">
        <v>502</v>
      </c>
    </row>
    <row r="324" spans="1:65" s="2" customFormat="1" ht="11.25">
      <c r="A324" s="35"/>
      <c r="B324" s="36"/>
      <c r="C324" s="37"/>
      <c r="D324" s="188" t="s">
        <v>193</v>
      </c>
      <c r="E324" s="37"/>
      <c r="F324" s="189" t="s">
        <v>501</v>
      </c>
      <c r="G324" s="37"/>
      <c r="H324" s="37"/>
      <c r="I324" s="190"/>
      <c r="J324" s="37"/>
      <c r="K324" s="37"/>
      <c r="L324" s="40"/>
      <c r="M324" s="191"/>
      <c r="N324" s="192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193</v>
      </c>
      <c r="AU324" s="18" t="s">
        <v>86</v>
      </c>
    </row>
    <row r="325" spans="1:65" s="2" customFormat="1" ht="11.25">
      <c r="A325" s="35"/>
      <c r="B325" s="36"/>
      <c r="C325" s="37"/>
      <c r="D325" s="193" t="s">
        <v>195</v>
      </c>
      <c r="E325" s="37"/>
      <c r="F325" s="194" t="s">
        <v>503</v>
      </c>
      <c r="G325" s="37"/>
      <c r="H325" s="37"/>
      <c r="I325" s="190"/>
      <c r="J325" s="37"/>
      <c r="K325" s="37"/>
      <c r="L325" s="40"/>
      <c r="M325" s="191"/>
      <c r="N325" s="192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195</v>
      </c>
      <c r="AU325" s="18" t="s">
        <v>86</v>
      </c>
    </row>
    <row r="326" spans="1:65" s="14" customFormat="1" ht="11.25">
      <c r="B326" s="205"/>
      <c r="C326" s="206"/>
      <c r="D326" s="188" t="s">
        <v>197</v>
      </c>
      <c r="E326" s="207" t="s">
        <v>19</v>
      </c>
      <c r="F326" s="208" t="s">
        <v>114</v>
      </c>
      <c r="G326" s="206"/>
      <c r="H326" s="209">
        <v>3.9009999999999998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197</v>
      </c>
      <c r="AU326" s="215" t="s">
        <v>86</v>
      </c>
      <c r="AV326" s="14" t="s">
        <v>86</v>
      </c>
      <c r="AW326" s="14" t="s">
        <v>37</v>
      </c>
      <c r="AX326" s="14" t="s">
        <v>84</v>
      </c>
      <c r="AY326" s="215" t="s">
        <v>185</v>
      </c>
    </row>
    <row r="327" spans="1:65" s="2" customFormat="1" ht="16.5" customHeight="1">
      <c r="A327" s="35"/>
      <c r="B327" s="36"/>
      <c r="C327" s="175" t="s">
        <v>504</v>
      </c>
      <c r="D327" s="175" t="s">
        <v>187</v>
      </c>
      <c r="E327" s="176" t="s">
        <v>505</v>
      </c>
      <c r="F327" s="177" t="s">
        <v>506</v>
      </c>
      <c r="G327" s="178" t="s">
        <v>92</v>
      </c>
      <c r="H327" s="179">
        <v>3.9009999999999998</v>
      </c>
      <c r="I327" s="180"/>
      <c r="J327" s="181">
        <f>ROUND(I327*H327,2)</f>
        <v>0</v>
      </c>
      <c r="K327" s="177" t="s">
        <v>190</v>
      </c>
      <c r="L327" s="40"/>
      <c r="M327" s="182" t="s">
        <v>19</v>
      </c>
      <c r="N327" s="183" t="s">
        <v>47</v>
      </c>
      <c r="O327" s="65"/>
      <c r="P327" s="184">
        <f>O327*H327</f>
        <v>0</v>
      </c>
      <c r="Q327" s="184">
        <v>2.0140000000000002E-2</v>
      </c>
      <c r="R327" s="184">
        <f>Q327*H327</f>
        <v>7.8566140000000007E-2</v>
      </c>
      <c r="S327" s="184">
        <v>0</v>
      </c>
      <c r="T327" s="18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86" t="s">
        <v>191</v>
      </c>
      <c r="AT327" s="186" t="s">
        <v>187</v>
      </c>
      <c r="AU327" s="186" t="s">
        <v>86</v>
      </c>
      <c r="AY327" s="18" t="s">
        <v>185</v>
      </c>
      <c r="BE327" s="187">
        <f>IF(N327="základní",J327,0)</f>
        <v>0</v>
      </c>
      <c r="BF327" s="187">
        <f>IF(N327="snížená",J327,0)</f>
        <v>0</v>
      </c>
      <c r="BG327" s="187">
        <f>IF(N327="zákl. přenesená",J327,0)</f>
        <v>0</v>
      </c>
      <c r="BH327" s="187">
        <f>IF(N327="sníž. přenesená",J327,0)</f>
        <v>0</v>
      </c>
      <c r="BI327" s="187">
        <f>IF(N327="nulová",J327,0)</f>
        <v>0</v>
      </c>
      <c r="BJ327" s="18" t="s">
        <v>84</v>
      </c>
      <c r="BK327" s="187">
        <f>ROUND(I327*H327,2)</f>
        <v>0</v>
      </c>
      <c r="BL327" s="18" t="s">
        <v>191</v>
      </c>
      <c r="BM327" s="186" t="s">
        <v>507</v>
      </c>
    </row>
    <row r="328" spans="1:65" s="2" customFormat="1" ht="11.25">
      <c r="A328" s="35"/>
      <c r="B328" s="36"/>
      <c r="C328" s="37"/>
      <c r="D328" s="188" t="s">
        <v>193</v>
      </c>
      <c r="E328" s="37"/>
      <c r="F328" s="189" t="s">
        <v>508</v>
      </c>
      <c r="G328" s="37"/>
      <c r="H328" s="37"/>
      <c r="I328" s="190"/>
      <c r="J328" s="37"/>
      <c r="K328" s="37"/>
      <c r="L328" s="40"/>
      <c r="M328" s="191"/>
      <c r="N328" s="192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193</v>
      </c>
      <c r="AU328" s="18" t="s">
        <v>86</v>
      </c>
    </row>
    <row r="329" spans="1:65" s="2" customFormat="1" ht="11.25">
      <c r="A329" s="35"/>
      <c r="B329" s="36"/>
      <c r="C329" s="37"/>
      <c r="D329" s="193" t="s">
        <v>195</v>
      </c>
      <c r="E329" s="37"/>
      <c r="F329" s="194" t="s">
        <v>509</v>
      </c>
      <c r="G329" s="37"/>
      <c r="H329" s="37"/>
      <c r="I329" s="190"/>
      <c r="J329" s="37"/>
      <c r="K329" s="37"/>
      <c r="L329" s="40"/>
      <c r="M329" s="191"/>
      <c r="N329" s="192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195</v>
      </c>
      <c r="AU329" s="18" t="s">
        <v>86</v>
      </c>
    </row>
    <row r="330" spans="1:65" s="13" customFormat="1" ht="11.25">
      <c r="B330" s="195"/>
      <c r="C330" s="196"/>
      <c r="D330" s="188" t="s">
        <v>197</v>
      </c>
      <c r="E330" s="197" t="s">
        <v>19</v>
      </c>
      <c r="F330" s="198" t="s">
        <v>510</v>
      </c>
      <c r="G330" s="196"/>
      <c r="H330" s="197" t="s">
        <v>19</v>
      </c>
      <c r="I330" s="199"/>
      <c r="J330" s="196"/>
      <c r="K330" s="196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197</v>
      </c>
      <c r="AU330" s="204" t="s">
        <v>86</v>
      </c>
      <c r="AV330" s="13" t="s">
        <v>84</v>
      </c>
      <c r="AW330" s="13" t="s">
        <v>37</v>
      </c>
      <c r="AX330" s="13" t="s">
        <v>76</v>
      </c>
      <c r="AY330" s="204" t="s">
        <v>185</v>
      </c>
    </row>
    <row r="331" spans="1:65" s="14" customFormat="1" ht="11.25">
      <c r="B331" s="205"/>
      <c r="C331" s="206"/>
      <c r="D331" s="188" t="s">
        <v>197</v>
      </c>
      <c r="E331" s="207" t="s">
        <v>114</v>
      </c>
      <c r="F331" s="208" t="s">
        <v>511</v>
      </c>
      <c r="G331" s="206"/>
      <c r="H331" s="209">
        <v>3.9009999999999998</v>
      </c>
      <c r="I331" s="210"/>
      <c r="J331" s="206"/>
      <c r="K331" s="206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197</v>
      </c>
      <c r="AU331" s="215" t="s">
        <v>86</v>
      </c>
      <c r="AV331" s="14" t="s">
        <v>86</v>
      </c>
      <c r="AW331" s="14" t="s">
        <v>37</v>
      </c>
      <c r="AX331" s="14" t="s">
        <v>84</v>
      </c>
      <c r="AY331" s="215" t="s">
        <v>185</v>
      </c>
    </row>
    <row r="332" spans="1:65" s="2" customFormat="1" ht="16.5" customHeight="1">
      <c r="A332" s="35"/>
      <c r="B332" s="36"/>
      <c r="C332" s="175" t="s">
        <v>512</v>
      </c>
      <c r="D332" s="175" t="s">
        <v>187</v>
      </c>
      <c r="E332" s="176" t="s">
        <v>513</v>
      </c>
      <c r="F332" s="177" t="s">
        <v>514</v>
      </c>
      <c r="G332" s="178" t="s">
        <v>92</v>
      </c>
      <c r="H332" s="179">
        <v>37.74</v>
      </c>
      <c r="I332" s="180"/>
      <c r="J332" s="181">
        <f>ROUND(I332*H332,2)</f>
        <v>0</v>
      </c>
      <c r="K332" s="177" t="s">
        <v>190</v>
      </c>
      <c r="L332" s="40"/>
      <c r="M332" s="182" t="s">
        <v>19</v>
      </c>
      <c r="N332" s="183" t="s">
        <v>47</v>
      </c>
      <c r="O332" s="65"/>
      <c r="P332" s="184">
        <f>O332*H332</f>
        <v>0</v>
      </c>
      <c r="Q332" s="184">
        <v>6.0429999999999998E-2</v>
      </c>
      <c r="R332" s="184">
        <f>Q332*H332</f>
        <v>2.2806282000000002</v>
      </c>
      <c r="S332" s="184">
        <v>0</v>
      </c>
      <c r="T332" s="18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6" t="s">
        <v>191</v>
      </c>
      <c r="AT332" s="186" t="s">
        <v>187</v>
      </c>
      <c r="AU332" s="186" t="s">
        <v>86</v>
      </c>
      <c r="AY332" s="18" t="s">
        <v>185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8" t="s">
        <v>84</v>
      </c>
      <c r="BK332" s="187">
        <f>ROUND(I332*H332,2)</f>
        <v>0</v>
      </c>
      <c r="BL332" s="18" t="s">
        <v>191</v>
      </c>
      <c r="BM332" s="186" t="s">
        <v>515</v>
      </c>
    </row>
    <row r="333" spans="1:65" s="2" customFormat="1" ht="11.25">
      <c r="A333" s="35"/>
      <c r="B333" s="36"/>
      <c r="C333" s="37"/>
      <c r="D333" s="188" t="s">
        <v>193</v>
      </c>
      <c r="E333" s="37"/>
      <c r="F333" s="189" t="s">
        <v>516</v>
      </c>
      <c r="G333" s="37"/>
      <c r="H333" s="37"/>
      <c r="I333" s="190"/>
      <c r="J333" s="37"/>
      <c r="K333" s="37"/>
      <c r="L333" s="40"/>
      <c r="M333" s="191"/>
      <c r="N333" s="192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193</v>
      </c>
      <c r="AU333" s="18" t="s">
        <v>86</v>
      </c>
    </row>
    <row r="334" spans="1:65" s="2" customFormat="1" ht="11.25">
      <c r="A334" s="35"/>
      <c r="B334" s="36"/>
      <c r="C334" s="37"/>
      <c r="D334" s="193" t="s">
        <v>195</v>
      </c>
      <c r="E334" s="37"/>
      <c r="F334" s="194" t="s">
        <v>517</v>
      </c>
      <c r="G334" s="37"/>
      <c r="H334" s="37"/>
      <c r="I334" s="190"/>
      <c r="J334" s="37"/>
      <c r="K334" s="37"/>
      <c r="L334" s="40"/>
      <c r="M334" s="191"/>
      <c r="N334" s="192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195</v>
      </c>
      <c r="AU334" s="18" t="s">
        <v>86</v>
      </c>
    </row>
    <row r="335" spans="1:65" s="13" customFormat="1" ht="11.25">
      <c r="B335" s="195"/>
      <c r="C335" s="196"/>
      <c r="D335" s="188" t="s">
        <v>197</v>
      </c>
      <c r="E335" s="197" t="s">
        <v>19</v>
      </c>
      <c r="F335" s="198" t="s">
        <v>479</v>
      </c>
      <c r="G335" s="196"/>
      <c r="H335" s="197" t="s">
        <v>19</v>
      </c>
      <c r="I335" s="199"/>
      <c r="J335" s="196"/>
      <c r="K335" s="196"/>
      <c r="L335" s="200"/>
      <c r="M335" s="201"/>
      <c r="N335" s="202"/>
      <c r="O335" s="202"/>
      <c r="P335" s="202"/>
      <c r="Q335" s="202"/>
      <c r="R335" s="202"/>
      <c r="S335" s="202"/>
      <c r="T335" s="203"/>
      <c r="AT335" s="204" t="s">
        <v>197</v>
      </c>
      <c r="AU335" s="204" t="s">
        <v>86</v>
      </c>
      <c r="AV335" s="13" t="s">
        <v>84</v>
      </c>
      <c r="AW335" s="13" t="s">
        <v>37</v>
      </c>
      <c r="AX335" s="13" t="s">
        <v>76</v>
      </c>
      <c r="AY335" s="204" t="s">
        <v>185</v>
      </c>
    </row>
    <row r="336" spans="1:65" s="13" customFormat="1" ht="11.25">
      <c r="B336" s="195"/>
      <c r="C336" s="196"/>
      <c r="D336" s="188" t="s">
        <v>197</v>
      </c>
      <c r="E336" s="197" t="s">
        <v>19</v>
      </c>
      <c r="F336" s="198" t="s">
        <v>518</v>
      </c>
      <c r="G336" s="196"/>
      <c r="H336" s="197" t="s">
        <v>19</v>
      </c>
      <c r="I336" s="199"/>
      <c r="J336" s="196"/>
      <c r="K336" s="196"/>
      <c r="L336" s="200"/>
      <c r="M336" s="201"/>
      <c r="N336" s="202"/>
      <c r="O336" s="202"/>
      <c r="P336" s="202"/>
      <c r="Q336" s="202"/>
      <c r="R336" s="202"/>
      <c r="S336" s="202"/>
      <c r="T336" s="203"/>
      <c r="AT336" s="204" t="s">
        <v>197</v>
      </c>
      <c r="AU336" s="204" t="s">
        <v>86</v>
      </c>
      <c r="AV336" s="13" t="s">
        <v>84</v>
      </c>
      <c r="AW336" s="13" t="s">
        <v>37</v>
      </c>
      <c r="AX336" s="13" t="s">
        <v>76</v>
      </c>
      <c r="AY336" s="204" t="s">
        <v>185</v>
      </c>
    </row>
    <row r="337" spans="1:65" s="14" customFormat="1" ht="11.25">
      <c r="B337" s="205"/>
      <c r="C337" s="206"/>
      <c r="D337" s="188" t="s">
        <v>197</v>
      </c>
      <c r="E337" s="207" t="s">
        <v>19</v>
      </c>
      <c r="F337" s="208" t="s">
        <v>519</v>
      </c>
      <c r="G337" s="206"/>
      <c r="H337" s="209">
        <v>26.1</v>
      </c>
      <c r="I337" s="210"/>
      <c r="J337" s="206"/>
      <c r="K337" s="206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197</v>
      </c>
      <c r="AU337" s="215" t="s">
        <v>86</v>
      </c>
      <c r="AV337" s="14" t="s">
        <v>86</v>
      </c>
      <c r="AW337" s="14" t="s">
        <v>37</v>
      </c>
      <c r="AX337" s="14" t="s">
        <v>76</v>
      </c>
      <c r="AY337" s="215" t="s">
        <v>185</v>
      </c>
    </row>
    <row r="338" spans="1:65" s="13" customFormat="1" ht="11.25">
      <c r="B338" s="195"/>
      <c r="C338" s="196"/>
      <c r="D338" s="188" t="s">
        <v>197</v>
      </c>
      <c r="E338" s="197" t="s">
        <v>19</v>
      </c>
      <c r="F338" s="198" t="s">
        <v>520</v>
      </c>
      <c r="G338" s="196"/>
      <c r="H338" s="197" t="s">
        <v>19</v>
      </c>
      <c r="I338" s="199"/>
      <c r="J338" s="196"/>
      <c r="K338" s="196"/>
      <c r="L338" s="200"/>
      <c r="M338" s="201"/>
      <c r="N338" s="202"/>
      <c r="O338" s="202"/>
      <c r="P338" s="202"/>
      <c r="Q338" s="202"/>
      <c r="R338" s="202"/>
      <c r="S338" s="202"/>
      <c r="T338" s="203"/>
      <c r="AT338" s="204" t="s">
        <v>197</v>
      </c>
      <c r="AU338" s="204" t="s">
        <v>86</v>
      </c>
      <c r="AV338" s="13" t="s">
        <v>84</v>
      </c>
      <c r="AW338" s="13" t="s">
        <v>37</v>
      </c>
      <c r="AX338" s="13" t="s">
        <v>76</v>
      </c>
      <c r="AY338" s="204" t="s">
        <v>185</v>
      </c>
    </row>
    <row r="339" spans="1:65" s="14" customFormat="1" ht="11.25">
      <c r="B339" s="205"/>
      <c r="C339" s="206"/>
      <c r="D339" s="188" t="s">
        <v>197</v>
      </c>
      <c r="E339" s="207" t="s">
        <v>19</v>
      </c>
      <c r="F339" s="208" t="s">
        <v>521</v>
      </c>
      <c r="G339" s="206"/>
      <c r="H339" s="209">
        <v>11.64</v>
      </c>
      <c r="I339" s="210"/>
      <c r="J339" s="206"/>
      <c r="K339" s="206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197</v>
      </c>
      <c r="AU339" s="215" t="s">
        <v>86</v>
      </c>
      <c r="AV339" s="14" t="s">
        <v>86</v>
      </c>
      <c r="AW339" s="14" t="s">
        <v>37</v>
      </c>
      <c r="AX339" s="14" t="s">
        <v>76</v>
      </c>
      <c r="AY339" s="215" t="s">
        <v>185</v>
      </c>
    </row>
    <row r="340" spans="1:65" s="15" customFormat="1" ht="11.25">
      <c r="B340" s="216"/>
      <c r="C340" s="217"/>
      <c r="D340" s="188" t="s">
        <v>197</v>
      </c>
      <c r="E340" s="218" t="s">
        <v>109</v>
      </c>
      <c r="F340" s="219" t="s">
        <v>235</v>
      </c>
      <c r="G340" s="217"/>
      <c r="H340" s="220">
        <v>37.74</v>
      </c>
      <c r="I340" s="221"/>
      <c r="J340" s="217"/>
      <c r="K340" s="217"/>
      <c r="L340" s="222"/>
      <c r="M340" s="223"/>
      <c r="N340" s="224"/>
      <c r="O340" s="224"/>
      <c r="P340" s="224"/>
      <c r="Q340" s="224"/>
      <c r="R340" s="224"/>
      <c r="S340" s="224"/>
      <c r="T340" s="225"/>
      <c r="AT340" s="226" t="s">
        <v>197</v>
      </c>
      <c r="AU340" s="226" t="s">
        <v>86</v>
      </c>
      <c r="AV340" s="15" t="s">
        <v>191</v>
      </c>
      <c r="AW340" s="15" t="s">
        <v>37</v>
      </c>
      <c r="AX340" s="15" t="s">
        <v>84</v>
      </c>
      <c r="AY340" s="226" t="s">
        <v>185</v>
      </c>
    </row>
    <row r="341" spans="1:65" s="2" customFormat="1" ht="16.5" customHeight="1">
      <c r="A341" s="35"/>
      <c r="B341" s="36"/>
      <c r="C341" s="175" t="s">
        <v>522</v>
      </c>
      <c r="D341" s="175" t="s">
        <v>187</v>
      </c>
      <c r="E341" s="176" t="s">
        <v>523</v>
      </c>
      <c r="F341" s="177" t="s">
        <v>524</v>
      </c>
      <c r="G341" s="178" t="s">
        <v>92</v>
      </c>
      <c r="H341" s="179">
        <v>37.74</v>
      </c>
      <c r="I341" s="180"/>
      <c r="J341" s="181">
        <f>ROUND(I341*H341,2)</f>
        <v>0</v>
      </c>
      <c r="K341" s="177" t="s">
        <v>190</v>
      </c>
      <c r="L341" s="40"/>
      <c r="M341" s="182" t="s">
        <v>19</v>
      </c>
      <c r="N341" s="183" t="s">
        <v>47</v>
      </c>
      <c r="O341" s="65"/>
      <c r="P341" s="184">
        <f>O341*H341</f>
        <v>0</v>
      </c>
      <c r="Q341" s="184">
        <v>0</v>
      </c>
      <c r="R341" s="184">
        <f>Q341*H341</f>
        <v>0</v>
      </c>
      <c r="S341" s="184">
        <v>0</v>
      </c>
      <c r="T341" s="185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6" t="s">
        <v>191</v>
      </c>
      <c r="AT341" s="186" t="s">
        <v>187</v>
      </c>
      <c r="AU341" s="186" t="s">
        <v>86</v>
      </c>
      <c r="AY341" s="18" t="s">
        <v>185</v>
      </c>
      <c r="BE341" s="187">
        <f>IF(N341="základní",J341,0)</f>
        <v>0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8" t="s">
        <v>84</v>
      </c>
      <c r="BK341" s="187">
        <f>ROUND(I341*H341,2)</f>
        <v>0</v>
      </c>
      <c r="BL341" s="18" t="s">
        <v>191</v>
      </c>
      <c r="BM341" s="186" t="s">
        <v>525</v>
      </c>
    </row>
    <row r="342" spans="1:65" s="2" customFormat="1" ht="11.25">
      <c r="A342" s="35"/>
      <c r="B342" s="36"/>
      <c r="C342" s="37"/>
      <c r="D342" s="188" t="s">
        <v>193</v>
      </c>
      <c r="E342" s="37"/>
      <c r="F342" s="189" t="s">
        <v>526</v>
      </c>
      <c r="G342" s="37"/>
      <c r="H342" s="37"/>
      <c r="I342" s="190"/>
      <c r="J342" s="37"/>
      <c r="K342" s="37"/>
      <c r="L342" s="40"/>
      <c r="M342" s="191"/>
      <c r="N342" s="192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193</v>
      </c>
      <c r="AU342" s="18" t="s">
        <v>86</v>
      </c>
    </row>
    <row r="343" spans="1:65" s="2" customFormat="1" ht="11.25">
      <c r="A343" s="35"/>
      <c r="B343" s="36"/>
      <c r="C343" s="37"/>
      <c r="D343" s="193" t="s">
        <v>195</v>
      </c>
      <c r="E343" s="37"/>
      <c r="F343" s="194" t="s">
        <v>527</v>
      </c>
      <c r="G343" s="37"/>
      <c r="H343" s="37"/>
      <c r="I343" s="190"/>
      <c r="J343" s="37"/>
      <c r="K343" s="37"/>
      <c r="L343" s="40"/>
      <c r="M343" s="191"/>
      <c r="N343" s="192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195</v>
      </c>
      <c r="AU343" s="18" t="s">
        <v>86</v>
      </c>
    </row>
    <row r="344" spans="1:65" s="14" customFormat="1" ht="11.25">
      <c r="B344" s="205"/>
      <c r="C344" s="206"/>
      <c r="D344" s="188" t="s">
        <v>197</v>
      </c>
      <c r="E344" s="207" t="s">
        <v>19</v>
      </c>
      <c r="F344" s="208" t="s">
        <v>109</v>
      </c>
      <c r="G344" s="206"/>
      <c r="H344" s="209">
        <v>37.74</v>
      </c>
      <c r="I344" s="210"/>
      <c r="J344" s="206"/>
      <c r="K344" s="206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197</v>
      </c>
      <c r="AU344" s="215" t="s">
        <v>86</v>
      </c>
      <c r="AV344" s="14" t="s">
        <v>86</v>
      </c>
      <c r="AW344" s="14" t="s">
        <v>37</v>
      </c>
      <c r="AX344" s="14" t="s">
        <v>84</v>
      </c>
      <c r="AY344" s="215" t="s">
        <v>185</v>
      </c>
    </row>
    <row r="345" spans="1:65" s="2" customFormat="1" ht="16.5" customHeight="1">
      <c r="A345" s="35"/>
      <c r="B345" s="36"/>
      <c r="C345" s="175" t="s">
        <v>528</v>
      </c>
      <c r="D345" s="175" t="s">
        <v>187</v>
      </c>
      <c r="E345" s="176" t="s">
        <v>529</v>
      </c>
      <c r="F345" s="177" t="s">
        <v>530</v>
      </c>
      <c r="G345" s="178" t="s">
        <v>92</v>
      </c>
      <c r="H345" s="179">
        <v>41.640999999999998</v>
      </c>
      <c r="I345" s="180"/>
      <c r="J345" s="181">
        <f>ROUND(I345*H345,2)</f>
        <v>0</v>
      </c>
      <c r="K345" s="177" t="s">
        <v>190</v>
      </c>
      <c r="L345" s="40"/>
      <c r="M345" s="182" t="s">
        <v>19</v>
      </c>
      <c r="N345" s="183" t="s">
        <v>47</v>
      </c>
      <c r="O345" s="65"/>
      <c r="P345" s="184">
        <f>O345*H345</f>
        <v>0</v>
      </c>
      <c r="Q345" s="184">
        <v>6.1500000000000001E-3</v>
      </c>
      <c r="R345" s="184">
        <f>Q345*H345</f>
        <v>0.25609215000000002</v>
      </c>
      <c r="S345" s="184">
        <v>0</v>
      </c>
      <c r="T345" s="18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6" t="s">
        <v>191</v>
      </c>
      <c r="AT345" s="186" t="s">
        <v>187</v>
      </c>
      <c r="AU345" s="186" t="s">
        <v>86</v>
      </c>
      <c r="AY345" s="18" t="s">
        <v>185</v>
      </c>
      <c r="BE345" s="187">
        <f>IF(N345="základní",J345,0)</f>
        <v>0</v>
      </c>
      <c r="BF345" s="187">
        <f>IF(N345="snížená",J345,0)</f>
        <v>0</v>
      </c>
      <c r="BG345" s="187">
        <f>IF(N345="zákl. přenesená",J345,0)</f>
        <v>0</v>
      </c>
      <c r="BH345" s="187">
        <f>IF(N345="sníž. přenesená",J345,0)</f>
        <v>0</v>
      </c>
      <c r="BI345" s="187">
        <f>IF(N345="nulová",J345,0)</f>
        <v>0</v>
      </c>
      <c r="BJ345" s="18" t="s">
        <v>84</v>
      </c>
      <c r="BK345" s="187">
        <f>ROUND(I345*H345,2)</f>
        <v>0</v>
      </c>
      <c r="BL345" s="18" t="s">
        <v>191</v>
      </c>
      <c r="BM345" s="186" t="s">
        <v>531</v>
      </c>
    </row>
    <row r="346" spans="1:65" s="2" customFormat="1" ht="11.25">
      <c r="A346" s="35"/>
      <c r="B346" s="36"/>
      <c r="C346" s="37"/>
      <c r="D346" s="188" t="s">
        <v>193</v>
      </c>
      <c r="E346" s="37"/>
      <c r="F346" s="189" t="s">
        <v>532</v>
      </c>
      <c r="G346" s="37"/>
      <c r="H346" s="37"/>
      <c r="I346" s="190"/>
      <c r="J346" s="37"/>
      <c r="K346" s="37"/>
      <c r="L346" s="40"/>
      <c r="M346" s="191"/>
      <c r="N346" s="192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193</v>
      </c>
      <c r="AU346" s="18" t="s">
        <v>86</v>
      </c>
    </row>
    <row r="347" spans="1:65" s="2" customFormat="1" ht="11.25">
      <c r="A347" s="35"/>
      <c r="B347" s="36"/>
      <c r="C347" s="37"/>
      <c r="D347" s="193" t="s">
        <v>195</v>
      </c>
      <c r="E347" s="37"/>
      <c r="F347" s="194" t="s">
        <v>533</v>
      </c>
      <c r="G347" s="37"/>
      <c r="H347" s="37"/>
      <c r="I347" s="190"/>
      <c r="J347" s="37"/>
      <c r="K347" s="37"/>
      <c r="L347" s="40"/>
      <c r="M347" s="191"/>
      <c r="N347" s="192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195</v>
      </c>
      <c r="AU347" s="18" t="s">
        <v>86</v>
      </c>
    </row>
    <row r="348" spans="1:65" s="14" customFormat="1" ht="11.25">
      <c r="B348" s="205"/>
      <c r="C348" s="206"/>
      <c r="D348" s="188" t="s">
        <v>197</v>
      </c>
      <c r="E348" s="207" t="s">
        <v>19</v>
      </c>
      <c r="F348" s="208" t="s">
        <v>109</v>
      </c>
      <c r="G348" s="206"/>
      <c r="H348" s="209">
        <v>37.74</v>
      </c>
      <c r="I348" s="210"/>
      <c r="J348" s="206"/>
      <c r="K348" s="206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197</v>
      </c>
      <c r="AU348" s="215" t="s">
        <v>86</v>
      </c>
      <c r="AV348" s="14" t="s">
        <v>86</v>
      </c>
      <c r="AW348" s="14" t="s">
        <v>37</v>
      </c>
      <c r="AX348" s="14" t="s">
        <v>76</v>
      </c>
      <c r="AY348" s="215" t="s">
        <v>185</v>
      </c>
    </row>
    <row r="349" spans="1:65" s="14" customFormat="1" ht="11.25">
      <c r="B349" s="205"/>
      <c r="C349" s="206"/>
      <c r="D349" s="188" t="s">
        <v>197</v>
      </c>
      <c r="E349" s="207" t="s">
        <v>19</v>
      </c>
      <c r="F349" s="208" t="s">
        <v>114</v>
      </c>
      <c r="G349" s="206"/>
      <c r="H349" s="209">
        <v>3.9009999999999998</v>
      </c>
      <c r="I349" s="210"/>
      <c r="J349" s="206"/>
      <c r="K349" s="206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197</v>
      </c>
      <c r="AU349" s="215" t="s">
        <v>86</v>
      </c>
      <c r="AV349" s="14" t="s">
        <v>86</v>
      </c>
      <c r="AW349" s="14" t="s">
        <v>37</v>
      </c>
      <c r="AX349" s="14" t="s">
        <v>76</v>
      </c>
      <c r="AY349" s="215" t="s">
        <v>185</v>
      </c>
    </row>
    <row r="350" spans="1:65" s="15" customFormat="1" ht="11.25">
      <c r="B350" s="216"/>
      <c r="C350" s="217"/>
      <c r="D350" s="188" t="s">
        <v>197</v>
      </c>
      <c r="E350" s="218" t="s">
        <v>19</v>
      </c>
      <c r="F350" s="219" t="s">
        <v>235</v>
      </c>
      <c r="G350" s="217"/>
      <c r="H350" s="220">
        <v>41.640999999999998</v>
      </c>
      <c r="I350" s="221"/>
      <c r="J350" s="217"/>
      <c r="K350" s="217"/>
      <c r="L350" s="222"/>
      <c r="M350" s="223"/>
      <c r="N350" s="224"/>
      <c r="O350" s="224"/>
      <c r="P350" s="224"/>
      <c r="Q350" s="224"/>
      <c r="R350" s="224"/>
      <c r="S350" s="224"/>
      <c r="T350" s="225"/>
      <c r="AT350" s="226" t="s">
        <v>197</v>
      </c>
      <c r="AU350" s="226" t="s">
        <v>86</v>
      </c>
      <c r="AV350" s="15" t="s">
        <v>191</v>
      </c>
      <c r="AW350" s="15" t="s">
        <v>37</v>
      </c>
      <c r="AX350" s="15" t="s">
        <v>84</v>
      </c>
      <c r="AY350" s="226" t="s">
        <v>185</v>
      </c>
    </row>
    <row r="351" spans="1:65" s="2" customFormat="1" ht="16.5" customHeight="1">
      <c r="A351" s="35"/>
      <c r="B351" s="36"/>
      <c r="C351" s="175" t="s">
        <v>534</v>
      </c>
      <c r="D351" s="175" t="s">
        <v>187</v>
      </c>
      <c r="E351" s="176" t="s">
        <v>535</v>
      </c>
      <c r="F351" s="177" t="s">
        <v>536</v>
      </c>
      <c r="G351" s="178" t="s">
        <v>92</v>
      </c>
      <c r="H351" s="179">
        <v>41.640999999999998</v>
      </c>
      <c r="I351" s="180"/>
      <c r="J351" s="181">
        <f>ROUND(I351*H351,2)</f>
        <v>0</v>
      </c>
      <c r="K351" s="177" t="s">
        <v>190</v>
      </c>
      <c r="L351" s="40"/>
      <c r="M351" s="182" t="s">
        <v>19</v>
      </c>
      <c r="N351" s="183" t="s">
        <v>47</v>
      </c>
      <c r="O351" s="65"/>
      <c r="P351" s="184">
        <f>O351*H351</f>
        <v>0</v>
      </c>
      <c r="Q351" s="184">
        <v>2.0999999999999999E-3</v>
      </c>
      <c r="R351" s="184">
        <f>Q351*H351</f>
        <v>8.7446099999999985E-2</v>
      </c>
      <c r="S351" s="184">
        <v>0</v>
      </c>
      <c r="T351" s="185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6" t="s">
        <v>191</v>
      </c>
      <c r="AT351" s="186" t="s">
        <v>187</v>
      </c>
      <c r="AU351" s="186" t="s">
        <v>86</v>
      </c>
      <c r="AY351" s="18" t="s">
        <v>185</v>
      </c>
      <c r="BE351" s="187">
        <f>IF(N351="základní",J351,0)</f>
        <v>0</v>
      </c>
      <c r="BF351" s="187">
        <f>IF(N351="snížená",J351,0)</f>
        <v>0</v>
      </c>
      <c r="BG351" s="187">
        <f>IF(N351="zákl. přenesená",J351,0)</f>
        <v>0</v>
      </c>
      <c r="BH351" s="187">
        <f>IF(N351="sníž. přenesená",J351,0)</f>
        <v>0</v>
      </c>
      <c r="BI351" s="187">
        <f>IF(N351="nulová",J351,0)</f>
        <v>0</v>
      </c>
      <c r="BJ351" s="18" t="s">
        <v>84</v>
      </c>
      <c r="BK351" s="187">
        <f>ROUND(I351*H351,2)</f>
        <v>0</v>
      </c>
      <c r="BL351" s="18" t="s">
        <v>191</v>
      </c>
      <c r="BM351" s="186" t="s">
        <v>537</v>
      </c>
    </row>
    <row r="352" spans="1:65" s="2" customFormat="1" ht="11.25">
      <c r="A352" s="35"/>
      <c r="B352" s="36"/>
      <c r="C352" s="37"/>
      <c r="D352" s="188" t="s">
        <v>193</v>
      </c>
      <c r="E352" s="37"/>
      <c r="F352" s="189" t="s">
        <v>538</v>
      </c>
      <c r="G352" s="37"/>
      <c r="H352" s="37"/>
      <c r="I352" s="190"/>
      <c r="J352" s="37"/>
      <c r="K352" s="37"/>
      <c r="L352" s="40"/>
      <c r="M352" s="191"/>
      <c r="N352" s="192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193</v>
      </c>
      <c r="AU352" s="18" t="s">
        <v>86</v>
      </c>
    </row>
    <row r="353" spans="1:65" s="2" customFormat="1" ht="11.25">
      <c r="A353" s="35"/>
      <c r="B353" s="36"/>
      <c r="C353" s="37"/>
      <c r="D353" s="193" t="s">
        <v>195</v>
      </c>
      <c r="E353" s="37"/>
      <c r="F353" s="194" t="s">
        <v>539</v>
      </c>
      <c r="G353" s="37"/>
      <c r="H353" s="37"/>
      <c r="I353" s="190"/>
      <c r="J353" s="37"/>
      <c r="K353" s="37"/>
      <c r="L353" s="40"/>
      <c r="M353" s="191"/>
      <c r="N353" s="192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195</v>
      </c>
      <c r="AU353" s="18" t="s">
        <v>86</v>
      </c>
    </row>
    <row r="354" spans="1:65" s="14" customFormat="1" ht="11.25">
      <c r="B354" s="205"/>
      <c r="C354" s="206"/>
      <c r="D354" s="188" t="s">
        <v>197</v>
      </c>
      <c r="E354" s="207" t="s">
        <v>19</v>
      </c>
      <c r="F354" s="208" t="s">
        <v>109</v>
      </c>
      <c r="G354" s="206"/>
      <c r="H354" s="209">
        <v>37.74</v>
      </c>
      <c r="I354" s="210"/>
      <c r="J354" s="206"/>
      <c r="K354" s="206"/>
      <c r="L354" s="211"/>
      <c r="M354" s="212"/>
      <c r="N354" s="213"/>
      <c r="O354" s="213"/>
      <c r="P354" s="213"/>
      <c r="Q354" s="213"/>
      <c r="R354" s="213"/>
      <c r="S354" s="213"/>
      <c r="T354" s="214"/>
      <c r="AT354" s="215" t="s">
        <v>197</v>
      </c>
      <c r="AU354" s="215" t="s">
        <v>86</v>
      </c>
      <c r="AV354" s="14" t="s">
        <v>86</v>
      </c>
      <c r="AW354" s="14" t="s">
        <v>37</v>
      </c>
      <c r="AX354" s="14" t="s">
        <v>76</v>
      </c>
      <c r="AY354" s="215" t="s">
        <v>185</v>
      </c>
    </row>
    <row r="355" spans="1:65" s="14" customFormat="1" ht="11.25">
      <c r="B355" s="205"/>
      <c r="C355" s="206"/>
      <c r="D355" s="188" t="s">
        <v>197</v>
      </c>
      <c r="E355" s="207" t="s">
        <v>19</v>
      </c>
      <c r="F355" s="208" t="s">
        <v>114</v>
      </c>
      <c r="G355" s="206"/>
      <c r="H355" s="209">
        <v>3.9009999999999998</v>
      </c>
      <c r="I355" s="210"/>
      <c r="J355" s="206"/>
      <c r="K355" s="206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197</v>
      </c>
      <c r="AU355" s="215" t="s">
        <v>86</v>
      </c>
      <c r="AV355" s="14" t="s">
        <v>86</v>
      </c>
      <c r="AW355" s="14" t="s">
        <v>37</v>
      </c>
      <c r="AX355" s="14" t="s">
        <v>76</v>
      </c>
      <c r="AY355" s="215" t="s">
        <v>185</v>
      </c>
    </row>
    <row r="356" spans="1:65" s="15" customFormat="1" ht="11.25">
      <c r="B356" s="216"/>
      <c r="C356" s="217"/>
      <c r="D356" s="188" t="s">
        <v>197</v>
      </c>
      <c r="E356" s="218" t="s">
        <v>19</v>
      </c>
      <c r="F356" s="219" t="s">
        <v>235</v>
      </c>
      <c r="G356" s="217"/>
      <c r="H356" s="220">
        <v>41.640999999999998</v>
      </c>
      <c r="I356" s="221"/>
      <c r="J356" s="217"/>
      <c r="K356" s="217"/>
      <c r="L356" s="222"/>
      <c r="M356" s="223"/>
      <c r="N356" s="224"/>
      <c r="O356" s="224"/>
      <c r="P356" s="224"/>
      <c r="Q356" s="224"/>
      <c r="R356" s="224"/>
      <c r="S356" s="224"/>
      <c r="T356" s="225"/>
      <c r="AT356" s="226" t="s">
        <v>197</v>
      </c>
      <c r="AU356" s="226" t="s">
        <v>86</v>
      </c>
      <c r="AV356" s="15" t="s">
        <v>191</v>
      </c>
      <c r="AW356" s="15" t="s">
        <v>37</v>
      </c>
      <c r="AX356" s="15" t="s">
        <v>84</v>
      </c>
      <c r="AY356" s="226" t="s">
        <v>185</v>
      </c>
    </row>
    <row r="357" spans="1:65" s="2" customFormat="1" ht="16.5" customHeight="1">
      <c r="A357" s="35"/>
      <c r="B357" s="36"/>
      <c r="C357" s="175" t="s">
        <v>540</v>
      </c>
      <c r="D357" s="175" t="s">
        <v>187</v>
      </c>
      <c r="E357" s="176" t="s">
        <v>541</v>
      </c>
      <c r="F357" s="177" t="s">
        <v>542</v>
      </c>
      <c r="G357" s="178" t="s">
        <v>92</v>
      </c>
      <c r="H357" s="179">
        <v>37.74</v>
      </c>
      <c r="I357" s="180"/>
      <c r="J357" s="181">
        <f>ROUND(I357*H357,2)</f>
        <v>0</v>
      </c>
      <c r="K357" s="177" t="s">
        <v>190</v>
      </c>
      <c r="L357" s="40"/>
      <c r="M357" s="182" t="s">
        <v>19</v>
      </c>
      <c r="N357" s="183" t="s">
        <v>47</v>
      </c>
      <c r="O357" s="65"/>
      <c r="P357" s="184">
        <f>O357*H357</f>
        <v>0</v>
      </c>
      <c r="Q357" s="184">
        <v>0</v>
      </c>
      <c r="R357" s="184">
        <f>Q357*H357</f>
        <v>0</v>
      </c>
      <c r="S357" s="184">
        <v>0</v>
      </c>
      <c r="T357" s="18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6" t="s">
        <v>191</v>
      </c>
      <c r="AT357" s="186" t="s">
        <v>187</v>
      </c>
      <c r="AU357" s="186" t="s">
        <v>86</v>
      </c>
      <c r="AY357" s="18" t="s">
        <v>185</v>
      </c>
      <c r="BE357" s="187">
        <f>IF(N357="základní",J357,0)</f>
        <v>0</v>
      </c>
      <c r="BF357" s="187">
        <f>IF(N357="snížená",J357,0)</f>
        <v>0</v>
      </c>
      <c r="BG357" s="187">
        <f>IF(N357="zákl. přenesená",J357,0)</f>
        <v>0</v>
      </c>
      <c r="BH357" s="187">
        <f>IF(N357="sníž. přenesená",J357,0)</f>
        <v>0</v>
      </c>
      <c r="BI357" s="187">
        <f>IF(N357="nulová",J357,0)</f>
        <v>0</v>
      </c>
      <c r="BJ357" s="18" t="s">
        <v>84</v>
      </c>
      <c r="BK357" s="187">
        <f>ROUND(I357*H357,2)</f>
        <v>0</v>
      </c>
      <c r="BL357" s="18" t="s">
        <v>191</v>
      </c>
      <c r="BM357" s="186" t="s">
        <v>543</v>
      </c>
    </row>
    <row r="358" spans="1:65" s="2" customFormat="1" ht="11.25">
      <c r="A358" s="35"/>
      <c r="B358" s="36"/>
      <c r="C358" s="37"/>
      <c r="D358" s="188" t="s">
        <v>193</v>
      </c>
      <c r="E358" s="37"/>
      <c r="F358" s="189" t="s">
        <v>544</v>
      </c>
      <c r="G358" s="37"/>
      <c r="H358" s="37"/>
      <c r="I358" s="190"/>
      <c r="J358" s="37"/>
      <c r="K358" s="37"/>
      <c r="L358" s="40"/>
      <c r="M358" s="191"/>
      <c r="N358" s="192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193</v>
      </c>
      <c r="AU358" s="18" t="s">
        <v>86</v>
      </c>
    </row>
    <row r="359" spans="1:65" s="2" customFormat="1" ht="11.25">
      <c r="A359" s="35"/>
      <c r="B359" s="36"/>
      <c r="C359" s="37"/>
      <c r="D359" s="193" t="s">
        <v>195</v>
      </c>
      <c r="E359" s="37"/>
      <c r="F359" s="194" t="s">
        <v>545</v>
      </c>
      <c r="G359" s="37"/>
      <c r="H359" s="37"/>
      <c r="I359" s="190"/>
      <c r="J359" s="37"/>
      <c r="K359" s="37"/>
      <c r="L359" s="40"/>
      <c r="M359" s="191"/>
      <c r="N359" s="192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195</v>
      </c>
      <c r="AU359" s="18" t="s">
        <v>86</v>
      </c>
    </row>
    <row r="360" spans="1:65" s="14" customFormat="1" ht="11.25">
      <c r="B360" s="205"/>
      <c r="C360" s="206"/>
      <c r="D360" s="188" t="s">
        <v>197</v>
      </c>
      <c r="E360" s="207" t="s">
        <v>19</v>
      </c>
      <c r="F360" s="208" t="s">
        <v>109</v>
      </c>
      <c r="G360" s="206"/>
      <c r="H360" s="209">
        <v>37.74</v>
      </c>
      <c r="I360" s="210"/>
      <c r="J360" s="206"/>
      <c r="K360" s="206"/>
      <c r="L360" s="211"/>
      <c r="M360" s="212"/>
      <c r="N360" s="213"/>
      <c r="O360" s="213"/>
      <c r="P360" s="213"/>
      <c r="Q360" s="213"/>
      <c r="R360" s="213"/>
      <c r="S360" s="213"/>
      <c r="T360" s="214"/>
      <c r="AT360" s="215" t="s">
        <v>197</v>
      </c>
      <c r="AU360" s="215" t="s">
        <v>86</v>
      </c>
      <c r="AV360" s="14" t="s">
        <v>86</v>
      </c>
      <c r="AW360" s="14" t="s">
        <v>37</v>
      </c>
      <c r="AX360" s="14" t="s">
        <v>84</v>
      </c>
      <c r="AY360" s="215" t="s">
        <v>185</v>
      </c>
    </row>
    <row r="361" spans="1:65" s="2" customFormat="1" ht="16.5" customHeight="1">
      <c r="A361" s="35"/>
      <c r="B361" s="36"/>
      <c r="C361" s="175" t="s">
        <v>546</v>
      </c>
      <c r="D361" s="175" t="s">
        <v>187</v>
      </c>
      <c r="E361" s="176" t="s">
        <v>547</v>
      </c>
      <c r="F361" s="177" t="s">
        <v>548</v>
      </c>
      <c r="G361" s="178" t="s">
        <v>354</v>
      </c>
      <c r="H361" s="179">
        <v>32.75</v>
      </c>
      <c r="I361" s="180"/>
      <c r="J361" s="181">
        <f>ROUND(I361*H361,2)</f>
        <v>0</v>
      </c>
      <c r="K361" s="177" t="s">
        <v>190</v>
      </c>
      <c r="L361" s="40"/>
      <c r="M361" s="182" t="s">
        <v>19</v>
      </c>
      <c r="N361" s="183" t="s">
        <v>47</v>
      </c>
      <c r="O361" s="65"/>
      <c r="P361" s="184">
        <f>O361*H361</f>
        <v>0</v>
      </c>
      <c r="Q361" s="184">
        <v>5.5000000000000003E-4</v>
      </c>
      <c r="R361" s="184">
        <f>Q361*H361</f>
        <v>1.8012500000000001E-2</v>
      </c>
      <c r="S361" s="184">
        <v>1E-3</v>
      </c>
      <c r="T361" s="185">
        <f>S361*H361</f>
        <v>3.2750000000000001E-2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6" t="s">
        <v>191</v>
      </c>
      <c r="AT361" s="186" t="s">
        <v>187</v>
      </c>
      <c r="AU361" s="186" t="s">
        <v>86</v>
      </c>
      <c r="AY361" s="18" t="s">
        <v>185</v>
      </c>
      <c r="BE361" s="187">
        <f>IF(N361="základní",J361,0)</f>
        <v>0</v>
      </c>
      <c r="BF361" s="187">
        <f>IF(N361="snížená",J361,0)</f>
        <v>0</v>
      </c>
      <c r="BG361" s="187">
        <f>IF(N361="zákl. přenesená",J361,0)</f>
        <v>0</v>
      </c>
      <c r="BH361" s="187">
        <f>IF(N361="sníž. přenesená",J361,0)</f>
        <v>0</v>
      </c>
      <c r="BI361" s="187">
        <f>IF(N361="nulová",J361,0)</f>
        <v>0</v>
      </c>
      <c r="BJ361" s="18" t="s">
        <v>84</v>
      </c>
      <c r="BK361" s="187">
        <f>ROUND(I361*H361,2)</f>
        <v>0</v>
      </c>
      <c r="BL361" s="18" t="s">
        <v>191</v>
      </c>
      <c r="BM361" s="186" t="s">
        <v>549</v>
      </c>
    </row>
    <row r="362" spans="1:65" s="2" customFormat="1" ht="11.25">
      <c r="A362" s="35"/>
      <c r="B362" s="36"/>
      <c r="C362" s="37"/>
      <c r="D362" s="188" t="s">
        <v>193</v>
      </c>
      <c r="E362" s="37"/>
      <c r="F362" s="189" t="s">
        <v>550</v>
      </c>
      <c r="G362" s="37"/>
      <c r="H362" s="37"/>
      <c r="I362" s="190"/>
      <c r="J362" s="37"/>
      <c r="K362" s="37"/>
      <c r="L362" s="40"/>
      <c r="M362" s="191"/>
      <c r="N362" s="192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193</v>
      </c>
      <c r="AU362" s="18" t="s">
        <v>86</v>
      </c>
    </row>
    <row r="363" spans="1:65" s="2" customFormat="1" ht="11.25">
      <c r="A363" s="35"/>
      <c r="B363" s="36"/>
      <c r="C363" s="37"/>
      <c r="D363" s="193" t="s">
        <v>195</v>
      </c>
      <c r="E363" s="37"/>
      <c r="F363" s="194" t="s">
        <v>551</v>
      </c>
      <c r="G363" s="37"/>
      <c r="H363" s="37"/>
      <c r="I363" s="190"/>
      <c r="J363" s="37"/>
      <c r="K363" s="37"/>
      <c r="L363" s="40"/>
      <c r="M363" s="191"/>
      <c r="N363" s="192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195</v>
      </c>
      <c r="AU363" s="18" t="s">
        <v>86</v>
      </c>
    </row>
    <row r="364" spans="1:65" s="2" customFormat="1" ht="19.5">
      <c r="A364" s="35"/>
      <c r="B364" s="36"/>
      <c r="C364" s="37"/>
      <c r="D364" s="188" t="s">
        <v>552</v>
      </c>
      <c r="E364" s="37"/>
      <c r="F364" s="237" t="s">
        <v>553</v>
      </c>
      <c r="G364" s="37"/>
      <c r="H364" s="37"/>
      <c r="I364" s="190"/>
      <c r="J364" s="37"/>
      <c r="K364" s="37"/>
      <c r="L364" s="40"/>
      <c r="M364" s="191"/>
      <c r="N364" s="192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552</v>
      </c>
      <c r="AU364" s="18" t="s">
        <v>86</v>
      </c>
    </row>
    <row r="365" spans="1:65" s="13" customFormat="1" ht="11.25">
      <c r="B365" s="195"/>
      <c r="C365" s="196"/>
      <c r="D365" s="188" t="s">
        <v>197</v>
      </c>
      <c r="E365" s="197" t="s">
        <v>19</v>
      </c>
      <c r="F365" s="198" t="s">
        <v>392</v>
      </c>
      <c r="G365" s="196"/>
      <c r="H365" s="197" t="s">
        <v>19</v>
      </c>
      <c r="I365" s="199"/>
      <c r="J365" s="196"/>
      <c r="K365" s="196"/>
      <c r="L365" s="200"/>
      <c r="M365" s="201"/>
      <c r="N365" s="202"/>
      <c r="O365" s="202"/>
      <c r="P365" s="202"/>
      <c r="Q365" s="202"/>
      <c r="R365" s="202"/>
      <c r="S365" s="202"/>
      <c r="T365" s="203"/>
      <c r="AT365" s="204" t="s">
        <v>197</v>
      </c>
      <c r="AU365" s="204" t="s">
        <v>86</v>
      </c>
      <c r="AV365" s="13" t="s">
        <v>84</v>
      </c>
      <c r="AW365" s="13" t="s">
        <v>37</v>
      </c>
      <c r="AX365" s="13" t="s">
        <v>76</v>
      </c>
      <c r="AY365" s="204" t="s">
        <v>185</v>
      </c>
    </row>
    <row r="366" spans="1:65" s="14" customFormat="1" ht="11.25">
      <c r="B366" s="205"/>
      <c r="C366" s="206"/>
      <c r="D366" s="188" t="s">
        <v>197</v>
      </c>
      <c r="E366" s="207" t="s">
        <v>19</v>
      </c>
      <c r="F366" s="208" t="s">
        <v>554</v>
      </c>
      <c r="G366" s="206"/>
      <c r="H366" s="209">
        <v>25</v>
      </c>
      <c r="I366" s="210"/>
      <c r="J366" s="206"/>
      <c r="K366" s="206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197</v>
      </c>
      <c r="AU366" s="215" t="s">
        <v>86</v>
      </c>
      <c r="AV366" s="14" t="s">
        <v>86</v>
      </c>
      <c r="AW366" s="14" t="s">
        <v>37</v>
      </c>
      <c r="AX366" s="14" t="s">
        <v>76</v>
      </c>
      <c r="AY366" s="215" t="s">
        <v>185</v>
      </c>
    </row>
    <row r="367" spans="1:65" s="14" customFormat="1" ht="11.25">
      <c r="B367" s="205"/>
      <c r="C367" s="206"/>
      <c r="D367" s="188" t="s">
        <v>197</v>
      </c>
      <c r="E367" s="207" t="s">
        <v>19</v>
      </c>
      <c r="F367" s="208" t="s">
        <v>555</v>
      </c>
      <c r="G367" s="206"/>
      <c r="H367" s="209">
        <v>7.75</v>
      </c>
      <c r="I367" s="210"/>
      <c r="J367" s="206"/>
      <c r="K367" s="206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197</v>
      </c>
      <c r="AU367" s="215" t="s">
        <v>86</v>
      </c>
      <c r="AV367" s="14" t="s">
        <v>86</v>
      </c>
      <c r="AW367" s="14" t="s">
        <v>37</v>
      </c>
      <c r="AX367" s="14" t="s">
        <v>76</v>
      </c>
      <c r="AY367" s="215" t="s">
        <v>185</v>
      </c>
    </row>
    <row r="368" spans="1:65" s="15" customFormat="1" ht="11.25">
      <c r="B368" s="216"/>
      <c r="C368" s="217"/>
      <c r="D368" s="188" t="s">
        <v>197</v>
      </c>
      <c r="E368" s="218" t="s">
        <v>19</v>
      </c>
      <c r="F368" s="219" t="s">
        <v>235</v>
      </c>
      <c r="G368" s="217"/>
      <c r="H368" s="220">
        <v>32.75</v>
      </c>
      <c r="I368" s="221"/>
      <c r="J368" s="217"/>
      <c r="K368" s="217"/>
      <c r="L368" s="222"/>
      <c r="M368" s="223"/>
      <c r="N368" s="224"/>
      <c r="O368" s="224"/>
      <c r="P368" s="224"/>
      <c r="Q368" s="224"/>
      <c r="R368" s="224"/>
      <c r="S368" s="224"/>
      <c r="T368" s="225"/>
      <c r="AT368" s="226" t="s">
        <v>197</v>
      </c>
      <c r="AU368" s="226" t="s">
        <v>86</v>
      </c>
      <c r="AV368" s="15" t="s">
        <v>191</v>
      </c>
      <c r="AW368" s="15" t="s">
        <v>37</v>
      </c>
      <c r="AX368" s="15" t="s">
        <v>84</v>
      </c>
      <c r="AY368" s="226" t="s">
        <v>185</v>
      </c>
    </row>
    <row r="369" spans="1:65" s="2" customFormat="1" ht="16.5" customHeight="1">
      <c r="A369" s="35"/>
      <c r="B369" s="36"/>
      <c r="C369" s="175" t="s">
        <v>556</v>
      </c>
      <c r="D369" s="175" t="s">
        <v>187</v>
      </c>
      <c r="E369" s="176" t="s">
        <v>557</v>
      </c>
      <c r="F369" s="177" t="s">
        <v>558</v>
      </c>
      <c r="G369" s="178" t="s">
        <v>559</v>
      </c>
      <c r="H369" s="179">
        <v>2</v>
      </c>
      <c r="I369" s="180"/>
      <c r="J369" s="181">
        <f>ROUND(I369*H369,2)</f>
        <v>0</v>
      </c>
      <c r="K369" s="177" t="s">
        <v>19</v>
      </c>
      <c r="L369" s="40"/>
      <c r="M369" s="182" t="s">
        <v>19</v>
      </c>
      <c r="N369" s="183" t="s">
        <v>47</v>
      </c>
      <c r="O369" s="65"/>
      <c r="P369" s="184">
        <f>O369*H369</f>
        <v>0</v>
      </c>
      <c r="Q369" s="184">
        <v>2.3911768611499999</v>
      </c>
      <c r="R369" s="184">
        <f>Q369*H369</f>
        <v>4.7823537222999999</v>
      </c>
      <c r="S369" s="184">
        <v>7.4999999999999997E-3</v>
      </c>
      <c r="T369" s="185">
        <f>S369*H369</f>
        <v>1.4999999999999999E-2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6" t="s">
        <v>191</v>
      </c>
      <c r="AT369" s="186" t="s">
        <v>187</v>
      </c>
      <c r="AU369" s="186" t="s">
        <v>86</v>
      </c>
      <c r="AY369" s="18" t="s">
        <v>185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8" t="s">
        <v>84</v>
      </c>
      <c r="BK369" s="187">
        <f>ROUND(I369*H369,2)</f>
        <v>0</v>
      </c>
      <c r="BL369" s="18" t="s">
        <v>191</v>
      </c>
      <c r="BM369" s="186" t="s">
        <v>560</v>
      </c>
    </row>
    <row r="370" spans="1:65" s="2" customFormat="1" ht="68.25">
      <c r="A370" s="35"/>
      <c r="B370" s="36"/>
      <c r="C370" s="37"/>
      <c r="D370" s="188" t="s">
        <v>193</v>
      </c>
      <c r="E370" s="37"/>
      <c r="F370" s="189" t="s">
        <v>561</v>
      </c>
      <c r="G370" s="37"/>
      <c r="H370" s="37"/>
      <c r="I370" s="190"/>
      <c r="J370" s="37"/>
      <c r="K370" s="37"/>
      <c r="L370" s="40"/>
      <c r="M370" s="191"/>
      <c r="N370" s="192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193</v>
      </c>
      <c r="AU370" s="18" t="s">
        <v>86</v>
      </c>
    </row>
    <row r="371" spans="1:65" s="2" customFormat="1" ht="16.5" customHeight="1">
      <c r="A371" s="35"/>
      <c r="B371" s="36"/>
      <c r="C371" s="175" t="s">
        <v>562</v>
      </c>
      <c r="D371" s="175" t="s">
        <v>187</v>
      </c>
      <c r="E371" s="176" t="s">
        <v>563</v>
      </c>
      <c r="F371" s="177" t="s">
        <v>564</v>
      </c>
      <c r="G371" s="178" t="s">
        <v>559</v>
      </c>
      <c r="H371" s="179">
        <v>3</v>
      </c>
      <c r="I371" s="180"/>
      <c r="J371" s="181">
        <f>ROUND(I371*H371,2)</f>
        <v>0</v>
      </c>
      <c r="K371" s="177" t="s">
        <v>19</v>
      </c>
      <c r="L371" s="40"/>
      <c r="M371" s="182" t="s">
        <v>19</v>
      </c>
      <c r="N371" s="183" t="s">
        <v>47</v>
      </c>
      <c r="O371" s="65"/>
      <c r="P371" s="184">
        <f>O371*H371</f>
        <v>0</v>
      </c>
      <c r="Q371" s="184">
        <v>0</v>
      </c>
      <c r="R371" s="184">
        <f>Q371*H371</f>
        <v>0</v>
      </c>
      <c r="S371" s="184">
        <v>0</v>
      </c>
      <c r="T371" s="18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6" t="s">
        <v>191</v>
      </c>
      <c r="AT371" s="186" t="s">
        <v>187</v>
      </c>
      <c r="AU371" s="186" t="s">
        <v>86</v>
      </c>
      <c r="AY371" s="18" t="s">
        <v>185</v>
      </c>
      <c r="BE371" s="187">
        <f>IF(N371="základní",J371,0)</f>
        <v>0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8" t="s">
        <v>84</v>
      </c>
      <c r="BK371" s="187">
        <f>ROUND(I371*H371,2)</f>
        <v>0</v>
      </c>
      <c r="BL371" s="18" t="s">
        <v>191</v>
      </c>
      <c r="BM371" s="186" t="s">
        <v>565</v>
      </c>
    </row>
    <row r="372" spans="1:65" s="2" customFormat="1" ht="11.25">
      <c r="A372" s="35"/>
      <c r="B372" s="36"/>
      <c r="C372" s="37"/>
      <c r="D372" s="188" t="s">
        <v>193</v>
      </c>
      <c r="E372" s="37"/>
      <c r="F372" s="189" t="s">
        <v>564</v>
      </c>
      <c r="G372" s="37"/>
      <c r="H372" s="37"/>
      <c r="I372" s="190"/>
      <c r="J372" s="37"/>
      <c r="K372" s="37"/>
      <c r="L372" s="40"/>
      <c r="M372" s="191"/>
      <c r="N372" s="192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193</v>
      </c>
      <c r="AU372" s="18" t="s">
        <v>86</v>
      </c>
    </row>
    <row r="373" spans="1:65" s="12" customFormat="1" ht="20.85" customHeight="1">
      <c r="B373" s="159"/>
      <c r="C373" s="160"/>
      <c r="D373" s="161" t="s">
        <v>75</v>
      </c>
      <c r="E373" s="173" t="s">
        <v>566</v>
      </c>
      <c r="F373" s="173" t="s">
        <v>567</v>
      </c>
      <c r="G373" s="160"/>
      <c r="H373" s="160"/>
      <c r="I373" s="163"/>
      <c r="J373" s="174">
        <f>BK373</f>
        <v>0</v>
      </c>
      <c r="K373" s="160"/>
      <c r="L373" s="165"/>
      <c r="M373" s="166"/>
      <c r="N373" s="167"/>
      <c r="O373" s="167"/>
      <c r="P373" s="168">
        <f>SUM(P374:P376)</f>
        <v>0</v>
      </c>
      <c r="Q373" s="167"/>
      <c r="R373" s="168">
        <f>SUM(R374:R376)</f>
        <v>0</v>
      </c>
      <c r="S373" s="167"/>
      <c r="T373" s="169">
        <f>SUM(T374:T376)</f>
        <v>0</v>
      </c>
      <c r="AR373" s="170" t="s">
        <v>84</v>
      </c>
      <c r="AT373" s="171" t="s">
        <v>75</v>
      </c>
      <c r="AU373" s="171" t="s">
        <v>86</v>
      </c>
      <c r="AY373" s="170" t="s">
        <v>185</v>
      </c>
      <c r="BK373" s="172">
        <f>SUM(BK374:BK376)</f>
        <v>0</v>
      </c>
    </row>
    <row r="374" spans="1:65" s="2" customFormat="1" ht="16.5" customHeight="1">
      <c r="A374" s="35"/>
      <c r="B374" s="36"/>
      <c r="C374" s="175" t="s">
        <v>568</v>
      </c>
      <c r="D374" s="175" t="s">
        <v>187</v>
      </c>
      <c r="E374" s="176" t="s">
        <v>569</v>
      </c>
      <c r="F374" s="177" t="s">
        <v>570</v>
      </c>
      <c r="G374" s="178" t="s">
        <v>96</v>
      </c>
      <c r="H374" s="179">
        <v>13.72</v>
      </c>
      <c r="I374" s="180"/>
      <c r="J374" s="181">
        <f>ROUND(I374*H374,2)</f>
        <v>0</v>
      </c>
      <c r="K374" s="177" t="s">
        <v>190</v>
      </c>
      <c r="L374" s="40"/>
      <c r="M374" s="182" t="s">
        <v>19</v>
      </c>
      <c r="N374" s="183" t="s">
        <v>47</v>
      </c>
      <c r="O374" s="65"/>
      <c r="P374" s="184">
        <f>O374*H374</f>
        <v>0</v>
      </c>
      <c r="Q374" s="184">
        <v>0</v>
      </c>
      <c r="R374" s="184">
        <f>Q374*H374</f>
        <v>0</v>
      </c>
      <c r="S374" s="184">
        <v>0</v>
      </c>
      <c r="T374" s="18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6" t="s">
        <v>191</v>
      </c>
      <c r="AT374" s="186" t="s">
        <v>187</v>
      </c>
      <c r="AU374" s="186" t="s">
        <v>207</v>
      </c>
      <c r="AY374" s="18" t="s">
        <v>185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8" t="s">
        <v>84</v>
      </c>
      <c r="BK374" s="187">
        <f>ROUND(I374*H374,2)</f>
        <v>0</v>
      </c>
      <c r="BL374" s="18" t="s">
        <v>191</v>
      </c>
      <c r="BM374" s="186" t="s">
        <v>571</v>
      </c>
    </row>
    <row r="375" spans="1:65" s="2" customFormat="1" ht="11.25">
      <c r="A375" s="35"/>
      <c r="B375" s="36"/>
      <c r="C375" s="37"/>
      <c r="D375" s="188" t="s">
        <v>193</v>
      </c>
      <c r="E375" s="37"/>
      <c r="F375" s="189" t="s">
        <v>572</v>
      </c>
      <c r="G375" s="37"/>
      <c r="H375" s="37"/>
      <c r="I375" s="190"/>
      <c r="J375" s="37"/>
      <c r="K375" s="37"/>
      <c r="L375" s="40"/>
      <c r="M375" s="191"/>
      <c r="N375" s="192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193</v>
      </c>
      <c r="AU375" s="18" t="s">
        <v>207</v>
      </c>
    </row>
    <row r="376" spans="1:65" s="2" customFormat="1" ht="11.25">
      <c r="A376" s="35"/>
      <c r="B376" s="36"/>
      <c r="C376" s="37"/>
      <c r="D376" s="193" t="s">
        <v>195</v>
      </c>
      <c r="E376" s="37"/>
      <c r="F376" s="194" t="s">
        <v>573</v>
      </c>
      <c r="G376" s="37"/>
      <c r="H376" s="37"/>
      <c r="I376" s="190"/>
      <c r="J376" s="37"/>
      <c r="K376" s="37"/>
      <c r="L376" s="40"/>
      <c r="M376" s="191"/>
      <c r="N376" s="192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195</v>
      </c>
      <c r="AU376" s="18" t="s">
        <v>207</v>
      </c>
    </row>
    <row r="377" spans="1:65" s="12" customFormat="1" ht="22.9" customHeight="1">
      <c r="B377" s="159"/>
      <c r="C377" s="160"/>
      <c r="D377" s="161" t="s">
        <v>75</v>
      </c>
      <c r="E377" s="173" t="s">
        <v>574</v>
      </c>
      <c r="F377" s="173" t="s">
        <v>575</v>
      </c>
      <c r="G377" s="160"/>
      <c r="H377" s="160"/>
      <c r="I377" s="163"/>
      <c r="J377" s="174">
        <f>BK377</f>
        <v>0</v>
      </c>
      <c r="K377" s="160"/>
      <c r="L377" s="165"/>
      <c r="M377" s="166"/>
      <c r="N377" s="167"/>
      <c r="O377" s="167"/>
      <c r="P377" s="168">
        <f>SUM(P378:P410)</f>
        <v>0</v>
      </c>
      <c r="Q377" s="167"/>
      <c r="R377" s="168">
        <f>SUM(R378:R410)</f>
        <v>0</v>
      </c>
      <c r="S377" s="167"/>
      <c r="T377" s="169">
        <f>SUM(T378:T410)</f>
        <v>0</v>
      </c>
      <c r="AR377" s="170" t="s">
        <v>84</v>
      </c>
      <c r="AT377" s="171" t="s">
        <v>75</v>
      </c>
      <c r="AU377" s="171" t="s">
        <v>84</v>
      </c>
      <c r="AY377" s="170" t="s">
        <v>185</v>
      </c>
      <c r="BK377" s="172">
        <f>SUM(BK378:BK410)</f>
        <v>0</v>
      </c>
    </row>
    <row r="378" spans="1:65" s="2" customFormat="1" ht="16.5" customHeight="1">
      <c r="A378" s="35"/>
      <c r="B378" s="36"/>
      <c r="C378" s="175" t="s">
        <v>576</v>
      </c>
      <c r="D378" s="175" t="s">
        <v>187</v>
      </c>
      <c r="E378" s="176" t="s">
        <v>577</v>
      </c>
      <c r="F378" s="177" t="s">
        <v>578</v>
      </c>
      <c r="G378" s="178" t="s">
        <v>118</v>
      </c>
      <c r="H378" s="179">
        <v>553</v>
      </c>
      <c r="I378" s="180"/>
      <c r="J378" s="181">
        <f>ROUND(I378*H378,2)</f>
        <v>0</v>
      </c>
      <c r="K378" s="177" t="s">
        <v>19</v>
      </c>
      <c r="L378" s="40"/>
      <c r="M378" s="182" t="s">
        <v>19</v>
      </c>
      <c r="N378" s="183" t="s">
        <v>47</v>
      </c>
      <c r="O378" s="65"/>
      <c r="P378" s="184">
        <f>O378*H378</f>
        <v>0</v>
      </c>
      <c r="Q378" s="184">
        <v>0</v>
      </c>
      <c r="R378" s="184">
        <f>Q378*H378</f>
        <v>0</v>
      </c>
      <c r="S378" s="184">
        <v>0</v>
      </c>
      <c r="T378" s="18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6" t="s">
        <v>191</v>
      </c>
      <c r="AT378" s="186" t="s">
        <v>187</v>
      </c>
      <c r="AU378" s="186" t="s">
        <v>86</v>
      </c>
      <c r="AY378" s="18" t="s">
        <v>185</v>
      </c>
      <c r="BE378" s="187">
        <f>IF(N378="základní",J378,0)</f>
        <v>0</v>
      </c>
      <c r="BF378" s="187">
        <f>IF(N378="snížená",J378,0)</f>
        <v>0</v>
      </c>
      <c r="BG378" s="187">
        <f>IF(N378="zákl. přenesená",J378,0)</f>
        <v>0</v>
      </c>
      <c r="BH378" s="187">
        <f>IF(N378="sníž. přenesená",J378,0)</f>
        <v>0</v>
      </c>
      <c r="BI378" s="187">
        <f>IF(N378="nulová",J378,0)</f>
        <v>0</v>
      </c>
      <c r="BJ378" s="18" t="s">
        <v>84</v>
      </c>
      <c r="BK378" s="187">
        <f>ROUND(I378*H378,2)</f>
        <v>0</v>
      </c>
      <c r="BL378" s="18" t="s">
        <v>191</v>
      </c>
      <c r="BM378" s="186" t="s">
        <v>579</v>
      </c>
    </row>
    <row r="379" spans="1:65" s="2" customFormat="1" ht="11.25">
      <c r="A379" s="35"/>
      <c r="B379" s="36"/>
      <c r="C379" s="37"/>
      <c r="D379" s="188" t="s">
        <v>193</v>
      </c>
      <c r="E379" s="37"/>
      <c r="F379" s="189" t="s">
        <v>578</v>
      </c>
      <c r="G379" s="37"/>
      <c r="H379" s="37"/>
      <c r="I379" s="190"/>
      <c r="J379" s="37"/>
      <c r="K379" s="37"/>
      <c r="L379" s="40"/>
      <c r="M379" s="191"/>
      <c r="N379" s="192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193</v>
      </c>
      <c r="AU379" s="18" t="s">
        <v>86</v>
      </c>
    </row>
    <row r="380" spans="1:65" s="14" customFormat="1" ht="11.25">
      <c r="B380" s="205"/>
      <c r="C380" s="206"/>
      <c r="D380" s="188" t="s">
        <v>197</v>
      </c>
      <c r="E380" s="207" t="s">
        <v>19</v>
      </c>
      <c r="F380" s="208" t="s">
        <v>580</v>
      </c>
      <c r="G380" s="206"/>
      <c r="H380" s="209">
        <v>553</v>
      </c>
      <c r="I380" s="210"/>
      <c r="J380" s="206"/>
      <c r="K380" s="206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197</v>
      </c>
      <c r="AU380" s="215" t="s">
        <v>86</v>
      </c>
      <c r="AV380" s="14" t="s">
        <v>86</v>
      </c>
      <c r="AW380" s="14" t="s">
        <v>37</v>
      </c>
      <c r="AX380" s="14" t="s">
        <v>84</v>
      </c>
      <c r="AY380" s="215" t="s">
        <v>185</v>
      </c>
    </row>
    <row r="381" spans="1:65" s="2" customFormat="1" ht="16.5" customHeight="1">
      <c r="A381" s="35"/>
      <c r="B381" s="36"/>
      <c r="C381" s="175" t="s">
        <v>581</v>
      </c>
      <c r="D381" s="175" t="s">
        <v>187</v>
      </c>
      <c r="E381" s="176" t="s">
        <v>582</v>
      </c>
      <c r="F381" s="177" t="s">
        <v>583</v>
      </c>
      <c r="G381" s="178" t="s">
        <v>96</v>
      </c>
      <c r="H381" s="179">
        <v>16.023</v>
      </c>
      <c r="I381" s="180"/>
      <c r="J381" s="181">
        <f>ROUND(I381*H381,2)</f>
        <v>0</v>
      </c>
      <c r="K381" s="177" t="s">
        <v>19</v>
      </c>
      <c r="L381" s="40"/>
      <c r="M381" s="182" t="s">
        <v>19</v>
      </c>
      <c r="N381" s="183" t="s">
        <v>47</v>
      </c>
      <c r="O381" s="65"/>
      <c r="P381" s="184">
        <f>O381*H381</f>
        <v>0</v>
      </c>
      <c r="Q381" s="184">
        <v>0</v>
      </c>
      <c r="R381" s="184">
        <f>Q381*H381</f>
        <v>0</v>
      </c>
      <c r="S381" s="184">
        <v>0</v>
      </c>
      <c r="T381" s="18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6" t="s">
        <v>191</v>
      </c>
      <c r="AT381" s="186" t="s">
        <v>187</v>
      </c>
      <c r="AU381" s="186" t="s">
        <v>86</v>
      </c>
      <c r="AY381" s="18" t="s">
        <v>185</v>
      </c>
      <c r="BE381" s="187">
        <f>IF(N381="základní",J381,0)</f>
        <v>0</v>
      </c>
      <c r="BF381" s="187">
        <f>IF(N381="snížená",J381,0)</f>
        <v>0</v>
      </c>
      <c r="BG381" s="187">
        <f>IF(N381="zákl. přenesená",J381,0)</f>
        <v>0</v>
      </c>
      <c r="BH381" s="187">
        <f>IF(N381="sníž. přenesená",J381,0)</f>
        <v>0</v>
      </c>
      <c r="BI381" s="187">
        <f>IF(N381="nulová",J381,0)</f>
        <v>0</v>
      </c>
      <c r="BJ381" s="18" t="s">
        <v>84</v>
      </c>
      <c r="BK381" s="187">
        <f>ROUND(I381*H381,2)</f>
        <v>0</v>
      </c>
      <c r="BL381" s="18" t="s">
        <v>191</v>
      </c>
      <c r="BM381" s="186" t="s">
        <v>584</v>
      </c>
    </row>
    <row r="382" spans="1:65" s="2" customFormat="1" ht="11.25">
      <c r="A382" s="35"/>
      <c r="B382" s="36"/>
      <c r="C382" s="37"/>
      <c r="D382" s="188" t="s">
        <v>193</v>
      </c>
      <c r="E382" s="37"/>
      <c r="F382" s="189" t="s">
        <v>585</v>
      </c>
      <c r="G382" s="37"/>
      <c r="H382" s="37"/>
      <c r="I382" s="190"/>
      <c r="J382" s="37"/>
      <c r="K382" s="37"/>
      <c r="L382" s="40"/>
      <c r="M382" s="191"/>
      <c r="N382" s="192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193</v>
      </c>
      <c r="AU382" s="18" t="s">
        <v>86</v>
      </c>
    </row>
    <row r="383" spans="1:65" s="14" customFormat="1" ht="11.25">
      <c r="B383" s="205"/>
      <c r="C383" s="206"/>
      <c r="D383" s="188" t="s">
        <v>197</v>
      </c>
      <c r="E383" s="207" t="s">
        <v>19</v>
      </c>
      <c r="F383" s="208" t="s">
        <v>94</v>
      </c>
      <c r="G383" s="206"/>
      <c r="H383" s="209">
        <v>10.488</v>
      </c>
      <c r="I383" s="210"/>
      <c r="J383" s="206"/>
      <c r="K383" s="206"/>
      <c r="L383" s="211"/>
      <c r="M383" s="212"/>
      <c r="N383" s="213"/>
      <c r="O383" s="213"/>
      <c r="P383" s="213"/>
      <c r="Q383" s="213"/>
      <c r="R383" s="213"/>
      <c r="S383" s="213"/>
      <c r="T383" s="214"/>
      <c r="AT383" s="215" t="s">
        <v>197</v>
      </c>
      <c r="AU383" s="215" t="s">
        <v>86</v>
      </c>
      <c r="AV383" s="14" t="s">
        <v>86</v>
      </c>
      <c r="AW383" s="14" t="s">
        <v>37</v>
      </c>
      <c r="AX383" s="14" t="s">
        <v>76</v>
      </c>
      <c r="AY383" s="215" t="s">
        <v>185</v>
      </c>
    </row>
    <row r="384" spans="1:65" s="14" customFormat="1" ht="11.25">
      <c r="B384" s="205"/>
      <c r="C384" s="206"/>
      <c r="D384" s="188" t="s">
        <v>197</v>
      </c>
      <c r="E384" s="207" t="s">
        <v>19</v>
      </c>
      <c r="F384" s="208" t="s">
        <v>147</v>
      </c>
      <c r="G384" s="206"/>
      <c r="H384" s="209">
        <v>3.1349999999999998</v>
      </c>
      <c r="I384" s="210"/>
      <c r="J384" s="206"/>
      <c r="K384" s="206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197</v>
      </c>
      <c r="AU384" s="215" t="s">
        <v>86</v>
      </c>
      <c r="AV384" s="14" t="s">
        <v>86</v>
      </c>
      <c r="AW384" s="14" t="s">
        <v>37</v>
      </c>
      <c r="AX384" s="14" t="s">
        <v>76</v>
      </c>
      <c r="AY384" s="215" t="s">
        <v>185</v>
      </c>
    </row>
    <row r="385" spans="1:65" s="14" customFormat="1" ht="11.25">
      <c r="B385" s="205"/>
      <c r="C385" s="206"/>
      <c r="D385" s="188" t="s">
        <v>197</v>
      </c>
      <c r="E385" s="207" t="s">
        <v>19</v>
      </c>
      <c r="F385" s="208" t="s">
        <v>104</v>
      </c>
      <c r="G385" s="206"/>
      <c r="H385" s="209">
        <v>2.4</v>
      </c>
      <c r="I385" s="210"/>
      <c r="J385" s="206"/>
      <c r="K385" s="206"/>
      <c r="L385" s="211"/>
      <c r="M385" s="212"/>
      <c r="N385" s="213"/>
      <c r="O385" s="213"/>
      <c r="P385" s="213"/>
      <c r="Q385" s="213"/>
      <c r="R385" s="213"/>
      <c r="S385" s="213"/>
      <c r="T385" s="214"/>
      <c r="AT385" s="215" t="s">
        <v>197</v>
      </c>
      <c r="AU385" s="215" t="s">
        <v>86</v>
      </c>
      <c r="AV385" s="14" t="s">
        <v>86</v>
      </c>
      <c r="AW385" s="14" t="s">
        <v>37</v>
      </c>
      <c r="AX385" s="14" t="s">
        <v>76</v>
      </c>
      <c r="AY385" s="215" t="s">
        <v>185</v>
      </c>
    </row>
    <row r="386" spans="1:65" s="15" customFormat="1" ht="11.25">
      <c r="B386" s="216"/>
      <c r="C386" s="217"/>
      <c r="D386" s="188" t="s">
        <v>197</v>
      </c>
      <c r="E386" s="218" t="s">
        <v>99</v>
      </c>
      <c r="F386" s="219" t="s">
        <v>235</v>
      </c>
      <c r="G386" s="217"/>
      <c r="H386" s="220">
        <v>16.023</v>
      </c>
      <c r="I386" s="221"/>
      <c r="J386" s="217"/>
      <c r="K386" s="217"/>
      <c r="L386" s="222"/>
      <c r="M386" s="223"/>
      <c r="N386" s="224"/>
      <c r="O386" s="224"/>
      <c r="P386" s="224"/>
      <c r="Q386" s="224"/>
      <c r="R386" s="224"/>
      <c r="S386" s="224"/>
      <c r="T386" s="225"/>
      <c r="AT386" s="226" t="s">
        <v>197</v>
      </c>
      <c r="AU386" s="226" t="s">
        <v>86</v>
      </c>
      <c r="AV386" s="15" t="s">
        <v>191</v>
      </c>
      <c r="AW386" s="15" t="s">
        <v>37</v>
      </c>
      <c r="AX386" s="15" t="s">
        <v>84</v>
      </c>
      <c r="AY386" s="226" t="s">
        <v>185</v>
      </c>
    </row>
    <row r="387" spans="1:65" s="2" customFormat="1" ht="16.5" customHeight="1">
      <c r="A387" s="35"/>
      <c r="B387" s="36"/>
      <c r="C387" s="175" t="s">
        <v>586</v>
      </c>
      <c r="D387" s="175" t="s">
        <v>187</v>
      </c>
      <c r="E387" s="176" t="s">
        <v>587</v>
      </c>
      <c r="F387" s="177" t="s">
        <v>588</v>
      </c>
      <c r="G387" s="178" t="s">
        <v>96</v>
      </c>
      <c r="H387" s="179">
        <v>384.55200000000002</v>
      </c>
      <c r="I387" s="180"/>
      <c r="J387" s="181">
        <f>ROUND(I387*H387,2)</f>
        <v>0</v>
      </c>
      <c r="K387" s="177" t="s">
        <v>190</v>
      </c>
      <c r="L387" s="40"/>
      <c r="M387" s="182" t="s">
        <v>19</v>
      </c>
      <c r="N387" s="183" t="s">
        <v>47</v>
      </c>
      <c r="O387" s="65"/>
      <c r="P387" s="184">
        <f>O387*H387</f>
        <v>0</v>
      </c>
      <c r="Q387" s="184">
        <v>0</v>
      </c>
      <c r="R387" s="184">
        <f>Q387*H387</f>
        <v>0</v>
      </c>
      <c r="S387" s="184">
        <v>0</v>
      </c>
      <c r="T387" s="18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86" t="s">
        <v>191</v>
      </c>
      <c r="AT387" s="186" t="s">
        <v>187</v>
      </c>
      <c r="AU387" s="186" t="s">
        <v>86</v>
      </c>
      <c r="AY387" s="18" t="s">
        <v>185</v>
      </c>
      <c r="BE387" s="187">
        <f>IF(N387="základní",J387,0)</f>
        <v>0</v>
      </c>
      <c r="BF387" s="187">
        <f>IF(N387="snížená",J387,0)</f>
        <v>0</v>
      </c>
      <c r="BG387" s="187">
        <f>IF(N387="zákl. přenesená",J387,0)</f>
        <v>0</v>
      </c>
      <c r="BH387" s="187">
        <f>IF(N387="sníž. přenesená",J387,0)</f>
        <v>0</v>
      </c>
      <c r="BI387" s="187">
        <f>IF(N387="nulová",J387,0)</f>
        <v>0</v>
      </c>
      <c r="BJ387" s="18" t="s">
        <v>84</v>
      </c>
      <c r="BK387" s="187">
        <f>ROUND(I387*H387,2)</f>
        <v>0</v>
      </c>
      <c r="BL387" s="18" t="s">
        <v>191</v>
      </c>
      <c r="BM387" s="186" t="s">
        <v>589</v>
      </c>
    </row>
    <row r="388" spans="1:65" s="2" customFormat="1" ht="19.5">
      <c r="A388" s="35"/>
      <c r="B388" s="36"/>
      <c r="C388" s="37"/>
      <c r="D388" s="188" t="s">
        <v>193</v>
      </c>
      <c r="E388" s="37"/>
      <c r="F388" s="189" t="s">
        <v>590</v>
      </c>
      <c r="G388" s="37"/>
      <c r="H388" s="37"/>
      <c r="I388" s="190"/>
      <c r="J388" s="37"/>
      <c r="K388" s="37"/>
      <c r="L388" s="40"/>
      <c r="M388" s="191"/>
      <c r="N388" s="192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193</v>
      </c>
      <c r="AU388" s="18" t="s">
        <v>86</v>
      </c>
    </row>
    <row r="389" spans="1:65" s="2" customFormat="1" ht="11.25">
      <c r="A389" s="35"/>
      <c r="B389" s="36"/>
      <c r="C389" s="37"/>
      <c r="D389" s="193" t="s">
        <v>195</v>
      </c>
      <c r="E389" s="37"/>
      <c r="F389" s="194" t="s">
        <v>591</v>
      </c>
      <c r="G389" s="37"/>
      <c r="H389" s="37"/>
      <c r="I389" s="190"/>
      <c r="J389" s="37"/>
      <c r="K389" s="37"/>
      <c r="L389" s="40"/>
      <c r="M389" s="191"/>
      <c r="N389" s="192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195</v>
      </c>
      <c r="AU389" s="18" t="s">
        <v>86</v>
      </c>
    </row>
    <row r="390" spans="1:65" s="14" customFormat="1" ht="11.25">
      <c r="B390" s="205"/>
      <c r="C390" s="206"/>
      <c r="D390" s="188" t="s">
        <v>197</v>
      </c>
      <c r="E390" s="207" t="s">
        <v>19</v>
      </c>
      <c r="F390" s="208" t="s">
        <v>592</v>
      </c>
      <c r="G390" s="206"/>
      <c r="H390" s="209">
        <v>384.55200000000002</v>
      </c>
      <c r="I390" s="210"/>
      <c r="J390" s="206"/>
      <c r="K390" s="206"/>
      <c r="L390" s="211"/>
      <c r="M390" s="212"/>
      <c r="N390" s="213"/>
      <c r="O390" s="213"/>
      <c r="P390" s="213"/>
      <c r="Q390" s="213"/>
      <c r="R390" s="213"/>
      <c r="S390" s="213"/>
      <c r="T390" s="214"/>
      <c r="AT390" s="215" t="s">
        <v>197</v>
      </c>
      <c r="AU390" s="215" t="s">
        <v>86</v>
      </c>
      <c r="AV390" s="14" t="s">
        <v>86</v>
      </c>
      <c r="AW390" s="14" t="s">
        <v>37</v>
      </c>
      <c r="AX390" s="14" t="s">
        <v>84</v>
      </c>
      <c r="AY390" s="215" t="s">
        <v>185</v>
      </c>
    </row>
    <row r="391" spans="1:65" s="2" customFormat="1" ht="24.2" customHeight="1">
      <c r="A391" s="35"/>
      <c r="B391" s="36"/>
      <c r="C391" s="175" t="s">
        <v>593</v>
      </c>
      <c r="D391" s="175" t="s">
        <v>187</v>
      </c>
      <c r="E391" s="176" t="s">
        <v>594</v>
      </c>
      <c r="F391" s="177" t="s">
        <v>595</v>
      </c>
      <c r="G391" s="178" t="s">
        <v>96</v>
      </c>
      <c r="H391" s="179">
        <v>2.4</v>
      </c>
      <c r="I391" s="180"/>
      <c r="J391" s="181">
        <f>ROUND(I391*H391,2)</f>
        <v>0</v>
      </c>
      <c r="K391" s="177" t="s">
        <v>190</v>
      </c>
      <c r="L391" s="40"/>
      <c r="M391" s="182" t="s">
        <v>19</v>
      </c>
      <c r="N391" s="183" t="s">
        <v>47</v>
      </c>
      <c r="O391" s="65"/>
      <c r="P391" s="184">
        <f>O391*H391</f>
        <v>0</v>
      </c>
      <c r="Q391" s="184">
        <v>0</v>
      </c>
      <c r="R391" s="184">
        <f>Q391*H391</f>
        <v>0</v>
      </c>
      <c r="S391" s="184">
        <v>0</v>
      </c>
      <c r="T391" s="18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6" t="s">
        <v>191</v>
      </c>
      <c r="AT391" s="186" t="s">
        <v>187</v>
      </c>
      <c r="AU391" s="186" t="s">
        <v>86</v>
      </c>
      <c r="AY391" s="18" t="s">
        <v>185</v>
      </c>
      <c r="BE391" s="187">
        <f>IF(N391="základní",J391,0)</f>
        <v>0</v>
      </c>
      <c r="BF391" s="187">
        <f>IF(N391="snížená",J391,0)</f>
        <v>0</v>
      </c>
      <c r="BG391" s="187">
        <f>IF(N391="zákl. přenesená",J391,0)</f>
        <v>0</v>
      </c>
      <c r="BH391" s="187">
        <f>IF(N391="sníž. přenesená",J391,0)</f>
        <v>0</v>
      </c>
      <c r="BI391" s="187">
        <f>IF(N391="nulová",J391,0)</f>
        <v>0</v>
      </c>
      <c r="BJ391" s="18" t="s">
        <v>84</v>
      </c>
      <c r="BK391" s="187">
        <f>ROUND(I391*H391,2)</f>
        <v>0</v>
      </c>
      <c r="BL391" s="18" t="s">
        <v>191</v>
      </c>
      <c r="BM391" s="186" t="s">
        <v>596</v>
      </c>
    </row>
    <row r="392" spans="1:65" s="2" customFormat="1" ht="19.5">
      <c r="A392" s="35"/>
      <c r="B392" s="36"/>
      <c r="C392" s="37"/>
      <c r="D392" s="188" t="s">
        <v>193</v>
      </c>
      <c r="E392" s="37"/>
      <c r="F392" s="189" t="s">
        <v>597</v>
      </c>
      <c r="G392" s="37"/>
      <c r="H392" s="37"/>
      <c r="I392" s="190"/>
      <c r="J392" s="37"/>
      <c r="K392" s="37"/>
      <c r="L392" s="40"/>
      <c r="M392" s="191"/>
      <c r="N392" s="192"/>
      <c r="O392" s="65"/>
      <c r="P392" s="65"/>
      <c r="Q392" s="65"/>
      <c r="R392" s="65"/>
      <c r="S392" s="65"/>
      <c r="T392" s="66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193</v>
      </c>
      <c r="AU392" s="18" t="s">
        <v>86</v>
      </c>
    </row>
    <row r="393" spans="1:65" s="2" customFormat="1" ht="11.25">
      <c r="A393" s="35"/>
      <c r="B393" s="36"/>
      <c r="C393" s="37"/>
      <c r="D393" s="193" t="s">
        <v>195</v>
      </c>
      <c r="E393" s="37"/>
      <c r="F393" s="194" t="s">
        <v>598</v>
      </c>
      <c r="G393" s="37"/>
      <c r="H393" s="37"/>
      <c r="I393" s="190"/>
      <c r="J393" s="37"/>
      <c r="K393" s="37"/>
      <c r="L393" s="40"/>
      <c r="M393" s="191"/>
      <c r="N393" s="192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195</v>
      </c>
      <c r="AU393" s="18" t="s">
        <v>86</v>
      </c>
    </row>
    <row r="394" spans="1:65" s="14" customFormat="1" ht="11.25">
      <c r="B394" s="205"/>
      <c r="C394" s="206"/>
      <c r="D394" s="188" t="s">
        <v>197</v>
      </c>
      <c r="E394" s="207" t="s">
        <v>19</v>
      </c>
      <c r="F394" s="208" t="s">
        <v>599</v>
      </c>
      <c r="G394" s="206"/>
      <c r="H394" s="209">
        <v>2.4</v>
      </c>
      <c r="I394" s="210"/>
      <c r="J394" s="206"/>
      <c r="K394" s="206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197</v>
      </c>
      <c r="AU394" s="215" t="s">
        <v>86</v>
      </c>
      <c r="AV394" s="14" t="s">
        <v>86</v>
      </c>
      <c r="AW394" s="14" t="s">
        <v>37</v>
      </c>
      <c r="AX394" s="14" t="s">
        <v>76</v>
      </c>
      <c r="AY394" s="215" t="s">
        <v>185</v>
      </c>
    </row>
    <row r="395" spans="1:65" s="15" customFormat="1" ht="11.25">
      <c r="B395" s="216"/>
      <c r="C395" s="217"/>
      <c r="D395" s="188" t="s">
        <v>197</v>
      </c>
      <c r="E395" s="218" t="s">
        <v>104</v>
      </c>
      <c r="F395" s="219" t="s">
        <v>235</v>
      </c>
      <c r="G395" s="217"/>
      <c r="H395" s="220">
        <v>2.4</v>
      </c>
      <c r="I395" s="221"/>
      <c r="J395" s="217"/>
      <c r="K395" s="217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197</v>
      </c>
      <c r="AU395" s="226" t="s">
        <v>86</v>
      </c>
      <c r="AV395" s="15" t="s">
        <v>191</v>
      </c>
      <c r="AW395" s="15" t="s">
        <v>37</v>
      </c>
      <c r="AX395" s="15" t="s">
        <v>84</v>
      </c>
      <c r="AY395" s="226" t="s">
        <v>185</v>
      </c>
    </row>
    <row r="396" spans="1:65" s="2" customFormat="1" ht="24.2" customHeight="1">
      <c r="A396" s="35"/>
      <c r="B396" s="36"/>
      <c r="C396" s="175" t="s">
        <v>600</v>
      </c>
      <c r="D396" s="175" t="s">
        <v>187</v>
      </c>
      <c r="E396" s="176" t="s">
        <v>601</v>
      </c>
      <c r="F396" s="177" t="s">
        <v>602</v>
      </c>
      <c r="G396" s="178" t="s">
        <v>96</v>
      </c>
      <c r="H396" s="179">
        <v>10.488</v>
      </c>
      <c r="I396" s="180"/>
      <c r="J396" s="181">
        <f>ROUND(I396*H396,2)</f>
        <v>0</v>
      </c>
      <c r="K396" s="177" t="s">
        <v>190</v>
      </c>
      <c r="L396" s="40"/>
      <c r="M396" s="182" t="s">
        <v>19</v>
      </c>
      <c r="N396" s="183" t="s">
        <v>47</v>
      </c>
      <c r="O396" s="65"/>
      <c r="P396" s="184">
        <f>O396*H396</f>
        <v>0</v>
      </c>
      <c r="Q396" s="184">
        <v>0</v>
      </c>
      <c r="R396" s="184">
        <f>Q396*H396</f>
        <v>0</v>
      </c>
      <c r="S396" s="184">
        <v>0</v>
      </c>
      <c r="T396" s="185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6" t="s">
        <v>191</v>
      </c>
      <c r="AT396" s="186" t="s">
        <v>187</v>
      </c>
      <c r="AU396" s="186" t="s">
        <v>86</v>
      </c>
      <c r="AY396" s="18" t="s">
        <v>185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8" t="s">
        <v>84</v>
      </c>
      <c r="BK396" s="187">
        <f>ROUND(I396*H396,2)</f>
        <v>0</v>
      </c>
      <c r="BL396" s="18" t="s">
        <v>191</v>
      </c>
      <c r="BM396" s="186" t="s">
        <v>603</v>
      </c>
    </row>
    <row r="397" spans="1:65" s="2" customFormat="1" ht="19.5">
      <c r="A397" s="35"/>
      <c r="B397" s="36"/>
      <c r="C397" s="37"/>
      <c r="D397" s="188" t="s">
        <v>193</v>
      </c>
      <c r="E397" s="37"/>
      <c r="F397" s="189" t="s">
        <v>604</v>
      </c>
      <c r="G397" s="37"/>
      <c r="H397" s="37"/>
      <c r="I397" s="190"/>
      <c r="J397" s="37"/>
      <c r="K397" s="37"/>
      <c r="L397" s="40"/>
      <c r="M397" s="191"/>
      <c r="N397" s="192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193</v>
      </c>
      <c r="AU397" s="18" t="s">
        <v>86</v>
      </c>
    </row>
    <row r="398" spans="1:65" s="2" customFormat="1" ht="11.25">
      <c r="A398" s="35"/>
      <c r="B398" s="36"/>
      <c r="C398" s="37"/>
      <c r="D398" s="193" t="s">
        <v>195</v>
      </c>
      <c r="E398" s="37"/>
      <c r="F398" s="194" t="s">
        <v>605</v>
      </c>
      <c r="G398" s="37"/>
      <c r="H398" s="37"/>
      <c r="I398" s="190"/>
      <c r="J398" s="37"/>
      <c r="K398" s="37"/>
      <c r="L398" s="40"/>
      <c r="M398" s="191"/>
      <c r="N398" s="192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195</v>
      </c>
      <c r="AU398" s="18" t="s">
        <v>86</v>
      </c>
    </row>
    <row r="399" spans="1:65" s="14" customFormat="1" ht="11.25">
      <c r="B399" s="205"/>
      <c r="C399" s="206"/>
      <c r="D399" s="188" t="s">
        <v>197</v>
      </c>
      <c r="E399" s="207" t="s">
        <v>19</v>
      </c>
      <c r="F399" s="208" t="s">
        <v>606</v>
      </c>
      <c r="G399" s="206"/>
      <c r="H399" s="209">
        <v>10.488</v>
      </c>
      <c r="I399" s="210"/>
      <c r="J399" s="206"/>
      <c r="K399" s="206"/>
      <c r="L399" s="211"/>
      <c r="M399" s="212"/>
      <c r="N399" s="213"/>
      <c r="O399" s="213"/>
      <c r="P399" s="213"/>
      <c r="Q399" s="213"/>
      <c r="R399" s="213"/>
      <c r="S399" s="213"/>
      <c r="T399" s="214"/>
      <c r="AT399" s="215" t="s">
        <v>197</v>
      </c>
      <c r="AU399" s="215" t="s">
        <v>86</v>
      </c>
      <c r="AV399" s="14" t="s">
        <v>86</v>
      </c>
      <c r="AW399" s="14" t="s">
        <v>37</v>
      </c>
      <c r="AX399" s="14" t="s">
        <v>76</v>
      </c>
      <c r="AY399" s="215" t="s">
        <v>185</v>
      </c>
    </row>
    <row r="400" spans="1:65" s="15" customFormat="1" ht="11.25">
      <c r="B400" s="216"/>
      <c r="C400" s="217"/>
      <c r="D400" s="188" t="s">
        <v>197</v>
      </c>
      <c r="E400" s="218" t="s">
        <v>94</v>
      </c>
      <c r="F400" s="219" t="s">
        <v>235</v>
      </c>
      <c r="G400" s="217"/>
      <c r="H400" s="220">
        <v>10.488</v>
      </c>
      <c r="I400" s="221"/>
      <c r="J400" s="217"/>
      <c r="K400" s="217"/>
      <c r="L400" s="222"/>
      <c r="M400" s="223"/>
      <c r="N400" s="224"/>
      <c r="O400" s="224"/>
      <c r="P400" s="224"/>
      <c r="Q400" s="224"/>
      <c r="R400" s="224"/>
      <c r="S400" s="224"/>
      <c r="T400" s="225"/>
      <c r="AT400" s="226" t="s">
        <v>197</v>
      </c>
      <c r="AU400" s="226" t="s">
        <v>86</v>
      </c>
      <c r="AV400" s="15" t="s">
        <v>191</v>
      </c>
      <c r="AW400" s="15" t="s">
        <v>37</v>
      </c>
      <c r="AX400" s="15" t="s">
        <v>84</v>
      </c>
      <c r="AY400" s="226" t="s">
        <v>185</v>
      </c>
    </row>
    <row r="401" spans="1:65" s="2" customFormat="1" ht="24.2" customHeight="1">
      <c r="A401" s="35"/>
      <c r="B401" s="36"/>
      <c r="C401" s="175" t="s">
        <v>607</v>
      </c>
      <c r="D401" s="175" t="s">
        <v>187</v>
      </c>
      <c r="E401" s="176" t="s">
        <v>608</v>
      </c>
      <c r="F401" s="177" t="s">
        <v>284</v>
      </c>
      <c r="G401" s="178" t="s">
        <v>96</v>
      </c>
      <c r="H401" s="179">
        <v>3.1349999999999998</v>
      </c>
      <c r="I401" s="180"/>
      <c r="J401" s="181">
        <f>ROUND(I401*H401,2)</f>
        <v>0</v>
      </c>
      <c r="K401" s="177" t="s">
        <v>190</v>
      </c>
      <c r="L401" s="40"/>
      <c r="M401" s="182" t="s">
        <v>19</v>
      </c>
      <c r="N401" s="183" t="s">
        <v>47</v>
      </c>
      <c r="O401" s="65"/>
      <c r="P401" s="184">
        <f>O401*H401</f>
        <v>0</v>
      </c>
      <c r="Q401" s="184">
        <v>0</v>
      </c>
      <c r="R401" s="184">
        <f>Q401*H401</f>
        <v>0</v>
      </c>
      <c r="S401" s="184">
        <v>0</v>
      </c>
      <c r="T401" s="185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6" t="s">
        <v>191</v>
      </c>
      <c r="AT401" s="186" t="s">
        <v>187</v>
      </c>
      <c r="AU401" s="186" t="s">
        <v>86</v>
      </c>
      <c r="AY401" s="18" t="s">
        <v>185</v>
      </c>
      <c r="BE401" s="187">
        <f>IF(N401="základní",J401,0)</f>
        <v>0</v>
      </c>
      <c r="BF401" s="187">
        <f>IF(N401="snížená",J401,0)</f>
        <v>0</v>
      </c>
      <c r="BG401" s="187">
        <f>IF(N401="zákl. přenesená",J401,0)</f>
        <v>0</v>
      </c>
      <c r="BH401" s="187">
        <f>IF(N401="sníž. přenesená",J401,0)</f>
        <v>0</v>
      </c>
      <c r="BI401" s="187">
        <f>IF(N401="nulová",J401,0)</f>
        <v>0</v>
      </c>
      <c r="BJ401" s="18" t="s">
        <v>84</v>
      </c>
      <c r="BK401" s="187">
        <f>ROUND(I401*H401,2)</f>
        <v>0</v>
      </c>
      <c r="BL401" s="18" t="s">
        <v>191</v>
      </c>
      <c r="BM401" s="186" t="s">
        <v>609</v>
      </c>
    </row>
    <row r="402" spans="1:65" s="2" customFormat="1" ht="19.5">
      <c r="A402" s="35"/>
      <c r="B402" s="36"/>
      <c r="C402" s="37"/>
      <c r="D402" s="188" t="s">
        <v>193</v>
      </c>
      <c r="E402" s="37"/>
      <c r="F402" s="189" t="s">
        <v>284</v>
      </c>
      <c r="G402" s="37"/>
      <c r="H402" s="37"/>
      <c r="I402" s="190"/>
      <c r="J402" s="37"/>
      <c r="K402" s="37"/>
      <c r="L402" s="40"/>
      <c r="M402" s="191"/>
      <c r="N402" s="192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193</v>
      </c>
      <c r="AU402" s="18" t="s">
        <v>86</v>
      </c>
    </row>
    <row r="403" spans="1:65" s="2" customFormat="1" ht="11.25">
      <c r="A403" s="35"/>
      <c r="B403" s="36"/>
      <c r="C403" s="37"/>
      <c r="D403" s="193" t="s">
        <v>195</v>
      </c>
      <c r="E403" s="37"/>
      <c r="F403" s="194" t="s">
        <v>610</v>
      </c>
      <c r="G403" s="37"/>
      <c r="H403" s="37"/>
      <c r="I403" s="190"/>
      <c r="J403" s="37"/>
      <c r="K403" s="37"/>
      <c r="L403" s="40"/>
      <c r="M403" s="191"/>
      <c r="N403" s="192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195</v>
      </c>
      <c r="AU403" s="18" t="s">
        <v>86</v>
      </c>
    </row>
    <row r="404" spans="1:65" s="14" customFormat="1" ht="11.25">
      <c r="B404" s="205"/>
      <c r="C404" s="206"/>
      <c r="D404" s="188" t="s">
        <v>197</v>
      </c>
      <c r="E404" s="207" t="s">
        <v>19</v>
      </c>
      <c r="F404" s="208" t="s">
        <v>611</v>
      </c>
      <c r="G404" s="206"/>
      <c r="H404" s="209">
        <v>3.1349999999999998</v>
      </c>
      <c r="I404" s="210"/>
      <c r="J404" s="206"/>
      <c r="K404" s="206"/>
      <c r="L404" s="211"/>
      <c r="M404" s="212"/>
      <c r="N404" s="213"/>
      <c r="O404" s="213"/>
      <c r="P404" s="213"/>
      <c r="Q404" s="213"/>
      <c r="R404" s="213"/>
      <c r="S404" s="213"/>
      <c r="T404" s="214"/>
      <c r="AT404" s="215" t="s">
        <v>197</v>
      </c>
      <c r="AU404" s="215" t="s">
        <v>86</v>
      </c>
      <c r="AV404" s="14" t="s">
        <v>86</v>
      </c>
      <c r="AW404" s="14" t="s">
        <v>37</v>
      </c>
      <c r="AX404" s="14" t="s">
        <v>76</v>
      </c>
      <c r="AY404" s="215" t="s">
        <v>185</v>
      </c>
    </row>
    <row r="405" spans="1:65" s="15" customFormat="1" ht="11.25">
      <c r="B405" s="216"/>
      <c r="C405" s="217"/>
      <c r="D405" s="188" t="s">
        <v>197</v>
      </c>
      <c r="E405" s="218" t="s">
        <v>147</v>
      </c>
      <c r="F405" s="219" t="s">
        <v>235</v>
      </c>
      <c r="G405" s="217"/>
      <c r="H405" s="220">
        <v>3.1349999999999998</v>
      </c>
      <c r="I405" s="221"/>
      <c r="J405" s="217"/>
      <c r="K405" s="217"/>
      <c r="L405" s="222"/>
      <c r="M405" s="223"/>
      <c r="N405" s="224"/>
      <c r="O405" s="224"/>
      <c r="P405" s="224"/>
      <c r="Q405" s="224"/>
      <c r="R405" s="224"/>
      <c r="S405" s="224"/>
      <c r="T405" s="225"/>
      <c r="AT405" s="226" t="s">
        <v>197</v>
      </c>
      <c r="AU405" s="226" t="s">
        <v>86</v>
      </c>
      <c r="AV405" s="15" t="s">
        <v>191</v>
      </c>
      <c r="AW405" s="15" t="s">
        <v>37</v>
      </c>
      <c r="AX405" s="15" t="s">
        <v>84</v>
      </c>
      <c r="AY405" s="226" t="s">
        <v>185</v>
      </c>
    </row>
    <row r="406" spans="1:65" s="2" customFormat="1" ht="16.5" customHeight="1">
      <c r="A406" s="35"/>
      <c r="B406" s="36"/>
      <c r="C406" s="175" t="s">
        <v>612</v>
      </c>
      <c r="D406" s="175" t="s">
        <v>187</v>
      </c>
      <c r="E406" s="176" t="s">
        <v>613</v>
      </c>
      <c r="F406" s="177" t="s">
        <v>614</v>
      </c>
      <c r="G406" s="178" t="s">
        <v>96</v>
      </c>
      <c r="H406" s="179">
        <v>0.55300000000000005</v>
      </c>
      <c r="I406" s="180"/>
      <c r="J406" s="181">
        <f>ROUND(I406*H406,2)</f>
        <v>0</v>
      </c>
      <c r="K406" s="177" t="s">
        <v>19</v>
      </c>
      <c r="L406" s="40"/>
      <c r="M406" s="182" t="s">
        <v>19</v>
      </c>
      <c r="N406" s="183" t="s">
        <v>47</v>
      </c>
      <c r="O406" s="65"/>
      <c r="P406" s="184">
        <f>O406*H406</f>
        <v>0</v>
      </c>
      <c r="Q406" s="184">
        <v>0</v>
      </c>
      <c r="R406" s="184">
        <f>Q406*H406</f>
        <v>0</v>
      </c>
      <c r="S406" s="184">
        <v>0</v>
      </c>
      <c r="T406" s="185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6" t="s">
        <v>191</v>
      </c>
      <c r="AT406" s="186" t="s">
        <v>187</v>
      </c>
      <c r="AU406" s="186" t="s">
        <v>86</v>
      </c>
      <c r="AY406" s="18" t="s">
        <v>185</v>
      </c>
      <c r="BE406" s="187">
        <f>IF(N406="základní",J406,0)</f>
        <v>0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8" t="s">
        <v>84</v>
      </c>
      <c r="BK406" s="187">
        <f>ROUND(I406*H406,2)</f>
        <v>0</v>
      </c>
      <c r="BL406" s="18" t="s">
        <v>191</v>
      </c>
      <c r="BM406" s="186" t="s">
        <v>615</v>
      </c>
    </row>
    <row r="407" spans="1:65" s="2" customFormat="1" ht="11.25">
      <c r="A407" s="35"/>
      <c r="B407" s="36"/>
      <c r="C407" s="37"/>
      <c r="D407" s="188" t="s">
        <v>193</v>
      </c>
      <c r="E407" s="37"/>
      <c r="F407" s="189" t="s">
        <v>614</v>
      </c>
      <c r="G407" s="37"/>
      <c r="H407" s="37"/>
      <c r="I407" s="190"/>
      <c r="J407" s="37"/>
      <c r="K407" s="37"/>
      <c r="L407" s="40"/>
      <c r="M407" s="191"/>
      <c r="N407" s="192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193</v>
      </c>
      <c r="AU407" s="18" t="s">
        <v>86</v>
      </c>
    </row>
    <row r="408" spans="1:65" s="14" customFormat="1" ht="11.25">
      <c r="B408" s="205"/>
      <c r="C408" s="206"/>
      <c r="D408" s="188" t="s">
        <v>197</v>
      </c>
      <c r="E408" s="207" t="s">
        <v>19</v>
      </c>
      <c r="F408" s="208" t="s">
        <v>616</v>
      </c>
      <c r="G408" s="206"/>
      <c r="H408" s="209">
        <v>0.35299999999999998</v>
      </c>
      <c r="I408" s="210"/>
      <c r="J408" s="206"/>
      <c r="K408" s="206"/>
      <c r="L408" s="211"/>
      <c r="M408" s="212"/>
      <c r="N408" s="213"/>
      <c r="O408" s="213"/>
      <c r="P408" s="213"/>
      <c r="Q408" s="213"/>
      <c r="R408" s="213"/>
      <c r="S408" s="213"/>
      <c r="T408" s="214"/>
      <c r="AT408" s="215" t="s">
        <v>197</v>
      </c>
      <c r="AU408" s="215" t="s">
        <v>86</v>
      </c>
      <c r="AV408" s="14" t="s">
        <v>86</v>
      </c>
      <c r="AW408" s="14" t="s">
        <v>37</v>
      </c>
      <c r="AX408" s="14" t="s">
        <v>76</v>
      </c>
      <c r="AY408" s="215" t="s">
        <v>185</v>
      </c>
    </row>
    <row r="409" spans="1:65" s="14" customFormat="1" ht="11.25">
      <c r="B409" s="205"/>
      <c r="C409" s="206"/>
      <c r="D409" s="188" t="s">
        <v>197</v>
      </c>
      <c r="E409" s="207" t="s">
        <v>19</v>
      </c>
      <c r="F409" s="208" t="s">
        <v>617</v>
      </c>
      <c r="G409" s="206"/>
      <c r="H409" s="209">
        <v>0.2</v>
      </c>
      <c r="I409" s="210"/>
      <c r="J409" s="206"/>
      <c r="K409" s="206"/>
      <c r="L409" s="211"/>
      <c r="M409" s="212"/>
      <c r="N409" s="213"/>
      <c r="O409" s="213"/>
      <c r="P409" s="213"/>
      <c r="Q409" s="213"/>
      <c r="R409" s="213"/>
      <c r="S409" s="213"/>
      <c r="T409" s="214"/>
      <c r="AT409" s="215" t="s">
        <v>197</v>
      </c>
      <c r="AU409" s="215" t="s">
        <v>86</v>
      </c>
      <c r="AV409" s="14" t="s">
        <v>86</v>
      </c>
      <c r="AW409" s="14" t="s">
        <v>37</v>
      </c>
      <c r="AX409" s="14" t="s">
        <v>76</v>
      </c>
      <c r="AY409" s="215" t="s">
        <v>185</v>
      </c>
    </row>
    <row r="410" spans="1:65" s="15" customFormat="1" ht="11.25">
      <c r="B410" s="216"/>
      <c r="C410" s="217"/>
      <c r="D410" s="188" t="s">
        <v>197</v>
      </c>
      <c r="E410" s="218" t="s">
        <v>120</v>
      </c>
      <c r="F410" s="219" t="s">
        <v>235</v>
      </c>
      <c r="G410" s="217"/>
      <c r="H410" s="220">
        <v>0.55300000000000005</v>
      </c>
      <c r="I410" s="221"/>
      <c r="J410" s="217"/>
      <c r="K410" s="217"/>
      <c r="L410" s="222"/>
      <c r="M410" s="223"/>
      <c r="N410" s="224"/>
      <c r="O410" s="224"/>
      <c r="P410" s="224"/>
      <c r="Q410" s="224"/>
      <c r="R410" s="224"/>
      <c r="S410" s="224"/>
      <c r="T410" s="225"/>
      <c r="AT410" s="226" t="s">
        <v>197</v>
      </c>
      <c r="AU410" s="226" t="s">
        <v>86</v>
      </c>
      <c r="AV410" s="15" t="s">
        <v>191</v>
      </c>
      <c r="AW410" s="15" t="s">
        <v>37</v>
      </c>
      <c r="AX410" s="15" t="s">
        <v>84</v>
      </c>
      <c r="AY410" s="226" t="s">
        <v>185</v>
      </c>
    </row>
    <row r="411" spans="1:65" s="12" customFormat="1" ht="25.9" customHeight="1">
      <c r="B411" s="159"/>
      <c r="C411" s="160"/>
      <c r="D411" s="161" t="s">
        <v>75</v>
      </c>
      <c r="E411" s="162" t="s">
        <v>618</v>
      </c>
      <c r="F411" s="162" t="s">
        <v>619</v>
      </c>
      <c r="G411" s="160"/>
      <c r="H411" s="160"/>
      <c r="I411" s="163"/>
      <c r="J411" s="164">
        <f>BK411</f>
        <v>0</v>
      </c>
      <c r="K411" s="160"/>
      <c r="L411" s="165"/>
      <c r="M411" s="166"/>
      <c r="N411" s="167"/>
      <c r="O411" s="167"/>
      <c r="P411" s="168">
        <f>P412</f>
        <v>0</v>
      </c>
      <c r="Q411" s="167"/>
      <c r="R411" s="168">
        <f>R412</f>
        <v>0</v>
      </c>
      <c r="S411" s="167"/>
      <c r="T411" s="169">
        <f>T412</f>
        <v>0.35332000000000002</v>
      </c>
      <c r="AR411" s="170" t="s">
        <v>86</v>
      </c>
      <c r="AT411" s="171" t="s">
        <v>75</v>
      </c>
      <c r="AU411" s="171" t="s">
        <v>76</v>
      </c>
      <c r="AY411" s="170" t="s">
        <v>185</v>
      </c>
      <c r="BK411" s="172">
        <f>BK412</f>
        <v>0</v>
      </c>
    </row>
    <row r="412" spans="1:65" s="12" customFormat="1" ht="22.9" customHeight="1">
      <c r="B412" s="159"/>
      <c r="C412" s="160"/>
      <c r="D412" s="161" t="s">
        <v>75</v>
      </c>
      <c r="E412" s="173" t="s">
        <v>620</v>
      </c>
      <c r="F412" s="173" t="s">
        <v>621</v>
      </c>
      <c r="G412" s="160"/>
      <c r="H412" s="160"/>
      <c r="I412" s="163"/>
      <c r="J412" s="174">
        <f>BK412</f>
        <v>0</v>
      </c>
      <c r="K412" s="160"/>
      <c r="L412" s="165"/>
      <c r="M412" s="166"/>
      <c r="N412" s="167"/>
      <c r="O412" s="167"/>
      <c r="P412" s="168">
        <f>SUM(P413:P421)</f>
        <v>0</v>
      </c>
      <c r="Q412" s="167"/>
      <c r="R412" s="168">
        <f>SUM(R413:R421)</f>
        <v>0</v>
      </c>
      <c r="S412" s="167"/>
      <c r="T412" s="169">
        <f>SUM(T413:T421)</f>
        <v>0.35332000000000002</v>
      </c>
      <c r="AR412" s="170" t="s">
        <v>86</v>
      </c>
      <c r="AT412" s="171" t="s">
        <v>75</v>
      </c>
      <c r="AU412" s="171" t="s">
        <v>84</v>
      </c>
      <c r="AY412" s="170" t="s">
        <v>185</v>
      </c>
      <c r="BK412" s="172">
        <f>SUM(BK413:BK421)</f>
        <v>0</v>
      </c>
    </row>
    <row r="413" spans="1:65" s="2" customFormat="1" ht="16.5" customHeight="1">
      <c r="A413" s="35"/>
      <c r="B413" s="36"/>
      <c r="C413" s="175" t="s">
        <v>622</v>
      </c>
      <c r="D413" s="175" t="s">
        <v>187</v>
      </c>
      <c r="E413" s="176" t="s">
        <v>623</v>
      </c>
      <c r="F413" s="177" t="s">
        <v>624</v>
      </c>
      <c r="G413" s="178" t="s">
        <v>118</v>
      </c>
      <c r="H413" s="179">
        <v>353.32</v>
      </c>
      <c r="I413" s="180"/>
      <c r="J413" s="181">
        <f>ROUND(I413*H413,2)</f>
        <v>0</v>
      </c>
      <c r="K413" s="177" t="s">
        <v>190</v>
      </c>
      <c r="L413" s="40"/>
      <c r="M413" s="182" t="s">
        <v>19</v>
      </c>
      <c r="N413" s="183" t="s">
        <v>47</v>
      </c>
      <c r="O413" s="65"/>
      <c r="P413" s="184">
        <f>O413*H413</f>
        <v>0</v>
      </c>
      <c r="Q413" s="184">
        <v>0</v>
      </c>
      <c r="R413" s="184">
        <f>Q413*H413</f>
        <v>0</v>
      </c>
      <c r="S413" s="184">
        <v>1E-3</v>
      </c>
      <c r="T413" s="185">
        <f>S413*H413</f>
        <v>0.35332000000000002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6" t="s">
        <v>302</v>
      </c>
      <c r="AT413" s="186" t="s">
        <v>187</v>
      </c>
      <c r="AU413" s="186" t="s">
        <v>86</v>
      </c>
      <c r="AY413" s="18" t="s">
        <v>185</v>
      </c>
      <c r="BE413" s="187">
        <f>IF(N413="základní",J413,0)</f>
        <v>0</v>
      </c>
      <c r="BF413" s="187">
        <f>IF(N413="snížená",J413,0)</f>
        <v>0</v>
      </c>
      <c r="BG413" s="187">
        <f>IF(N413="zákl. přenesená",J413,0)</f>
        <v>0</v>
      </c>
      <c r="BH413" s="187">
        <f>IF(N413="sníž. přenesená",J413,0)</f>
        <v>0</v>
      </c>
      <c r="BI413" s="187">
        <f>IF(N413="nulová",J413,0)</f>
        <v>0</v>
      </c>
      <c r="BJ413" s="18" t="s">
        <v>84</v>
      </c>
      <c r="BK413" s="187">
        <f>ROUND(I413*H413,2)</f>
        <v>0</v>
      </c>
      <c r="BL413" s="18" t="s">
        <v>302</v>
      </c>
      <c r="BM413" s="186" t="s">
        <v>625</v>
      </c>
    </row>
    <row r="414" spans="1:65" s="2" customFormat="1" ht="11.25">
      <c r="A414" s="35"/>
      <c r="B414" s="36"/>
      <c r="C414" s="37"/>
      <c r="D414" s="188" t="s">
        <v>193</v>
      </c>
      <c r="E414" s="37"/>
      <c r="F414" s="189" t="s">
        <v>626</v>
      </c>
      <c r="G414" s="37"/>
      <c r="H414" s="37"/>
      <c r="I414" s="190"/>
      <c r="J414" s="37"/>
      <c r="K414" s="37"/>
      <c r="L414" s="40"/>
      <c r="M414" s="191"/>
      <c r="N414" s="192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193</v>
      </c>
      <c r="AU414" s="18" t="s">
        <v>86</v>
      </c>
    </row>
    <row r="415" spans="1:65" s="2" customFormat="1" ht="11.25">
      <c r="A415" s="35"/>
      <c r="B415" s="36"/>
      <c r="C415" s="37"/>
      <c r="D415" s="193" t="s">
        <v>195</v>
      </c>
      <c r="E415" s="37"/>
      <c r="F415" s="194" t="s">
        <v>627</v>
      </c>
      <c r="G415" s="37"/>
      <c r="H415" s="37"/>
      <c r="I415" s="190"/>
      <c r="J415" s="37"/>
      <c r="K415" s="37"/>
      <c r="L415" s="40"/>
      <c r="M415" s="191"/>
      <c r="N415" s="192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195</v>
      </c>
      <c r="AU415" s="18" t="s">
        <v>86</v>
      </c>
    </row>
    <row r="416" spans="1:65" s="2" customFormat="1" ht="29.25">
      <c r="A416" s="35"/>
      <c r="B416" s="36"/>
      <c r="C416" s="37"/>
      <c r="D416" s="188" t="s">
        <v>552</v>
      </c>
      <c r="E416" s="37"/>
      <c r="F416" s="237" t="s">
        <v>628</v>
      </c>
      <c r="G416" s="37"/>
      <c r="H416" s="37"/>
      <c r="I416" s="190"/>
      <c r="J416" s="37"/>
      <c r="K416" s="37"/>
      <c r="L416" s="40"/>
      <c r="M416" s="191"/>
      <c r="N416" s="192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552</v>
      </c>
      <c r="AU416" s="18" t="s">
        <v>86</v>
      </c>
    </row>
    <row r="417" spans="1:65" s="13" customFormat="1" ht="11.25">
      <c r="B417" s="195"/>
      <c r="C417" s="196"/>
      <c r="D417" s="188" t="s">
        <v>197</v>
      </c>
      <c r="E417" s="197" t="s">
        <v>19</v>
      </c>
      <c r="F417" s="198" t="s">
        <v>629</v>
      </c>
      <c r="G417" s="196"/>
      <c r="H417" s="197" t="s">
        <v>19</v>
      </c>
      <c r="I417" s="199"/>
      <c r="J417" s="196"/>
      <c r="K417" s="196"/>
      <c r="L417" s="200"/>
      <c r="M417" s="201"/>
      <c r="N417" s="202"/>
      <c r="O417" s="202"/>
      <c r="P417" s="202"/>
      <c r="Q417" s="202"/>
      <c r="R417" s="202"/>
      <c r="S417" s="202"/>
      <c r="T417" s="203"/>
      <c r="AT417" s="204" t="s">
        <v>197</v>
      </c>
      <c r="AU417" s="204" t="s">
        <v>86</v>
      </c>
      <c r="AV417" s="13" t="s">
        <v>84</v>
      </c>
      <c r="AW417" s="13" t="s">
        <v>37</v>
      </c>
      <c r="AX417" s="13" t="s">
        <v>76</v>
      </c>
      <c r="AY417" s="204" t="s">
        <v>185</v>
      </c>
    </row>
    <row r="418" spans="1:65" s="14" customFormat="1" ht="11.25">
      <c r="B418" s="205"/>
      <c r="C418" s="206"/>
      <c r="D418" s="188" t="s">
        <v>197</v>
      </c>
      <c r="E418" s="207" t="s">
        <v>19</v>
      </c>
      <c r="F418" s="208" t="s">
        <v>630</v>
      </c>
      <c r="G418" s="206"/>
      <c r="H418" s="209">
        <v>119.32</v>
      </c>
      <c r="I418" s="210"/>
      <c r="J418" s="206"/>
      <c r="K418" s="206"/>
      <c r="L418" s="211"/>
      <c r="M418" s="212"/>
      <c r="N418" s="213"/>
      <c r="O418" s="213"/>
      <c r="P418" s="213"/>
      <c r="Q418" s="213"/>
      <c r="R418" s="213"/>
      <c r="S418" s="213"/>
      <c r="T418" s="214"/>
      <c r="AT418" s="215" t="s">
        <v>197</v>
      </c>
      <c r="AU418" s="215" t="s">
        <v>86</v>
      </c>
      <c r="AV418" s="14" t="s">
        <v>86</v>
      </c>
      <c r="AW418" s="14" t="s">
        <v>37</v>
      </c>
      <c r="AX418" s="14" t="s">
        <v>76</v>
      </c>
      <c r="AY418" s="215" t="s">
        <v>185</v>
      </c>
    </row>
    <row r="419" spans="1:65" s="13" customFormat="1" ht="11.25">
      <c r="B419" s="195"/>
      <c r="C419" s="196"/>
      <c r="D419" s="188" t="s">
        <v>197</v>
      </c>
      <c r="E419" s="197" t="s">
        <v>19</v>
      </c>
      <c r="F419" s="198" t="s">
        <v>631</v>
      </c>
      <c r="G419" s="196"/>
      <c r="H419" s="197" t="s">
        <v>19</v>
      </c>
      <c r="I419" s="199"/>
      <c r="J419" s="196"/>
      <c r="K419" s="196"/>
      <c r="L419" s="200"/>
      <c r="M419" s="201"/>
      <c r="N419" s="202"/>
      <c r="O419" s="202"/>
      <c r="P419" s="202"/>
      <c r="Q419" s="202"/>
      <c r="R419" s="202"/>
      <c r="S419" s="202"/>
      <c r="T419" s="203"/>
      <c r="AT419" s="204" t="s">
        <v>197</v>
      </c>
      <c r="AU419" s="204" t="s">
        <v>86</v>
      </c>
      <c r="AV419" s="13" t="s">
        <v>84</v>
      </c>
      <c r="AW419" s="13" t="s">
        <v>37</v>
      </c>
      <c r="AX419" s="13" t="s">
        <v>76</v>
      </c>
      <c r="AY419" s="204" t="s">
        <v>185</v>
      </c>
    </row>
    <row r="420" spans="1:65" s="14" customFormat="1" ht="11.25">
      <c r="B420" s="205"/>
      <c r="C420" s="206"/>
      <c r="D420" s="188" t="s">
        <v>197</v>
      </c>
      <c r="E420" s="207" t="s">
        <v>19</v>
      </c>
      <c r="F420" s="208" t="s">
        <v>632</v>
      </c>
      <c r="G420" s="206"/>
      <c r="H420" s="209">
        <v>234</v>
      </c>
      <c r="I420" s="210"/>
      <c r="J420" s="206"/>
      <c r="K420" s="206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197</v>
      </c>
      <c r="AU420" s="215" t="s">
        <v>86</v>
      </c>
      <c r="AV420" s="14" t="s">
        <v>86</v>
      </c>
      <c r="AW420" s="14" t="s">
        <v>37</v>
      </c>
      <c r="AX420" s="14" t="s">
        <v>76</v>
      </c>
      <c r="AY420" s="215" t="s">
        <v>185</v>
      </c>
    </row>
    <row r="421" spans="1:65" s="15" customFormat="1" ht="11.25">
      <c r="B421" s="216"/>
      <c r="C421" s="217"/>
      <c r="D421" s="188" t="s">
        <v>197</v>
      </c>
      <c r="E421" s="218" t="s">
        <v>117</v>
      </c>
      <c r="F421" s="219" t="s">
        <v>235</v>
      </c>
      <c r="G421" s="217"/>
      <c r="H421" s="220">
        <v>353.32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197</v>
      </c>
      <c r="AU421" s="226" t="s">
        <v>86</v>
      </c>
      <c r="AV421" s="15" t="s">
        <v>191</v>
      </c>
      <c r="AW421" s="15" t="s">
        <v>37</v>
      </c>
      <c r="AX421" s="15" t="s">
        <v>84</v>
      </c>
      <c r="AY421" s="226" t="s">
        <v>185</v>
      </c>
    </row>
    <row r="422" spans="1:65" s="12" customFormat="1" ht="25.9" customHeight="1">
      <c r="B422" s="159"/>
      <c r="C422" s="160"/>
      <c r="D422" s="161" t="s">
        <v>75</v>
      </c>
      <c r="E422" s="162" t="s">
        <v>327</v>
      </c>
      <c r="F422" s="162" t="s">
        <v>633</v>
      </c>
      <c r="G422" s="160"/>
      <c r="H422" s="160"/>
      <c r="I422" s="163"/>
      <c r="J422" s="164">
        <f>BK422</f>
        <v>0</v>
      </c>
      <c r="K422" s="160"/>
      <c r="L422" s="165"/>
      <c r="M422" s="166"/>
      <c r="N422" s="167"/>
      <c r="O422" s="167"/>
      <c r="P422" s="168">
        <f>SUM(P423:P439)</f>
        <v>0</v>
      </c>
      <c r="Q422" s="167"/>
      <c r="R422" s="168">
        <f>SUM(R423:R439)</f>
        <v>0</v>
      </c>
      <c r="S422" s="167"/>
      <c r="T422" s="169">
        <f>SUM(T423:T439)</f>
        <v>0</v>
      </c>
      <c r="AR422" s="170" t="s">
        <v>86</v>
      </c>
      <c r="AT422" s="171" t="s">
        <v>75</v>
      </c>
      <c r="AU422" s="171" t="s">
        <v>76</v>
      </c>
      <c r="AY422" s="170" t="s">
        <v>185</v>
      </c>
      <c r="BK422" s="172">
        <f>SUM(BK423:BK439)</f>
        <v>0</v>
      </c>
    </row>
    <row r="423" spans="1:65" s="2" customFormat="1" ht="16.5" customHeight="1">
      <c r="A423" s="35"/>
      <c r="B423" s="36"/>
      <c r="C423" s="175" t="s">
        <v>634</v>
      </c>
      <c r="D423" s="175" t="s">
        <v>187</v>
      </c>
      <c r="E423" s="176" t="s">
        <v>635</v>
      </c>
      <c r="F423" s="177" t="s">
        <v>636</v>
      </c>
      <c r="G423" s="178" t="s">
        <v>559</v>
      </c>
      <c r="H423" s="179">
        <v>1</v>
      </c>
      <c r="I423" s="180"/>
      <c r="J423" s="181">
        <f>ROUND(I423*H423,2)</f>
        <v>0</v>
      </c>
      <c r="K423" s="177" t="s">
        <v>19</v>
      </c>
      <c r="L423" s="40"/>
      <c r="M423" s="182" t="s">
        <v>19</v>
      </c>
      <c r="N423" s="183" t="s">
        <v>47</v>
      </c>
      <c r="O423" s="65"/>
      <c r="P423" s="184">
        <f>O423*H423</f>
        <v>0</v>
      </c>
      <c r="Q423" s="184">
        <v>0</v>
      </c>
      <c r="R423" s="184">
        <f>Q423*H423</f>
        <v>0</v>
      </c>
      <c r="S423" s="184">
        <v>0</v>
      </c>
      <c r="T423" s="185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86" t="s">
        <v>637</v>
      </c>
      <c r="AT423" s="186" t="s">
        <v>187</v>
      </c>
      <c r="AU423" s="186" t="s">
        <v>84</v>
      </c>
      <c r="AY423" s="18" t="s">
        <v>185</v>
      </c>
      <c r="BE423" s="187">
        <f>IF(N423="základní",J423,0)</f>
        <v>0</v>
      </c>
      <c r="BF423" s="187">
        <f>IF(N423="snížená",J423,0)</f>
        <v>0</v>
      </c>
      <c r="BG423" s="187">
        <f>IF(N423="zákl. přenesená",J423,0)</f>
        <v>0</v>
      </c>
      <c r="BH423" s="187">
        <f>IF(N423="sníž. přenesená",J423,0)</f>
        <v>0</v>
      </c>
      <c r="BI423" s="187">
        <f>IF(N423="nulová",J423,0)</f>
        <v>0</v>
      </c>
      <c r="BJ423" s="18" t="s">
        <v>84</v>
      </c>
      <c r="BK423" s="187">
        <f>ROUND(I423*H423,2)</f>
        <v>0</v>
      </c>
      <c r="BL423" s="18" t="s">
        <v>637</v>
      </c>
      <c r="BM423" s="186" t="s">
        <v>638</v>
      </c>
    </row>
    <row r="424" spans="1:65" s="2" customFormat="1" ht="11.25">
      <c r="A424" s="35"/>
      <c r="B424" s="36"/>
      <c r="C424" s="37"/>
      <c r="D424" s="188" t="s">
        <v>193</v>
      </c>
      <c r="E424" s="37"/>
      <c r="F424" s="189" t="s">
        <v>639</v>
      </c>
      <c r="G424" s="37"/>
      <c r="H424" s="37"/>
      <c r="I424" s="190"/>
      <c r="J424" s="37"/>
      <c r="K424" s="37"/>
      <c r="L424" s="40"/>
      <c r="M424" s="191"/>
      <c r="N424" s="192"/>
      <c r="O424" s="65"/>
      <c r="P424" s="65"/>
      <c r="Q424" s="65"/>
      <c r="R424" s="65"/>
      <c r="S424" s="65"/>
      <c r="T424" s="66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193</v>
      </c>
      <c r="AU424" s="18" t="s">
        <v>84</v>
      </c>
    </row>
    <row r="425" spans="1:65" s="2" customFormat="1" ht="19.5">
      <c r="A425" s="35"/>
      <c r="B425" s="36"/>
      <c r="C425" s="37"/>
      <c r="D425" s="188" t="s">
        <v>552</v>
      </c>
      <c r="E425" s="37"/>
      <c r="F425" s="237" t="s">
        <v>640</v>
      </c>
      <c r="G425" s="37"/>
      <c r="H425" s="37"/>
      <c r="I425" s="190"/>
      <c r="J425" s="37"/>
      <c r="K425" s="37"/>
      <c r="L425" s="40"/>
      <c r="M425" s="191"/>
      <c r="N425" s="192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552</v>
      </c>
      <c r="AU425" s="18" t="s">
        <v>84</v>
      </c>
    </row>
    <row r="426" spans="1:65" s="2" customFormat="1" ht="16.5" customHeight="1">
      <c r="A426" s="35"/>
      <c r="B426" s="36"/>
      <c r="C426" s="175" t="s">
        <v>641</v>
      </c>
      <c r="D426" s="175" t="s">
        <v>187</v>
      </c>
      <c r="E426" s="176" t="s">
        <v>642</v>
      </c>
      <c r="F426" s="177" t="s">
        <v>643</v>
      </c>
      <c r="G426" s="178" t="s">
        <v>559</v>
      </c>
      <c r="H426" s="179">
        <v>1</v>
      </c>
      <c r="I426" s="180"/>
      <c r="J426" s="181">
        <f>ROUND(I426*H426,2)</f>
        <v>0</v>
      </c>
      <c r="K426" s="177" t="s">
        <v>19</v>
      </c>
      <c r="L426" s="40"/>
      <c r="M426" s="182" t="s">
        <v>19</v>
      </c>
      <c r="N426" s="183" t="s">
        <v>47</v>
      </c>
      <c r="O426" s="65"/>
      <c r="P426" s="184">
        <f>O426*H426</f>
        <v>0</v>
      </c>
      <c r="Q426" s="184">
        <v>0</v>
      </c>
      <c r="R426" s="184">
        <f>Q426*H426</f>
        <v>0</v>
      </c>
      <c r="S426" s="184">
        <v>0</v>
      </c>
      <c r="T426" s="185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86" t="s">
        <v>637</v>
      </c>
      <c r="AT426" s="186" t="s">
        <v>187</v>
      </c>
      <c r="AU426" s="186" t="s">
        <v>84</v>
      </c>
      <c r="AY426" s="18" t="s">
        <v>185</v>
      </c>
      <c r="BE426" s="187">
        <f>IF(N426="základní",J426,0)</f>
        <v>0</v>
      </c>
      <c r="BF426" s="187">
        <f>IF(N426="snížená",J426,0)</f>
        <v>0</v>
      </c>
      <c r="BG426" s="187">
        <f>IF(N426="zákl. přenesená",J426,0)</f>
        <v>0</v>
      </c>
      <c r="BH426" s="187">
        <f>IF(N426="sníž. přenesená",J426,0)</f>
        <v>0</v>
      </c>
      <c r="BI426" s="187">
        <f>IF(N426="nulová",J426,0)</f>
        <v>0</v>
      </c>
      <c r="BJ426" s="18" t="s">
        <v>84</v>
      </c>
      <c r="BK426" s="187">
        <f>ROUND(I426*H426,2)</f>
        <v>0</v>
      </c>
      <c r="BL426" s="18" t="s">
        <v>637</v>
      </c>
      <c r="BM426" s="186" t="s">
        <v>644</v>
      </c>
    </row>
    <row r="427" spans="1:65" s="2" customFormat="1" ht="19.5">
      <c r="A427" s="35"/>
      <c r="B427" s="36"/>
      <c r="C427" s="37"/>
      <c r="D427" s="188" t="s">
        <v>193</v>
      </c>
      <c r="E427" s="37"/>
      <c r="F427" s="189" t="s">
        <v>645</v>
      </c>
      <c r="G427" s="37"/>
      <c r="H427" s="37"/>
      <c r="I427" s="190"/>
      <c r="J427" s="37"/>
      <c r="K427" s="37"/>
      <c r="L427" s="40"/>
      <c r="M427" s="191"/>
      <c r="N427" s="192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193</v>
      </c>
      <c r="AU427" s="18" t="s">
        <v>84</v>
      </c>
    </row>
    <row r="428" spans="1:65" s="2" customFormat="1" ht="19.5">
      <c r="A428" s="35"/>
      <c r="B428" s="36"/>
      <c r="C428" s="37"/>
      <c r="D428" s="188" t="s">
        <v>552</v>
      </c>
      <c r="E428" s="37"/>
      <c r="F428" s="237" t="s">
        <v>646</v>
      </c>
      <c r="G428" s="37"/>
      <c r="H428" s="37"/>
      <c r="I428" s="190"/>
      <c r="J428" s="37"/>
      <c r="K428" s="37"/>
      <c r="L428" s="40"/>
      <c r="M428" s="191"/>
      <c r="N428" s="192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552</v>
      </c>
      <c r="AU428" s="18" t="s">
        <v>84</v>
      </c>
    </row>
    <row r="429" spans="1:65" s="2" customFormat="1" ht="16.5" customHeight="1">
      <c r="A429" s="35"/>
      <c r="B429" s="36"/>
      <c r="C429" s="175" t="s">
        <v>637</v>
      </c>
      <c r="D429" s="175" t="s">
        <v>187</v>
      </c>
      <c r="E429" s="176" t="s">
        <v>647</v>
      </c>
      <c r="F429" s="177" t="s">
        <v>648</v>
      </c>
      <c r="G429" s="178" t="s">
        <v>559</v>
      </c>
      <c r="H429" s="179">
        <v>1</v>
      </c>
      <c r="I429" s="180"/>
      <c r="J429" s="181">
        <f>ROUND(I429*H429,2)</f>
        <v>0</v>
      </c>
      <c r="K429" s="177" t="s">
        <v>19</v>
      </c>
      <c r="L429" s="40"/>
      <c r="M429" s="182" t="s">
        <v>19</v>
      </c>
      <c r="N429" s="183" t="s">
        <v>47</v>
      </c>
      <c r="O429" s="65"/>
      <c r="P429" s="184">
        <f>O429*H429</f>
        <v>0</v>
      </c>
      <c r="Q429" s="184">
        <v>0</v>
      </c>
      <c r="R429" s="184">
        <f>Q429*H429</f>
        <v>0</v>
      </c>
      <c r="S429" s="184">
        <v>0</v>
      </c>
      <c r="T429" s="185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86" t="s">
        <v>637</v>
      </c>
      <c r="AT429" s="186" t="s">
        <v>187</v>
      </c>
      <c r="AU429" s="186" t="s">
        <v>84</v>
      </c>
      <c r="AY429" s="18" t="s">
        <v>185</v>
      </c>
      <c r="BE429" s="187">
        <f>IF(N429="základní",J429,0)</f>
        <v>0</v>
      </c>
      <c r="BF429" s="187">
        <f>IF(N429="snížená",J429,0)</f>
        <v>0</v>
      </c>
      <c r="BG429" s="187">
        <f>IF(N429="zákl. přenesená",J429,0)</f>
        <v>0</v>
      </c>
      <c r="BH429" s="187">
        <f>IF(N429="sníž. přenesená",J429,0)</f>
        <v>0</v>
      </c>
      <c r="BI429" s="187">
        <f>IF(N429="nulová",J429,0)</f>
        <v>0</v>
      </c>
      <c r="BJ429" s="18" t="s">
        <v>84</v>
      </c>
      <c r="BK429" s="187">
        <f>ROUND(I429*H429,2)</f>
        <v>0</v>
      </c>
      <c r="BL429" s="18" t="s">
        <v>637</v>
      </c>
      <c r="BM429" s="186" t="s">
        <v>649</v>
      </c>
    </row>
    <row r="430" spans="1:65" s="2" customFormat="1" ht="11.25">
      <c r="A430" s="35"/>
      <c r="B430" s="36"/>
      <c r="C430" s="37"/>
      <c r="D430" s="188" t="s">
        <v>193</v>
      </c>
      <c r="E430" s="37"/>
      <c r="F430" s="189" t="s">
        <v>650</v>
      </c>
      <c r="G430" s="37"/>
      <c r="H430" s="37"/>
      <c r="I430" s="190"/>
      <c r="J430" s="37"/>
      <c r="K430" s="37"/>
      <c r="L430" s="40"/>
      <c r="M430" s="191"/>
      <c r="N430" s="192"/>
      <c r="O430" s="65"/>
      <c r="P430" s="65"/>
      <c r="Q430" s="65"/>
      <c r="R430" s="65"/>
      <c r="S430" s="65"/>
      <c r="T430" s="66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193</v>
      </c>
      <c r="AU430" s="18" t="s">
        <v>84</v>
      </c>
    </row>
    <row r="431" spans="1:65" s="2" customFormat="1" ht="19.5">
      <c r="A431" s="35"/>
      <c r="B431" s="36"/>
      <c r="C431" s="37"/>
      <c r="D431" s="188" t="s">
        <v>552</v>
      </c>
      <c r="E431" s="37"/>
      <c r="F431" s="237" t="s">
        <v>651</v>
      </c>
      <c r="G431" s="37"/>
      <c r="H431" s="37"/>
      <c r="I431" s="190"/>
      <c r="J431" s="37"/>
      <c r="K431" s="37"/>
      <c r="L431" s="40"/>
      <c r="M431" s="191"/>
      <c r="N431" s="192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552</v>
      </c>
      <c r="AU431" s="18" t="s">
        <v>84</v>
      </c>
    </row>
    <row r="432" spans="1:65" s="2" customFormat="1" ht="16.5" customHeight="1">
      <c r="A432" s="35"/>
      <c r="B432" s="36"/>
      <c r="C432" s="175" t="s">
        <v>652</v>
      </c>
      <c r="D432" s="175" t="s">
        <v>187</v>
      </c>
      <c r="E432" s="176" t="s">
        <v>653</v>
      </c>
      <c r="F432" s="177" t="s">
        <v>654</v>
      </c>
      <c r="G432" s="178" t="s">
        <v>559</v>
      </c>
      <c r="H432" s="179">
        <v>1</v>
      </c>
      <c r="I432" s="180"/>
      <c r="J432" s="181">
        <f>ROUND(I432*H432,2)</f>
        <v>0</v>
      </c>
      <c r="K432" s="177" t="s">
        <v>19</v>
      </c>
      <c r="L432" s="40"/>
      <c r="M432" s="182" t="s">
        <v>19</v>
      </c>
      <c r="N432" s="183" t="s">
        <v>47</v>
      </c>
      <c r="O432" s="65"/>
      <c r="P432" s="184">
        <f>O432*H432</f>
        <v>0</v>
      </c>
      <c r="Q432" s="184">
        <v>0</v>
      </c>
      <c r="R432" s="184">
        <f>Q432*H432</f>
        <v>0</v>
      </c>
      <c r="S432" s="184">
        <v>0</v>
      </c>
      <c r="T432" s="185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86" t="s">
        <v>637</v>
      </c>
      <c r="AT432" s="186" t="s">
        <v>187</v>
      </c>
      <c r="AU432" s="186" t="s">
        <v>84</v>
      </c>
      <c r="AY432" s="18" t="s">
        <v>185</v>
      </c>
      <c r="BE432" s="187">
        <f>IF(N432="základní",J432,0)</f>
        <v>0</v>
      </c>
      <c r="BF432" s="187">
        <f>IF(N432="snížená",J432,0)</f>
        <v>0</v>
      </c>
      <c r="BG432" s="187">
        <f>IF(N432="zákl. přenesená",J432,0)</f>
        <v>0</v>
      </c>
      <c r="BH432" s="187">
        <f>IF(N432="sníž. přenesená",J432,0)</f>
        <v>0</v>
      </c>
      <c r="BI432" s="187">
        <f>IF(N432="nulová",J432,0)</f>
        <v>0</v>
      </c>
      <c r="BJ432" s="18" t="s">
        <v>84</v>
      </c>
      <c r="BK432" s="187">
        <f>ROUND(I432*H432,2)</f>
        <v>0</v>
      </c>
      <c r="BL432" s="18" t="s">
        <v>637</v>
      </c>
      <c r="BM432" s="186" t="s">
        <v>655</v>
      </c>
    </row>
    <row r="433" spans="1:65" s="2" customFormat="1" ht="11.25">
      <c r="A433" s="35"/>
      <c r="B433" s="36"/>
      <c r="C433" s="37"/>
      <c r="D433" s="188" t="s">
        <v>193</v>
      </c>
      <c r="E433" s="37"/>
      <c r="F433" s="189" t="s">
        <v>656</v>
      </c>
      <c r="G433" s="37"/>
      <c r="H433" s="37"/>
      <c r="I433" s="190"/>
      <c r="J433" s="37"/>
      <c r="K433" s="37"/>
      <c r="L433" s="40"/>
      <c r="M433" s="191"/>
      <c r="N433" s="192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193</v>
      </c>
      <c r="AU433" s="18" t="s">
        <v>84</v>
      </c>
    </row>
    <row r="434" spans="1:65" s="2" customFormat="1" ht="19.5">
      <c r="A434" s="35"/>
      <c r="B434" s="36"/>
      <c r="C434" s="37"/>
      <c r="D434" s="188" t="s">
        <v>552</v>
      </c>
      <c r="E434" s="37"/>
      <c r="F434" s="237" t="s">
        <v>651</v>
      </c>
      <c r="G434" s="37"/>
      <c r="H434" s="37"/>
      <c r="I434" s="190"/>
      <c r="J434" s="37"/>
      <c r="K434" s="37"/>
      <c r="L434" s="40"/>
      <c r="M434" s="191"/>
      <c r="N434" s="192"/>
      <c r="O434" s="65"/>
      <c r="P434" s="65"/>
      <c r="Q434" s="65"/>
      <c r="R434" s="65"/>
      <c r="S434" s="65"/>
      <c r="T434" s="66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552</v>
      </c>
      <c r="AU434" s="18" t="s">
        <v>84</v>
      </c>
    </row>
    <row r="435" spans="1:65" s="2" customFormat="1" ht="16.5" customHeight="1">
      <c r="A435" s="35"/>
      <c r="B435" s="36"/>
      <c r="C435" s="175" t="s">
        <v>657</v>
      </c>
      <c r="D435" s="175" t="s">
        <v>187</v>
      </c>
      <c r="E435" s="176" t="s">
        <v>658</v>
      </c>
      <c r="F435" s="177" t="s">
        <v>659</v>
      </c>
      <c r="G435" s="178" t="s">
        <v>559</v>
      </c>
      <c r="H435" s="179">
        <v>1</v>
      </c>
      <c r="I435" s="180"/>
      <c r="J435" s="181">
        <f>ROUND(I435*H435,2)</f>
        <v>0</v>
      </c>
      <c r="K435" s="177" t="s">
        <v>19</v>
      </c>
      <c r="L435" s="40"/>
      <c r="M435" s="182" t="s">
        <v>19</v>
      </c>
      <c r="N435" s="183" t="s">
        <v>47</v>
      </c>
      <c r="O435" s="65"/>
      <c r="P435" s="184">
        <f>O435*H435</f>
        <v>0</v>
      </c>
      <c r="Q435" s="184">
        <v>0</v>
      </c>
      <c r="R435" s="184">
        <f>Q435*H435</f>
        <v>0</v>
      </c>
      <c r="S435" s="184">
        <v>0</v>
      </c>
      <c r="T435" s="185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6" t="s">
        <v>637</v>
      </c>
      <c r="AT435" s="186" t="s">
        <v>187</v>
      </c>
      <c r="AU435" s="186" t="s">
        <v>84</v>
      </c>
      <c r="AY435" s="18" t="s">
        <v>185</v>
      </c>
      <c r="BE435" s="187">
        <f>IF(N435="základní",J435,0)</f>
        <v>0</v>
      </c>
      <c r="BF435" s="187">
        <f>IF(N435="snížená",J435,0)</f>
        <v>0</v>
      </c>
      <c r="BG435" s="187">
        <f>IF(N435="zákl. přenesená",J435,0)</f>
        <v>0</v>
      </c>
      <c r="BH435" s="187">
        <f>IF(N435="sníž. přenesená",J435,0)</f>
        <v>0</v>
      </c>
      <c r="BI435" s="187">
        <f>IF(N435="nulová",J435,0)</f>
        <v>0</v>
      </c>
      <c r="BJ435" s="18" t="s">
        <v>84</v>
      </c>
      <c r="BK435" s="187">
        <f>ROUND(I435*H435,2)</f>
        <v>0</v>
      </c>
      <c r="BL435" s="18" t="s">
        <v>637</v>
      </c>
      <c r="BM435" s="186" t="s">
        <v>660</v>
      </c>
    </row>
    <row r="436" spans="1:65" s="2" customFormat="1" ht="11.25">
      <c r="A436" s="35"/>
      <c r="B436" s="36"/>
      <c r="C436" s="37"/>
      <c r="D436" s="188" t="s">
        <v>193</v>
      </c>
      <c r="E436" s="37"/>
      <c r="F436" s="189" t="s">
        <v>661</v>
      </c>
      <c r="G436" s="37"/>
      <c r="H436" s="37"/>
      <c r="I436" s="190"/>
      <c r="J436" s="37"/>
      <c r="K436" s="37"/>
      <c r="L436" s="40"/>
      <c r="M436" s="191"/>
      <c r="N436" s="192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193</v>
      </c>
      <c r="AU436" s="18" t="s">
        <v>84</v>
      </c>
    </row>
    <row r="437" spans="1:65" s="2" customFormat="1" ht="19.5">
      <c r="A437" s="35"/>
      <c r="B437" s="36"/>
      <c r="C437" s="37"/>
      <c r="D437" s="188" t="s">
        <v>552</v>
      </c>
      <c r="E437" s="37"/>
      <c r="F437" s="237" t="s">
        <v>651</v>
      </c>
      <c r="G437" s="37"/>
      <c r="H437" s="37"/>
      <c r="I437" s="190"/>
      <c r="J437" s="37"/>
      <c r="K437" s="37"/>
      <c r="L437" s="40"/>
      <c r="M437" s="191"/>
      <c r="N437" s="192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552</v>
      </c>
      <c r="AU437" s="18" t="s">
        <v>84</v>
      </c>
    </row>
    <row r="438" spans="1:65" s="2" customFormat="1" ht="16.5" customHeight="1">
      <c r="A438" s="35"/>
      <c r="B438" s="36"/>
      <c r="C438" s="175" t="s">
        <v>662</v>
      </c>
      <c r="D438" s="175" t="s">
        <v>187</v>
      </c>
      <c r="E438" s="176" t="s">
        <v>663</v>
      </c>
      <c r="F438" s="177" t="s">
        <v>664</v>
      </c>
      <c r="G438" s="178" t="s">
        <v>559</v>
      </c>
      <c r="H438" s="179">
        <v>1</v>
      </c>
      <c r="I438" s="180"/>
      <c r="J438" s="181">
        <f>ROUND(I438*H438,2)</f>
        <v>0</v>
      </c>
      <c r="K438" s="177" t="s">
        <v>19</v>
      </c>
      <c r="L438" s="40"/>
      <c r="M438" s="182" t="s">
        <v>19</v>
      </c>
      <c r="N438" s="183" t="s">
        <v>47</v>
      </c>
      <c r="O438" s="65"/>
      <c r="P438" s="184">
        <f>O438*H438</f>
        <v>0</v>
      </c>
      <c r="Q438" s="184">
        <v>0</v>
      </c>
      <c r="R438" s="184">
        <f>Q438*H438</f>
        <v>0</v>
      </c>
      <c r="S438" s="184">
        <v>0</v>
      </c>
      <c r="T438" s="185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6" t="s">
        <v>637</v>
      </c>
      <c r="AT438" s="186" t="s">
        <v>187</v>
      </c>
      <c r="AU438" s="186" t="s">
        <v>84</v>
      </c>
      <c r="AY438" s="18" t="s">
        <v>185</v>
      </c>
      <c r="BE438" s="187">
        <f>IF(N438="základní",J438,0)</f>
        <v>0</v>
      </c>
      <c r="BF438" s="187">
        <f>IF(N438="snížená",J438,0)</f>
        <v>0</v>
      </c>
      <c r="BG438" s="187">
        <f>IF(N438="zákl. přenesená",J438,0)</f>
        <v>0</v>
      </c>
      <c r="BH438" s="187">
        <f>IF(N438="sníž. přenesená",J438,0)</f>
        <v>0</v>
      </c>
      <c r="BI438" s="187">
        <f>IF(N438="nulová",J438,0)</f>
        <v>0</v>
      </c>
      <c r="BJ438" s="18" t="s">
        <v>84</v>
      </c>
      <c r="BK438" s="187">
        <f>ROUND(I438*H438,2)</f>
        <v>0</v>
      </c>
      <c r="BL438" s="18" t="s">
        <v>637</v>
      </c>
      <c r="BM438" s="186" t="s">
        <v>665</v>
      </c>
    </row>
    <row r="439" spans="1:65" s="2" customFormat="1" ht="11.25">
      <c r="A439" s="35"/>
      <c r="B439" s="36"/>
      <c r="C439" s="37"/>
      <c r="D439" s="188" t="s">
        <v>193</v>
      </c>
      <c r="E439" s="37"/>
      <c r="F439" s="189" t="s">
        <v>666</v>
      </c>
      <c r="G439" s="37"/>
      <c r="H439" s="37"/>
      <c r="I439" s="190"/>
      <c r="J439" s="37"/>
      <c r="K439" s="37"/>
      <c r="L439" s="40"/>
      <c r="M439" s="191"/>
      <c r="N439" s="192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193</v>
      </c>
      <c r="AU439" s="18" t="s">
        <v>84</v>
      </c>
    </row>
    <row r="440" spans="1:65" s="12" customFormat="1" ht="25.9" customHeight="1">
      <c r="B440" s="159"/>
      <c r="C440" s="160"/>
      <c r="D440" s="161" t="s">
        <v>75</v>
      </c>
      <c r="E440" s="162" t="s">
        <v>7</v>
      </c>
      <c r="F440" s="162" t="s">
        <v>667</v>
      </c>
      <c r="G440" s="160"/>
      <c r="H440" s="160"/>
      <c r="I440" s="163"/>
      <c r="J440" s="164">
        <f>BK440</f>
        <v>0</v>
      </c>
      <c r="K440" s="160"/>
      <c r="L440" s="165"/>
      <c r="M440" s="166"/>
      <c r="N440" s="167"/>
      <c r="O440" s="167"/>
      <c r="P440" s="168">
        <f>P441+P448+P455+P458</f>
        <v>0</v>
      </c>
      <c r="Q440" s="167"/>
      <c r="R440" s="168">
        <f>R441+R448+R455+R458</f>
        <v>0</v>
      </c>
      <c r="S440" s="167"/>
      <c r="T440" s="169">
        <f>T441+T448+T455+T458</f>
        <v>0</v>
      </c>
      <c r="AR440" s="170" t="s">
        <v>86</v>
      </c>
      <c r="AT440" s="171" t="s">
        <v>75</v>
      </c>
      <c r="AU440" s="171" t="s">
        <v>76</v>
      </c>
      <c r="AY440" s="170" t="s">
        <v>185</v>
      </c>
      <c r="BK440" s="172">
        <f>BK441+BK448+BK455+BK458</f>
        <v>0</v>
      </c>
    </row>
    <row r="441" spans="1:65" s="12" customFormat="1" ht="22.9" customHeight="1">
      <c r="B441" s="159"/>
      <c r="C441" s="160"/>
      <c r="D441" s="161" t="s">
        <v>75</v>
      </c>
      <c r="E441" s="173" t="s">
        <v>668</v>
      </c>
      <c r="F441" s="173" t="s">
        <v>669</v>
      </c>
      <c r="G441" s="160"/>
      <c r="H441" s="160"/>
      <c r="I441" s="163"/>
      <c r="J441" s="174">
        <f>BK441</f>
        <v>0</v>
      </c>
      <c r="K441" s="160"/>
      <c r="L441" s="165"/>
      <c r="M441" s="166"/>
      <c r="N441" s="167"/>
      <c r="O441" s="167"/>
      <c r="P441" s="168">
        <f>SUM(P442:P447)</f>
        <v>0</v>
      </c>
      <c r="Q441" s="167"/>
      <c r="R441" s="168">
        <f>SUM(R442:R447)</f>
        <v>0</v>
      </c>
      <c r="S441" s="167"/>
      <c r="T441" s="169">
        <f>SUM(T442:T447)</f>
        <v>0</v>
      </c>
      <c r="AR441" s="170" t="s">
        <v>86</v>
      </c>
      <c r="AT441" s="171" t="s">
        <v>75</v>
      </c>
      <c r="AU441" s="171" t="s">
        <v>84</v>
      </c>
      <c r="AY441" s="170" t="s">
        <v>185</v>
      </c>
      <c r="BK441" s="172">
        <f>SUM(BK442:BK447)</f>
        <v>0</v>
      </c>
    </row>
    <row r="442" spans="1:65" s="2" customFormat="1" ht="16.5" customHeight="1">
      <c r="A442" s="35"/>
      <c r="B442" s="36"/>
      <c r="C442" s="175" t="s">
        <v>670</v>
      </c>
      <c r="D442" s="175" t="s">
        <v>187</v>
      </c>
      <c r="E442" s="176" t="s">
        <v>671</v>
      </c>
      <c r="F442" s="177" t="s">
        <v>672</v>
      </c>
      <c r="G442" s="178" t="s">
        <v>673</v>
      </c>
      <c r="H442" s="179">
        <v>1</v>
      </c>
      <c r="I442" s="180"/>
      <c r="J442" s="181">
        <f>ROUND(I442*H442,2)</f>
        <v>0</v>
      </c>
      <c r="K442" s="177" t="s">
        <v>19</v>
      </c>
      <c r="L442" s="40"/>
      <c r="M442" s="182" t="s">
        <v>19</v>
      </c>
      <c r="N442" s="183" t="s">
        <v>47</v>
      </c>
      <c r="O442" s="65"/>
      <c r="P442" s="184">
        <f>O442*H442</f>
        <v>0</v>
      </c>
      <c r="Q442" s="184">
        <v>0</v>
      </c>
      <c r="R442" s="184">
        <f>Q442*H442</f>
        <v>0</v>
      </c>
      <c r="S442" s="184">
        <v>0</v>
      </c>
      <c r="T442" s="185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6" t="s">
        <v>302</v>
      </c>
      <c r="AT442" s="186" t="s">
        <v>187</v>
      </c>
      <c r="AU442" s="186" t="s">
        <v>86</v>
      </c>
      <c r="AY442" s="18" t="s">
        <v>185</v>
      </c>
      <c r="BE442" s="187">
        <f>IF(N442="základní",J442,0)</f>
        <v>0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8" t="s">
        <v>84</v>
      </c>
      <c r="BK442" s="187">
        <f>ROUND(I442*H442,2)</f>
        <v>0</v>
      </c>
      <c r="BL442" s="18" t="s">
        <v>302</v>
      </c>
      <c r="BM442" s="186" t="s">
        <v>674</v>
      </c>
    </row>
    <row r="443" spans="1:65" s="2" customFormat="1" ht="11.25">
      <c r="A443" s="35"/>
      <c r="B443" s="36"/>
      <c r="C443" s="37"/>
      <c r="D443" s="188" t="s">
        <v>193</v>
      </c>
      <c r="E443" s="37"/>
      <c r="F443" s="189" t="s">
        <v>672</v>
      </c>
      <c r="G443" s="37"/>
      <c r="H443" s="37"/>
      <c r="I443" s="190"/>
      <c r="J443" s="37"/>
      <c r="K443" s="37"/>
      <c r="L443" s="40"/>
      <c r="M443" s="191"/>
      <c r="N443" s="192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193</v>
      </c>
      <c r="AU443" s="18" t="s">
        <v>86</v>
      </c>
    </row>
    <row r="444" spans="1:65" s="2" customFormat="1" ht="16.5" customHeight="1">
      <c r="A444" s="35"/>
      <c r="B444" s="36"/>
      <c r="C444" s="175" t="s">
        <v>675</v>
      </c>
      <c r="D444" s="175" t="s">
        <v>187</v>
      </c>
      <c r="E444" s="176" t="s">
        <v>676</v>
      </c>
      <c r="F444" s="177" t="s">
        <v>677</v>
      </c>
      <c r="G444" s="178" t="s">
        <v>673</v>
      </c>
      <c r="H444" s="179">
        <v>1</v>
      </c>
      <c r="I444" s="180"/>
      <c r="J444" s="181">
        <f>ROUND(I444*H444,2)</f>
        <v>0</v>
      </c>
      <c r="K444" s="177" t="s">
        <v>19</v>
      </c>
      <c r="L444" s="40"/>
      <c r="M444" s="182" t="s">
        <v>19</v>
      </c>
      <c r="N444" s="183" t="s">
        <v>47</v>
      </c>
      <c r="O444" s="65"/>
      <c r="P444" s="184">
        <f>O444*H444</f>
        <v>0</v>
      </c>
      <c r="Q444" s="184">
        <v>0</v>
      </c>
      <c r="R444" s="184">
        <f>Q444*H444</f>
        <v>0</v>
      </c>
      <c r="S444" s="184">
        <v>0</v>
      </c>
      <c r="T444" s="185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6" t="s">
        <v>302</v>
      </c>
      <c r="AT444" s="186" t="s">
        <v>187</v>
      </c>
      <c r="AU444" s="186" t="s">
        <v>86</v>
      </c>
      <c r="AY444" s="18" t="s">
        <v>185</v>
      </c>
      <c r="BE444" s="187">
        <f>IF(N444="základní",J444,0)</f>
        <v>0</v>
      </c>
      <c r="BF444" s="187">
        <f>IF(N444="snížená",J444,0)</f>
        <v>0</v>
      </c>
      <c r="BG444" s="187">
        <f>IF(N444="zákl. přenesená",J444,0)</f>
        <v>0</v>
      </c>
      <c r="BH444" s="187">
        <f>IF(N444="sníž. přenesená",J444,0)</f>
        <v>0</v>
      </c>
      <c r="BI444" s="187">
        <f>IF(N444="nulová",J444,0)</f>
        <v>0</v>
      </c>
      <c r="BJ444" s="18" t="s">
        <v>84</v>
      </c>
      <c r="BK444" s="187">
        <f>ROUND(I444*H444,2)</f>
        <v>0</v>
      </c>
      <c r="BL444" s="18" t="s">
        <v>302</v>
      </c>
      <c r="BM444" s="186" t="s">
        <v>678</v>
      </c>
    </row>
    <row r="445" spans="1:65" s="2" customFormat="1" ht="11.25">
      <c r="A445" s="35"/>
      <c r="B445" s="36"/>
      <c r="C445" s="37"/>
      <c r="D445" s="188" t="s">
        <v>193</v>
      </c>
      <c r="E445" s="37"/>
      <c r="F445" s="189" t="s">
        <v>677</v>
      </c>
      <c r="G445" s="37"/>
      <c r="H445" s="37"/>
      <c r="I445" s="190"/>
      <c r="J445" s="37"/>
      <c r="K445" s="37"/>
      <c r="L445" s="40"/>
      <c r="M445" s="191"/>
      <c r="N445" s="192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193</v>
      </c>
      <c r="AU445" s="18" t="s">
        <v>86</v>
      </c>
    </row>
    <row r="446" spans="1:65" s="2" customFormat="1" ht="16.5" customHeight="1">
      <c r="A446" s="35"/>
      <c r="B446" s="36"/>
      <c r="C446" s="175" t="s">
        <v>679</v>
      </c>
      <c r="D446" s="175" t="s">
        <v>187</v>
      </c>
      <c r="E446" s="176" t="s">
        <v>680</v>
      </c>
      <c r="F446" s="177" t="s">
        <v>681</v>
      </c>
      <c r="G446" s="178" t="s">
        <v>559</v>
      </c>
      <c r="H446" s="179">
        <v>1</v>
      </c>
      <c r="I446" s="180"/>
      <c r="J446" s="181">
        <f>ROUND(I446*H446,2)</f>
        <v>0</v>
      </c>
      <c r="K446" s="177" t="s">
        <v>19</v>
      </c>
      <c r="L446" s="40"/>
      <c r="M446" s="182" t="s">
        <v>19</v>
      </c>
      <c r="N446" s="183" t="s">
        <v>47</v>
      </c>
      <c r="O446" s="65"/>
      <c r="P446" s="184">
        <f>O446*H446</f>
        <v>0</v>
      </c>
      <c r="Q446" s="184">
        <v>0</v>
      </c>
      <c r="R446" s="184">
        <f>Q446*H446</f>
        <v>0</v>
      </c>
      <c r="S446" s="184">
        <v>0</v>
      </c>
      <c r="T446" s="185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86" t="s">
        <v>302</v>
      </c>
      <c r="AT446" s="186" t="s">
        <v>187</v>
      </c>
      <c r="AU446" s="186" t="s">
        <v>86</v>
      </c>
      <c r="AY446" s="18" t="s">
        <v>185</v>
      </c>
      <c r="BE446" s="187">
        <f>IF(N446="základní",J446,0)</f>
        <v>0</v>
      </c>
      <c r="BF446" s="187">
        <f>IF(N446="snížená",J446,0)</f>
        <v>0</v>
      </c>
      <c r="BG446" s="187">
        <f>IF(N446="zákl. přenesená",J446,0)</f>
        <v>0</v>
      </c>
      <c r="BH446" s="187">
        <f>IF(N446="sníž. přenesená",J446,0)</f>
        <v>0</v>
      </c>
      <c r="BI446" s="187">
        <f>IF(N446="nulová",J446,0)</f>
        <v>0</v>
      </c>
      <c r="BJ446" s="18" t="s">
        <v>84</v>
      </c>
      <c r="BK446" s="187">
        <f>ROUND(I446*H446,2)</f>
        <v>0</v>
      </c>
      <c r="BL446" s="18" t="s">
        <v>302</v>
      </c>
      <c r="BM446" s="186" t="s">
        <v>682</v>
      </c>
    </row>
    <row r="447" spans="1:65" s="2" customFormat="1" ht="11.25">
      <c r="A447" s="35"/>
      <c r="B447" s="36"/>
      <c r="C447" s="37"/>
      <c r="D447" s="188" t="s">
        <v>193</v>
      </c>
      <c r="E447" s="37"/>
      <c r="F447" s="189" t="s">
        <v>681</v>
      </c>
      <c r="G447" s="37"/>
      <c r="H447" s="37"/>
      <c r="I447" s="190"/>
      <c r="J447" s="37"/>
      <c r="K447" s="37"/>
      <c r="L447" s="40"/>
      <c r="M447" s="191"/>
      <c r="N447" s="192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193</v>
      </c>
      <c r="AU447" s="18" t="s">
        <v>86</v>
      </c>
    </row>
    <row r="448" spans="1:65" s="12" customFormat="1" ht="22.9" customHeight="1">
      <c r="B448" s="159"/>
      <c r="C448" s="160"/>
      <c r="D448" s="161" t="s">
        <v>75</v>
      </c>
      <c r="E448" s="173" t="s">
        <v>683</v>
      </c>
      <c r="F448" s="173" t="s">
        <v>684</v>
      </c>
      <c r="G448" s="160"/>
      <c r="H448" s="160"/>
      <c r="I448" s="163"/>
      <c r="J448" s="174">
        <f>BK448</f>
        <v>0</v>
      </c>
      <c r="K448" s="160"/>
      <c r="L448" s="165"/>
      <c r="M448" s="166"/>
      <c r="N448" s="167"/>
      <c r="O448" s="167"/>
      <c r="P448" s="168">
        <f>SUM(P449:P454)</f>
        <v>0</v>
      </c>
      <c r="Q448" s="167"/>
      <c r="R448" s="168">
        <f>SUM(R449:R454)</f>
        <v>0</v>
      </c>
      <c r="S448" s="167"/>
      <c r="T448" s="169">
        <f>SUM(T449:T454)</f>
        <v>0</v>
      </c>
      <c r="AR448" s="170" t="s">
        <v>86</v>
      </c>
      <c r="AT448" s="171" t="s">
        <v>75</v>
      </c>
      <c r="AU448" s="171" t="s">
        <v>84</v>
      </c>
      <c r="AY448" s="170" t="s">
        <v>185</v>
      </c>
      <c r="BK448" s="172">
        <f>SUM(BK449:BK454)</f>
        <v>0</v>
      </c>
    </row>
    <row r="449" spans="1:65" s="2" customFormat="1" ht="16.5" customHeight="1">
      <c r="A449" s="35"/>
      <c r="B449" s="36"/>
      <c r="C449" s="175" t="s">
        <v>685</v>
      </c>
      <c r="D449" s="175" t="s">
        <v>187</v>
      </c>
      <c r="E449" s="176" t="s">
        <v>686</v>
      </c>
      <c r="F449" s="177" t="s">
        <v>687</v>
      </c>
      <c r="G449" s="178" t="s">
        <v>354</v>
      </c>
      <c r="H449" s="179">
        <v>6</v>
      </c>
      <c r="I449" s="180"/>
      <c r="J449" s="181">
        <f>ROUND(I449*H449,2)</f>
        <v>0</v>
      </c>
      <c r="K449" s="177" t="s">
        <v>19</v>
      </c>
      <c r="L449" s="40"/>
      <c r="M449" s="182" t="s">
        <v>19</v>
      </c>
      <c r="N449" s="183" t="s">
        <v>47</v>
      </c>
      <c r="O449" s="65"/>
      <c r="P449" s="184">
        <f>O449*H449</f>
        <v>0</v>
      </c>
      <c r="Q449" s="184">
        <v>0</v>
      </c>
      <c r="R449" s="184">
        <f>Q449*H449</f>
        <v>0</v>
      </c>
      <c r="S449" s="184">
        <v>0</v>
      </c>
      <c r="T449" s="185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86" t="s">
        <v>302</v>
      </c>
      <c r="AT449" s="186" t="s">
        <v>187</v>
      </c>
      <c r="AU449" s="186" t="s">
        <v>86</v>
      </c>
      <c r="AY449" s="18" t="s">
        <v>185</v>
      </c>
      <c r="BE449" s="187">
        <f>IF(N449="základní",J449,0)</f>
        <v>0</v>
      </c>
      <c r="BF449" s="187">
        <f>IF(N449="snížená",J449,0)</f>
        <v>0</v>
      </c>
      <c r="BG449" s="187">
        <f>IF(N449="zákl. přenesená",J449,0)</f>
        <v>0</v>
      </c>
      <c r="BH449" s="187">
        <f>IF(N449="sníž. přenesená",J449,0)</f>
        <v>0</v>
      </c>
      <c r="BI449" s="187">
        <f>IF(N449="nulová",J449,0)</f>
        <v>0</v>
      </c>
      <c r="BJ449" s="18" t="s">
        <v>84</v>
      </c>
      <c r="BK449" s="187">
        <f>ROUND(I449*H449,2)</f>
        <v>0</v>
      </c>
      <c r="BL449" s="18" t="s">
        <v>302</v>
      </c>
      <c r="BM449" s="186" t="s">
        <v>688</v>
      </c>
    </row>
    <row r="450" spans="1:65" s="2" customFormat="1" ht="11.25">
      <c r="A450" s="35"/>
      <c r="B450" s="36"/>
      <c r="C450" s="37"/>
      <c r="D450" s="188" t="s">
        <v>193</v>
      </c>
      <c r="E450" s="37"/>
      <c r="F450" s="189" t="s">
        <v>687</v>
      </c>
      <c r="G450" s="37"/>
      <c r="H450" s="37"/>
      <c r="I450" s="190"/>
      <c r="J450" s="37"/>
      <c r="K450" s="37"/>
      <c r="L450" s="40"/>
      <c r="M450" s="191"/>
      <c r="N450" s="192"/>
      <c r="O450" s="65"/>
      <c r="P450" s="65"/>
      <c r="Q450" s="65"/>
      <c r="R450" s="65"/>
      <c r="S450" s="65"/>
      <c r="T450" s="66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193</v>
      </c>
      <c r="AU450" s="18" t="s">
        <v>86</v>
      </c>
    </row>
    <row r="451" spans="1:65" s="2" customFormat="1" ht="16.5" customHeight="1">
      <c r="A451" s="35"/>
      <c r="B451" s="36"/>
      <c r="C451" s="175" t="s">
        <v>689</v>
      </c>
      <c r="D451" s="175" t="s">
        <v>187</v>
      </c>
      <c r="E451" s="176" t="s">
        <v>690</v>
      </c>
      <c r="F451" s="177" t="s">
        <v>691</v>
      </c>
      <c r="G451" s="178" t="s">
        <v>673</v>
      </c>
      <c r="H451" s="179">
        <v>18</v>
      </c>
      <c r="I451" s="180"/>
      <c r="J451" s="181">
        <f>ROUND(I451*H451,2)</f>
        <v>0</v>
      </c>
      <c r="K451" s="177" t="s">
        <v>19</v>
      </c>
      <c r="L451" s="40"/>
      <c r="M451" s="182" t="s">
        <v>19</v>
      </c>
      <c r="N451" s="183" t="s">
        <v>47</v>
      </c>
      <c r="O451" s="65"/>
      <c r="P451" s="184">
        <f>O451*H451</f>
        <v>0</v>
      </c>
      <c r="Q451" s="184">
        <v>0</v>
      </c>
      <c r="R451" s="184">
        <f>Q451*H451</f>
        <v>0</v>
      </c>
      <c r="S451" s="184">
        <v>0</v>
      </c>
      <c r="T451" s="185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6" t="s">
        <v>302</v>
      </c>
      <c r="AT451" s="186" t="s">
        <v>187</v>
      </c>
      <c r="AU451" s="186" t="s">
        <v>86</v>
      </c>
      <c r="AY451" s="18" t="s">
        <v>185</v>
      </c>
      <c r="BE451" s="187">
        <f>IF(N451="základní",J451,0)</f>
        <v>0</v>
      </c>
      <c r="BF451" s="187">
        <f>IF(N451="snížená",J451,0)</f>
        <v>0</v>
      </c>
      <c r="BG451" s="187">
        <f>IF(N451="zákl. přenesená",J451,0)</f>
        <v>0</v>
      </c>
      <c r="BH451" s="187">
        <f>IF(N451="sníž. přenesená",J451,0)</f>
        <v>0</v>
      </c>
      <c r="BI451" s="187">
        <f>IF(N451="nulová",J451,0)</f>
        <v>0</v>
      </c>
      <c r="BJ451" s="18" t="s">
        <v>84</v>
      </c>
      <c r="BK451" s="187">
        <f>ROUND(I451*H451,2)</f>
        <v>0</v>
      </c>
      <c r="BL451" s="18" t="s">
        <v>302</v>
      </c>
      <c r="BM451" s="186" t="s">
        <v>692</v>
      </c>
    </row>
    <row r="452" spans="1:65" s="2" customFormat="1" ht="11.25">
      <c r="A452" s="35"/>
      <c r="B452" s="36"/>
      <c r="C452" s="37"/>
      <c r="D452" s="188" t="s">
        <v>193</v>
      </c>
      <c r="E452" s="37"/>
      <c r="F452" s="189" t="s">
        <v>691</v>
      </c>
      <c r="G452" s="37"/>
      <c r="H452" s="37"/>
      <c r="I452" s="190"/>
      <c r="J452" s="37"/>
      <c r="K452" s="37"/>
      <c r="L452" s="40"/>
      <c r="M452" s="191"/>
      <c r="N452" s="192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193</v>
      </c>
      <c r="AU452" s="18" t="s">
        <v>86</v>
      </c>
    </row>
    <row r="453" spans="1:65" s="2" customFormat="1" ht="16.5" customHeight="1">
      <c r="A453" s="35"/>
      <c r="B453" s="36"/>
      <c r="C453" s="175" t="s">
        <v>693</v>
      </c>
      <c r="D453" s="175" t="s">
        <v>187</v>
      </c>
      <c r="E453" s="176" t="s">
        <v>694</v>
      </c>
      <c r="F453" s="177" t="s">
        <v>695</v>
      </c>
      <c r="G453" s="178" t="s">
        <v>559</v>
      </c>
      <c r="H453" s="179">
        <v>1</v>
      </c>
      <c r="I453" s="180"/>
      <c r="J453" s="181">
        <f>ROUND(I453*H453,2)</f>
        <v>0</v>
      </c>
      <c r="K453" s="177" t="s">
        <v>19</v>
      </c>
      <c r="L453" s="40"/>
      <c r="M453" s="182" t="s">
        <v>19</v>
      </c>
      <c r="N453" s="183" t="s">
        <v>47</v>
      </c>
      <c r="O453" s="65"/>
      <c r="P453" s="184">
        <f>O453*H453</f>
        <v>0</v>
      </c>
      <c r="Q453" s="184">
        <v>0</v>
      </c>
      <c r="R453" s="184">
        <f>Q453*H453</f>
        <v>0</v>
      </c>
      <c r="S453" s="184">
        <v>0</v>
      </c>
      <c r="T453" s="185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86" t="s">
        <v>302</v>
      </c>
      <c r="AT453" s="186" t="s">
        <v>187</v>
      </c>
      <c r="AU453" s="186" t="s">
        <v>86</v>
      </c>
      <c r="AY453" s="18" t="s">
        <v>185</v>
      </c>
      <c r="BE453" s="187">
        <f>IF(N453="základní",J453,0)</f>
        <v>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8" t="s">
        <v>84</v>
      </c>
      <c r="BK453" s="187">
        <f>ROUND(I453*H453,2)</f>
        <v>0</v>
      </c>
      <c r="BL453" s="18" t="s">
        <v>302</v>
      </c>
      <c r="BM453" s="186" t="s">
        <v>696</v>
      </c>
    </row>
    <row r="454" spans="1:65" s="2" customFormat="1" ht="11.25">
      <c r="A454" s="35"/>
      <c r="B454" s="36"/>
      <c r="C454" s="37"/>
      <c r="D454" s="188" t="s">
        <v>193</v>
      </c>
      <c r="E454" s="37"/>
      <c r="F454" s="189" t="s">
        <v>695</v>
      </c>
      <c r="G454" s="37"/>
      <c r="H454" s="37"/>
      <c r="I454" s="190"/>
      <c r="J454" s="37"/>
      <c r="K454" s="37"/>
      <c r="L454" s="40"/>
      <c r="M454" s="191"/>
      <c r="N454" s="192"/>
      <c r="O454" s="65"/>
      <c r="P454" s="65"/>
      <c r="Q454" s="65"/>
      <c r="R454" s="65"/>
      <c r="S454" s="65"/>
      <c r="T454" s="66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193</v>
      </c>
      <c r="AU454" s="18" t="s">
        <v>86</v>
      </c>
    </row>
    <row r="455" spans="1:65" s="12" customFormat="1" ht="22.9" customHeight="1">
      <c r="B455" s="159"/>
      <c r="C455" s="160"/>
      <c r="D455" s="161" t="s">
        <v>75</v>
      </c>
      <c r="E455" s="173" t="s">
        <v>697</v>
      </c>
      <c r="F455" s="173" t="s">
        <v>698</v>
      </c>
      <c r="G455" s="160"/>
      <c r="H455" s="160"/>
      <c r="I455" s="163"/>
      <c r="J455" s="174">
        <f>BK455</f>
        <v>0</v>
      </c>
      <c r="K455" s="160"/>
      <c r="L455" s="165"/>
      <c r="M455" s="166"/>
      <c r="N455" s="167"/>
      <c r="O455" s="167"/>
      <c r="P455" s="168">
        <f>SUM(P456:P457)</f>
        <v>0</v>
      </c>
      <c r="Q455" s="167"/>
      <c r="R455" s="168">
        <f>SUM(R456:R457)</f>
        <v>0</v>
      </c>
      <c r="S455" s="167"/>
      <c r="T455" s="169">
        <f>SUM(T456:T457)</f>
        <v>0</v>
      </c>
      <c r="AR455" s="170" t="s">
        <v>86</v>
      </c>
      <c r="AT455" s="171" t="s">
        <v>75</v>
      </c>
      <c r="AU455" s="171" t="s">
        <v>84</v>
      </c>
      <c r="AY455" s="170" t="s">
        <v>185</v>
      </c>
      <c r="BK455" s="172">
        <f>SUM(BK456:BK457)</f>
        <v>0</v>
      </c>
    </row>
    <row r="456" spans="1:65" s="2" customFormat="1" ht="16.5" customHeight="1">
      <c r="A456" s="35"/>
      <c r="B456" s="36"/>
      <c r="C456" s="175" t="s">
        <v>699</v>
      </c>
      <c r="D456" s="175" t="s">
        <v>187</v>
      </c>
      <c r="E456" s="176" t="s">
        <v>700</v>
      </c>
      <c r="F456" s="177" t="s">
        <v>701</v>
      </c>
      <c r="G456" s="178" t="s">
        <v>673</v>
      </c>
      <c r="H456" s="179">
        <v>3</v>
      </c>
      <c r="I456" s="180"/>
      <c r="J456" s="181">
        <f>ROUND(I456*H456,2)</f>
        <v>0</v>
      </c>
      <c r="K456" s="177" t="s">
        <v>19</v>
      </c>
      <c r="L456" s="40"/>
      <c r="M456" s="182" t="s">
        <v>19</v>
      </c>
      <c r="N456" s="183" t="s">
        <v>47</v>
      </c>
      <c r="O456" s="65"/>
      <c r="P456" s="184">
        <f>O456*H456</f>
        <v>0</v>
      </c>
      <c r="Q456" s="184">
        <v>0</v>
      </c>
      <c r="R456" s="184">
        <f>Q456*H456</f>
        <v>0</v>
      </c>
      <c r="S456" s="184">
        <v>0</v>
      </c>
      <c r="T456" s="185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86" t="s">
        <v>302</v>
      </c>
      <c r="AT456" s="186" t="s">
        <v>187</v>
      </c>
      <c r="AU456" s="186" t="s">
        <v>86</v>
      </c>
      <c r="AY456" s="18" t="s">
        <v>185</v>
      </c>
      <c r="BE456" s="187">
        <f>IF(N456="základní",J456,0)</f>
        <v>0</v>
      </c>
      <c r="BF456" s="187">
        <f>IF(N456="snížená",J456,0)</f>
        <v>0</v>
      </c>
      <c r="BG456" s="187">
        <f>IF(N456="zákl. přenesená",J456,0)</f>
        <v>0</v>
      </c>
      <c r="BH456" s="187">
        <f>IF(N456="sníž. přenesená",J456,0)</f>
        <v>0</v>
      </c>
      <c r="BI456" s="187">
        <f>IF(N456="nulová",J456,0)</f>
        <v>0</v>
      </c>
      <c r="BJ456" s="18" t="s">
        <v>84</v>
      </c>
      <c r="BK456" s="187">
        <f>ROUND(I456*H456,2)</f>
        <v>0</v>
      </c>
      <c r="BL456" s="18" t="s">
        <v>302</v>
      </c>
      <c r="BM456" s="186" t="s">
        <v>702</v>
      </c>
    </row>
    <row r="457" spans="1:65" s="2" customFormat="1" ht="11.25">
      <c r="A457" s="35"/>
      <c r="B457" s="36"/>
      <c r="C457" s="37"/>
      <c r="D457" s="188" t="s">
        <v>193</v>
      </c>
      <c r="E457" s="37"/>
      <c r="F457" s="189" t="s">
        <v>701</v>
      </c>
      <c r="G457" s="37"/>
      <c r="H457" s="37"/>
      <c r="I457" s="190"/>
      <c r="J457" s="37"/>
      <c r="K457" s="37"/>
      <c r="L457" s="40"/>
      <c r="M457" s="191"/>
      <c r="N457" s="192"/>
      <c r="O457" s="65"/>
      <c r="P457" s="65"/>
      <c r="Q457" s="65"/>
      <c r="R457" s="65"/>
      <c r="S457" s="65"/>
      <c r="T457" s="66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8" t="s">
        <v>193</v>
      </c>
      <c r="AU457" s="18" t="s">
        <v>86</v>
      </c>
    </row>
    <row r="458" spans="1:65" s="12" customFormat="1" ht="22.9" customHeight="1">
      <c r="B458" s="159"/>
      <c r="C458" s="160"/>
      <c r="D458" s="161" t="s">
        <v>75</v>
      </c>
      <c r="E458" s="173" t="s">
        <v>703</v>
      </c>
      <c r="F458" s="173" t="s">
        <v>704</v>
      </c>
      <c r="G458" s="160"/>
      <c r="H458" s="160"/>
      <c r="I458" s="163"/>
      <c r="J458" s="174">
        <f>BK458</f>
        <v>0</v>
      </c>
      <c r="K458" s="160"/>
      <c r="L458" s="165"/>
      <c r="M458" s="166"/>
      <c r="N458" s="167"/>
      <c r="O458" s="167"/>
      <c r="P458" s="168">
        <f>SUM(P459:P462)</f>
        <v>0</v>
      </c>
      <c r="Q458" s="167"/>
      <c r="R458" s="168">
        <f>SUM(R459:R462)</f>
        <v>0</v>
      </c>
      <c r="S458" s="167"/>
      <c r="T458" s="169">
        <f>SUM(T459:T462)</f>
        <v>0</v>
      </c>
      <c r="AR458" s="170" t="s">
        <v>86</v>
      </c>
      <c r="AT458" s="171" t="s">
        <v>75</v>
      </c>
      <c r="AU458" s="171" t="s">
        <v>84</v>
      </c>
      <c r="AY458" s="170" t="s">
        <v>185</v>
      </c>
      <c r="BK458" s="172">
        <f>SUM(BK459:BK462)</f>
        <v>0</v>
      </c>
    </row>
    <row r="459" spans="1:65" s="2" customFormat="1" ht="16.5" customHeight="1">
      <c r="A459" s="35"/>
      <c r="B459" s="36"/>
      <c r="C459" s="175" t="s">
        <v>705</v>
      </c>
      <c r="D459" s="175" t="s">
        <v>187</v>
      </c>
      <c r="E459" s="176" t="s">
        <v>706</v>
      </c>
      <c r="F459" s="177" t="s">
        <v>707</v>
      </c>
      <c r="G459" s="178" t="s">
        <v>673</v>
      </c>
      <c r="H459" s="179">
        <v>1</v>
      </c>
      <c r="I459" s="180"/>
      <c r="J459" s="181">
        <f>ROUND(I459*H459,2)</f>
        <v>0</v>
      </c>
      <c r="K459" s="177" t="s">
        <v>19</v>
      </c>
      <c r="L459" s="40"/>
      <c r="M459" s="182" t="s">
        <v>19</v>
      </c>
      <c r="N459" s="183" t="s">
        <v>47</v>
      </c>
      <c r="O459" s="65"/>
      <c r="P459" s="184">
        <f>O459*H459</f>
        <v>0</v>
      </c>
      <c r="Q459" s="184">
        <v>0</v>
      </c>
      <c r="R459" s="184">
        <f>Q459*H459</f>
        <v>0</v>
      </c>
      <c r="S459" s="184">
        <v>0</v>
      </c>
      <c r="T459" s="185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186" t="s">
        <v>302</v>
      </c>
      <c r="AT459" s="186" t="s">
        <v>187</v>
      </c>
      <c r="AU459" s="186" t="s">
        <v>86</v>
      </c>
      <c r="AY459" s="18" t="s">
        <v>185</v>
      </c>
      <c r="BE459" s="187">
        <f>IF(N459="základní",J459,0)</f>
        <v>0</v>
      </c>
      <c r="BF459" s="187">
        <f>IF(N459="snížená",J459,0)</f>
        <v>0</v>
      </c>
      <c r="BG459" s="187">
        <f>IF(N459="zákl. přenesená",J459,0)</f>
        <v>0</v>
      </c>
      <c r="BH459" s="187">
        <f>IF(N459="sníž. přenesená",J459,0)</f>
        <v>0</v>
      </c>
      <c r="BI459" s="187">
        <f>IF(N459="nulová",J459,0)</f>
        <v>0</v>
      </c>
      <c r="BJ459" s="18" t="s">
        <v>84</v>
      </c>
      <c r="BK459" s="187">
        <f>ROUND(I459*H459,2)</f>
        <v>0</v>
      </c>
      <c r="BL459" s="18" t="s">
        <v>302</v>
      </c>
      <c r="BM459" s="186" t="s">
        <v>708</v>
      </c>
    </row>
    <row r="460" spans="1:65" s="2" customFormat="1" ht="11.25">
      <c r="A460" s="35"/>
      <c r="B460" s="36"/>
      <c r="C460" s="37"/>
      <c r="D460" s="188" t="s">
        <v>193</v>
      </c>
      <c r="E460" s="37"/>
      <c r="F460" s="189" t="s">
        <v>707</v>
      </c>
      <c r="G460" s="37"/>
      <c r="H460" s="37"/>
      <c r="I460" s="190"/>
      <c r="J460" s="37"/>
      <c r="K460" s="37"/>
      <c r="L460" s="40"/>
      <c r="M460" s="191"/>
      <c r="N460" s="192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193</v>
      </c>
      <c r="AU460" s="18" t="s">
        <v>86</v>
      </c>
    </row>
    <row r="461" spans="1:65" s="2" customFormat="1" ht="16.5" customHeight="1">
      <c r="A461" s="35"/>
      <c r="B461" s="36"/>
      <c r="C461" s="175" t="s">
        <v>709</v>
      </c>
      <c r="D461" s="175" t="s">
        <v>187</v>
      </c>
      <c r="E461" s="176" t="s">
        <v>710</v>
      </c>
      <c r="F461" s="177" t="s">
        <v>711</v>
      </c>
      <c r="G461" s="178" t="s">
        <v>559</v>
      </c>
      <c r="H461" s="179">
        <v>1</v>
      </c>
      <c r="I461" s="180"/>
      <c r="J461" s="181">
        <f>ROUND(I461*H461,2)</f>
        <v>0</v>
      </c>
      <c r="K461" s="177" t="s">
        <v>19</v>
      </c>
      <c r="L461" s="40"/>
      <c r="M461" s="182" t="s">
        <v>19</v>
      </c>
      <c r="N461" s="183" t="s">
        <v>47</v>
      </c>
      <c r="O461" s="65"/>
      <c r="P461" s="184">
        <f>O461*H461</f>
        <v>0</v>
      </c>
      <c r="Q461" s="184">
        <v>0</v>
      </c>
      <c r="R461" s="184">
        <f>Q461*H461</f>
        <v>0</v>
      </c>
      <c r="S461" s="184">
        <v>0</v>
      </c>
      <c r="T461" s="185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186" t="s">
        <v>302</v>
      </c>
      <c r="AT461" s="186" t="s">
        <v>187</v>
      </c>
      <c r="AU461" s="186" t="s">
        <v>86</v>
      </c>
      <c r="AY461" s="18" t="s">
        <v>185</v>
      </c>
      <c r="BE461" s="187">
        <f>IF(N461="základní",J461,0)</f>
        <v>0</v>
      </c>
      <c r="BF461" s="187">
        <f>IF(N461="snížená",J461,0)</f>
        <v>0</v>
      </c>
      <c r="BG461" s="187">
        <f>IF(N461="zákl. přenesená",J461,0)</f>
        <v>0</v>
      </c>
      <c r="BH461" s="187">
        <f>IF(N461="sníž. přenesená",J461,0)</f>
        <v>0</v>
      </c>
      <c r="BI461" s="187">
        <f>IF(N461="nulová",J461,0)</f>
        <v>0</v>
      </c>
      <c r="BJ461" s="18" t="s">
        <v>84</v>
      </c>
      <c r="BK461" s="187">
        <f>ROUND(I461*H461,2)</f>
        <v>0</v>
      </c>
      <c r="BL461" s="18" t="s">
        <v>302</v>
      </c>
      <c r="BM461" s="186" t="s">
        <v>712</v>
      </c>
    </row>
    <row r="462" spans="1:65" s="2" customFormat="1" ht="11.25">
      <c r="A462" s="35"/>
      <c r="B462" s="36"/>
      <c r="C462" s="37"/>
      <c r="D462" s="188" t="s">
        <v>193</v>
      </c>
      <c r="E462" s="37"/>
      <c r="F462" s="189" t="s">
        <v>711</v>
      </c>
      <c r="G462" s="37"/>
      <c r="H462" s="37"/>
      <c r="I462" s="190"/>
      <c r="J462" s="37"/>
      <c r="K462" s="37"/>
      <c r="L462" s="40"/>
      <c r="M462" s="238"/>
      <c r="N462" s="239"/>
      <c r="O462" s="240"/>
      <c r="P462" s="240"/>
      <c r="Q462" s="240"/>
      <c r="R462" s="240"/>
      <c r="S462" s="240"/>
      <c r="T462" s="241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193</v>
      </c>
      <c r="AU462" s="18" t="s">
        <v>86</v>
      </c>
    </row>
    <row r="463" spans="1:65" s="2" customFormat="1" ht="6.95" customHeight="1">
      <c r="A463" s="35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0"/>
      <c r="M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</row>
  </sheetData>
  <sheetProtection algorithmName="SHA-512" hashValue="DgeDwzWkCGNfo5faclTHLyyJlQYv9ez3P8NEtZVSqL87gxQ08JNSSDdOhtg01jBAEiw5ixQ4/Yq6hXEX0fSwtQ==" saltValue="ZS0Pv6wescoWwBdDkzZ1fjZ8/BF66nQM4U6iuYJizXoOmKLsV+dHejEdCxBIclV4sbewGhSelhFVJ/BPrEfP+A==" spinCount="100000" sheet="1" objects="1" scenarios="1" formatColumns="0" formatRows="0" autoFilter="0"/>
  <autoFilter ref="C95:K462" xr:uid="{00000000-0009-0000-0000-000001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100-000000000000}"/>
    <hyperlink ref="F106" r:id="rId2" xr:uid="{00000000-0004-0000-0100-000001000000}"/>
    <hyperlink ref="F111" r:id="rId3" xr:uid="{00000000-0004-0000-0100-000002000000}"/>
    <hyperlink ref="F116" r:id="rId4" xr:uid="{00000000-0004-0000-0100-000003000000}"/>
    <hyperlink ref="F120" r:id="rId5" xr:uid="{00000000-0004-0000-0100-000004000000}"/>
    <hyperlink ref="F124" r:id="rId6" xr:uid="{00000000-0004-0000-0100-000005000000}"/>
    <hyperlink ref="F135" r:id="rId7" xr:uid="{00000000-0004-0000-0100-000006000000}"/>
    <hyperlink ref="F139" r:id="rId8" xr:uid="{00000000-0004-0000-0100-000007000000}"/>
    <hyperlink ref="F145" r:id="rId9" xr:uid="{00000000-0004-0000-0100-000008000000}"/>
    <hyperlink ref="F152" r:id="rId10" xr:uid="{00000000-0004-0000-0100-000009000000}"/>
    <hyperlink ref="F156" r:id="rId11" xr:uid="{00000000-0004-0000-0100-00000A000000}"/>
    <hyperlink ref="F162" r:id="rId12" xr:uid="{00000000-0004-0000-0100-00000B000000}"/>
    <hyperlink ref="F166" r:id="rId13" xr:uid="{00000000-0004-0000-0100-00000C000000}"/>
    <hyperlink ref="F177" r:id="rId14" xr:uid="{00000000-0004-0000-0100-00000D000000}"/>
    <hyperlink ref="F186" r:id="rId15" xr:uid="{00000000-0004-0000-0100-00000E000000}"/>
    <hyperlink ref="F190" r:id="rId16" xr:uid="{00000000-0004-0000-0100-00000F000000}"/>
    <hyperlink ref="F198" r:id="rId17" xr:uid="{00000000-0004-0000-0100-000010000000}"/>
    <hyperlink ref="F202" r:id="rId18" xr:uid="{00000000-0004-0000-0100-000011000000}"/>
    <hyperlink ref="F211" r:id="rId19" xr:uid="{00000000-0004-0000-0100-000012000000}"/>
    <hyperlink ref="F225" r:id="rId20" xr:uid="{00000000-0004-0000-0100-000013000000}"/>
    <hyperlink ref="F235" r:id="rId21" xr:uid="{00000000-0004-0000-0100-000014000000}"/>
    <hyperlink ref="F239" r:id="rId22" xr:uid="{00000000-0004-0000-0100-000015000000}"/>
    <hyperlink ref="F246" r:id="rId23" xr:uid="{00000000-0004-0000-0100-000016000000}"/>
    <hyperlink ref="F253" r:id="rId24" xr:uid="{00000000-0004-0000-0100-000017000000}"/>
    <hyperlink ref="F259" r:id="rId25" xr:uid="{00000000-0004-0000-0100-000018000000}"/>
    <hyperlink ref="F263" r:id="rId26" xr:uid="{00000000-0004-0000-0100-000019000000}"/>
    <hyperlink ref="F269" r:id="rId27" xr:uid="{00000000-0004-0000-0100-00001A000000}"/>
    <hyperlink ref="F281" r:id="rId28" xr:uid="{00000000-0004-0000-0100-00001B000000}"/>
    <hyperlink ref="F287" r:id="rId29" xr:uid="{00000000-0004-0000-0100-00001C000000}"/>
    <hyperlink ref="F293" r:id="rId30" xr:uid="{00000000-0004-0000-0100-00001D000000}"/>
    <hyperlink ref="F297" r:id="rId31" xr:uid="{00000000-0004-0000-0100-00001E000000}"/>
    <hyperlink ref="F301" r:id="rId32" xr:uid="{00000000-0004-0000-0100-00001F000000}"/>
    <hyperlink ref="F305" r:id="rId33" xr:uid="{00000000-0004-0000-0100-000020000000}"/>
    <hyperlink ref="F320" r:id="rId34" xr:uid="{00000000-0004-0000-0100-000021000000}"/>
    <hyperlink ref="F325" r:id="rId35" xr:uid="{00000000-0004-0000-0100-000022000000}"/>
    <hyperlink ref="F329" r:id="rId36" xr:uid="{00000000-0004-0000-0100-000023000000}"/>
    <hyperlink ref="F334" r:id="rId37" xr:uid="{00000000-0004-0000-0100-000024000000}"/>
    <hyperlink ref="F343" r:id="rId38" xr:uid="{00000000-0004-0000-0100-000025000000}"/>
    <hyperlink ref="F347" r:id="rId39" xr:uid="{00000000-0004-0000-0100-000026000000}"/>
    <hyperlink ref="F353" r:id="rId40" xr:uid="{00000000-0004-0000-0100-000027000000}"/>
    <hyperlink ref="F359" r:id="rId41" xr:uid="{00000000-0004-0000-0100-000028000000}"/>
    <hyperlink ref="F363" r:id="rId42" xr:uid="{00000000-0004-0000-0100-000029000000}"/>
    <hyperlink ref="F376" r:id="rId43" xr:uid="{00000000-0004-0000-0100-00002A000000}"/>
    <hyperlink ref="F389" r:id="rId44" xr:uid="{00000000-0004-0000-0100-00002B000000}"/>
    <hyperlink ref="F393" r:id="rId45" xr:uid="{00000000-0004-0000-0100-00002C000000}"/>
    <hyperlink ref="F398" r:id="rId46" xr:uid="{00000000-0004-0000-0100-00002D000000}"/>
    <hyperlink ref="F403" r:id="rId47" xr:uid="{00000000-0004-0000-0100-00002E000000}"/>
    <hyperlink ref="F415" r:id="rId48" xr:uid="{00000000-0004-0000-0100-00002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8" t="s">
        <v>89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86</v>
      </c>
    </row>
    <row r="4" spans="1:46" s="1" customFormat="1" ht="24.95" customHeight="1">
      <c r="B4" s="21"/>
      <c r="D4" s="105" t="s">
        <v>98</v>
      </c>
      <c r="L4" s="21"/>
      <c r="M4" s="10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77" t="str">
        <f>'Rekapitulace stavby'!K6</f>
        <v>Jez Podolí – výměna vaku</v>
      </c>
      <c r="F7" s="378"/>
      <c r="G7" s="378"/>
      <c r="H7" s="378"/>
      <c r="L7" s="21"/>
    </row>
    <row r="8" spans="1:46" s="2" customFormat="1" ht="12" customHeight="1">
      <c r="A8" s="35"/>
      <c r="B8" s="40"/>
      <c r="C8" s="35"/>
      <c r="D8" s="107" t="s">
        <v>108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9" t="s">
        <v>713</v>
      </c>
      <c r="F9" s="380"/>
      <c r="G9" s="380"/>
      <c r="H9" s="380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1. 6. 2022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125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128</v>
      </c>
      <c r="F15" s="35"/>
      <c r="G15" s="35"/>
      <c r="H15" s="35"/>
      <c r="I15" s="107" t="s">
        <v>29</v>
      </c>
      <c r="J15" s="109" t="s">
        <v>129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1" t="str">
        <f>'Rekapitulace stavby'!E14</f>
        <v>Vyplň údaj</v>
      </c>
      <c r="F18" s="382"/>
      <c r="G18" s="382"/>
      <c r="H18" s="382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26</v>
      </c>
      <c r="J20" s="109" t="s">
        <v>34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35</v>
      </c>
      <c r="F21" s="35"/>
      <c r="G21" s="35"/>
      <c r="H21" s="35"/>
      <c r="I21" s="107" t="s">
        <v>29</v>
      </c>
      <c r="J21" s="109" t="s">
        <v>36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38</v>
      </c>
      <c r="E23" s="35"/>
      <c r="F23" s="35"/>
      <c r="G23" s="35"/>
      <c r="H23" s="35"/>
      <c r="I23" s="107" t="s">
        <v>26</v>
      </c>
      <c r="J23" s="109" t="s">
        <v>19</v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">
        <v>39</v>
      </c>
      <c r="F24" s="35"/>
      <c r="G24" s="35"/>
      <c r="H24" s="35"/>
      <c r="I24" s="107" t="s">
        <v>29</v>
      </c>
      <c r="J24" s="109" t="s">
        <v>19</v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40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83" t="s">
        <v>19</v>
      </c>
      <c r="F27" s="383"/>
      <c r="G27" s="383"/>
      <c r="H27" s="38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42</v>
      </c>
      <c r="E30" s="35"/>
      <c r="F30" s="35"/>
      <c r="G30" s="35"/>
      <c r="H30" s="35"/>
      <c r="I30" s="35"/>
      <c r="J30" s="116">
        <f>ROUND(J80,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7" t="s">
        <v>44</v>
      </c>
      <c r="G32" s="35"/>
      <c r="H32" s="35"/>
      <c r="I32" s="117" t="s">
        <v>43</v>
      </c>
      <c r="J32" s="117" t="s">
        <v>45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8" t="s">
        <v>46</v>
      </c>
      <c r="E33" s="107" t="s">
        <v>47</v>
      </c>
      <c r="F33" s="119">
        <f>ROUND((SUM(BE80:BE101)),  2)</f>
        <v>0</v>
      </c>
      <c r="G33" s="35"/>
      <c r="H33" s="35"/>
      <c r="I33" s="120">
        <v>0.21</v>
      </c>
      <c r="J33" s="119">
        <f>ROUND(((SUM(BE80:BE101))*I33),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7" t="s">
        <v>48</v>
      </c>
      <c r="F34" s="119">
        <f>ROUND((SUM(BF80:BF101)),  2)</f>
        <v>0</v>
      </c>
      <c r="G34" s="35"/>
      <c r="H34" s="35"/>
      <c r="I34" s="120">
        <v>0.15</v>
      </c>
      <c r="J34" s="119">
        <f>ROUND(((SUM(BF80:BF101))*I34),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7" t="s">
        <v>49</v>
      </c>
      <c r="F35" s="119">
        <f>ROUND((SUM(BG80:BG101)),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7" t="s">
        <v>50</v>
      </c>
      <c r="F36" s="119">
        <f>ROUND((SUM(BH80:BH101)),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7" t="s">
        <v>51</v>
      </c>
      <c r="F37" s="119">
        <f>ROUND((SUM(BI80:BI101)),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149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4" t="str">
        <f>E7</f>
        <v>Jez Podolí – výměna vaku</v>
      </c>
      <c r="F48" s="385"/>
      <c r="G48" s="385"/>
      <c r="H48" s="385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6" t="str">
        <f>E9</f>
        <v>VON - Vedlejší a ostatní náklady</v>
      </c>
      <c r="F50" s="386"/>
      <c r="G50" s="386"/>
      <c r="H50" s="386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Podolí nad Olšavou</v>
      </c>
      <c r="G52" s="37"/>
      <c r="H52" s="37"/>
      <c r="I52" s="30" t="s">
        <v>23</v>
      </c>
      <c r="J52" s="60" t="str">
        <f>IF(J12="","",J12)</f>
        <v>1. 6. 2022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Valbek, spol. s r.o.</v>
      </c>
      <c r="G54" s="37"/>
      <c r="H54" s="37"/>
      <c r="I54" s="30" t="s">
        <v>33</v>
      </c>
      <c r="J54" s="33" t="str">
        <f>E21</f>
        <v>AQUATIS a. s.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Bc. Aneta Patková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150</v>
      </c>
      <c r="D57" s="133"/>
      <c r="E57" s="133"/>
      <c r="F57" s="133"/>
      <c r="G57" s="133"/>
      <c r="H57" s="133"/>
      <c r="I57" s="133"/>
      <c r="J57" s="134" t="s">
        <v>151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5" t="s">
        <v>74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152</v>
      </c>
    </row>
    <row r="60" spans="1:47" s="9" customFormat="1" ht="24.95" customHeight="1">
      <c r="B60" s="136"/>
      <c r="C60" s="137"/>
      <c r="D60" s="138" t="s">
        <v>714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8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8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170</v>
      </c>
      <c r="D67" s="37"/>
      <c r="E67" s="37"/>
      <c r="F67" s="37"/>
      <c r="G67" s="37"/>
      <c r="H67" s="37"/>
      <c r="I67" s="37"/>
      <c r="J67" s="37"/>
      <c r="K67" s="37"/>
      <c r="L67" s="108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84" t="str">
        <f>E7</f>
        <v>Jez Podolí – výměna vaku</v>
      </c>
      <c r="F70" s="385"/>
      <c r="G70" s="385"/>
      <c r="H70" s="385"/>
      <c r="I70" s="37"/>
      <c r="J70" s="37"/>
      <c r="K70" s="37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108</v>
      </c>
      <c r="D71" s="37"/>
      <c r="E71" s="37"/>
      <c r="F71" s="37"/>
      <c r="G71" s="37"/>
      <c r="H71" s="37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56" t="str">
        <f>E9</f>
        <v>VON - Vedlejší a ostatní náklady</v>
      </c>
      <c r="F72" s="386"/>
      <c r="G72" s="386"/>
      <c r="H72" s="386"/>
      <c r="I72" s="37"/>
      <c r="J72" s="37"/>
      <c r="K72" s="37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>Podolí nad Olšavou</v>
      </c>
      <c r="G74" s="37"/>
      <c r="H74" s="37"/>
      <c r="I74" s="30" t="s">
        <v>23</v>
      </c>
      <c r="J74" s="60" t="str">
        <f>IF(J12="","",J12)</f>
        <v>1. 6. 2022</v>
      </c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25</v>
      </c>
      <c r="D76" s="37"/>
      <c r="E76" s="37"/>
      <c r="F76" s="28" t="str">
        <f>E15</f>
        <v>Valbek, spol. s r.o.</v>
      </c>
      <c r="G76" s="37"/>
      <c r="H76" s="37"/>
      <c r="I76" s="30" t="s">
        <v>33</v>
      </c>
      <c r="J76" s="33" t="str">
        <f>E21</f>
        <v>AQUATIS a. s.</v>
      </c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31</v>
      </c>
      <c r="D77" s="37"/>
      <c r="E77" s="37"/>
      <c r="F77" s="28" t="str">
        <f>IF(E18="","",E18)</f>
        <v>Vyplň údaj</v>
      </c>
      <c r="G77" s="37"/>
      <c r="H77" s="37"/>
      <c r="I77" s="30" t="s">
        <v>38</v>
      </c>
      <c r="J77" s="33" t="str">
        <f>E24</f>
        <v>Bc. Aneta Patková</v>
      </c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8"/>
      <c r="B79" s="149"/>
      <c r="C79" s="150" t="s">
        <v>171</v>
      </c>
      <c r="D79" s="151" t="s">
        <v>61</v>
      </c>
      <c r="E79" s="151" t="s">
        <v>57</v>
      </c>
      <c r="F79" s="151" t="s">
        <v>58</v>
      </c>
      <c r="G79" s="151" t="s">
        <v>172</v>
      </c>
      <c r="H79" s="151" t="s">
        <v>173</v>
      </c>
      <c r="I79" s="151" t="s">
        <v>174</v>
      </c>
      <c r="J79" s="151" t="s">
        <v>151</v>
      </c>
      <c r="K79" s="152" t="s">
        <v>175</v>
      </c>
      <c r="L79" s="153"/>
      <c r="M79" s="69" t="s">
        <v>19</v>
      </c>
      <c r="N79" s="70" t="s">
        <v>46</v>
      </c>
      <c r="O79" s="70" t="s">
        <v>176</v>
      </c>
      <c r="P79" s="70" t="s">
        <v>177</v>
      </c>
      <c r="Q79" s="70" t="s">
        <v>178</v>
      </c>
      <c r="R79" s="70" t="s">
        <v>179</v>
      </c>
      <c r="S79" s="70" t="s">
        <v>180</v>
      </c>
      <c r="T79" s="71" t="s">
        <v>181</v>
      </c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</row>
    <row r="80" spans="1:63" s="2" customFormat="1" ht="22.9" customHeight="1">
      <c r="A80" s="35"/>
      <c r="B80" s="36"/>
      <c r="C80" s="76" t="s">
        <v>182</v>
      </c>
      <c r="D80" s="37"/>
      <c r="E80" s="37"/>
      <c r="F80" s="37"/>
      <c r="G80" s="37"/>
      <c r="H80" s="37"/>
      <c r="I80" s="37"/>
      <c r="J80" s="154">
        <f>BK80</f>
        <v>0</v>
      </c>
      <c r="K80" s="37"/>
      <c r="L80" s="40"/>
      <c r="M80" s="72"/>
      <c r="N80" s="155"/>
      <c r="O80" s="73"/>
      <c r="P80" s="156">
        <f>P81</f>
        <v>0</v>
      </c>
      <c r="Q80" s="73"/>
      <c r="R80" s="156">
        <f>R81</f>
        <v>0</v>
      </c>
      <c r="S80" s="73"/>
      <c r="T80" s="15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75</v>
      </c>
      <c r="AU80" s="18" t="s">
        <v>152</v>
      </c>
      <c r="BK80" s="158">
        <f>BK81</f>
        <v>0</v>
      </c>
    </row>
    <row r="81" spans="1:65" s="12" customFormat="1" ht="25.9" customHeight="1">
      <c r="B81" s="159"/>
      <c r="C81" s="160"/>
      <c r="D81" s="161" t="s">
        <v>75</v>
      </c>
      <c r="E81" s="162" t="s">
        <v>87</v>
      </c>
      <c r="F81" s="162" t="s">
        <v>715</v>
      </c>
      <c r="G81" s="160"/>
      <c r="H81" s="160"/>
      <c r="I81" s="163"/>
      <c r="J81" s="164">
        <f>BK81</f>
        <v>0</v>
      </c>
      <c r="K81" s="160"/>
      <c r="L81" s="165"/>
      <c r="M81" s="166"/>
      <c r="N81" s="167"/>
      <c r="O81" s="167"/>
      <c r="P81" s="168">
        <f>SUM(P82:P101)</f>
        <v>0</v>
      </c>
      <c r="Q81" s="167"/>
      <c r="R81" s="168">
        <f>SUM(R82:R101)</f>
        <v>0</v>
      </c>
      <c r="S81" s="167"/>
      <c r="T81" s="169">
        <f>SUM(T82:T101)</f>
        <v>0</v>
      </c>
      <c r="AR81" s="170" t="s">
        <v>220</v>
      </c>
      <c r="AT81" s="171" t="s">
        <v>75</v>
      </c>
      <c r="AU81" s="171" t="s">
        <v>76</v>
      </c>
      <c r="AY81" s="170" t="s">
        <v>185</v>
      </c>
      <c r="BK81" s="172">
        <f>SUM(BK82:BK101)</f>
        <v>0</v>
      </c>
    </row>
    <row r="82" spans="1:65" s="2" customFormat="1" ht="16.5" customHeight="1">
      <c r="A82" s="35"/>
      <c r="B82" s="36"/>
      <c r="C82" s="175" t="s">
        <v>84</v>
      </c>
      <c r="D82" s="175" t="s">
        <v>187</v>
      </c>
      <c r="E82" s="176" t="s">
        <v>716</v>
      </c>
      <c r="F82" s="177" t="s">
        <v>717</v>
      </c>
      <c r="G82" s="178" t="s">
        <v>559</v>
      </c>
      <c r="H82" s="179">
        <v>1</v>
      </c>
      <c r="I82" s="180"/>
      <c r="J82" s="181">
        <f>ROUND(I82*H82,2)</f>
        <v>0</v>
      </c>
      <c r="K82" s="177" t="s">
        <v>19</v>
      </c>
      <c r="L82" s="40"/>
      <c r="M82" s="182" t="s">
        <v>19</v>
      </c>
      <c r="N82" s="183" t="s">
        <v>47</v>
      </c>
      <c r="O82" s="65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6" t="s">
        <v>718</v>
      </c>
      <c r="AT82" s="186" t="s">
        <v>187</v>
      </c>
      <c r="AU82" s="186" t="s">
        <v>84</v>
      </c>
      <c r="AY82" s="18" t="s">
        <v>185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8" t="s">
        <v>84</v>
      </c>
      <c r="BK82" s="187">
        <f>ROUND(I82*H82,2)</f>
        <v>0</v>
      </c>
      <c r="BL82" s="18" t="s">
        <v>718</v>
      </c>
      <c r="BM82" s="186" t="s">
        <v>719</v>
      </c>
    </row>
    <row r="83" spans="1:65" s="2" customFormat="1" ht="11.25">
      <c r="A83" s="35"/>
      <c r="B83" s="36"/>
      <c r="C83" s="37"/>
      <c r="D83" s="188" t="s">
        <v>193</v>
      </c>
      <c r="E83" s="37"/>
      <c r="F83" s="189" t="s">
        <v>717</v>
      </c>
      <c r="G83" s="37"/>
      <c r="H83" s="37"/>
      <c r="I83" s="190"/>
      <c r="J83" s="37"/>
      <c r="K83" s="37"/>
      <c r="L83" s="40"/>
      <c r="M83" s="191"/>
      <c r="N83" s="192"/>
      <c r="O83" s="65"/>
      <c r="P83" s="65"/>
      <c r="Q83" s="65"/>
      <c r="R83" s="65"/>
      <c r="S83" s="65"/>
      <c r="T83" s="66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193</v>
      </c>
      <c r="AU83" s="18" t="s">
        <v>84</v>
      </c>
    </row>
    <row r="84" spans="1:65" s="2" customFormat="1" ht="16.5" customHeight="1">
      <c r="A84" s="35"/>
      <c r="B84" s="36"/>
      <c r="C84" s="175" t="s">
        <v>86</v>
      </c>
      <c r="D84" s="175" t="s">
        <v>187</v>
      </c>
      <c r="E84" s="176" t="s">
        <v>720</v>
      </c>
      <c r="F84" s="177" t="s">
        <v>721</v>
      </c>
      <c r="G84" s="178" t="s">
        <v>559</v>
      </c>
      <c r="H84" s="179">
        <v>1</v>
      </c>
      <c r="I84" s="180"/>
      <c r="J84" s="181">
        <f>ROUND(I84*H84,2)</f>
        <v>0</v>
      </c>
      <c r="K84" s="177" t="s">
        <v>19</v>
      </c>
      <c r="L84" s="40"/>
      <c r="M84" s="182" t="s">
        <v>19</v>
      </c>
      <c r="N84" s="183" t="s">
        <v>47</v>
      </c>
      <c r="O84" s="65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6" t="s">
        <v>718</v>
      </c>
      <c r="AT84" s="186" t="s">
        <v>187</v>
      </c>
      <c r="AU84" s="186" t="s">
        <v>84</v>
      </c>
      <c r="AY84" s="18" t="s">
        <v>185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8" t="s">
        <v>84</v>
      </c>
      <c r="BK84" s="187">
        <f>ROUND(I84*H84,2)</f>
        <v>0</v>
      </c>
      <c r="BL84" s="18" t="s">
        <v>718</v>
      </c>
      <c r="BM84" s="186" t="s">
        <v>722</v>
      </c>
    </row>
    <row r="85" spans="1:65" s="2" customFormat="1" ht="11.25">
      <c r="A85" s="35"/>
      <c r="B85" s="36"/>
      <c r="C85" s="37"/>
      <c r="D85" s="188" t="s">
        <v>193</v>
      </c>
      <c r="E85" s="37"/>
      <c r="F85" s="189" t="s">
        <v>721</v>
      </c>
      <c r="G85" s="37"/>
      <c r="H85" s="37"/>
      <c r="I85" s="190"/>
      <c r="J85" s="37"/>
      <c r="K85" s="37"/>
      <c r="L85" s="40"/>
      <c r="M85" s="191"/>
      <c r="N85" s="192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193</v>
      </c>
      <c r="AU85" s="18" t="s">
        <v>84</v>
      </c>
    </row>
    <row r="86" spans="1:65" s="2" customFormat="1" ht="16.5" customHeight="1">
      <c r="A86" s="35"/>
      <c r="B86" s="36"/>
      <c r="C86" s="175" t="s">
        <v>207</v>
      </c>
      <c r="D86" s="175" t="s">
        <v>187</v>
      </c>
      <c r="E86" s="176" t="s">
        <v>723</v>
      </c>
      <c r="F86" s="177" t="s">
        <v>724</v>
      </c>
      <c r="G86" s="178" t="s">
        <v>559</v>
      </c>
      <c r="H86" s="179">
        <v>1</v>
      </c>
      <c r="I86" s="180"/>
      <c r="J86" s="181">
        <f>ROUND(I86*H86,2)</f>
        <v>0</v>
      </c>
      <c r="K86" s="177" t="s">
        <v>19</v>
      </c>
      <c r="L86" s="40"/>
      <c r="M86" s="182" t="s">
        <v>19</v>
      </c>
      <c r="N86" s="183" t="s">
        <v>47</v>
      </c>
      <c r="O86" s="65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6" t="s">
        <v>718</v>
      </c>
      <c r="AT86" s="186" t="s">
        <v>187</v>
      </c>
      <c r="AU86" s="186" t="s">
        <v>84</v>
      </c>
      <c r="AY86" s="18" t="s">
        <v>185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8" t="s">
        <v>84</v>
      </c>
      <c r="BK86" s="187">
        <f>ROUND(I86*H86,2)</f>
        <v>0</v>
      </c>
      <c r="BL86" s="18" t="s">
        <v>718</v>
      </c>
      <c r="BM86" s="186" t="s">
        <v>725</v>
      </c>
    </row>
    <row r="87" spans="1:65" s="2" customFormat="1" ht="11.25">
      <c r="A87" s="35"/>
      <c r="B87" s="36"/>
      <c r="C87" s="37"/>
      <c r="D87" s="188" t="s">
        <v>193</v>
      </c>
      <c r="E87" s="37"/>
      <c r="F87" s="189" t="s">
        <v>724</v>
      </c>
      <c r="G87" s="37"/>
      <c r="H87" s="37"/>
      <c r="I87" s="190"/>
      <c r="J87" s="37"/>
      <c r="K87" s="37"/>
      <c r="L87" s="40"/>
      <c r="M87" s="191"/>
      <c r="N87" s="192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193</v>
      </c>
      <c r="AU87" s="18" t="s">
        <v>84</v>
      </c>
    </row>
    <row r="88" spans="1:65" s="2" customFormat="1" ht="16.5" customHeight="1">
      <c r="A88" s="35"/>
      <c r="B88" s="36"/>
      <c r="C88" s="175" t="s">
        <v>191</v>
      </c>
      <c r="D88" s="175" t="s">
        <v>187</v>
      </c>
      <c r="E88" s="176" t="s">
        <v>726</v>
      </c>
      <c r="F88" s="177" t="s">
        <v>727</v>
      </c>
      <c r="G88" s="178" t="s">
        <v>559</v>
      </c>
      <c r="H88" s="179">
        <v>1</v>
      </c>
      <c r="I88" s="180"/>
      <c r="J88" s="181">
        <f>ROUND(I88*H88,2)</f>
        <v>0</v>
      </c>
      <c r="K88" s="177" t="s">
        <v>19</v>
      </c>
      <c r="L88" s="40"/>
      <c r="M88" s="182" t="s">
        <v>19</v>
      </c>
      <c r="N88" s="183" t="s">
        <v>47</v>
      </c>
      <c r="O88" s="65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6" t="s">
        <v>718</v>
      </c>
      <c r="AT88" s="186" t="s">
        <v>187</v>
      </c>
      <c r="AU88" s="186" t="s">
        <v>84</v>
      </c>
      <c r="AY88" s="18" t="s">
        <v>185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8" t="s">
        <v>84</v>
      </c>
      <c r="BK88" s="187">
        <f>ROUND(I88*H88,2)</f>
        <v>0</v>
      </c>
      <c r="BL88" s="18" t="s">
        <v>718</v>
      </c>
      <c r="BM88" s="186" t="s">
        <v>728</v>
      </c>
    </row>
    <row r="89" spans="1:65" s="2" customFormat="1" ht="11.25">
      <c r="A89" s="35"/>
      <c r="B89" s="36"/>
      <c r="C89" s="37"/>
      <c r="D89" s="188" t="s">
        <v>193</v>
      </c>
      <c r="E89" s="37"/>
      <c r="F89" s="189" t="s">
        <v>727</v>
      </c>
      <c r="G89" s="37"/>
      <c r="H89" s="37"/>
      <c r="I89" s="190"/>
      <c r="J89" s="37"/>
      <c r="K89" s="37"/>
      <c r="L89" s="40"/>
      <c r="M89" s="191"/>
      <c r="N89" s="192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193</v>
      </c>
      <c r="AU89" s="18" t="s">
        <v>84</v>
      </c>
    </row>
    <row r="90" spans="1:65" s="2" customFormat="1" ht="16.5" customHeight="1">
      <c r="A90" s="35"/>
      <c r="B90" s="36"/>
      <c r="C90" s="175" t="s">
        <v>220</v>
      </c>
      <c r="D90" s="175" t="s">
        <v>187</v>
      </c>
      <c r="E90" s="176" t="s">
        <v>729</v>
      </c>
      <c r="F90" s="177" t="s">
        <v>730</v>
      </c>
      <c r="G90" s="178" t="s">
        <v>559</v>
      </c>
      <c r="H90" s="179">
        <v>1</v>
      </c>
      <c r="I90" s="180"/>
      <c r="J90" s="181">
        <f>ROUND(I90*H90,2)</f>
        <v>0</v>
      </c>
      <c r="K90" s="177" t="s">
        <v>19</v>
      </c>
      <c r="L90" s="40"/>
      <c r="M90" s="182" t="s">
        <v>19</v>
      </c>
      <c r="N90" s="183" t="s">
        <v>47</v>
      </c>
      <c r="O90" s="65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6" t="s">
        <v>718</v>
      </c>
      <c r="AT90" s="186" t="s">
        <v>187</v>
      </c>
      <c r="AU90" s="186" t="s">
        <v>84</v>
      </c>
      <c r="AY90" s="18" t="s">
        <v>185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8" t="s">
        <v>84</v>
      </c>
      <c r="BK90" s="187">
        <f>ROUND(I90*H90,2)</f>
        <v>0</v>
      </c>
      <c r="BL90" s="18" t="s">
        <v>718</v>
      </c>
      <c r="BM90" s="186" t="s">
        <v>731</v>
      </c>
    </row>
    <row r="91" spans="1:65" s="2" customFormat="1" ht="11.25">
      <c r="A91" s="35"/>
      <c r="B91" s="36"/>
      <c r="C91" s="37"/>
      <c r="D91" s="188" t="s">
        <v>193</v>
      </c>
      <c r="E91" s="37"/>
      <c r="F91" s="189" t="s">
        <v>730</v>
      </c>
      <c r="G91" s="37"/>
      <c r="H91" s="37"/>
      <c r="I91" s="190"/>
      <c r="J91" s="37"/>
      <c r="K91" s="37"/>
      <c r="L91" s="40"/>
      <c r="M91" s="191"/>
      <c r="N91" s="192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193</v>
      </c>
      <c r="AU91" s="18" t="s">
        <v>84</v>
      </c>
    </row>
    <row r="92" spans="1:65" s="2" customFormat="1" ht="16.5" customHeight="1">
      <c r="A92" s="35"/>
      <c r="B92" s="36"/>
      <c r="C92" s="175" t="s">
        <v>226</v>
      </c>
      <c r="D92" s="175" t="s">
        <v>187</v>
      </c>
      <c r="E92" s="176" t="s">
        <v>732</v>
      </c>
      <c r="F92" s="177" t="s">
        <v>733</v>
      </c>
      <c r="G92" s="178" t="s">
        <v>559</v>
      </c>
      <c r="H92" s="179">
        <v>1</v>
      </c>
      <c r="I92" s="180"/>
      <c r="J92" s="181">
        <f>ROUND(I92*H92,2)</f>
        <v>0</v>
      </c>
      <c r="K92" s="177" t="s">
        <v>19</v>
      </c>
      <c r="L92" s="40"/>
      <c r="M92" s="182" t="s">
        <v>19</v>
      </c>
      <c r="N92" s="183" t="s">
        <v>47</v>
      </c>
      <c r="O92" s="65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6" t="s">
        <v>718</v>
      </c>
      <c r="AT92" s="186" t="s">
        <v>187</v>
      </c>
      <c r="AU92" s="186" t="s">
        <v>84</v>
      </c>
      <c r="AY92" s="18" t="s">
        <v>185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8" t="s">
        <v>84</v>
      </c>
      <c r="BK92" s="187">
        <f>ROUND(I92*H92,2)</f>
        <v>0</v>
      </c>
      <c r="BL92" s="18" t="s">
        <v>718</v>
      </c>
      <c r="BM92" s="186" t="s">
        <v>734</v>
      </c>
    </row>
    <row r="93" spans="1:65" s="2" customFormat="1" ht="11.25">
      <c r="A93" s="35"/>
      <c r="B93" s="36"/>
      <c r="C93" s="37"/>
      <c r="D93" s="188" t="s">
        <v>193</v>
      </c>
      <c r="E93" s="37"/>
      <c r="F93" s="189" t="s">
        <v>733</v>
      </c>
      <c r="G93" s="37"/>
      <c r="H93" s="37"/>
      <c r="I93" s="190"/>
      <c r="J93" s="37"/>
      <c r="K93" s="37"/>
      <c r="L93" s="40"/>
      <c r="M93" s="191"/>
      <c r="N93" s="192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193</v>
      </c>
      <c r="AU93" s="18" t="s">
        <v>84</v>
      </c>
    </row>
    <row r="94" spans="1:65" s="2" customFormat="1" ht="16.5" customHeight="1">
      <c r="A94" s="35"/>
      <c r="B94" s="36"/>
      <c r="C94" s="175" t="s">
        <v>237</v>
      </c>
      <c r="D94" s="175" t="s">
        <v>187</v>
      </c>
      <c r="E94" s="176" t="s">
        <v>735</v>
      </c>
      <c r="F94" s="177" t="s">
        <v>736</v>
      </c>
      <c r="G94" s="178" t="s">
        <v>559</v>
      </c>
      <c r="H94" s="179">
        <v>1</v>
      </c>
      <c r="I94" s="180"/>
      <c r="J94" s="181">
        <f>ROUND(I94*H94,2)</f>
        <v>0</v>
      </c>
      <c r="K94" s="177" t="s">
        <v>19</v>
      </c>
      <c r="L94" s="40"/>
      <c r="M94" s="182" t="s">
        <v>19</v>
      </c>
      <c r="N94" s="183" t="s">
        <v>47</v>
      </c>
      <c r="O94" s="65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6" t="s">
        <v>718</v>
      </c>
      <c r="AT94" s="186" t="s">
        <v>187</v>
      </c>
      <c r="AU94" s="186" t="s">
        <v>84</v>
      </c>
      <c r="AY94" s="18" t="s">
        <v>185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8" t="s">
        <v>84</v>
      </c>
      <c r="BK94" s="187">
        <f>ROUND(I94*H94,2)</f>
        <v>0</v>
      </c>
      <c r="BL94" s="18" t="s">
        <v>718</v>
      </c>
      <c r="BM94" s="186" t="s">
        <v>737</v>
      </c>
    </row>
    <row r="95" spans="1:65" s="2" customFormat="1" ht="11.25">
      <c r="A95" s="35"/>
      <c r="B95" s="36"/>
      <c r="C95" s="37"/>
      <c r="D95" s="188" t="s">
        <v>193</v>
      </c>
      <c r="E95" s="37"/>
      <c r="F95" s="189" t="s">
        <v>736</v>
      </c>
      <c r="G95" s="37"/>
      <c r="H95" s="37"/>
      <c r="I95" s="190"/>
      <c r="J95" s="37"/>
      <c r="K95" s="37"/>
      <c r="L95" s="40"/>
      <c r="M95" s="191"/>
      <c r="N95" s="192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193</v>
      </c>
      <c r="AU95" s="18" t="s">
        <v>84</v>
      </c>
    </row>
    <row r="96" spans="1:65" s="2" customFormat="1" ht="16.5" customHeight="1">
      <c r="A96" s="35"/>
      <c r="B96" s="36"/>
      <c r="C96" s="175" t="s">
        <v>241</v>
      </c>
      <c r="D96" s="175" t="s">
        <v>187</v>
      </c>
      <c r="E96" s="176" t="s">
        <v>738</v>
      </c>
      <c r="F96" s="177" t="s">
        <v>739</v>
      </c>
      <c r="G96" s="178" t="s">
        <v>559</v>
      </c>
      <c r="H96" s="179">
        <v>1</v>
      </c>
      <c r="I96" s="180"/>
      <c r="J96" s="181">
        <f>ROUND(I96*H96,2)</f>
        <v>0</v>
      </c>
      <c r="K96" s="177" t="s">
        <v>19</v>
      </c>
      <c r="L96" s="40"/>
      <c r="M96" s="182" t="s">
        <v>19</v>
      </c>
      <c r="N96" s="183" t="s">
        <v>47</v>
      </c>
      <c r="O96" s="65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6" t="s">
        <v>718</v>
      </c>
      <c r="AT96" s="186" t="s">
        <v>187</v>
      </c>
      <c r="AU96" s="186" t="s">
        <v>84</v>
      </c>
      <c r="AY96" s="18" t="s">
        <v>185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8" t="s">
        <v>84</v>
      </c>
      <c r="BK96" s="187">
        <f>ROUND(I96*H96,2)</f>
        <v>0</v>
      </c>
      <c r="BL96" s="18" t="s">
        <v>718</v>
      </c>
      <c r="BM96" s="186" t="s">
        <v>740</v>
      </c>
    </row>
    <row r="97" spans="1:65" s="2" customFormat="1" ht="11.25">
      <c r="A97" s="35"/>
      <c r="B97" s="36"/>
      <c r="C97" s="37"/>
      <c r="D97" s="188" t="s">
        <v>193</v>
      </c>
      <c r="E97" s="37"/>
      <c r="F97" s="189" t="s">
        <v>741</v>
      </c>
      <c r="G97" s="37"/>
      <c r="H97" s="37"/>
      <c r="I97" s="190"/>
      <c r="J97" s="37"/>
      <c r="K97" s="37"/>
      <c r="L97" s="40"/>
      <c r="M97" s="191"/>
      <c r="N97" s="192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193</v>
      </c>
      <c r="AU97" s="18" t="s">
        <v>84</v>
      </c>
    </row>
    <row r="98" spans="1:65" s="2" customFormat="1" ht="16.5" customHeight="1">
      <c r="A98" s="35"/>
      <c r="B98" s="36"/>
      <c r="C98" s="175" t="s">
        <v>249</v>
      </c>
      <c r="D98" s="175" t="s">
        <v>187</v>
      </c>
      <c r="E98" s="176" t="s">
        <v>742</v>
      </c>
      <c r="F98" s="177" t="s">
        <v>743</v>
      </c>
      <c r="G98" s="178" t="s">
        <v>559</v>
      </c>
      <c r="H98" s="179">
        <v>1</v>
      </c>
      <c r="I98" s="180"/>
      <c r="J98" s="181">
        <f>ROUND(I98*H98,2)</f>
        <v>0</v>
      </c>
      <c r="K98" s="177" t="s">
        <v>19</v>
      </c>
      <c r="L98" s="40"/>
      <c r="M98" s="182" t="s">
        <v>19</v>
      </c>
      <c r="N98" s="183" t="s">
        <v>47</v>
      </c>
      <c r="O98" s="65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6" t="s">
        <v>718</v>
      </c>
      <c r="AT98" s="186" t="s">
        <v>187</v>
      </c>
      <c r="AU98" s="186" t="s">
        <v>84</v>
      </c>
      <c r="AY98" s="18" t="s">
        <v>185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8" t="s">
        <v>84</v>
      </c>
      <c r="BK98" s="187">
        <f>ROUND(I98*H98,2)</f>
        <v>0</v>
      </c>
      <c r="BL98" s="18" t="s">
        <v>718</v>
      </c>
      <c r="BM98" s="186" t="s">
        <v>744</v>
      </c>
    </row>
    <row r="99" spans="1:65" s="2" customFormat="1" ht="11.25">
      <c r="A99" s="35"/>
      <c r="B99" s="36"/>
      <c r="C99" s="37"/>
      <c r="D99" s="188" t="s">
        <v>193</v>
      </c>
      <c r="E99" s="37"/>
      <c r="F99" s="189" t="s">
        <v>743</v>
      </c>
      <c r="G99" s="37"/>
      <c r="H99" s="37"/>
      <c r="I99" s="190"/>
      <c r="J99" s="37"/>
      <c r="K99" s="37"/>
      <c r="L99" s="40"/>
      <c r="M99" s="191"/>
      <c r="N99" s="192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193</v>
      </c>
      <c r="AU99" s="18" t="s">
        <v>84</v>
      </c>
    </row>
    <row r="100" spans="1:65" s="2" customFormat="1" ht="16.5" customHeight="1">
      <c r="A100" s="35"/>
      <c r="B100" s="36"/>
      <c r="C100" s="175" t="s">
        <v>257</v>
      </c>
      <c r="D100" s="175" t="s">
        <v>187</v>
      </c>
      <c r="E100" s="176" t="s">
        <v>745</v>
      </c>
      <c r="F100" s="177" t="s">
        <v>746</v>
      </c>
      <c r="G100" s="178" t="s">
        <v>559</v>
      </c>
      <c r="H100" s="179">
        <v>1</v>
      </c>
      <c r="I100" s="180"/>
      <c r="J100" s="181">
        <f>ROUND(I100*H100,2)</f>
        <v>0</v>
      </c>
      <c r="K100" s="177" t="s">
        <v>19</v>
      </c>
      <c r="L100" s="40"/>
      <c r="M100" s="182" t="s">
        <v>19</v>
      </c>
      <c r="N100" s="183" t="s">
        <v>47</v>
      </c>
      <c r="O100" s="65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6" t="s">
        <v>718</v>
      </c>
      <c r="AT100" s="186" t="s">
        <v>187</v>
      </c>
      <c r="AU100" s="186" t="s">
        <v>84</v>
      </c>
      <c r="AY100" s="18" t="s">
        <v>185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8" t="s">
        <v>84</v>
      </c>
      <c r="BK100" s="187">
        <f>ROUND(I100*H100,2)</f>
        <v>0</v>
      </c>
      <c r="BL100" s="18" t="s">
        <v>718</v>
      </c>
      <c r="BM100" s="186" t="s">
        <v>747</v>
      </c>
    </row>
    <row r="101" spans="1:65" s="2" customFormat="1" ht="11.25">
      <c r="A101" s="35"/>
      <c r="B101" s="36"/>
      <c r="C101" s="37"/>
      <c r="D101" s="188" t="s">
        <v>193</v>
      </c>
      <c r="E101" s="37"/>
      <c r="F101" s="189" t="s">
        <v>746</v>
      </c>
      <c r="G101" s="37"/>
      <c r="H101" s="37"/>
      <c r="I101" s="190"/>
      <c r="J101" s="37"/>
      <c r="K101" s="37"/>
      <c r="L101" s="40"/>
      <c r="M101" s="238"/>
      <c r="N101" s="239"/>
      <c r="O101" s="240"/>
      <c r="P101" s="240"/>
      <c r="Q101" s="240"/>
      <c r="R101" s="240"/>
      <c r="S101" s="240"/>
      <c r="T101" s="241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193</v>
      </c>
      <c r="AU101" s="18" t="s">
        <v>84</v>
      </c>
    </row>
    <row r="102" spans="1:65" s="2" customFormat="1" ht="6.95" customHeight="1">
      <c r="A102" s="35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0"/>
      <c r="M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</sheetData>
  <sheetProtection algorithmName="SHA-512" hashValue="dYQozRELmkB5t2jl1IBFgMHBMIbmewxLYWPCI3h8jHoaX46x7TPBC5VRCIgmhwsXCzdb9nNQvljejSq2KPjTRg==" saltValue="YDycvBXDdZYgw2kDr2Nw6Yf3uJlGOcGZsue5rRM1bqoFGwEBaH9HYGa9m/A90AuVBwpPMmVL8HOvsV0jwu8u6A==" spinCount="100000" sheet="1" objects="1" scenarios="1" formatColumns="0" formatRows="0" autoFilter="0"/>
  <autoFilter ref="C79:K101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8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3"/>
      <c r="C3" s="104"/>
      <c r="D3" s="104"/>
      <c r="E3" s="104"/>
      <c r="F3" s="104"/>
      <c r="G3" s="104"/>
      <c r="H3" s="21"/>
    </row>
    <row r="4" spans="1:8" s="1" customFormat="1" ht="24.95" customHeight="1">
      <c r="B4" s="21"/>
      <c r="C4" s="105" t="s">
        <v>748</v>
      </c>
      <c r="H4" s="21"/>
    </row>
    <row r="5" spans="1:8" s="1" customFormat="1" ht="12" customHeight="1">
      <c r="B5" s="21"/>
      <c r="C5" s="242" t="s">
        <v>13</v>
      </c>
      <c r="D5" s="383" t="s">
        <v>14</v>
      </c>
      <c r="E5" s="376"/>
      <c r="F5" s="376"/>
      <c r="H5" s="21"/>
    </row>
    <row r="6" spans="1:8" s="1" customFormat="1" ht="36.950000000000003" customHeight="1">
      <c r="B6" s="21"/>
      <c r="C6" s="243" t="s">
        <v>16</v>
      </c>
      <c r="D6" s="387" t="s">
        <v>17</v>
      </c>
      <c r="E6" s="376"/>
      <c r="F6" s="376"/>
      <c r="H6" s="21"/>
    </row>
    <row r="7" spans="1:8" s="1" customFormat="1" ht="16.5" customHeight="1">
      <c r="B7" s="21"/>
      <c r="C7" s="107" t="s">
        <v>23</v>
      </c>
      <c r="D7" s="110" t="str">
        <f>'Rekapitulace stavby'!AN8</f>
        <v>1. 6. 2022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48"/>
      <c r="B9" s="244"/>
      <c r="C9" s="245" t="s">
        <v>57</v>
      </c>
      <c r="D9" s="246" t="s">
        <v>58</v>
      </c>
      <c r="E9" s="246" t="s">
        <v>172</v>
      </c>
      <c r="F9" s="247" t="s">
        <v>749</v>
      </c>
      <c r="G9" s="148"/>
      <c r="H9" s="244"/>
    </row>
    <row r="10" spans="1:8" s="2" customFormat="1" ht="26.45" customHeight="1">
      <c r="A10" s="35"/>
      <c r="B10" s="40"/>
      <c r="C10" s="248" t="s">
        <v>750</v>
      </c>
      <c r="D10" s="248" t="s">
        <v>82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49" t="s">
        <v>90</v>
      </c>
      <c r="D11" s="250" t="s">
        <v>91</v>
      </c>
      <c r="E11" s="251" t="s">
        <v>92</v>
      </c>
      <c r="F11" s="252">
        <v>20.361000000000001</v>
      </c>
      <c r="G11" s="35"/>
      <c r="H11" s="40"/>
    </row>
    <row r="12" spans="1:8" s="2" customFormat="1" ht="16.899999999999999" customHeight="1">
      <c r="A12" s="35"/>
      <c r="B12" s="40"/>
      <c r="C12" s="253" t="s">
        <v>19</v>
      </c>
      <c r="D12" s="253" t="s">
        <v>376</v>
      </c>
      <c r="E12" s="18" t="s">
        <v>19</v>
      </c>
      <c r="F12" s="254">
        <v>0</v>
      </c>
      <c r="G12" s="35"/>
      <c r="H12" s="40"/>
    </row>
    <row r="13" spans="1:8" s="2" customFormat="1" ht="16.899999999999999" customHeight="1">
      <c r="A13" s="35"/>
      <c r="B13" s="40"/>
      <c r="C13" s="253" t="s">
        <v>19</v>
      </c>
      <c r="D13" s="253" t="s">
        <v>366</v>
      </c>
      <c r="E13" s="18" t="s">
        <v>19</v>
      </c>
      <c r="F13" s="254">
        <v>0</v>
      </c>
      <c r="G13" s="35"/>
      <c r="H13" s="40"/>
    </row>
    <row r="14" spans="1:8" s="2" customFormat="1" ht="16.899999999999999" customHeight="1">
      <c r="A14" s="35"/>
      <c r="B14" s="40"/>
      <c r="C14" s="253" t="s">
        <v>19</v>
      </c>
      <c r="D14" s="253" t="s">
        <v>377</v>
      </c>
      <c r="E14" s="18" t="s">
        <v>19</v>
      </c>
      <c r="F14" s="254">
        <v>1.3</v>
      </c>
      <c r="G14" s="35"/>
      <c r="H14" s="40"/>
    </row>
    <row r="15" spans="1:8" s="2" customFormat="1" ht="16.899999999999999" customHeight="1">
      <c r="A15" s="35"/>
      <c r="B15" s="40"/>
      <c r="C15" s="253" t="s">
        <v>19</v>
      </c>
      <c r="D15" s="253" t="s">
        <v>368</v>
      </c>
      <c r="E15" s="18" t="s">
        <v>19</v>
      </c>
      <c r="F15" s="254">
        <v>0</v>
      </c>
      <c r="G15" s="35"/>
      <c r="H15" s="40"/>
    </row>
    <row r="16" spans="1:8" s="2" customFormat="1" ht="16.899999999999999" customHeight="1">
      <c r="A16" s="35"/>
      <c r="B16" s="40"/>
      <c r="C16" s="253" t="s">
        <v>19</v>
      </c>
      <c r="D16" s="253" t="s">
        <v>378</v>
      </c>
      <c r="E16" s="18" t="s">
        <v>19</v>
      </c>
      <c r="F16" s="254">
        <v>6.4560000000000004</v>
      </c>
      <c r="G16" s="35"/>
      <c r="H16" s="40"/>
    </row>
    <row r="17" spans="1:8" s="2" customFormat="1" ht="16.899999999999999" customHeight="1">
      <c r="A17" s="35"/>
      <c r="B17" s="40"/>
      <c r="C17" s="253" t="s">
        <v>19</v>
      </c>
      <c r="D17" s="253" t="s">
        <v>379</v>
      </c>
      <c r="E17" s="18" t="s">
        <v>19</v>
      </c>
      <c r="F17" s="254">
        <v>12.605</v>
      </c>
      <c r="G17" s="35"/>
      <c r="H17" s="40"/>
    </row>
    <row r="18" spans="1:8" s="2" customFormat="1" ht="16.899999999999999" customHeight="1">
      <c r="A18" s="35"/>
      <c r="B18" s="40"/>
      <c r="C18" s="253" t="s">
        <v>90</v>
      </c>
      <c r="D18" s="253" t="s">
        <v>235</v>
      </c>
      <c r="E18" s="18" t="s">
        <v>19</v>
      </c>
      <c r="F18" s="254">
        <v>20.361000000000001</v>
      </c>
      <c r="G18" s="35"/>
      <c r="H18" s="40"/>
    </row>
    <row r="19" spans="1:8" s="2" customFormat="1" ht="16.899999999999999" customHeight="1">
      <c r="A19" s="35"/>
      <c r="B19" s="40"/>
      <c r="C19" s="255" t="s">
        <v>751</v>
      </c>
      <c r="D19" s="35"/>
      <c r="E19" s="35"/>
      <c r="F19" s="35"/>
      <c r="G19" s="35"/>
      <c r="H19" s="40"/>
    </row>
    <row r="20" spans="1:8" s="2" customFormat="1" ht="16.899999999999999" customHeight="1">
      <c r="A20" s="35"/>
      <c r="B20" s="40"/>
      <c r="C20" s="253" t="s">
        <v>371</v>
      </c>
      <c r="D20" s="253" t="s">
        <v>372</v>
      </c>
      <c r="E20" s="18" t="s">
        <v>92</v>
      </c>
      <c r="F20" s="254">
        <v>20.361000000000001</v>
      </c>
      <c r="G20" s="35"/>
      <c r="H20" s="40"/>
    </row>
    <row r="21" spans="1:8" s="2" customFormat="1" ht="16.899999999999999" customHeight="1">
      <c r="A21" s="35"/>
      <c r="B21" s="40"/>
      <c r="C21" s="253" t="s">
        <v>381</v>
      </c>
      <c r="D21" s="253" t="s">
        <v>382</v>
      </c>
      <c r="E21" s="18" t="s">
        <v>92</v>
      </c>
      <c r="F21" s="254">
        <v>20.361000000000001</v>
      </c>
      <c r="G21" s="35"/>
      <c r="H21" s="40"/>
    </row>
    <row r="22" spans="1:8" s="2" customFormat="1" ht="16.899999999999999" customHeight="1">
      <c r="A22" s="35"/>
      <c r="B22" s="40"/>
      <c r="C22" s="249" t="s">
        <v>101</v>
      </c>
      <c r="D22" s="250" t="s">
        <v>101</v>
      </c>
      <c r="E22" s="251" t="s">
        <v>102</v>
      </c>
      <c r="F22" s="252">
        <v>1.2</v>
      </c>
      <c r="G22" s="35"/>
      <c r="H22" s="40"/>
    </row>
    <row r="23" spans="1:8" s="2" customFormat="1" ht="16.899999999999999" customHeight="1">
      <c r="A23" s="35"/>
      <c r="B23" s="40"/>
      <c r="C23" s="253" t="s">
        <v>19</v>
      </c>
      <c r="D23" s="253" t="s">
        <v>198</v>
      </c>
      <c r="E23" s="18" t="s">
        <v>19</v>
      </c>
      <c r="F23" s="254">
        <v>0</v>
      </c>
      <c r="G23" s="35"/>
      <c r="H23" s="40"/>
    </row>
    <row r="24" spans="1:8" s="2" customFormat="1" ht="16.899999999999999" customHeight="1">
      <c r="A24" s="35"/>
      <c r="B24" s="40"/>
      <c r="C24" s="253" t="s">
        <v>101</v>
      </c>
      <c r="D24" s="253" t="s">
        <v>498</v>
      </c>
      <c r="E24" s="18" t="s">
        <v>19</v>
      </c>
      <c r="F24" s="254">
        <v>1.2</v>
      </c>
      <c r="G24" s="35"/>
      <c r="H24" s="40"/>
    </row>
    <row r="25" spans="1:8" s="2" customFormat="1" ht="16.899999999999999" customHeight="1">
      <c r="A25" s="35"/>
      <c r="B25" s="40"/>
      <c r="C25" s="255" t="s">
        <v>751</v>
      </c>
      <c r="D25" s="35"/>
      <c r="E25" s="35"/>
      <c r="F25" s="35"/>
      <c r="G25" s="35"/>
      <c r="H25" s="40"/>
    </row>
    <row r="26" spans="1:8" s="2" customFormat="1" ht="16.899999999999999" customHeight="1">
      <c r="A26" s="35"/>
      <c r="B26" s="40"/>
      <c r="C26" s="253" t="s">
        <v>493</v>
      </c>
      <c r="D26" s="253" t="s">
        <v>494</v>
      </c>
      <c r="E26" s="18" t="s">
        <v>102</v>
      </c>
      <c r="F26" s="254">
        <v>1.2</v>
      </c>
      <c r="G26" s="35"/>
      <c r="H26" s="40"/>
    </row>
    <row r="27" spans="1:8" s="2" customFormat="1" ht="16.899999999999999" customHeight="1">
      <c r="A27" s="35"/>
      <c r="B27" s="40"/>
      <c r="C27" s="253" t="s">
        <v>594</v>
      </c>
      <c r="D27" s="253" t="s">
        <v>595</v>
      </c>
      <c r="E27" s="18" t="s">
        <v>96</v>
      </c>
      <c r="F27" s="254">
        <v>2.4</v>
      </c>
      <c r="G27" s="35"/>
      <c r="H27" s="40"/>
    </row>
    <row r="28" spans="1:8" s="2" customFormat="1" ht="16.899999999999999" customHeight="1">
      <c r="A28" s="35"/>
      <c r="B28" s="40"/>
      <c r="C28" s="249" t="s">
        <v>144</v>
      </c>
      <c r="D28" s="250" t="s">
        <v>145</v>
      </c>
      <c r="E28" s="251" t="s">
        <v>102</v>
      </c>
      <c r="F28" s="252">
        <v>1.65</v>
      </c>
      <c r="G28" s="35"/>
      <c r="H28" s="40"/>
    </row>
    <row r="29" spans="1:8" s="2" customFormat="1" ht="16.899999999999999" customHeight="1">
      <c r="A29" s="35"/>
      <c r="B29" s="40"/>
      <c r="C29" s="253" t="s">
        <v>19</v>
      </c>
      <c r="D29" s="253" t="s">
        <v>198</v>
      </c>
      <c r="E29" s="18" t="s">
        <v>19</v>
      </c>
      <c r="F29" s="254">
        <v>0</v>
      </c>
      <c r="G29" s="35"/>
      <c r="H29" s="40"/>
    </row>
    <row r="30" spans="1:8" s="2" customFormat="1" ht="16.899999999999999" customHeight="1">
      <c r="A30" s="35"/>
      <c r="B30" s="40"/>
      <c r="C30" s="253" t="s">
        <v>144</v>
      </c>
      <c r="D30" s="253" t="s">
        <v>199</v>
      </c>
      <c r="E30" s="18" t="s">
        <v>19</v>
      </c>
      <c r="F30" s="254">
        <v>1.65</v>
      </c>
      <c r="G30" s="35"/>
      <c r="H30" s="40"/>
    </row>
    <row r="31" spans="1:8" s="2" customFormat="1" ht="16.899999999999999" customHeight="1">
      <c r="A31" s="35"/>
      <c r="B31" s="40"/>
      <c r="C31" s="255" t="s">
        <v>751</v>
      </c>
      <c r="D31" s="35"/>
      <c r="E31" s="35"/>
      <c r="F31" s="35"/>
      <c r="G31" s="35"/>
      <c r="H31" s="40"/>
    </row>
    <row r="32" spans="1:8" s="2" customFormat="1" ht="16.899999999999999" customHeight="1">
      <c r="A32" s="35"/>
      <c r="B32" s="40"/>
      <c r="C32" s="253" t="s">
        <v>188</v>
      </c>
      <c r="D32" s="253" t="s">
        <v>189</v>
      </c>
      <c r="E32" s="18" t="s">
        <v>102</v>
      </c>
      <c r="F32" s="254">
        <v>1.65</v>
      </c>
      <c r="G32" s="35"/>
      <c r="H32" s="40"/>
    </row>
    <row r="33" spans="1:8" s="2" customFormat="1" ht="16.899999999999999" customHeight="1">
      <c r="A33" s="35"/>
      <c r="B33" s="40"/>
      <c r="C33" s="253" t="s">
        <v>608</v>
      </c>
      <c r="D33" s="253" t="s">
        <v>284</v>
      </c>
      <c r="E33" s="18" t="s">
        <v>96</v>
      </c>
      <c r="F33" s="254">
        <v>3.1349999999999998</v>
      </c>
      <c r="G33" s="35"/>
      <c r="H33" s="40"/>
    </row>
    <row r="34" spans="1:8" s="2" customFormat="1" ht="16.899999999999999" customHeight="1">
      <c r="A34" s="35"/>
      <c r="B34" s="40"/>
      <c r="C34" s="249" t="s">
        <v>141</v>
      </c>
      <c r="D34" s="250" t="s">
        <v>142</v>
      </c>
      <c r="E34" s="251" t="s">
        <v>102</v>
      </c>
      <c r="F34" s="252">
        <v>3.68</v>
      </c>
      <c r="G34" s="35"/>
      <c r="H34" s="40"/>
    </row>
    <row r="35" spans="1:8" s="2" customFormat="1" ht="16.899999999999999" customHeight="1">
      <c r="A35" s="35"/>
      <c r="B35" s="40"/>
      <c r="C35" s="253" t="s">
        <v>19</v>
      </c>
      <c r="D35" s="253" t="s">
        <v>198</v>
      </c>
      <c r="E35" s="18" t="s">
        <v>19</v>
      </c>
      <c r="F35" s="254">
        <v>0</v>
      </c>
      <c r="G35" s="35"/>
      <c r="H35" s="40"/>
    </row>
    <row r="36" spans="1:8" s="2" customFormat="1" ht="16.899999999999999" customHeight="1">
      <c r="A36" s="35"/>
      <c r="B36" s="40"/>
      <c r="C36" s="253" t="s">
        <v>19</v>
      </c>
      <c r="D36" s="253" t="s">
        <v>487</v>
      </c>
      <c r="E36" s="18" t="s">
        <v>19</v>
      </c>
      <c r="F36" s="254">
        <v>0</v>
      </c>
      <c r="G36" s="35"/>
      <c r="H36" s="40"/>
    </row>
    <row r="37" spans="1:8" s="2" customFormat="1" ht="16.899999999999999" customHeight="1">
      <c r="A37" s="35"/>
      <c r="B37" s="40"/>
      <c r="C37" s="253" t="s">
        <v>19</v>
      </c>
      <c r="D37" s="253" t="s">
        <v>488</v>
      </c>
      <c r="E37" s="18" t="s">
        <v>19</v>
      </c>
      <c r="F37" s="254">
        <v>0.15</v>
      </c>
      <c r="G37" s="35"/>
      <c r="H37" s="40"/>
    </row>
    <row r="38" spans="1:8" s="2" customFormat="1" ht="16.899999999999999" customHeight="1">
      <c r="A38" s="35"/>
      <c r="B38" s="40"/>
      <c r="C38" s="253" t="s">
        <v>19</v>
      </c>
      <c r="D38" s="253" t="s">
        <v>489</v>
      </c>
      <c r="E38" s="18" t="s">
        <v>19</v>
      </c>
      <c r="F38" s="254">
        <v>1.62</v>
      </c>
      <c r="G38" s="35"/>
      <c r="H38" s="40"/>
    </row>
    <row r="39" spans="1:8" s="2" customFormat="1" ht="16.899999999999999" customHeight="1">
      <c r="A39" s="35"/>
      <c r="B39" s="40"/>
      <c r="C39" s="253" t="s">
        <v>19</v>
      </c>
      <c r="D39" s="253" t="s">
        <v>490</v>
      </c>
      <c r="E39" s="18" t="s">
        <v>19</v>
      </c>
      <c r="F39" s="254">
        <v>0</v>
      </c>
      <c r="G39" s="35"/>
      <c r="H39" s="40"/>
    </row>
    <row r="40" spans="1:8" s="2" customFormat="1" ht="16.899999999999999" customHeight="1">
      <c r="A40" s="35"/>
      <c r="B40" s="40"/>
      <c r="C40" s="253" t="s">
        <v>19</v>
      </c>
      <c r="D40" s="253" t="s">
        <v>491</v>
      </c>
      <c r="E40" s="18" t="s">
        <v>19</v>
      </c>
      <c r="F40" s="254">
        <v>1.91</v>
      </c>
      <c r="G40" s="35"/>
      <c r="H40" s="40"/>
    </row>
    <row r="41" spans="1:8" s="2" customFormat="1" ht="16.899999999999999" customHeight="1">
      <c r="A41" s="35"/>
      <c r="B41" s="40"/>
      <c r="C41" s="253" t="s">
        <v>141</v>
      </c>
      <c r="D41" s="253" t="s">
        <v>235</v>
      </c>
      <c r="E41" s="18" t="s">
        <v>19</v>
      </c>
      <c r="F41" s="254">
        <v>3.68</v>
      </c>
      <c r="G41" s="35"/>
      <c r="H41" s="40"/>
    </row>
    <row r="42" spans="1:8" s="2" customFormat="1" ht="16.899999999999999" customHeight="1">
      <c r="A42" s="35"/>
      <c r="B42" s="40"/>
      <c r="C42" s="255" t="s">
        <v>751</v>
      </c>
      <c r="D42" s="35"/>
      <c r="E42" s="35"/>
      <c r="F42" s="35"/>
      <c r="G42" s="35"/>
      <c r="H42" s="40"/>
    </row>
    <row r="43" spans="1:8" s="2" customFormat="1" ht="16.899999999999999" customHeight="1">
      <c r="A43" s="35"/>
      <c r="B43" s="40"/>
      <c r="C43" s="253" t="s">
        <v>482</v>
      </c>
      <c r="D43" s="253" t="s">
        <v>483</v>
      </c>
      <c r="E43" s="18" t="s">
        <v>102</v>
      </c>
      <c r="F43" s="254">
        <v>3.68</v>
      </c>
      <c r="G43" s="35"/>
      <c r="H43" s="40"/>
    </row>
    <row r="44" spans="1:8" s="2" customFormat="1" ht="16.899999999999999" customHeight="1">
      <c r="A44" s="35"/>
      <c r="B44" s="40"/>
      <c r="C44" s="253" t="s">
        <v>601</v>
      </c>
      <c r="D44" s="253" t="s">
        <v>602</v>
      </c>
      <c r="E44" s="18" t="s">
        <v>96</v>
      </c>
      <c r="F44" s="254">
        <v>10.488</v>
      </c>
      <c r="G44" s="35"/>
      <c r="H44" s="40"/>
    </row>
    <row r="45" spans="1:8" s="2" customFormat="1" ht="16.899999999999999" customHeight="1">
      <c r="A45" s="35"/>
      <c r="B45" s="40"/>
      <c r="C45" s="249" t="s">
        <v>117</v>
      </c>
      <c r="D45" s="250" t="s">
        <v>117</v>
      </c>
      <c r="E45" s="251" t="s">
        <v>118</v>
      </c>
      <c r="F45" s="252">
        <v>353.32</v>
      </c>
      <c r="G45" s="35"/>
      <c r="H45" s="40"/>
    </row>
    <row r="46" spans="1:8" s="2" customFormat="1" ht="16.899999999999999" customHeight="1">
      <c r="A46" s="35"/>
      <c r="B46" s="40"/>
      <c r="C46" s="253" t="s">
        <v>19</v>
      </c>
      <c r="D46" s="253" t="s">
        <v>629</v>
      </c>
      <c r="E46" s="18" t="s">
        <v>19</v>
      </c>
      <c r="F46" s="254">
        <v>0</v>
      </c>
      <c r="G46" s="35"/>
      <c r="H46" s="40"/>
    </row>
    <row r="47" spans="1:8" s="2" customFormat="1" ht="16.899999999999999" customHeight="1">
      <c r="A47" s="35"/>
      <c r="B47" s="40"/>
      <c r="C47" s="253" t="s">
        <v>19</v>
      </c>
      <c r="D47" s="253" t="s">
        <v>630</v>
      </c>
      <c r="E47" s="18" t="s">
        <v>19</v>
      </c>
      <c r="F47" s="254">
        <v>119.32</v>
      </c>
      <c r="G47" s="35"/>
      <c r="H47" s="40"/>
    </row>
    <row r="48" spans="1:8" s="2" customFormat="1" ht="16.899999999999999" customHeight="1">
      <c r="A48" s="35"/>
      <c r="B48" s="40"/>
      <c r="C48" s="253" t="s">
        <v>19</v>
      </c>
      <c r="D48" s="253" t="s">
        <v>631</v>
      </c>
      <c r="E48" s="18" t="s">
        <v>19</v>
      </c>
      <c r="F48" s="254">
        <v>0</v>
      </c>
      <c r="G48" s="35"/>
      <c r="H48" s="40"/>
    </row>
    <row r="49" spans="1:8" s="2" customFormat="1" ht="16.899999999999999" customHeight="1">
      <c r="A49" s="35"/>
      <c r="B49" s="40"/>
      <c r="C49" s="253" t="s">
        <v>19</v>
      </c>
      <c r="D49" s="253" t="s">
        <v>632</v>
      </c>
      <c r="E49" s="18" t="s">
        <v>19</v>
      </c>
      <c r="F49" s="254">
        <v>234</v>
      </c>
      <c r="G49" s="35"/>
      <c r="H49" s="40"/>
    </row>
    <row r="50" spans="1:8" s="2" customFormat="1" ht="16.899999999999999" customHeight="1">
      <c r="A50" s="35"/>
      <c r="B50" s="40"/>
      <c r="C50" s="253" t="s">
        <v>117</v>
      </c>
      <c r="D50" s="253" t="s">
        <v>235</v>
      </c>
      <c r="E50" s="18" t="s">
        <v>19</v>
      </c>
      <c r="F50" s="254">
        <v>353.32</v>
      </c>
      <c r="G50" s="35"/>
      <c r="H50" s="40"/>
    </row>
    <row r="51" spans="1:8" s="2" customFormat="1" ht="16.899999999999999" customHeight="1">
      <c r="A51" s="35"/>
      <c r="B51" s="40"/>
      <c r="C51" s="255" t="s">
        <v>751</v>
      </c>
      <c r="D51" s="35"/>
      <c r="E51" s="35"/>
      <c r="F51" s="35"/>
      <c r="G51" s="35"/>
      <c r="H51" s="40"/>
    </row>
    <row r="52" spans="1:8" s="2" customFormat="1" ht="16.899999999999999" customHeight="1">
      <c r="A52" s="35"/>
      <c r="B52" s="40"/>
      <c r="C52" s="253" t="s">
        <v>623</v>
      </c>
      <c r="D52" s="253" t="s">
        <v>624</v>
      </c>
      <c r="E52" s="18" t="s">
        <v>118</v>
      </c>
      <c r="F52" s="254">
        <v>353.32</v>
      </c>
      <c r="G52" s="35"/>
      <c r="H52" s="40"/>
    </row>
    <row r="53" spans="1:8" s="2" customFormat="1" ht="16.899999999999999" customHeight="1">
      <c r="A53" s="35"/>
      <c r="B53" s="40"/>
      <c r="C53" s="253" t="s">
        <v>613</v>
      </c>
      <c r="D53" s="253" t="s">
        <v>614</v>
      </c>
      <c r="E53" s="18" t="s">
        <v>96</v>
      </c>
      <c r="F53" s="254">
        <v>0.55300000000000005</v>
      </c>
      <c r="G53" s="35"/>
      <c r="H53" s="40"/>
    </row>
    <row r="54" spans="1:8" s="2" customFormat="1" ht="16.899999999999999" customHeight="1">
      <c r="A54" s="35"/>
      <c r="B54" s="40"/>
      <c r="C54" s="249" t="s">
        <v>112</v>
      </c>
      <c r="D54" s="250" t="s">
        <v>112</v>
      </c>
      <c r="E54" s="251" t="s">
        <v>102</v>
      </c>
      <c r="F54" s="252">
        <v>9.0239999999999991</v>
      </c>
      <c r="G54" s="35"/>
      <c r="H54" s="40"/>
    </row>
    <row r="55" spans="1:8" s="2" customFormat="1" ht="16.899999999999999" customHeight="1">
      <c r="A55" s="35"/>
      <c r="B55" s="40"/>
      <c r="C55" s="253" t="s">
        <v>19</v>
      </c>
      <c r="D55" s="253" t="s">
        <v>232</v>
      </c>
      <c r="E55" s="18" t="s">
        <v>19</v>
      </c>
      <c r="F55" s="254">
        <v>0</v>
      </c>
      <c r="G55" s="35"/>
      <c r="H55" s="40"/>
    </row>
    <row r="56" spans="1:8" s="2" customFormat="1" ht="16.899999999999999" customHeight="1">
      <c r="A56" s="35"/>
      <c r="B56" s="40"/>
      <c r="C56" s="253" t="s">
        <v>19</v>
      </c>
      <c r="D56" s="253" t="s">
        <v>233</v>
      </c>
      <c r="E56" s="18" t="s">
        <v>19</v>
      </c>
      <c r="F56" s="254">
        <v>4.74</v>
      </c>
      <c r="G56" s="35"/>
      <c r="H56" s="40"/>
    </row>
    <row r="57" spans="1:8" s="2" customFormat="1" ht="16.899999999999999" customHeight="1">
      <c r="A57" s="35"/>
      <c r="B57" s="40"/>
      <c r="C57" s="253" t="s">
        <v>19</v>
      </c>
      <c r="D57" s="253" t="s">
        <v>234</v>
      </c>
      <c r="E57" s="18" t="s">
        <v>19</v>
      </c>
      <c r="F57" s="254">
        <v>4.2839999999999998</v>
      </c>
      <c r="G57" s="35"/>
      <c r="H57" s="40"/>
    </row>
    <row r="58" spans="1:8" s="2" customFormat="1" ht="16.899999999999999" customHeight="1">
      <c r="A58" s="35"/>
      <c r="B58" s="40"/>
      <c r="C58" s="253" t="s">
        <v>112</v>
      </c>
      <c r="D58" s="253" t="s">
        <v>235</v>
      </c>
      <c r="E58" s="18" t="s">
        <v>19</v>
      </c>
      <c r="F58" s="254">
        <v>9.0239999999999991</v>
      </c>
      <c r="G58" s="35"/>
      <c r="H58" s="40"/>
    </row>
    <row r="59" spans="1:8" s="2" customFormat="1" ht="16.899999999999999" customHeight="1">
      <c r="A59" s="35"/>
      <c r="B59" s="40"/>
      <c r="C59" s="255" t="s">
        <v>751</v>
      </c>
      <c r="D59" s="35"/>
      <c r="E59" s="35"/>
      <c r="F59" s="35"/>
      <c r="G59" s="35"/>
      <c r="H59" s="40"/>
    </row>
    <row r="60" spans="1:8" s="2" customFormat="1" ht="16.899999999999999" customHeight="1">
      <c r="A60" s="35"/>
      <c r="B60" s="40"/>
      <c r="C60" s="253" t="s">
        <v>227</v>
      </c>
      <c r="D60" s="253" t="s">
        <v>228</v>
      </c>
      <c r="E60" s="18" t="s">
        <v>102</v>
      </c>
      <c r="F60" s="254">
        <v>18.047999999999998</v>
      </c>
      <c r="G60" s="35"/>
      <c r="H60" s="40"/>
    </row>
    <row r="61" spans="1:8" s="2" customFormat="1" ht="16.899999999999999" customHeight="1">
      <c r="A61" s="35"/>
      <c r="B61" s="40"/>
      <c r="C61" s="253" t="s">
        <v>244</v>
      </c>
      <c r="D61" s="253" t="s">
        <v>245</v>
      </c>
      <c r="E61" s="18" t="s">
        <v>102</v>
      </c>
      <c r="F61" s="254">
        <v>18.047999999999998</v>
      </c>
      <c r="G61" s="35"/>
      <c r="H61" s="40"/>
    </row>
    <row r="62" spans="1:8" s="2" customFormat="1" ht="16.899999999999999" customHeight="1">
      <c r="A62" s="35"/>
      <c r="B62" s="40"/>
      <c r="C62" s="253" t="s">
        <v>258</v>
      </c>
      <c r="D62" s="253" t="s">
        <v>259</v>
      </c>
      <c r="E62" s="18" t="s">
        <v>102</v>
      </c>
      <c r="F62" s="254">
        <v>12.602</v>
      </c>
      <c r="G62" s="35"/>
      <c r="H62" s="40"/>
    </row>
    <row r="63" spans="1:8" s="2" customFormat="1" ht="16.899999999999999" customHeight="1">
      <c r="A63" s="35"/>
      <c r="B63" s="40"/>
      <c r="C63" s="253" t="s">
        <v>239</v>
      </c>
      <c r="D63" s="253" t="s">
        <v>240</v>
      </c>
      <c r="E63" s="18" t="s">
        <v>102</v>
      </c>
      <c r="F63" s="254">
        <v>9.0239999999999991</v>
      </c>
      <c r="G63" s="35"/>
      <c r="H63" s="40"/>
    </row>
    <row r="64" spans="1:8" s="2" customFormat="1" ht="16.899999999999999" customHeight="1">
      <c r="A64" s="35"/>
      <c r="B64" s="40"/>
      <c r="C64" s="249" t="s">
        <v>106</v>
      </c>
      <c r="D64" s="250" t="s">
        <v>106</v>
      </c>
      <c r="E64" s="251" t="s">
        <v>102</v>
      </c>
      <c r="F64" s="252">
        <v>5.85</v>
      </c>
      <c r="G64" s="35"/>
      <c r="H64" s="40"/>
    </row>
    <row r="65" spans="1:8" s="2" customFormat="1" ht="16.899999999999999" customHeight="1">
      <c r="A65" s="35"/>
      <c r="B65" s="40"/>
      <c r="C65" s="253" t="s">
        <v>19</v>
      </c>
      <c r="D65" s="253" t="s">
        <v>366</v>
      </c>
      <c r="E65" s="18" t="s">
        <v>19</v>
      </c>
      <c r="F65" s="254">
        <v>0</v>
      </c>
      <c r="G65" s="35"/>
      <c r="H65" s="40"/>
    </row>
    <row r="66" spans="1:8" s="2" customFormat="1" ht="16.899999999999999" customHeight="1">
      <c r="A66" s="35"/>
      <c r="B66" s="40"/>
      <c r="C66" s="253" t="s">
        <v>19</v>
      </c>
      <c r="D66" s="253" t="s">
        <v>453</v>
      </c>
      <c r="E66" s="18" t="s">
        <v>19</v>
      </c>
      <c r="F66" s="254">
        <v>5.85</v>
      </c>
      <c r="G66" s="35"/>
      <c r="H66" s="40"/>
    </row>
    <row r="67" spans="1:8" s="2" customFormat="1" ht="16.899999999999999" customHeight="1">
      <c r="A67" s="35"/>
      <c r="B67" s="40"/>
      <c r="C67" s="253" t="s">
        <v>106</v>
      </c>
      <c r="D67" s="253" t="s">
        <v>235</v>
      </c>
      <c r="E67" s="18" t="s">
        <v>19</v>
      </c>
      <c r="F67" s="254">
        <v>5.85</v>
      </c>
      <c r="G67" s="35"/>
      <c r="H67" s="40"/>
    </row>
    <row r="68" spans="1:8" s="2" customFormat="1" ht="16.899999999999999" customHeight="1">
      <c r="A68" s="35"/>
      <c r="B68" s="40"/>
      <c r="C68" s="255" t="s">
        <v>751</v>
      </c>
      <c r="D68" s="35"/>
      <c r="E68" s="35"/>
      <c r="F68" s="35"/>
      <c r="G68" s="35"/>
      <c r="H68" s="40"/>
    </row>
    <row r="69" spans="1:8" s="2" customFormat="1" ht="16.899999999999999" customHeight="1">
      <c r="A69" s="35"/>
      <c r="B69" s="40"/>
      <c r="C69" s="253" t="s">
        <v>448</v>
      </c>
      <c r="D69" s="253" t="s">
        <v>449</v>
      </c>
      <c r="E69" s="18" t="s">
        <v>102</v>
      </c>
      <c r="F69" s="254">
        <v>5.85</v>
      </c>
      <c r="G69" s="35"/>
      <c r="H69" s="40"/>
    </row>
    <row r="70" spans="1:8" s="2" customFormat="1" ht="16.899999999999999" customHeight="1">
      <c r="A70" s="35"/>
      <c r="B70" s="40"/>
      <c r="C70" s="253" t="s">
        <v>455</v>
      </c>
      <c r="D70" s="253" t="s">
        <v>456</v>
      </c>
      <c r="E70" s="18" t="s">
        <v>102</v>
      </c>
      <c r="F70" s="254">
        <v>5.85</v>
      </c>
      <c r="G70" s="35"/>
      <c r="H70" s="40"/>
    </row>
    <row r="71" spans="1:8" s="2" customFormat="1" ht="16.899999999999999" customHeight="1">
      <c r="A71" s="35"/>
      <c r="B71" s="40"/>
      <c r="C71" s="253" t="s">
        <v>461</v>
      </c>
      <c r="D71" s="253" t="s">
        <v>462</v>
      </c>
      <c r="E71" s="18" t="s">
        <v>102</v>
      </c>
      <c r="F71" s="254">
        <v>175.5</v>
      </c>
      <c r="G71" s="35"/>
      <c r="H71" s="40"/>
    </row>
    <row r="72" spans="1:8" s="2" customFormat="1" ht="16.899999999999999" customHeight="1">
      <c r="A72" s="35"/>
      <c r="B72" s="40"/>
      <c r="C72" s="253" t="s">
        <v>468</v>
      </c>
      <c r="D72" s="253" t="s">
        <v>469</v>
      </c>
      <c r="E72" s="18" t="s">
        <v>102</v>
      </c>
      <c r="F72" s="254">
        <v>5.85</v>
      </c>
      <c r="G72" s="35"/>
      <c r="H72" s="40"/>
    </row>
    <row r="73" spans="1:8" s="2" customFormat="1" ht="16.899999999999999" customHeight="1">
      <c r="A73" s="35"/>
      <c r="B73" s="40"/>
      <c r="C73" s="249" t="s">
        <v>135</v>
      </c>
      <c r="D73" s="250" t="s">
        <v>135</v>
      </c>
      <c r="E73" s="251" t="s">
        <v>102</v>
      </c>
      <c r="F73" s="252">
        <v>2.746</v>
      </c>
      <c r="G73" s="35"/>
      <c r="H73" s="40"/>
    </row>
    <row r="74" spans="1:8" s="2" customFormat="1" ht="16.899999999999999" customHeight="1">
      <c r="A74" s="35"/>
      <c r="B74" s="40"/>
      <c r="C74" s="253" t="s">
        <v>19</v>
      </c>
      <c r="D74" s="253" t="s">
        <v>205</v>
      </c>
      <c r="E74" s="18" t="s">
        <v>19</v>
      </c>
      <c r="F74" s="254">
        <v>0</v>
      </c>
      <c r="G74" s="35"/>
      <c r="H74" s="40"/>
    </row>
    <row r="75" spans="1:8" s="2" customFormat="1" ht="16.899999999999999" customHeight="1">
      <c r="A75" s="35"/>
      <c r="B75" s="40"/>
      <c r="C75" s="253" t="s">
        <v>135</v>
      </c>
      <c r="D75" s="253" t="s">
        <v>308</v>
      </c>
      <c r="E75" s="18" t="s">
        <v>19</v>
      </c>
      <c r="F75" s="254">
        <v>2.746</v>
      </c>
      <c r="G75" s="35"/>
      <c r="H75" s="40"/>
    </row>
    <row r="76" spans="1:8" s="2" customFormat="1" ht="16.899999999999999" customHeight="1">
      <c r="A76" s="35"/>
      <c r="B76" s="40"/>
      <c r="C76" s="255" t="s">
        <v>751</v>
      </c>
      <c r="D76" s="35"/>
      <c r="E76" s="35"/>
      <c r="F76" s="35"/>
      <c r="G76" s="35"/>
      <c r="H76" s="40"/>
    </row>
    <row r="77" spans="1:8" s="2" customFormat="1" ht="16.899999999999999" customHeight="1">
      <c r="A77" s="35"/>
      <c r="B77" s="40"/>
      <c r="C77" s="253" t="s">
        <v>303</v>
      </c>
      <c r="D77" s="253" t="s">
        <v>304</v>
      </c>
      <c r="E77" s="18" t="s">
        <v>102</v>
      </c>
      <c r="F77" s="254">
        <v>2.746</v>
      </c>
      <c r="G77" s="35"/>
      <c r="H77" s="40"/>
    </row>
    <row r="78" spans="1:8" s="2" customFormat="1" ht="16.899999999999999" customHeight="1">
      <c r="A78" s="35"/>
      <c r="B78" s="40"/>
      <c r="C78" s="253" t="s">
        <v>310</v>
      </c>
      <c r="D78" s="253" t="s">
        <v>311</v>
      </c>
      <c r="E78" s="18" t="s">
        <v>96</v>
      </c>
      <c r="F78" s="254">
        <v>5.492</v>
      </c>
      <c r="G78" s="35"/>
      <c r="H78" s="40"/>
    </row>
    <row r="79" spans="1:8" s="2" customFormat="1" ht="16.899999999999999" customHeight="1">
      <c r="A79" s="35"/>
      <c r="B79" s="40"/>
      <c r="C79" s="249" t="s">
        <v>120</v>
      </c>
      <c r="D79" s="250" t="s">
        <v>120</v>
      </c>
      <c r="E79" s="251" t="s">
        <v>96</v>
      </c>
      <c r="F79" s="252">
        <v>0.55300000000000005</v>
      </c>
      <c r="G79" s="35"/>
      <c r="H79" s="40"/>
    </row>
    <row r="80" spans="1:8" s="2" customFormat="1" ht="16.899999999999999" customHeight="1">
      <c r="A80" s="35"/>
      <c r="B80" s="40"/>
      <c r="C80" s="253" t="s">
        <v>19</v>
      </c>
      <c r="D80" s="253" t="s">
        <v>616</v>
      </c>
      <c r="E80" s="18" t="s">
        <v>19</v>
      </c>
      <c r="F80" s="254">
        <v>0.35299999999999998</v>
      </c>
      <c r="G80" s="35"/>
      <c r="H80" s="40"/>
    </row>
    <row r="81" spans="1:8" s="2" customFormat="1" ht="16.899999999999999" customHeight="1">
      <c r="A81" s="35"/>
      <c r="B81" s="40"/>
      <c r="C81" s="253" t="s">
        <v>19</v>
      </c>
      <c r="D81" s="253" t="s">
        <v>617</v>
      </c>
      <c r="E81" s="18" t="s">
        <v>19</v>
      </c>
      <c r="F81" s="254">
        <v>0.2</v>
      </c>
      <c r="G81" s="35"/>
      <c r="H81" s="40"/>
    </row>
    <row r="82" spans="1:8" s="2" customFormat="1" ht="16.899999999999999" customHeight="1">
      <c r="A82" s="35"/>
      <c r="B82" s="40"/>
      <c r="C82" s="253" t="s">
        <v>120</v>
      </c>
      <c r="D82" s="253" t="s">
        <v>235</v>
      </c>
      <c r="E82" s="18" t="s">
        <v>19</v>
      </c>
      <c r="F82" s="254">
        <v>0.55300000000000005</v>
      </c>
      <c r="G82" s="35"/>
      <c r="H82" s="40"/>
    </row>
    <row r="83" spans="1:8" s="2" customFormat="1" ht="16.899999999999999" customHeight="1">
      <c r="A83" s="35"/>
      <c r="B83" s="40"/>
      <c r="C83" s="255" t="s">
        <v>751</v>
      </c>
      <c r="D83" s="35"/>
      <c r="E83" s="35"/>
      <c r="F83" s="35"/>
      <c r="G83" s="35"/>
      <c r="H83" s="40"/>
    </row>
    <row r="84" spans="1:8" s="2" customFormat="1" ht="16.899999999999999" customHeight="1">
      <c r="A84" s="35"/>
      <c r="B84" s="40"/>
      <c r="C84" s="253" t="s">
        <v>613</v>
      </c>
      <c r="D84" s="253" t="s">
        <v>614</v>
      </c>
      <c r="E84" s="18" t="s">
        <v>96</v>
      </c>
      <c r="F84" s="254">
        <v>0.55300000000000005</v>
      </c>
      <c r="G84" s="35"/>
      <c r="H84" s="40"/>
    </row>
    <row r="85" spans="1:8" s="2" customFormat="1" ht="16.899999999999999" customHeight="1">
      <c r="A85" s="35"/>
      <c r="B85" s="40"/>
      <c r="C85" s="253" t="s">
        <v>577</v>
      </c>
      <c r="D85" s="253" t="s">
        <v>578</v>
      </c>
      <c r="E85" s="18" t="s">
        <v>118</v>
      </c>
      <c r="F85" s="254">
        <v>553</v>
      </c>
      <c r="G85" s="35"/>
      <c r="H85" s="40"/>
    </row>
    <row r="86" spans="1:8" s="2" customFormat="1" ht="16.899999999999999" customHeight="1">
      <c r="A86" s="35"/>
      <c r="B86" s="40"/>
      <c r="C86" s="249" t="s">
        <v>139</v>
      </c>
      <c r="D86" s="250" t="s">
        <v>139</v>
      </c>
      <c r="E86" s="251" t="s">
        <v>102</v>
      </c>
      <c r="F86" s="252">
        <v>12.602</v>
      </c>
      <c r="G86" s="35"/>
      <c r="H86" s="40"/>
    </row>
    <row r="87" spans="1:8" s="2" customFormat="1" ht="16.899999999999999" customHeight="1">
      <c r="A87" s="35"/>
      <c r="B87" s="40"/>
      <c r="C87" s="253" t="s">
        <v>19</v>
      </c>
      <c r="D87" s="253" t="s">
        <v>263</v>
      </c>
      <c r="E87" s="18" t="s">
        <v>19</v>
      </c>
      <c r="F87" s="254">
        <v>0</v>
      </c>
      <c r="G87" s="35"/>
      <c r="H87" s="40"/>
    </row>
    <row r="88" spans="1:8" s="2" customFormat="1" ht="16.899999999999999" customHeight="1">
      <c r="A88" s="35"/>
      <c r="B88" s="40"/>
      <c r="C88" s="253" t="s">
        <v>19</v>
      </c>
      <c r="D88" s="253" t="s">
        <v>112</v>
      </c>
      <c r="E88" s="18" t="s">
        <v>19</v>
      </c>
      <c r="F88" s="254">
        <v>9.0239999999999991</v>
      </c>
      <c r="G88" s="35"/>
      <c r="H88" s="40"/>
    </row>
    <row r="89" spans="1:8" s="2" customFormat="1" ht="16.899999999999999" customHeight="1">
      <c r="A89" s="35"/>
      <c r="B89" s="40"/>
      <c r="C89" s="253" t="s">
        <v>19</v>
      </c>
      <c r="D89" s="253" t="s">
        <v>264</v>
      </c>
      <c r="E89" s="18" t="s">
        <v>19</v>
      </c>
      <c r="F89" s="254">
        <v>3.5779999999999998</v>
      </c>
      <c r="G89" s="35"/>
      <c r="H89" s="40"/>
    </row>
    <row r="90" spans="1:8" s="2" customFormat="1" ht="16.899999999999999" customHeight="1">
      <c r="A90" s="35"/>
      <c r="B90" s="40"/>
      <c r="C90" s="253" t="s">
        <v>139</v>
      </c>
      <c r="D90" s="253" t="s">
        <v>235</v>
      </c>
      <c r="E90" s="18" t="s">
        <v>19</v>
      </c>
      <c r="F90" s="254">
        <v>12.602</v>
      </c>
      <c r="G90" s="35"/>
      <c r="H90" s="40"/>
    </row>
    <row r="91" spans="1:8" s="2" customFormat="1" ht="16.899999999999999" customHeight="1">
      <c r="A91" s="35"/>
      <c r="B91" s="40"/>
      <c r="C91" s="255" t="s">
        <v>751</v>
      </c>
      <c r="D91" s="35"/>
      <c r="E91" s="35"/>
      <c r="F91" s="35"/>
      <c r="G91" s="35"/>
      <c r="H91" s="40"/>
    </row>
    <row r="92" spans="1:8" s="2" customFormat="1" ht="16.899999999999999" customHeight="1">
      <c r="A92" s="35"/>
      <c r="B92" s="40"/>
      <c r="C92" s="253" t="s">
        <v>258</v>
      </c>
      <c r="D92" s="253" t="s">
        <v>259</v>
      </c>
      <c r="E92" s="18" t="s">
        <v>102</v>
      </c>
      <c r="F92" s="254">
        <v>12.602</v>
      </c>
      <c r="G92" s="35"/>
      <c r="H92" s="40"/>
    </row>
    <row r="93" spans="1:8" s="2" customFormat="1" ht="16.899999999999999" customHeight="1">
      <c r="A93" s="35"/>
      <c r="B93" s="40"/>
      <c r="C93" s="253" t="s">
        <v>266</v>
      </c>
      <c r="D93" s="253" t="s">
        <v>267</v>
      </c>
      <c r="E93" s="18" t="s">
        <v>102</v>
      </c>
      <c r="F93" s="254">
        <v>126.02</v>
      </c>
      <c r="G93" s="35"/>
      <c r="H93" s="40"/>
    </row>
    <row r="94" spans="1:8" s="2" customFormat="1" ht="16.899999999999999" customHeight="1">
      <c r="A94" s="35"/>
      <c r="B94" s="40"/>
      <c r="C94" s="253" t="s">
        <v>281</v>
      </c>
      <c r="D94" s="253" t="s">
        <v>282</v>
      </c>
      <c r="E94" s="18" t="s">
        <v>96</v>
      </c>
      <c r="F94" s="254">
        <v>20.163</v>
      </c>
      <c r="G94" s="35"/>
      <c r="H94" s="40"/>
    </row>
    <row r="95" spans="1:8" s="2" customFormat="1" ht="16.899999999999999" customHeight="1">
      <c r="A95" s="35"/>
      <c r="B95" s="40"/>
      <c r="C95" s="249" t="s">
        <v>130</v>
      </c>
      <c r="D95" s="250" t="s">
        <v>131</v>
      </c>
      <c r="E95" s="251" t="s">
        <v>92</v>
      </c>
      <c r="F95" s="252">
        <v>14.56</v>
      </c>
      <c r="G95" s="35"/>
      <c r="H95" s="40"/>
    </row>
    <row r="96" spans="1:8" s="2" customFormat="1" ht="16.899999999999999" customHeight="1">
      <c r="A96" s="35"/>
      <c r="B96" s="40"/>
      <c r="C96" s="253" t="s">
        <v>130</v>
      </c>
      <c r="D96" s="253" t="s">
        <v>137</v>
      </c>
      <c r="E96" s="18" t="s">
        <v>19</v>
      </c>
      <c r="F96" s="254">
        <v>14.56</v>
      </c>
      <c r="G96" s="35"/>
      <c r="H96" s="40"/>
    </row>
    <row r="97" spans="1:8" s="2" customFormat="1" ht="16.899999999999999" customHeight="1">
      <c r="A97" s="35"/>
      <c r="B97" s="40"/>
      <c r="C97" s="255" t="s">
        <v>751</v>
      </c>
      <c r="D97" s="35"/>
      <c r="E97" s="35"/>
      <c r="F97" s="35"/>
      <c r="G97" s="35"/>
      <c r="H97" s="40"/>
    </row>
    <row r="98" spans="1:8" s="2" customFormat="1" ht="16.899999999999999" customHeight="1">
      <c r="A98" s="35"/>
      <c r="B98" s="40"/>
      <c r="C98" s="253" t="s">
        <v>315</v>
      </c>
      <c r="D98" s="253" t="s">
        <v>316</v>
      </c>
      <c r="E98" s="18" t="s">
        <v>92</v>
      </c>
      <c r="F98" s="254">
        <v>14.56</v>
      </c>
      <c r="G98" s="35"/>
      <c r="H98" s="40"/>
    </row>
    <row r="99" spans="1:8" s="2" customFormat="1" ht="16.899999999999999" customHeight="1">
      <c r="A99" s="35"/>
      <c r="B99" s="40"/>
      <c r="C99" s="253" t="s">
        <v>250</v>
      </c>
      <c r="D99" s="253" t="s">
        <v>251</v>
      </c>
      <c r="E99" s="18" t="s">
        <v>102</v>
      </c>
      <c r="F99" s="254">
        <v>12.396000000000001</v>
      </c>
      <c r="G99" s="35"/>
      <c r="H99" s="40"/>
    </row>
    <row r="100" spans="1:8" s="2" customFormat="1" ht="16.899999999999999" customHeight="1">
      <c r="A100" s="35"/>
      <c r="B100" s="40"/>
      <c r="C100" s="253" t="s">
        <v>273</v>
      </c>
      <c r="D100" s="253" t="s">
        <v>274</v>
      </c>
      <c r="E100" s="18" t="s">
        <v>102</v>
      </c>
      <c r="F100" s="254">
        <v>7.6539999999999999</v>
      </c>
      <c r="G100" s="35"/>
      <c r="H100" s="40"/>
    </row>
    <row r="101" spans="1:8" s="2" customFormat="1" ht="16.899999999999999" customHeight="1">
      <c r="A101" s="35"/>
      <c r="B101" s="40"/>
      <c r="C101" s="253" t="s">
        <v>288</v>
      </c>
      <c r="D101" s="253" t="s">
        <v>289</v>
      </c>
      <c r="E101" s="18" t="s">
        <v>102</v>
      </c>
      <c r="F101" s="254">
        <v>7.6539999999999999</v>
      </c>
      <c r="G101" s="35"/>
      <c r="H101" s="40"/>
    </row>
    <row r="102" spans="1:8" s="2" customFormat="1" ht="16.899999999999999" customHeight="1">
      <c r="A102" s="35"/>
      <c r="B102" s="40"/>
      <c r="C102" s="253" t="s">
        <v>321</v>
      </c>
      <c r="D102" s="253" t="s">
        <v>322</v>
      </c>
      <c r="E102" s="18" t="s">
        <v>92</v>
      </c>
      <c r="F102" s="254">
        <v>14.56</v>
      </c>
      <c r="G102" s="35"/>
      <c r="H102" s="40"/>
    </row>
    <row r="103" spans="1:8" s="2" customFormat="1" ht="16.899999999999999" customHeight="1">
      <c r="A103" s="35"/>
      <c r="B103" s="40"/>
      <c r="C103" s="253" t="s">
        <v>332</v>
      </c>
      <c r="D103" s="253" t="s">
        <v>333</v>
      </c>
      <c r="E103" s="18" t="s">
        <v>92</v>
      </c>
      <c r="F103" s="254">
        <v>14.56</v>
      </c>
      <c r="G103" s="35"/>
      <c r="H103" s="40"/>
    </row>
    <row r="104" spans="1:8" s="2" customFormat="1" ht="16.899999999999999" customHeight="1">
      <c r="A104" s="35"/>
      <c r="B104" s="40"/>
      <c r="C104" s="253" t="s">
        <v>338</v>
      </c>
      <c r="D104" s="253" t="s">
        <v>339</v>
      </c>
      <c r="E104" s="18" t="s">
        <v>92</v>
      </c>
      <c r="F104" s="254">
        <v>14.56</v>
      </c>
      <c r="G104" s="35"/>
      <c r="H104" s="40"/>
    </row>
    <row r="105" spans="1:8" s="2" customFormat="1" ht="16.899999999999999" customHeight="1">
      <c r="A105" s="35"/>
      <c r="B105" s="40"/>
      <c r="C105" s="253" t="s">
        <v>345</v>
      </c>
      <c r="D105" s="253" t="s">
        <v>346</v>
      </c>
      <c r="E105" s="18" t="s">
        <v>102</v>
      </c>
      <c r="F105" s="254">
        <v>0.437</v>
      </c>
      <c r="G105" s="35"/>
      <c r="H105" s="40"/>
    </row>
    <row r="106" spans="1:8" s="2" customFormat="1" ht="16.899999999999999" customHeight="1">
      <c r="A106" s="35"/>
      <c r="B106" s="40"/>
      <c r="C106" s="253" t="s">
        <v>328</v>
      </c>
      <c r="D106" s="253" t="s">
        <v>329</v>
      </c>
      <c r="E106" s="18" t="s">
        <v>118</v>
      </c>
      <c r="F106" s="254">
        <v>0.437</v>
      </c>
      <c r="G106" s="35"/>
      <c r="H106" s="40"/>
    </row>
    <row r="107" spans="1:8" s="2" customFormat="1" ht="16.899999999999999" customHeight="1">
      <c r="A107" s="35"/>
      <c r="B107" s="40"/>
      <c r="C107" s="249" t="s">
        <v>126</v>
      </c>
      <c r="D107" s="250" t="s">
        <v>19</v>
      </c>
      <c r="E107" s="251" t="s">
        <v>92</v>
      </c>
      <c r="F107" s="252">
        <v>24.96</v>
      </c>
      <c r="G107" s="35"/>
      <c r="H107" s="40"/>
    </row>
    <row r="108" spans="1:8" s="2" customFormat="1" ht="16.899999999999999" customHeight="1">
      <c r="A108" s="35"/>
      <c r="B108" s="40"/>
      <c r="C108" s="253" t="s">
        <v>126</v>
      </c>
      <c r="D108" s="253" t="s">
        <v>219</v>
      </c>
      <c r="E108" s="18" t="s">
        <v>19</v>
      </c>
      <c r="F108" s="254">
        <v>24.96</v>
      </c>
      <c r="G108" s="35"/>
      <c r="H108" s="40"/>
    </row>
    <row r="109" spans="1:8" s="2" customFormat="1" ht="16.899999999999999" customHeight="1">
      <c r="A109" s="35"/>
      <c r="B109" s="40"/>
      <c r="C109" s="255" t="s">
        <v>751</v>
      </c>
      <c r="D109" s="35"/>
      <c r="E109" s="35"/>
      <c r="F109" s="35"/>
      <c r="G109" s="35"/>
      <c r="H109" s="40"/>
    </row>
    <row r="110" spans="1:8" s="2" customFormat="1" ht="16.899999999999999" customHeight="1">
      <c r="A110" s="35"/>
      <c r="B110" s="40"/>
      <c r="C110" s="253" t="s">
        <v>214</v>
      </c>
      <c r="D110" s="253" t="s">
        <v>215</v>
      </c>
      <c r="E110" s="18" t="s">
        <v>92</v>
      </c>
      <c r="F110" s="254">
        <v>24.96</v>
      </c>
      <c r="G110" s="35"/>
      <c r="H110" s="40"/>
    </row>
    <row r="111" spans="1:8" s="2" customFormat="1" ht="16.899999999999999" customHeight="1">
      <c r="A111" s="35"/>
      <c r="B111" s="40"/>
      <c r="C111" s="253" t="s">
        <v>221</v>
      </c>
      <c r="D111" s="253" t="s">
        <v>222</v>
      </c>
      <c r="E111" s="18" t="s">
        <v>92</v>
      </c>
      <c r="F111" s="254">
        <v>24.96</v>
      </c>
      <c r="G111" s="35"/>
      <c r="H111" s="40"/>
    </row>
    <row r="112" spans="1:8" s="2" customFormat="1" ht="16.899999999999999" customHeight="1">
      <c r="A112" s="35"/>
      <c r="B112" s="40"/>
      <c r="C112" s="249" t="s">
        <v>114</v>
      </c>
      <c r="D112" s="250" t="s">
        <v>115</v>
      </c>
      <c r="E112" s="251" t="s">
        <v>92</v>
      </c>
      <c r="F112" s="252">
        <v>3.9009999999999998</v>
      </c>
      <c r="G112" s="35"/>
      <c r="H112" s="40"/>
    </row>
    <row r="113" spans="1:8" s="2" customFormat="1" ht="16.899999999999999" customHeight="1">
      <c r="A113" s="35"/>
      <c r="B113" s="40"/>
      <c r="C113" s="253" t="s">
        <v>19</v>
      </c>
      <c r="D113" s="253" t="s">
        <v>510</v>
      </c>
      <c r="E113" s="18" t="s">
        <v>19</v>
      </c>
      <c r="F113" s="254">
        <v>0</v>
      </c>
      <c r="G113" s="35"/>
      <c r="H113" s="40"/>
    </row>
    <row r="114" spans="1:8" s="2" customFormat="1" ht="16.899999999999999" customHeight="1">
      <c r="A114" s="35"/>
      <c r="B114" s="40"/>
      <c r="C114" s="253" t="s">
        <v>114</v>
      </c>
      <c r="D114" s="253" t="s">
        <v>511</v>
      </c>
      <c r="E114" s="18" t="s">
        <v>19</v>
      </c>
      <c r="F114" s="254">
        <v>3.9009999999999998</v>
      </c>
      <c r="G114" s="35"/>
      <c r="H114" s="40"/>
    </row>
    <row r="115" spans="1:8" s="2" customFormat="1" ht="16.899999999999999" customHeight="1">
      <c r="A115" s="35"/>
      <c r="B115" s="40"/>
      <c r="C115" s="255" t="s">
        <v>751</v>
      </c>
      <c r="D115" s="35"/>
      <c r="E115" s="35"/>
      <c r="F115" s="35"/>
      <c r="G115" s="35"/>
      <c r="H115" s="40"/>
    </row>
    <row r="116" spans="1:8" s="2" customFormat="1" ht="16.899999999999999" customHeight="1">
      <c r="A116" s="35"/>
      <c r="B116" s="40"/>
      <c r="C116" s="253" t="s">
        <v>505</v>
      </c>
      <c r="D116" s="253" t="s">
        <v>506</v>
      </c>
      <c r="E116" s="18" t="s">
        <v>92</v>
      </c>
      <c r="F116" s="254">
        <v>3.9009999999999998</v>
      </c>
      <c r="G116" s="35"/>
      <c r="H116" s="40"/>
    </row>
    <row r="117" spans="1:8" s="2" customFormat="1" ht="16.899999999999999" customHeight="1">
      <c r="A117" s="35"/>
      <c r="B117" s="40"/>
      <c r="C117" s="253" t="s">
        <v>500</v>
      </c>
      <c r="D117" s="253" t="s">
        <v>501</v>
      </c>
      <c r="E117" s="18" t="s">
        <v>92</v>
      </c>
      <c r="F117" s="254">
        <v>3.9009999999999998</v>
      </c>
      <c r="G117" s="35"/>
      <c r="H117" s="40"/>
    </row>
    <row r="118" spans="1:8" s="2" customFormat="1" ht="16.899999999999999" customHeight="1">
      <c r="A118" s="35"/>
      <c r="B118" s="40"/>
      <c r="C118" s="253" t="s">
        <v>529</v>
      </c>
      <c r="D118" s="253" t="s">
        <v>530</v>
      </c>
      <c r="E118" s="18" t="s">
        <v>92</v>
      </c>
      <c r="F118" s="254">
        <v>41.640999999999998</v>
      </c>
      <c r="G118" s="35"/>
      <c r="H118" s="40"/>
    </row>
    <row r="119" spans="1:8" s="2" customFormat="1" ht="16.899999999999999" customHeight="1">
      <c r="A119" s="35"/>
      <c r="B119" s="40"/>
      <c r="C119" s="253" t="s">
        <v>535</v>
      </c>
      <c r="D119" s="253" t="s">
        <v>536</v>
      </c>
      <c r="E119" s="18" t="s">
        <v>92</v>
      </c>
      <c r="F119" s="254">
        <v>41.640999999999998</v>
      </c>
      <c r="G119" s="35"/>
      <c r="H119" s="40"/>
    </row>
    <row r="120" spans="1:8" s="2" customFormat="1" ht="16.899999999999999" customHeight="1">
      <c r="A120" s="35"/>
      <c r="B120" s="40"/>
      <c r="C120" s="249" t="s">
        <v>109</v>
      </c>
      <c r="D120" s="250" t="s">
        <v>109</v>
      </c>
      <c r="E120" s="251" t="s">
        <v>92</v>
      </c>
      <c r="F120" s="252">
        <v>37.74</v>
      </c>
      <c r="G120" s="35"/>
      <c r="H120" s="40"/>
    </row>
    <row r="121" spans="1:8" s="2" customFormat="1" ht="16.899999999999999" customHeight="1">
      <c r="A121" s="35"/>
      <c r="B121" s="40"/>
      <c r="C121" s="253" t="s">
        <v>19</v>
      </c>
      <c r="D121" s="253" t="s">
        <v>479</v>
      </c>
      <c r="E121" s="18" t="s">
        <v>19</v>
      </c>
      <c r="F121" s="254">
        <v>0</v>
      </c>
      <c r="G121" s="35"/>
      <c r="H121" s="40"/>
    </row>
    <row r="122" spans="1:8" s="2" customFormat="1" ht="16.899999999999999" customHeight="1">
      <c r="A122" s="35"/>
      <c r="B122" s="40"/>
      <c r="C122" s="253" t="s">
        <v>19</v>
      </c>
      <c r="D122" s="253" t="s">
        <v>518</v>
      </c>
      <c r="E122" s="18" t="s">
        <v>19</v>
      </c>
      <c r="F122" s="254">
        <v>0</v>
      </c>
      <c r="G122" s="35"/>
      <c r="H122" s="40"/>
    </row>
    <row r="123" spans="1:8" s="2" customFormat="1" ht="16.899999999999999" customHeight="1">
      <c r="A123" s="35"/>
      <c r="B123" s="40"/>
      <c r="C123" s="253" t="s">
        <v>19</v>
      </c>
      <c r="D123" s="253" t="s">
        <v>519</v>
      </c>
      <c r="E123" s="18" t="s">
        <v>19</v>
      </c>
      <c r="F123" s="254">
        <v>26.1</v>
      </c>
      <c r="G123" s="35"/>
      <c r="H123" s="40"/>
    </row>
    <row r="124" spans="1:8" s="2" customFormat="1" ht="16.899999999999999" customHeight="1">
      <c r="A124" s="35"/>
      <c r="B124" s="40"/>
      <c r="C124" s="253" t="s">
        <v>19</v>
      </c>
      <c r="D124" s="253" t="s">
        <v>520</v>
      </c>
      <c r="E124" s="18" t="s">
        <v>19</v>
      </c>
      <c r="F124" s="254">
        <v>0</v>
      </c>
      <c r="G124" s="35"/>
      <c r="H124" s="40"/>
    </row>
    <row r="125" spans="1:8" s="2" customFormat="1" ht="16.899999999999999" customHeight="1">
      <c r="A125" s="35"/>
      <c r="B125" s="40"/>
      <c r="C125" s="253" t="s">
        <v>19</v>
      </c>
      <c r="D125" s="253" t="s">
        <v>521</v>
      </c>
      <c r="E125" s="18" t="s">
        <v>19</v>
      </c>
      <c r="F125" s="254">
        <v>11.64</v>
      </c>
      <c r="G125" s="35"/>
      <c r="H125" s="40"/>
    </row>
    <row r="126" spans="1:8" s="2" customFormat="1" ht="16.899999999999999" customHeight="1">
      <c r="A126" s="35"/>
      <c r="B126" s="40"/>
      <c r="C126" s="253" t="s">
        <v>109</v>
      </c>
      <c r="D126" s="253" t="s">
        <v>235</v>
      </c>
      <c r="E126" s="18" t="s">
        <v>19</v>
      </c>
      <c r="F126" s="254">
        <v>37.74</v>
      </c>
      <c r="G126" s="35"/>
      <c r="H126" s="40"/>
    </row>
    <row r="127" spans="1:8" s="2" customFormat="1" ht="16.899999999999999" customHeight="1">
      <c r="A127" s="35"/>
      <c r="B127" s="40"/>
      <c r="C127" s="255" t="s">
        <v>751</v>
      </c>
      <c r="D127" s="35"/>
      <c r="E127" s="35"/>
      <c r="F127" s="35"/>
      <c r="G127" s="35"/>
      <c r="H127" s="40"/>
    </row>
    <row r="128" spans="1:8" s="2" customFormat="1" ht="16.899999999999999" customHeight="1">
      <c r="A128" s="35"/>
      <c r="B128" s="40"/>
      <c r="C128" s="253" t="s">
        <v>513</v>
      </c>
      <c r="D128" s="253" t="s">
        <v>514</v>
      </c>
      <c r="E128" s="18" t="s">
        <v>92</v>
      </c>
      <c r="F128" s="254">
        <v>37.74</v>
      </c>
      <c r="G128" s="35"/>
      <c r="H128" s="40"/>
    </row>
    <row r="129" spans="1:8" s="2" customFormat="1" ht="16.899999999999999" customHeight="1">
      <c r="A129" s="35"/>
      <c r="B129" s="40"/>
      <c r="C129" s="253" t="s">
        <v>523</v>
      </c>
      <c r="D129" s="253" t="s">
        <v>524</v>
      </c>
      <c r="E129" s="18" t="s">
        <v>92</v>
      </c>
      <c r="F129" s="254">
        <v>37.74</v>
      </c>
      <c r="G129" s="35"/>
      <c r="H129" s="40"/>
    </row>
    <row r="130" spans="1:8" s="2" customFormat="1" ht="16.899999999999999" customHeight="1">
      <c r="A130" s="35"/>
      <c r="B130" s="40"/>
      <c r="C130" s="253" t="s">
        <v>529</v>
      </c>
      <c r="D130" s="253" t="s">
        <v>530</v>
      </c>
      <c r="E130" s="18" t="s">
        <v>92</v>
      </c>
      <c r="F130" s="254">
        <v>41.640999999999998</v>
      </c>
      <c r="G130" s="35"/>
      <c r="H130" s="40"/>
    </row>
    <row r="131" spans="1:8" s="2" customFormat="1" ht="16.899999999999999" customHeight="1">
      <c r="A131" s="35"/>
      <c r="B131" s="40"/>
      <c r="C131" s="253" t="s">
        <v>535</v>
      </c>
      <c r="D131" s="253" t="s">
        <v>536</v>
      </c>
      <c r="E131" s="18" t="s">
        <v>92</v>
      </c>
      <c r="F131" s="254">
        <v>41.640999999999998</v>
      </c>
      <c r="G131" s="35"/>
      <c r="H131" s="40"/>
    </row>
    <row r="132" spans="1:8" s="2" customFormat="1" ht="16.899999999999999" customHeight="1">
      <c r="A132" s="35"/>
      <c r="B132" s="40"/>
      <c r="C132" s="253" t="s">
        <v>541</v>
      </c>
      <c r="D132" s="253" t="s">
        <v>542</v>
      </c>
      <c r="E132" s="18" t="s">
        <v>92</v>
      </c>
      <c r="F132" s="254">
        <v>37.74</v>
      </c>
      <c r="G132" s="35"/>
      <c r="H132" s="40"/>
    </row>
    <row r="133" spans="1:8" s="2" customFormat="1" ht="16.899999999999999" customHeight="1">
      <c r="A133" s="35"/>
      <c r="B133" s="40"/>
      <c r="C133" s="249" t="s">
        <v>137</v>
      </c>
      <c r="D133" s="250" t="s">
        <v>138</v>
      </c>
      <c r="E133" s="251" t="s">
        <v>102</v>
      </c>
      <c r="F133" s="252">
        <v>14.56</v>
      </c>
      <c r="G133" s="35"/>
      <c r="H133" s="40"/>
    </row>
    <row r="134" spans="1:8" s="2" customFormat="1" ht="16.899999999999999" customHeight="1">
      <c r="A134" s="35"/>
      <c r="B134" s="40"/>
      <c r="C134" s="253" t="s">
        <v>19</v>
      </c>
      <c r="D134" s="253" t="s">
        <v>205</v>
      </c>
      <c r="E134" s="18" t="s">
        <v>19</v>
      </c>
      <c r="F134" s="254">
        <v>0</v>
      </c>
      <c r="G134" s="35"/>
      <c r="H134" s="40"/>
    </row>
    <row r="135" spans="1:8" s="2" customFormat="1" ht="16.899999999999999" customHeight="1">
      <c r="A135" s="35"/>
      <c r="B135" s="40"/>
      <c r="C135" s="253" t="s">
        <v>137</v>
      </c>
      <c r="D135" s="253" t="s">
        <v>206</v>
      </c>
      <c r="E135" s="18" t="s">
        <v>19</v>
      </c>
      <c r="F135" s="254">
        <v>14.56</v>
      </c>
      <c r="G135" s="35"/>
      <c r="H135" s="40"/>
    </row>
    <row r="136" spans="1:8" s="2" customFormat="1" ht="16.899999999999999" customHeight="1">
      <c r="A136" s="35"/>
      <c r="B136" s="40"/>
      <c r="C136" s="255" t="s">
        <v>751</v>
      </c>
      <c r="D136" s="35"/>
      <c r="E136" s="35"/>
      <c r="F136" s="35"/>
      <c r="G136" s="35"/>
      <c r="H136" s="40"/>
    </row>
    <row r="137" spans="1:8" s="2" customFormat="1" ht="16.899999999999999" customHeight="1">
      <c r="A137" s="35"/>
      <c r="B137" s="40"/>
      <c r="C137" s="253" t="s">
        <v>200</v>
      </c>
      <c r="D137" s="253" t="s">
        <v>201</v>
      </c>
      <c r="E137" s="18" t="s">
        <v>92</v>
      </c>
      <c r="F137" s="254">
        <v>14.56</v>
      </c>
      <c r="G137" s="35"/>
      <c r="H137" s="40"/>
    </row>
    <row r="138" spans="1:8" s="2" customFormat="1" ht="16.899999999999999" customHeight="1">
      <c r="A138" s="35"/>
      <c r="B138" s="40"/>
      <c r="C138" s="253" t="s">
        <v>315</v>
      </c>
      <c r="D138" s="253" t="s">
        <v>316</v>
      </c>
      <c r="E138" s="18" t="s">
        <v>92</v>
      </c>
      <c r="F138" s="254">
        <v>14.56</v>
      </c>
      <c r="G138" s="35"/>
      <c r="H138" s="40"/>
    </row>
    <row r="139" spans="1:8" s="2" customFormat="1" ht="16.899999999999999" customHeight="1">
      <c r="A139" s="35"/>
      <c r="B139" s="40"/>
      <c r="C139" s="249" t="s">
        <v>104</v>
      </c>
      <c r="D139" s="250" t="s">
        <v>104</v>
      </c>
      <c r="E139" s="251" t="s">
        <v>96</v>
      </c>
      <c r="F139" s="252">
        <v>2.4</v>
      </c>
      <c r="G139" s="35"/>
      <c r="H139" s="40"/>
    </row>
    <row r="140" spans="1:8" s="2" customFormat="1" ht="16.899999999999999" customHeight="1">
      <c r="A140" s="35"/>
      <c r="B140" s="40"/>
      <c r="C140" s="253" t="s">
        <v>19</v>
      </c>
      <c r="D140" s="253" t="s">
        <v>599</v>
      </c>
      <c r="E140" s="18" t="s">
        <v>19</v>
      </c>
      <c r="F140" s="254">
        <v>2.4</v>
      </c>
      <c r="G140" s="35"/>
      <c r="H140" s="40"/>
    </row>
    <row r="141" spans="1:8" s="2" customFormat="1" ht="16.899999999999999" customHeight="1">
      <c r="A141" s="35"/>
      <c r="B141" s="40"/>
      <c r="C141" s="253" t="s">
        <v>104</v>
      </c>
      <c r="D141" s="253" t="s">
        <v>235</v>
      </c>
      <c r="E141" s="18" t="s">
        <v>19</v>
      </c>
      <c r="F141" s="254">
        <v>2.4</v>
      </c>
      <c r="G141" s="35"/>
      <c r="H141" s="40"/>
    </row>
    <row r="142" spans="1:8" s="2" customFormat="1" ht="16.899999999999999" customHeight="1">
      <c r="A142" s="35"/>
      <c r="B142" s="40"/>
      <c r="C142" s="255" t="s">
        <v>751</v>
      </c>
      <c r="D142" s="35"/>
      <c r="E142" s="35"/>
      <c r="F142" s="35"/>
      <c r="G142" s="35"/>
      <c r="H142" s="40"/>
    </row>
    <row r="143" spans="1:8" s="2" customFormat="1" ht="16.899999999999999" customHeight="1">
      <c r="A143" s="35"/>
      <c r="B143" s="40"/>
      <c r="C143" s="253" t="s">
        <v>594</v>
      </c>
      <c r="D143" s="253" t="s">
        <v>595</v>
      </c>
      <c r="E143" s="18" t="s">
        <v>96</v>
      </c>
      <c r="F143" s="254">
        <v>2.4</v>
      </c>
      <c r="G143" s="35"/>
      <c r="H143" s="40"/>
    </row>
    <row r="144" spans="1:8" s="2" customFormat="1" ht="16.899999999999999" customHeight="1">
      <c r="A144" s="35"/>
      <c r="B144" s="40"/>
      <c r="C144" s="253" t="s">
        <v>582</v>
      </c>
      <c r="D144" s="253" t="s">
        <v>583</v>
      </c>
      <c r="E144" s="18" t="s">
        <v>96</v>
      </c>
      <c r="F144" s="254">
        <v>16.023</v>
      </c>
      <c r="G144" s="35"/>
      <c r="H144" s="40"/>
    </row>
    <row r="145" spans="1:8" s="2" customFormat="1" ht="16.899999999999999" customHeight="1">
      <c r="A145" s="35"/>
      <c r="B145" s="40"/>
      <c r="C145" s="249" t="s">
        <v>147</v>
      </c>
      <c r="D145" s="250" t="s">
        <v>147</v>
      </c>
      <c r="E145" s="251" t="s">
        <v>96</v>
      </c>
      <c r="F145" s="252">
        <v>3.1349999999999998</v>
      </c>
      <c r="G145" s="35"/>
      <c r="H145" s="40"/>
    </row>
    <row r="146" spans="1:8" s="2" customFormat="1" ht="16.899999999999999" customHeight="1">
      <c r="A146" s="35"/>
      <c r="B146" s="40"/>
      <c r="C146" s="253" t="s">
        <v>19</v>
      </c>
      <c r="D146" s="253" t="s">
        <v>611</v>
      </c>
      <c r="E146" s="18" t="s">
        <v>19</v>
      </c>
      <c r="F146" s="254">
        <v>3.1349999999999998</v>
      </c>
      <c r="G146" s="35"/>
      <c r="H146" s="40"/>
    </row>
    <row r="147" spans="1:8" s="2" customFormat="1" ht="16.899999999999999" customHeight="1">
      <c r="A147" s="35"/>
      <c r="B147" s="40"/>
      <c r="C147" s="253" t="s">
        <v>147</v>
      </c>
      <c r="D147" s="253" t="s">
        <v>235</v>
      </c>
      <c r="E147" s="18" t="s">
        <v>19</v>
      </c>
      <c r="F147" s="254">
        <v>3.1349999999999998</v>
      </c>
      <c r="G147" s="35"/>
      <c r="H147" s="40"/>
    </row>
    <row r="148" spans="1:8" s="2" customFormat="1" ht="16.899999999999999" customHeight="1">
      <c r="A148" s="35"/>
      <c r="B148" s="40"/>
      <c r="C148" s="255" t="s">
        <v>751</v>
      </c>
      <c r="D148" s="35"/>
      <c r="E148" s="35"/>
      <c r="F148" s="35"/>
      <c r="G148" s="35"/>
      <c r="H148" s="40"/>
    </row>
    <row r="149" spans="1:8" s="2" customFormat="1" ht="16.899999999999999" customHeight="1">
      <c r="A149" s="35"/>
      <c r="B149" s="40"/>
      <c r="C149" s="253" t="s">
        <v>608</v>
      </c>
      <c r="D149" s="253" t="s">
        <v>284</v>
      </c>
      <c r="E149" s="18" t="s">
        <v>96</v>
      </c>
      <c r="F149" s="254">
        <v>3.1349999999999998</v>
      </c>
      <c r="G149" s="35"/>
      <c r="H149" s="40"/>
    </row>
    <row r="150" spans="1:8" s="2" customFormat="1" ht="16.899999999999999" customHeight="1">
      <c r="A150" s="35"/>
      <c r="B150" s="40"/>
      <c r="C150" s="253" t="s">
        <v>582</v>
      </c>
      <c r="D150" s="253" t="s">
        <v>583</v>
      </c>
      <c r="E150" s="18" t="s">
        <v>96</v>
      </c>
      <c r="F150" s="254">
        <v>16.023</v>
      </c>
      <c r="G150" s="35"/>
      <c r="H150" s="40"/>
    </row>
    <row r="151" spans="1:8" s="2" customFormat="1" ht="16.899999999999999" customHeight="1">
      <c r="A151" s="35"/>
      <c r="B151" s="40"/>
      <c r="C151" s="249" t="s">
        <v>99</v>
      </c>
      <c r="D151" s="250" t="s">
        <v>99</v>
      </c>
      <c r="E151" s="251" t="s">
        <v>96</v>
      </c>
      <c r="F151" s="252">
        <v>16.023</v>
      </c>
      <c r="G151" s="35"/>
      <c r="H151" s="40"/>
    </row>
    <row r="152" spans="1:8" s="2" customFormat="1" ht="16.899999999999999" customHeight="1">
      <c r="A152" s="35"/>
      <c r="B152" s="40"/>
      <c r="C152" s="253" t="s">
        <v>19</v>
      </c>
      <c r="D152" s="253" t="s">
        <v>94</v>
      </c>
      <c r="E152" s="18" t="s">
        <v>19</v>
      </c>
      <c r="F152" s="254">
        <v>10.488</v>
      </c>
      <c r="G152" s="35"/>
      <c r="H152" s="40"/>
    </row>
    <row r="153" spans="1:8" s="2" customFormat="1" ht="16.899999999999999" customHeight="1">
      <c r="A153" s="35"/>
      <c r="B153" s="40"/>
      <c r="C153" s="253" t="s">
        <v>19</v>
      </c>
      <c r="D153" s="253" t="s">
        <v>147</v>
      </c>
      <c r="E153" s="18" t="s">
        <v>19</v>
      </c>
      <c r="F153" s="254">
        <v>3.1349999999999998</v>
      </c>
      <c r="G153" s="35"/>
      <c r="H153" s="40"/>
    </row>
    <row r="154" spans="1:8" s="2" customFormat="1" ht="16.899999999999999" customHeight="1">
      <c r="A154" s="35"/>
      <c r="B154" s="40"/>
      <c r="C154" s="253" t="s">
        <v>19</v>
      </c>
      <c r="D154" s="253" t="s">
        <v>104</v>
      </c>
      <c r="E154" s="18" t="s">
        <v>19</v>
      </c>
      <c r="F154" s="254">
        <v>2.4</v>
      </c>
      <c r="G154" s="35"/>
      <c r="H154" s="40"/>
    </row>
    <row r="155" spans="1:8" s="2" customFormat="1" ht="16.899999999999999" customHeight="1">
      <c r="A155" s="35"/>
      <c r="B155" s="40"/>
      <c r="C155" s="253" t="s">
        <v>99</v>
      </c>
      <c r="D155" s="253" t="s">
        <v>235</v>
      </c>
      <c r="E155" s="18" t="s">
        <v>19</v>
      </c>
      <c r="F155" s="254">
        <v>16.023</v>
      </c>
      <c r="G155" s="35"/>
      <c r="H155" s="40"/>
    </row>
    <row r="156" spans="1:8" s="2" customFormat="1" ht="16.899999999999999" customHeight="1">
      <c r="A156" s="35"/>
      <c r="B156" s="40"/>
      <c r="C156" s="255" t="s">
        <v>751</v>
      </c>
      <c r="D156" s="35"/>
      <c r="E156" s="35"/>
      <c r="F156" s="35"/>
      <c r="G156" s="35"/>
      <c r="H156" s="40"/>
    </row>
    <row r="157" spans="1:8" s="2" customFormat="1" ht="16.899999999999999" customHeight="1">
      <c r="A157" s="35"/>
      <c r="B157" s="40"/>
      <c r="C157" s="253" t="s">
        <v>582</v>
      </c>
      <c r="D157" s="253" t="s">
        <v>583</v>
      </c>
      <c r="E157" s="18" t="s">
        <v>96</v>
      </c>
      <c r="F157" s="254">
        <v>16.023</v>
      </c>
      <c r="G157" s="35"/>
      <c r="H157" s="40"/>
    </row>
    <row r="158" spans="1:8" s="2" customFormat="1" ht="16.899999999999999" customHeight="1">
      <c r="A158" s="35"/>
      <c r="B158" s="40"/>
      <c r="C158" s="253" t="s">
        <v>587</v>
      </c>
      <c r="D158" s="253" t="s">
        <v>588</v>
      </c>
      <c r="E158" s="18" t="s">
        <v>96</v>
      </c>
      <c r="F158" s="254">
        <v>384.55200000000002</v>
      </c>
      <c r="G158" s="35"/>
      <c r="H158" s="40"/>
    </row>
    <row r="159" spans="1:8" s="2" customFormat="1" ht="16.899999999999999" customHeight="1">
      <c r="A159" s="35"/>
      <c r="B159" s="40"/>
      <c r="C159" s="249" t="s">
        <v>94</v>
      </c>
      <c r="D159" s="250" t="s">
        <v>95</v>
      </c>
      <c r="E159" s="251" t="s">
        <v>96</v>
      </c>
      <c r="F159" s="252">
        <v>10.488</v>
      </c>
      <c r="G159" s="35"/>
      <c r="H159" s="40"/>
    </row>
    <row r="160" spans="1:8" s="2" customFormat="1" ht="16.899999999999999" customHeight="1">
      <c r="A160" s="35"/>
      <c r="B160" s="40"/>
      <c r="C160" s="253" t="s">
        <v>19</v>
      </c>
      <c r="D160" s="253" t="s">
        <v>606</v>
      </c>
      <c r="E160" s="18" t="s">
        <v>19</v>
      </c>
      <c r="F160" s="254">
        <v>10.488</v>
      </c>
      <c r="G160" s="35"/>
      <c r="H160" s="40"/>
    </row>
    <row r="161" spans="1:8" s="2" customFormat="1" ht="16.899999999999999" customHeight="1">
      <c r="A161" s="35"/>
      <c r="B161" s="40"/>
      <c r="C161" s="253" t="s">
        <v>94</v>
      </c>
      <c r="D161" s="253" t="s">
        <v>235</v>
      </c>
      <c r="E161" s="18" t="s">
        <v>19</v>
      </c>
      <c r="F161" s="254">
        <v>10.488</v>
      </c>
      <c r="G161" s="35"/>
      <c r="H161" s="40"/>
    </row>
    <row r="162" spans="1:8" s="2" customFormat="1" ht="16.899999999999999" customHeight="1">
      <c r="A162" s="35"/>
      <c r="B162" s="40"/>
      <c r="C162" s="255" t="s">
        <v>751</v>
      </c>
      <c r="D162" s="35"/>
      <c r="E162" s="35"/>
      <c r="F162" s="35"/>
      <c r="G162" s="35"/>
      <c r="H162" s="40"/>
    </row>
    <row r="163" spans="1:8" s="2" customFormat="1" ht="16.899999999999999" customHeight="1">
      <c r="A163" s="35"/>
      <c r="B163" s="40"/>
      <c r="C163" s="253" t="s">
        <v>601</v>
      </c>
      <c r="D163" s="253" t="s">
        <v>602</v>
      </c>
      <c r="E163" s="18" t="s">
        <v>96</v>
      </c>
      <c r="F163" s="254">
        <v>10.488</v>
      </c>
      <c r="G163" s="35"/>
      <c r="H163" s="40"/>
    </row>
    <row r="164" spans="1:8" s="2" customFormat="1" ht="16.899999999999999" customHeight="1">
      <c r="A164" s="35"/>
      <c r="B164" s="40"/>
      <c r="C164" s="253" t="s">
        <v>582</v>
      </c>
      <c r="D164" s="253" t="s">
        <v>583</v>
      </c>
      <c r="E164" s="18" t="s">
        <v>96</v>
      </c>
      <c r="F164" s="254">
        <v>16.023</v>
      </c>
      <c r="G164" s="35"/>
      <c r="H164" s="40"/>
    </row>
    <row r="165" spans="1:8" s="2" customFormat="1" ht="16.899999999999999" customHeight="1">
      <c r="A165" s="35"/>
      <c r="B165" s="40"/>
      <c r="C165" s="249" t="s">
        <v>122</v>
      </c>
      <c r="D165" s="250" t="s">
        <v>123</v>
      </c>
      <c r="E165" s="251" t="s">
        <v>102</v>
      </c>
      <c r="F165" s="252">
        <v>8.32</v>
      </c>
      <c r="G165" s="35"/>
      <c r="H165" s="40"/>
    </row>
    <row r="166" spans="1:8" s="2" customFormat="1" ht="16.899999999999999" customHeight="1">
      <c r="A166" s="35"/>
      <c r="B166" s="40"/>
      <c r="C166" s="253" t="s">
        <v>19</v>
      </c>
      <c r="D166" s="253" t="s">
        <v>205</v>
      </c>
      <c r="E166" s="18" t="s">
        <v>19</v>
      </c>
      <c r="F166" s="254">
        <v>0</v>
      </c>
      <c r="G166" s="35"/>
      <c r="H166" s="40"/>
    </row>
    <row r="167" spans="1:8" s="2" customFormat="1" ht="16.899999999999999" customHeight="1">
      <c r="A167" s="35"/>
      <c r="B167" s="40"/>
      <c r="C167" s="253" t="s">
        <v>122</v>
      </c>
      <c r="D167" s="253" t="s">
        <v>213</v>
      </c>
      <c r="E167" s="18" t="s">
        <v>19</v>
      </c>
      <c r="F167" s="254">
        <v>8.32</v>
      </c>
      <c r="G167" s="35"/>
      <c r="H167" s="40"/>
    </row>
    <row r="168" spans="1:8" s="2" customFormat="1" ht="16.899999999999999" customHeight="1">
      <c r="A168" s="35"/>
      <c r="B168" s="40"/>
      <c r="C168" s="255" t="s">
        <v>751</v>
      </c>
      <c r="D168" s="35"/>
      <c r="E168" s="35"/>
      <c r="F168" s="35"/>
      <c r="G168" s="35"/>
      <c r="H168" s="40"/>
    </row>
    <row r="169" spans="1:8" s="2" customFormat="1" ht="16.899999999999999" customHeight="1">
      <c r="A169" s="35"/>
      <c r="B169" s="40"/>
      <c r="C169" s="253" t="s">
        <v>208</v>
      </c>
      <c r="D169" s="253" t="s">
        <v>209</v>
      </c>
      <c r="E169" s="18" t="s">
        <v>102</v>
      </c>
      <c r="F169" s="254">
        <v>8.32</v>
      </c>
      <c r="G169" s="35"/>
      <c r="H169" s="40"/>
    </row>
    <row r="170" spans="1:8" s="2" customFormat="1" ht="16.899999999999999" customHeight="1">
      <c r="A170" s="35"/>
      <c r="B170" s="40"/>
      <c r="C170" s="253" t="s">
        <v>258</v>
      </c>
      <c r="D170" s="253" t="s">
        <v>259</v>
      </c>
      <c r="E170" s="18" t="s">
        <v>102</v>
      </c>
      <c r="F170" s="254">
        <v>12.602</v>
      </c>
      <c r="G170" s="35"/>
      <c r="H170" s="40"/>
    </row>
    <row r="171" spans="1:8" s="2" customFormat="1" ht="16.899999999999999" customHeight="1">
      <c r="A171" s="35"/>
      <c r="B171" s="40"/>
      <c r="C171" s="249" t="s">
        <v>133</v>
      </c>
      <c r="D171" s="250" t="s">
        <v>133</v>
      </c>
      <c r="E171" s="251" t="s">
        <v>102</v>
      </c>
      <c r="F171" s="252">
        <v>4.742</v>
      </c>
      <c r="G171" s="35"/>
      <c r="H171" s="40"/>
    </row>
    <row r="172" spans="1:8" s="2" customFormat="1" ht="16.899999999999999" customHeight="1">
      <c r="A172" s="35"/>
      <c r="B172" s="40"/>
      <c r="C172" s="253" t="s">
        <v>19</v>
      </c>
      <c r="D172" s="253" t="s">
        <v>205</v>
      </c>
      <c r="E172" s="18" t="s">
        <v>19</v>
      </c>
      <c r="F172" s="254">
        <v>0</v>
      </c>
      <c r="G172" s="35"/>
      <c r="H172" s="40"/>
    </row>
    <row r="173" spans="1:8" s="2" customFormat="1" ht="16.899999999999999" customHeight="1">
      <c r="A173" s="35"/>
      <c r="B173" s="40"/>
      <c r="C173" s="253" t="s">
        <v>133</v>
      </c>
      <c r="D173" s="253" t="s">
        <v>301</v>
      </c>
      <c r="E173" s="18" t="s">
        <v>19</v>
      </c>
      <c r="F173" s="254">
        <v>4.742</v>
      </c>
      <c r="G173" s="35"/>
      <c r="H173" s="40"/>
    </row>
    <row r="174" spans="1:8" s="2" customFormat="1" ht="16.899999999999999" customHeight="1">
      <c r="A174" s="35"/>
      <c r="B174" s="40"/>
      <c r="C174" s="255" t="s">
        <v>751</v>
      </c>
      <c r="D174" s="35"/>
      <c r="E174" s="35"/>
      <c r="F174" s="35"/>
      <c r="G174" s="35"/>
      <c r="H174" s="40"/>
    </row>
    <row r="175" spans="1:8" s="2" customFormat="1" ht="16.899999999999999" customHeight="1">
      <c r="A175" s="35"/>
      <c r="B175" s="40"/>
      <c r="C175" s="253" t="s">
        <v>295</v>
      </c>
      <c r="D175" s="253" t="s">
        <v>296</v>
      </c>
      <c r="E175" s="18" t="s">
        <v>102</v>
      </c>
      <c r="F175" s="254">
        <v>4.742</v>
      </c>
      <c r="G175" s="35"/>
      <c r="H175" s="40"/>
    </row>
    <row r="176" spans="1:8" s="2" customFormat="1" ht="16.899999999999999" customHeight="1">
      <c r="A176" s="35"/>
      <c r="B176" s="40"/>
      <c r="C176" s="253" t="s">
        <v>250</v>
      </c>
      <c r="D176" s="253" t="s">
        <v>251</v>
      </c>
      <c r="E176" s="18" t="s">
        <v>102</v>
      </c>
      <c r="F176" s="254">
        <v>12.396000000000001</v>
      </c>
      <c r="G176" s="35"/>
      <c r="H176" s="40"/>
    </row>
    <row r="177" spans="1:8" s="2" customFormat="1" ht="16.899999999999999" customHeight="1">
      <c r="A177" s="35"/>
      <c r="B177" s="40"/>
      <c r="C177" s="253" t="s">
        <v>258</v>
      </c>
      <c r="D177" s="253" t="s">
        <v>259</v>
      </c>
      <c r="E177" s="18" t="s">
        <v>102</v>
      </c>
      <c r="F177" s="254">
        <v>12.602</v>
      </c>
      <c r="G177" s="35"/>
      <c r="H177" s="40"/>
    </row>
    <row r="178" spans="1:8" s="2" customFormat="1" ht="16.899999999999999" customHeight="1">
      <c r="A178" s="35"/>
      <c r="B178" s="40"/>
      <c r="C178" s="253" t="s">
        <v>273</v>
      </c>
      <c r="D178" s="253" t="s">
        <v>274</v>
      </c>
      <c r="E178" s="18" t="s">
        <v>102</v>
      </c>
      <c r="F178" s="254">
        <v>7.6539999999999999</v>
      </c>
      <c r="G178" s="35"/>
      <c r="H178" s="40"/>
    </row>
    <row r="179" spans="1:8" s="2" customFormat="1" ht="16.899999999999999" customHeight="1">
      <c r="A179" s="35"/>
      <c r="B179" s="40"/>
      <c r="C179" s="253" t="s">
        <v>288</v>
      </c>
      <c r="D179" s="253" t="s">
        <v>289</v>
      </c>
      <c r="E179" s="18" t="s">
        <v>102</v>
      </c>
      <c r="F179" s="254">
        <v>7.6539999999999999</v>
      </c>
      <c r="G179" s="35"/>
      <c r="H179" s="40"/>
    </row>
    <row r="180" spans="1:8" s="2" customFormat="1" ht="16.899999999999999" customHeight="1">
      <c r="A180" s="35"/>
      <c r="B180" s="40"/>
      <c r="C180" s="249" t="s">
        <v>752</v>
      </c>
      <c r="D180" s="250" t="s">
        <v>753</v>
      </c>
      <c r="E180" s="251" t="s">
        <v>102</v>
      </c>
      <c r="F180" s="252">
        <v>0</v>
      </c>
      <c r="G180" s="35"/>
      <c r="H180" s="40"/>
    </row>
    <row r="181" spans="1:8" s="2" customFormat="1" ht="7.35" customHeight="1">
      <c r="A181" s="35"/>
      <c r="B181" s="128"/>
      <c r="C181" s="129"/>
      <c r="D181" s="129"/>
      <c r="E181" s="129"/>
      <c r="F181" s="129"/>
      <c r="G181" s="129"/>
      <c r="H181" s="40"/>
    </row>
    <row r="182" spans="1:8" s="2" customFormat="1" ht="11.25">
      <c r="A182" s="35"/>
      <c r="B182" s="35"/>
      <c r="C182" s="35"/>
      <c r="D182" s="35"/>
      <c r="E182" s="35"/>
      <c r="F182" s="35"/>
      <c r="G182" s="35"/>
      <c r="H182" s="35"/>
    </row>
  </sheetData>
  <sheetProtection algorithmName="SHA-512" hashValue="xPzO8X7/8kjLbOELx/C9CD989iKaRopcueAjd5AO94sB+k1r8qMIaZVHxg6BGwsZOC16+9YOJlpVtohBT1Je6A==" saltValue="eIsNL5mgfwlQtFdLSTlpFSLIL+xp9Wq9G/F7EeyjUYt5//VFh0IUv7Xae2kGmlpRgcmuunrFfCD0AoJA6wbSd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s="1" customFormat="1" ht="37.5" customHeight="1"/>
    <row r="2" spans="2:11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6" customFormat="1" ht="45" customHeight="1">
      <c r="B3" s="260"/>
      <c r="C3" s="389" t="s">
        <v>754</v>
      </c>
      <c r="D3" s="389"/>
      <c r="E3" s="389"/>
      <c r="F3" s="389"/>
      <c r="G3" s="389"/>
      <c r="H3" s="389"/>
      <c r="I3" s="389"/>
      <c r="J3" s="389"/>
      <c r="K3" s="261"/>
    </row>
    <row r="4" spans="2:11" s="1" customFormat="1" ht="25.5" customHeight="1">
      <c r="B4" s="262"/>
      <c r="C4" s="394" t="s">
        <v>755</v>
      </c>
      <c r="D4" s="394"/>
      <c r="E4" s="394"/>
      <c r="F4" s="394"/>
      <c r="G4" s="394"/>
      <c r="H4" s="394"/>
      <c r="I4" s="394"/>
      <c r="J4" s="394"/>
      <c r="K4" s="263"/>
    </row>
    <row r="5" spans="2:11" s="1" customFormat="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s="1" customFormat="1" ht="15" customHeight="1">
      <c r="B6" s="262"/>
      <c r="C6" s="393" t="s">
        <v>756</v>
      </c>
      <c r="D6" s="393"/>
      <c r="E6" s="393"/>
      <c r="F6" s="393"/>
      <c r="G6" s="393"/>
      <c r="H6" s="393"/>
      <c r="I6" s="393"/>
      <c r="J6" s="393"/>
      <c r="K6" s="263"/>
    </row>
    <row r="7" spans="2:11" s="1" customFormat="1" ht="15" customHeight="1">
      <c r="B7" s="266"/>
      <c r="C7" s="393" t="s">
        <v>757</v>
      </c>
      <c r="D7" s="393"/>
      <c r="E7" s="393"/>
      <c r="F7" s="393"/>
      <c r="G7" s="393"/>
      <c r="H7" s="393"/>
      <c r="I7" s="393"/>
      <c r="J7" s="393"/>
      <c r="K7" s="263"/>
    </row>
    <row r="8" spans="2:11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s="1" customFormat="1" ht="15" customHeight="1">
      <c r="B9" s="266"/>
      <c r="C9" s="393" t="s">
        <v>758</v>
      </c>
      <c r="D9" s="393"/>
      <c r="E9" s="393"/>
      <c r="F9" s="393"/>
      <c r="G9" s="393"/>
      <c r="H9" s="393"/>
      <c r="I9" s="393"/>
      <c r="J9" s="393"/>
      <c r="K9" s="263"/>
    </row>
    <row r="10" spans="2:11" s="1" customFormat="1" ht="15" customHeight="1">
      <c r="B10" s="266"/>
      <c r="C10" s="265"/>
      <c r="D10" s="393" t="s">
        <v>759</v>
      </c>
      <c r="E10" s="393"/>
      <c r="F10" s="393"/>
      <c r="G10" s="393"/>
      <c r="H10" s="393"/>
      <c r="I10" s="393"/>
      <c r="J10" s="393"/>
      <c r="K10" s="263"/>
    </row>
    <row r="11" spans="2:11" s="1" customFormat="1" ht="15" customHeight="1">
      <c r="B11" s="266"/>
      <c r="C11" s="267"/>
      <c r="D11" s="393" t="s">
        <v>760</v>
      </c>
      <c r="E11" s="393"/>
      <c r="F11" s="393"/>
      <c r="G11" s="393"/>
      <c r="H11" s="393"/>
      <c r="I11" s="393"/>
      <c r="J11" s="393"/>
      <c r="K11" s="263"/>
    </row>
    <row r="12" spans="2:11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pans="2:11" s="1" customFormat="1" ht="15" customHeight="1">
      <c r="B13" s="266"/>
      <c r="C13" s="267"/>
      <c r="D13" s="268" t="s">
        <v>761</v>
      </c>
      <c r="E13" s="265"/>
      <c r="F13" s="265"/>
      <c r="G13" s="265"/>
      <c r="H13" s="265"/>
      <c r="I13" s="265"/>
      <c r="J13" s="265"/>
      <c r="K13" s="263"/>
    </row>
    <row r="14" spans="2:11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pans="2:11" s="1" customFormat="1" ht="15" customHeight="1">
      <c r="B15" s="266"/>
      <c r="C15" s="267"/>
      <c r="D15" s="393" t="s">
        <v>762</v>
      </c>
      <c r="E15" s="393"/>
      <c r="F15" s="393"/>
      <c r="G15" s="393"/>
      <c r="H15" s="393"/>
      <c r="I15" s="393"/>
      <c r="J15" s="393"/>
      <c r="K15" s="263"/>
    </row>
    <row r="16" spans="2:11" s="1" customFormat="1" ht="15" customHeight="1">
      <c r="B16" s="266"/>
      <c r="C16" s="267"/>
      <c r="D16" s="393" t="s">
        <v>763</v>
      </c>
      <c r="E16" s="393"/>
      <c r="F16" s="393"/>
      <c r="G16" s="393"/>
      <c r="H16" s="393"/>
      <c r="I16" s="393"/>
      <c r="J16" s="393"/>
      <c r="K16" s="263"/>
    </row>
    <row r="17" spans="2:11" s="1" customFormat="1" ht="15" customHeight="1">
      <c r="B17" s="266"/>
      <c r="C17" s="267"/>
      <c r="D17" s="393" t="s">
        <v>764</v>
      </c>
      <c r="E17" s="393"/>
      <c r="F17" s="393"/>
      <c r="G17" s="393"/>
      <c r="H17" s="393"/>
      <c r="I17" s="393"/>
      <c r="J17" s="393"/>
      <c r="K17" s="263"/>
    </row>
    <row r="18" spans="2:11" s="1" customFormat="1" ht="15" customHeight="1">
      <c r="B18" s="266"/>
      <c r="C18" s="267"/>
      <c r="D18" s="267"/>
      <c r="E18" s="269" t="s">
        <v>83</v>
      </c>
      <c r="F18" s="393" t="s">
        <v>765</v>
      </c>
      <c r="G18" s="393"/>
      <c r="H18" s="393"/>
      <c r="I18" s="393"/>
      <c r="J18" s="393"/>
      <c r="K18" s="263"/>
    </row>
    <row r="19" spans="2:11" s="1" customFormat="1" ht="15" customHeight="1">
      <c r="B19" s="266"/>
      <c r="C19" s="267"/>
      <c r="D19" s="267"/>
      <c r="E19" s="269" t="s">
        <v>766</v>
      </c>
      <c r="F19" s="393" t="s">
        <v>767</v>
      </c>
      <c r="G19" s="393"/>
      <c r="H19" s="393"/>
      <c r="I19" s="393"/>
      <c r="J19" s="393"/>
      <c r="K19" s="263"/>
    </row>
    <row r="20" spans="2:11" s="1" customFormat="1" ht="15" customHeight="1">
      <c r="B20" s="266"/>
      <c r="C20" s="267"/>
      <c r="D20" s="267"/>
      <c r="E20" s="269" t="s">
        <v>768</v>
      </c>
      <c r="F20" s="393" t="s">
        <v>769</v>
      </c>
      <c r="G20" s="393"/>
      <c r="H20" s="393"/>
      <c r="I20" s="393"/>
      <c r="J20" s="393"/>
      <c r="K20" s="263"/>
    </row>
    <row r="21" spans="2:11" s="1" customFormat="1" ht="15" customHeight="1">
      <c r="B21" s="266"/>
      <c r="C21" s="267"/>
      <c r="D21" s="267"/>
      <c r="E21" s="269" t="s">
        <v>87</v>
      </c>
      <c r="F21" s="393" t="s">
        <v>88</v>
      </c>
      <c r="G21" s="393"/>
      <c r="H21" s="393"/>
      <c r="I21" s="393"/>
      <c r="J21" s="393"/>
      <c r="K21" s="263"/>
    </row>
    <row r="22" spans="2:11" s="1" customFormat="1" ht="15" customHeight="1">
      <c r="B22" s="266"/>
      <c r="C22" s="267"/>
      <c r="D22" s="267"/>
      <c r="E22" s="269" t="s">
        <v>770</v>
      </c>
      <c r="F22" s="393" t="s">
        <v>771</v>
      </c>
      <c r="G22" s="393"/>
      <c r="H22" s="393"/>
      <c r="I22" s="393"/>
      <c r="J22" s="393"/>
      <c r="K22" s="263"/>
    </row>
    <row r="23" spans="2:11" s="1" customFormat="1" ht="15" customHeight="1">
      <c r="B23" s="266"/>
      <c r="C23" s="267"/>
      <c r="D23" s="267"/>
      <c r="E23" s="269" t="s">
        <v>772</v>
      </c>
      <c r="F23" s="393" t="s">
        <v>773</v>
      </c>
      <c r="G23" s="393"/>
      <c r="H23" s="393"/>
      <c r="I23" s="393"/>
      <c r="J23" s="393"/>
      <c r="K23" s="263"/>
    </row>
    <row r="24" spans="2:11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pans="2:11" s="1" customFormat="1" ht="15" customHeight="1">
      <c r="B25" s="266"/>
      <c r="C25" s="393" t="s">
        <v>774</v>
      </c>
      <c r="D25" s="393"/>
      <c r="E25" s="393"/>
      <c r="F25" s="393"/>
      <c r="G25" s="393"/>
      <c r="H25" s="393"/>
      <c r="I25" s="393"/>
      <c r="J25" s="393"/>
      <c r="K25" s="263"/>
    </row>
    <row r="26" spans="2:11" s="1" customFormat="1" ht="15" customHeight="1">
      <c r="B26" s="266"/>
      <c r="C26" s="393" t="s">
        <v>775</v>
      </c>
      <c r="D26" s="393"/>
      <c r="E26" s="393"/>
      <c r="F26" s="393"/>
      <c r="G26" s="393"/>
      <c r="H26" s="393"/>
      <c r="I26" s="393"/>
      <c r="J26" s="393"/>
      <c r="K26" s="263"/>
    </row>
    <row r="27" spans="2:11" s="1" customFormat="1" ht="15" customHeight="1">
      <c r="B27" s="266"/>
      <c r="C27" s="265"/>
      <c r="D27" s="393" t="s">
        <v>776</v>
      </c>
      <c r="E27" s="393"/>
      <c r="F27" s="393"/>
      <c r="G27" s="393"/>
      <c r="H27" s="393"/>
      <c r="I27" s="393"/>
      <c r="J27" s="393"/>
      <c r="K27" s="263"/>
    </row>
    <row r="28" spans="2:11" s="1" customFormat="1" ht="15" customHeight="1">
      <c r="B28" s="266"/>
      <c r="C28" s="267"/>
      <c r="D28" s="393" t="s">
        <v>777</v>
      </c>
      <c r="E28" s="393"/>
      <c r="F28" s="393"/>
      <c r="G28" s="393"/>
      <c r="H28" s="393"/>
      <c r="I28" s="393"/>
      <c r="J28" s="393"/>
      <c r="K28" s="263"/>
    </row>
    <row r="29" spans="2:11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pans="2:11" s="1" customFormat="1" ht="15" customHeight="1">
      <c r="B30" s="266"/>
      <c r="C30" s="267"/>
      <c r="D30" s="393" t="s">
        <v>778</v>
      </c>
      <c r="E30" s="393"/>
      <c r="F30" s="393"/>
      <c r="G30" s="393"/>
      <c r="H30" s="393"/>
      <c r="I30" s="393"/>
      <c r="J30" s="393"/>
      <c r="K30" s="263"/>
    </row>
    <row r="31" spans="2:11" s="1" customFormat="1" ht="15" customHeight="1">
      <c r="B31" s="266"/>
      <c r="C31" s="267"/>
      <c r="D31" s="393" t="s">
        <v>779</v>
      </c>
      <c r="E31" s="393"/>
      <c r="F31" s="393"/>
      <c r="G31" s="393"/>
      <c r="H31" s="393"/>
      <c r="I31" s="393"/>
      <c r="J31" s="393"/>
      <c r="K31" s="263"/>
    </row>
    <row r="32" spans="2:11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pans="2:11" s="1" customFormat="1" ht="15" customHeight="1">
      <c r="B33" s="266"/>
      <c r="C33" s="267"/>
      <c r="D33" s="393" t="s">
        <v>780</v>
      </c>
      <c r="E33" s="393"/>
      <c r="F33" s="393"/>
      <c r="G33" s="393"/>
      <c r="H33" s="393"/>
      <c r="I33" s="393"/>
      <c r="J33" s="393"/>
      <c r="K33" s="263"/>
    </row>
    <row r="34" spans="2:11" s="1" customFormat="1" ht="15" customHeight="1">
      <c r="B34" s="266"/>
      <c r="C34" s="267"/>
      <c r="D34" s="393" t="s">
        <v>781</v>
      </c>
      <c r="E34" s="393"/>
      <c r="F34" s="393"/>
      <c r="G34" s="393"/>
      <c r="H34" s="393"/>
      <c r="I34" s="393"/>
      <c r="J34" s="393"/>
      <c r="K34" s="263"/>
    </row>
    <row r="35" spans="2:11" s="1" customFormat="1" ht="15" customHeight="1">
      <c r="B35" s="266"/>
      <c r="C35" s="267"/>
      <c r="D35" s="393" t="s">
        <v>782</v>
      </c>
      <c r="E35" s="393"/>
      <c r="F35" s="393"/>
      <c r="G35" s="393"/>
      <c r="H35" s="393"/>
      <c r="I35" s="393"/>
      <c r="J35" s="393"/>
      <c r="K35" s="263"/>
    </row>
    <row r="36" spans="2:11" s="1" customFormat="1" ht="15" customHeight="1">
      <c r="B36" s="266"/>
      <c r="C36" s="267"/>
      <c r="D36" s="265"/>
      <c r="E36" s="268" t="s">
        <v>171</v>
      </c>
      <c r="F36" s="265"/>
      <c r="G36" s="393" t="s">
        <v>783</v>
      </c>
      <c r="H36" s="393"/>
      <c r="I36" s="393"/>
      <c r="J36" s="393"/>
      <c r="K36" s="263"/>
    </row>
    <row r="37" spans="2:11" s="1" customFormat="1" ht="30.75" customHeight="1">
      <c r="B37" s="266"/>
      <c r="C37" s="267"/>
      <c r="D37" s="265"/>
      <c r="E37" s="268" t="s">
        <v>784</v>
      </c>
      <c r="F37" s="265"/>
      <c r="G37" s="393" t="s">
        <v>785</v>
      </c>
      <c r="H37" s="393"/>
      <c r="I37" s="393"/>
      <c r="J37" s="393"/>
      <c r="K37" s="263"/>
    </row>
    <row r="38" spans="2:11" s="1" customFormat="1" ht="15" customHeight="1">
      <c r="B38" s="266"/>
      <c r="C38" s="267"/>
      <c r="D38" s="265"/>
      <c r="E38" s="268" t="s">
        <v>57</v>
      </c>
      <c r="F38" s="265"/>
      <c r="G38" s="393" t="s">
        <v>786</v>
      </c>
      <c r="H38" s="393"/>
      <c r="I38" s="393"/>
      <c r="J38" s="393"/>
      <c r="K38" s="263"/>
    </row>
    <row r="39" spans="2:11" s="1" customFormat="1" ht="15" customHeight="1">
      <c r="B39" s="266"/>
      <c r="C39" s="267"/>
      <c r="D39" s="265"/>
      <c r="E39" s="268" t="s">
        <v>58</v>
      </c>
      <c r="F39" s="265"/>
      <c r="G39" s="393" t="s">
        <v>787</v>
      </c>
      <c r="H39" s="393"/>
      <c r="I39" s="393"/>
      <c r="J39" s="393"/>
      <c r="K39" s="263"/>
    </row>
    <row r="40" spans="2:11" s="1" customFormat="1" ht="15" customHeight="1">
      <c r="B40" s="266"/>
      <c r="C40" s="267"/>
      <c r="D40" s="265"/>
      <c r="E40" s="268" t="s">
        <v>172</v>
      </c>
      <c r="F40" s="265"/>
      <c r="G40" s="393" t="s">
        <v>788</v>
      </c>
      <c r="H40" s="393"/>
      <c r="I40" s="393"/>
      <c r="J40" s="393"/>
      <c r="K40" s="263"/>
    </row>
    <row r="41" spans="2:11" s="1" customFormat="1" ht="15" customHeight="1">
      <c r="B41" s="266"/>
      <c r="C41" s="267"/>
      <c r="D41" s="265"/>
      <c r="E41" s="268" t="s">
        <v>173</v>
      </c>
      <c r="F41" s="265"/>
      <c r="G41" s="393" t="s">
        <v>789</v>
      </c>
      <c r="H41" s="393"/>
      <c r="I41" s="393"/>
      <c r="J41" s="393"/>
      <c r="K41" s="263"/>
    </row>
    <row r="42" spans="2:11" s="1" customFormat="1" ht="15" customHeight="1">
      <c r="B42" s="266"/>
      <c r="C42" s="267"/>
      <c r="D42" s="265"/>
      <c r="E42" s="268" t="s">
        <v>790</v>
      </c>
      <c r="F42" s="265"/>
      <c r="G42" s="393" t="s">
        <v>791</v>
      </c>
      <c r="H42" s="393"/>
      <c r="I42" s="393"/>
      <c r="J42" s="393"/>
      <c r="K42" s="263"/>
    </row>
    <row r="43" spans="2:11" s="1" customFormat="1" ht="15" customHeight="1">
      <c r="B43" s="266"/>
      <c r="C43" s="267"/>
      <c r="D43" s="265"/>
      <c r="E43" s="268"/>
      <c r="F43" s="265"/>
      <c r="G43" s="393" t="s">
        <v>792</v>
      </c>
      <c r="H43" s="393"/>
      <c r="I43" s="393"/>
      <c r="J43" s="393"/>
      <c r="K43" s="263"/>
    </row>
    <row r="44" spans="2:11" s="1" customFormat="1" ht="15" customHeight="1">
      <c r="B44" s="266"/>
      <c r="C44" s="267"/>
      <c r="D44" s="265"/>
      <c r="E44" s="268" t="s">
        <v>793</v>
      </c>
      <c r="F44" s="265"/>
      <c r="G44" s="393" t="s">
        <v>794</v>
      </c>
      <c r="H44" s="393"/>
      <c r="I44" s="393"/>
      <c r="J44" s="393"/>
      <c r="K44" s="263"/>
    </row>
    <row r="45" spans="2:11" s="1" customFormat="1" ht="15" customHeight="1">
      <c r="B45" s="266"/>
      <c r="C45" s="267"/>
      <c r="D45" s="265"/>
      <c r="E45" s="268" t="s">
        <v>175</v>
      </c>
      <c r="F45" s="265"/>
      <c r="G45" s="393" t="s">
        <v>795</v>
      </c>
      <c r="H45" s="393"/>
      <c r="I45" s="393"/>
      <c r="J45" s="393"/>
      <c r="K45" s="263"/>
    </row>
    <row r="46" spans="2:11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pans="2:11" s="1" customFormat="1" ht="15" customHeight="1">
      <c r="B47" s="266"/>
      <c r="C47" s="267"/>
      <c r="D47" s="393" t="s">
        <v>796</v>
      </c>
      <c r="E47" s="393"/>
      <c r="F47" s="393"/>
      <c r="G47" s="393"/>
      <c r="H47" s="393"/>
      <c r="I47" s="393"/>
      <c r="J47" s="393"/>
      <c r="K47" s="263"/>
    </row>
    <row r="48" spans="2:11" s="1" customFormat="1" ht="15" customHeight="1">
      <c r="B48" s="266"/>
      <c r="C48" s="267"/>
      <c r="D48" s="267"/>
      <c r="E48" s="393" t="s">
        <v>797</v>
      </c>
      <c r="F48" s="393"/>
      <c r="G48" s="393"/>
      <c r="H48" s="393"/>
      <c r="I48" s="393"/>
      <c r="J48" s="393"/>
      <c r="K48" s="263"/>
    </row>
    <row r="49" spans="2:11" s="1" customFormat="1" ht="15" customHeight="1">
      <c r="B49" s="266"/>
      <c r="C49" s="267"/>
      <c r="D49" s="267"/>
      <c r="E49" s="393" t="s">
        <v>798</v>
      </c>
      <c r="F49" s="393"/>
      <c r="G49" s="393"/>
      <c r="H49" s="393"/>
      <c r="I49" s="393"/>
      <c r="J49" s="393"/>
      <c r="K49" s="263"/>
    </row>
    <row r="50" spans="2:11" s="1" customFormat="1" ht="15" customHeight="1">
      <c r="B50" s="266"/>
      <c r="C50" s="267"/>
      <c r="D50" s="267"/>
      <c r="E50" s="393" t="s">
        <v>799</v>
      </c>
      <c r="F50" s="393"/>
      <c r="G50" s="393"/>
      <c r="H50" s="393"/>
      <c r="I50" s="393"/>
      <c r="J50" s="393"/>
      <c r="K50" s="263"/>
    </row>
    <row r="51" spans="2:11" s="1" customFormat="1" ht="15" customHeight="1">
      <c r="B51" s="266"/>
      <c r="C51" s="267"/>
      <c r="D51" s="393" t="s">
        <v>800</v>
      </c>
      <c r="E51" s="393"/>
      <c r="F51" s="393"/>
      <c r="G51" s="393"/>
      <c r="H51" s="393"/>
      <c r="I51" s="393"/>
      <c r="J51" s="393"/>
      <c r="K51" s="263"/>
    </row>
    <row r="52" spans="2:11" s="1" customFormat="1" ht="25.5" customHeight="1">
      <c r="B52" s="262"/>
      <c r="C52" s="394" t="s">
        <v>801</v>
      </c>
      <c r="D52" s="394"/>
      <c r="E52" s="394"/>
      <c r="F52" s="394"/>
      <c r="G52" s="394"/>
      <c r="H52" s="394"/>
      <c r="I52" s="394"/>
      <c r="J52" s="394"/>
      <c r="K52" s="263"/>
    </row>
    <row r="53" spans="2:11" s="1" customFormat="1" ht="5.25" customHeight="1">
      <c r="B53" s="262"/>
      <c r="C53" s="264"/>
      <c r="D53" s="264"/>
      <c r="E53" s="264"/>
      <c r="F53" s="264"/>
      <c r="G53" s="264"/>
      <c r="H53" s="264"/>
      <c r="I53" s="264"/>
      <c r="J53" s="264"/>
      <c r="K53" s="263"/>
    </row>
    <row r="54" spans="2:11" s="1" customFormat="1" ht="15" customHeight="1">
      <c r="B54" s="262"/>
      <c r="C54" s="393" t="s">
        <v>802</v>
      </c>
      <c r="D54" s="393"/>
      <c r="E54" s="393"/>
      <c r="F54" s="393"/>
      <c r="G54" s="393"/>
      <c r="H54" s="393"/>
      <c r="I54" s="393"/>
      <c r="J54" s="393"/>
      <c r="K54" s="263"/>
    </row>
    <row r="55" spans="2:11" s="1" customFormat="1" ht="15" customHeight="1">
      <c r="B55" s="262"/>
      <c r="C55" s="393" t="s">
        <v>803</v>
      </c>
      <c r="D55" s="393"/>
      <c r="E55" s="393"/>
      <c r="F55" s="393"/>
      <c r="G55" s="393"/>
      <c r="H55" s="393"/>
      <c r="I55" s="393"/>
      <c r="J55" s="393"/>
      <c r="K55" s="263"/>
    </row>
    <row r="56" spans="2:11" s="1" customFormat="1" ht="12.75" customHeight="1">
      <c r="B56" s="262"/>
      <c r="C56" s="265"/>
      <c r="D56" s="265"/>
      <c r="E56" s="265"/>
      <c r="F56" s="265"/>
      <c r="G56" s="265"/>
      <c r="H56" s="265"/>
      <c r="I56" s="265"/>
      <c r="J56" s="265"/>
      <c r="K56" s="263"/>
    </row>
    <row r="57" spans="2:11" s="1" customFormat="1" ht="15" customHeight="1">
      <c r="B57" s="262"/>
      <c r="C57" s="393" t="s">
        <v>804</v>
      </c>
      <c r="D57" s="393"/>
      <c r="E57" s="393"/>
      <c r="F57" s="393"/>
      <c r="G57" s="393"/>
      <c r="H57" s="393"/>
      <c r="I57" s="393"/>
      <c r="J57" s="393"/>
      <c r="K57" s="263"/>
    </row>
    <row r="58" spans="2:11" s="1" customFormat="1" ht="15" customHeight="1">
      <c r="B58" s="262"/>
      <c r="C58" s="267"/>
      <c r="D58" s="393" t="s">
        <v>805</v>
      </c>
      <c r="E58" s="393"/>
      <c r="F58" s="393"/>
      <c r="G58" s="393"/>
      <c r="H58" s="393"/>
      <c r="I58" s="393"/>
      <c r="J58" s="393"/>
      <c r="K58" s="263"/>
    </row>
    <row r="59" spans="2:11" s="1" customFormat="1" ht="15" customHeight="1">
      <c r="B59" s="262"/>
      <c r="C59" s="267"/>
      <c r="D59" s="393" t="s">
        <v>806</v>
      </c>
      <c r="E59" s="393"/>
      <c r="F59" s="393"/>
      <c r="G59" s="393"/>
      <c r="H59" s="393"/>
      <c r="I59" s="393"/>
      <c r="J59" s="393"/>
      <c r="K59" s="263"/>
    </row>
    <row r="60" spans="2:11" s="1" customFormat="1" ht="15" customHeight="1">
      <c r="B60" s="262"/>
      <c r="C60" s="267"/>
      <c r="D60" s="393" t="s">
        <v>807</v>
      </c>
      <c r="E60" s="393"/>
      <c r="F60" s="393"/>
      <c r="G60" s="393"/>
      <c r="H60" s="393"/>
      <c r="I60" s="393"/>
      <c r="J60" s="393"/>
      <c r="K60" s="263"/>
    </row>
    <row r="61" spans="2:11" s="1" customFormat="1" ht="15" customHeight="1">
      <c r="B61" s="262"/>
      <c r="C61" s="267"/>
      <c r="D61" s="393" t="s">
        <v>808</v>
      </c>
      <c r="E61" s="393"/>
      <c r="F61" s="393"/>
      <c r="G61" s="393"/>
      <c r="H61" s="393"/>
      <c r="I61" s="393"/>
      <c r="J61" s="393"/>
      <c r="K61" s="263"/>
    </row>
    <row r="62" spans="2:11" s="1" customFormat="1" ht="15" customHeight="1">
      <c r="B62" s="262"/>
      <c r="C62" s="267"/>
      <c r="D62" s="395" t="s">
        <v>809</v>
      </c>
      <c r="E62" s="395"/>
      <c r="F62" s="395"/>
      <c r="G62" s="395"/>
      <c r="H62" s="395"/>
      <c r="I62" s="395"/>
      <c r="J62" s="395"/>
      <c r="K62" s="263"/>
    </row>
    <row r="63" spans="2:11" s="1" customFormat="1" ht="15" customHeight="1">
      <c r="B63" s="262"/>
      <c r="C63" s="267"/>
      <c r="D63" s="393" t="s">
        <v>810</v>
      </c>
      <c r="E63" s="393"/>
      <c r="F63" s="393"/>
      <c r="G63" s="393"/>
      <c r="H63" s="393"/>
      <c r="I63" s="393"/>
      <c r="J63" s="393"/>
      <c r="K63" s="263"/>
    </row>
    <row r="64" spans="2:11" s="1" customFormat="1" ht="12.75" customHeight="1">
      <c r="B64" s="262"/>
      <c r="C64" s="267"/>
      <c r="D64" s="267"/>
      <c r="E64" s="270"/>
      <c r="F64" s="267"/>
      <c r="G64" s="267"/>
      <c r="H64" s="267"/>
      <c r="I64" s="267"/>
      <c r="J64" s="267"/>
      <c r="K64" s="263"/>
    </row>
    <row r="65" spans="2:11" s="1" customFormat="1" ht="15" customHeight="1">
      <c r="B65" s="262"/>
      <c r="C65" s="267"/>
      <c r="D65" s="393" t="s">
        <v>811</v>
      </c>
      <c r="E65" s="393"/>
      <c r="F65" s="393"/>
      <c r="G65" s="393"/>
      <c r="H65" s="393"/>
      <c r="I65" s="393"/>
      <c r="J65" s="393"/>
      <c r="K65" s="263"/>
    </row>
    <row r="66" spans="2:11" s="1" customFormat="1" ht="15" customHeight="1">
      <c r="B66" s="262"/>
      <c r="C66" s="267"/>
      <c r="D66" s="395" t="s">
        <v>812</v>
      </c>
      <c r="E66" s="395"/>
      <c r="F66" s="395"/>
      <c r="G66" s="395"/>
      <c r="H66" s="395"/>
      <c r="I66" s="395"/>
      <c r="J66" s="395"/>
      <c r="K66" s="263"/>
    </row>
    <row r="67" spans="2:11" s="1" customFormat="1" ht="15" customHeight="1">
      <c r="B67" s="262"/>
      <c r="C67" s="267"/>
      <c r="D67" s="393" t="s">
        <v>813</v>
      </c>
      <c r="E67" s="393"/>
      <c r="F67" s="393"/>
      <c r="G67" s="393"/>
      <c r="H67" s="393"/>
      <c r="I67" s="393"/>
      <c r="J67" s="393"/>
      <c r="K67" s="263"/>
    </row>
    <row r="68" spans="2:11" s="1" customFormat="1" ht="15" customHeight="1">
      <c r="B68" s="262"/>
      <c r="C68" s="267"/>
      <c r="D68" s="393" t="s">
        <v>814</v>
      </c>
      <c r="E68" s="393"/>
      <c r="F68" s="393"/>
      <c r="G68" s="393"/>
      <c r="H68" s="393"/>
      <c r="I68" s="393"/>
      <c r="J68" s="393"/>
      <c r="K68" s="263"/>
    </row>
    <row r="69" spans="2:11" s="1" customFormat="1" ht="15" customHeight="1">
      <c r="B69" s="262"/>
      <c r="C69" s="267"/>
      <c r="D69" s="393" t="s">
        <v>815</v>
      </c>
      <c r="E69" s="393"/>
      <c r="F69" s="393"/>
      <c r="G69" s="393"/>
      <c r="H69" s="393"/>
      <c r="I69" s="393"/>
      <c r="J69" s="393"/>
      <c r="K69" s="263"/>
    </row>
    <row r="70" spans="2:11" s="1" customFormat="1" ht="15" customHeight="1">
      <c r="B70" s="262"/>
      <c r="C70" s="267"/>
      <c r="D70" s="393" t="s">
        <v>816</v>
      </c>
      <c r="E70" s="393"/>
      <c r="F70" s="393"/>
      <c r="G70" s="393"/>
      <c r="H70" s="393"/>
      <c r="I70" s="393"/>
      <c r="J70" s="393"/>
      <c r="K70" s="263"/>
    </row>
    <row r="71" spans="2:1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pans="2:11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pans="2:11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pans="2:11" s="1" customFormat="1" ht="45" customHeight="1">
      <c r="B75" s="279"/>
      <c r="C75" s="388" t="s">
        <v>817</v>
      </c>
      <c r="D75" s="388"/>
      <c r="E75" s="388"/>
      <c r="F75" s="388"/>
      <c r="G75" s="388"/>
      <c r="H75" s="388"/>
      <c r="I75" s="388"/>
      <c r="J75" s="388"/>
      <c r="K75" s="280"/>
    </row>
    <row r="76" spans="2:11" s="1" customFormat="1" ht="17.25" customHeight="1">
      <c r="B76" s="279"/>
      <c r="C76" s="281" t="s">
        <v>818</v>
      </c>
      <c r="D76" s="281"/>
      <c r="E76" s="281"/>
      <c r="F76" s="281" t="s">
        <v>819</v>
      </c>
      <c r="G76" s="282"/>
      <c r="H76" s="281" t="s">
        <v>58</v>
      </c>
      <c r="I76" s="281" t="s">
        <v>61</v>
      </c>
      <c r="J76" s="281" t="s">
        <v>820</v>
      </c>
      <c r="K76" s="280"/>
    </row>
    <row r="77" spans="2:11" s="1" customFormat="1" ht="17.25" customHeight="1">
      <c r="B77" s="279"/>
      <c r="C77" s="283" t="s">
        <v>821</v>
      </c>
      <c r="D77" s="283"/>
      <c r="E77" s="283"/>
      <c r="F77" s="284" t="s">
        <v>822</v>
      </c>
      <c r="G77" s="285"/>
      <c r="H77" s="283"/>
      <c r="I77" s="283"/>
      <c r="J77" s="283" t="s">
        <v>823</v>
      </c>
      <c r="K77" s="280"/>
    </row>
    <row r="78" spans="2:11" s="1" customFormat="1" ht="5.25" customHeight="1">
      <c r="B78" s="279"/>
      <c r="C78" s="286"/>
      <c r="D78" s="286"/>
      <c r="E78" s="286"/>
      <c r="F78" s="286"/>
      <c r="G78" s="287"/>
      <c r="H78" s="286"/>
      <c r="I78" s="286"/>
      <c r="J78" s="286"/>
      <c r="K78" s="280"/>
    </row>
    <row r="79" spans="2:11" s="1" customFormat="1" ht="15" customHeight="1">
      <c r="B79" s="279"/>
      <c r="C79" s="268" t="s">
        <v>57</v>
      </c>
      <c r="D79" s="288"/>
      <c r="E79" s="288"/>
      <c r="F79" s="289" t="s">
        <v>824</v>
      </c>
      <c r="G79" s="290"/>
      <c r="H79" s="268" t="s">
        <v>825</v>
      </c>
      <c r="I79" s="268" t="s">
        <v>826</v>
      </c>
      <c r="J79" s="268">
        <v>20</v>
      </c>
      <c r="K79" s="280"/>
    </row>
    <row r="80" spans="2:11" s="1" customFormat="1" ht="15" customHeight="1">
      <c r="B80" s="279"/>
      <c r="C80" s="268" t="s">
        <v>827</v>
      </c>
      <c r="D80" s="268"/>
      <c r="E80" s="268"/>
      <c r="F80" s="289" t="s">
        <v>824</v>
      </c>
      <c r="G80" s="290"/>
      <c r="H80" s="268" t="s">
        <v>828</v>
      </c>
      <c r="I80" s="268" t="s">
        <v>826</v>
      </c>
      <c r="J80" s="268">
        <v>120</v>
      </c>
      <c r="K80" s="280"/>
    </row>
    <row r="81" spans="2:11" s="1" customFormat="1" ht="15" customHeight="1">
      <c r="B81" s="291"/>
      <c r="C81" s="268" t="s">
        <v>829</v>
      </c>
      <c r="D81" s="268"/>
      <c r="E81" s="268"/>
      <c r="F81" s="289" t="s">
        <v>830</v>
      </c>
      <c r="G81" s="290"/>
      <c r="H81" s="268" t="s">
        <v>831</v>
      </c>
      <c r="I81" s="268" t="s">
        <v>826</v>
      </c>
      <c r="J81" s="268">
        <v>50</v>
      </c>
      <c r="K81" s="280"/>
    </row>
    <row r="82" spans="2:11" s="1" customFormat="1" ht="15" customHeight="1">
      <c r="B82" s="291"/>
      <c r="C82" s="268" t="s">
        <v>832</v>
      </c>
      <c r="D82" s="268"/>
      <c r="E82" s="268"/>
      <c r="F82" s="289" t="s">
        <v>824</v>
      </c>
      <c r="G82" s="290"/>
      <c r="H82" s="268" t="s">
        <v>833</v>
      </c>
      <c r="I82" s="268" t="s">
        <v>834</v>
      </c>
      <c r="J82" s="268"/>
      <c r="K82" s="280"/>
    </row>
    <row r="83" spans="2:11" s="1" customFormat="1" ht="15" customHeight="1">
      <c r="B83" s="291"/>
      <c r="C83" s="292" t="s">
        <v>835</v>
      </c>
      <c r="D83" s="292"/>
      <c r="E83" s="292"/>
      <c r="F83" s="293" t="s">
        <v>830</v>
      </c>
      <c r="G83" s="292"/>
      <c r="H83" s="292" t="s">
        <v>836</v>
      </c>
      <c r="I83" s="292" t="s">
        <v>826</v>
      </c>
      <c r="J83" s="292">
        <v>15</v>
      </c>
      <c r="K83" s="280"/>
    </row>
    <row r="84" spans="2:11" s="1" customFormat="1" ht="15" customHeight="1">
      <c r="B84" s="291"/>
      <c r="C84" s="292" t="s">
        <v>837</v>
      </c>
      <c r="D84" s="292"/>
      <c r="E84" s="292"/>
      <c r="F84" s="293" t="s">
        <v>830</v>
      </c>
      <c r="G84" s="292"/>
      <c r="H84" s="292" t="s">
        <v>838</v>
      </c>
      <c r="I84" s="292" t="s">
        <v>826</v>
      </c>
      <c r="J84" s="292">
        <v>15</v>
      </c>
      <c r="K84" s="280"/>
    </row>
    <row r="85" spans="2:11" s="1" customFormat="1" ht="15" customHeight="1">
      <c r="B85" s="291"/>
      <c r="C85" s="292" t="s">
        <v>839</v>
      </c>
      <c r="D85" s="292"/>
      <c r="E85" s="292"/>
      <c r="F85" s="293" t="s">
        <v>830</v>
      </c>
      <c r="G85" s="292"/>
      <c r="H85" s="292" t="s">
        <v>840</v>
      </c>
      <c r="I85" s="292" t="s">
        <v>826</v>
      </c>
      <c r="J85" s="292">
        <v>20</v>
      </c>
      <c r="K85" s="280"/>
    </row>
    <row r="86" spans="2:11" s="1" customFormat="1" ht="15" customHeight="1">
      <c r="B86" s="291"/>
      <c r="C86" s="292" t="s">
        <v>841</v>
      </c>
      <c r="D86" s="292"/>
      <c r="E86" s="292"/>
      <c r="F86" s="293" t="s">
        <v>830</v>
      </c>
      <c r="G86" s="292"/>
      <c r="H86" s="292" t="s">
        <v>842</v>
      </c>
      <c r="I86" s="292" t="s">
        <v>826</v>
      </c>
      <c r="J86" s="292">
        <v>20</v>
      </c>
      <c r="K86" s="280"/>
    </row>
    <row r="87" spans="2:11" s="1" customFormat="1" ht="15" customHeight="1">
      <c r="B87" s="291"/>
      <c r="C87" s="268" t="s">
        <v>843</v>
      </c>
      <c r="D87" s="268"/>
      <c r="E87" s="268"/>
      <c r="F87" s="289" t="s">
        <v>830</v>
      </c>
      <c r="G87" s="290"/>
      <c r="H87" s="268" t="s">
        <v>844</v>
      </c>
      <c r="I87" s="268" t="s">
        <v>826</v>
      </c>
      <c r="J87" s="268">
        <v>50</v>
      </c>
      <c r="K87" s="280"/>
    </row>
    <row r="88" spans="2:11" s="1" customFormat="1" ht="15" customHeight="1">
      <c r="B88" s="291"/>
      <c r="C88" s="268" t="s">
        <v>845</v>
      </c>
      <c r="D88" s="268"/>
      <c r="E88" s="268"/>
      <c r="F88" s="289" t="s">
        <v>830</v>
      </c>
      <c r="G88" s="290"/>
      <c r="H88" s="268" t="s">
        <v>846</v>
      </c>
      <c r="I88" s="268" t="s">
        <v>826</v>
      </c>
      <c r="J88" s="268">
        <v>20</v>
      </c>
      <c r="K88" s="280"/>
    </row>
    <row r="89" spans="2:11" s="1" customFormat="1" ht="15" customHeight="1">
      <c r="B89" s="291"/>
      <c r="C89" s="268" t="s">
        <v>847</v>
      </c>
      <c r="D89" s="268"/>
      <c r="E89" s="268"/>
      <c r="F89" s="289" t="s">
        <v>830</v>
      </c>
      <c r="G89" s="290"/>
      <c r="H89" s="268" t="s">
        <v>848</v>
      </c>
      <c r="I89" s="268" t="s">
        <v>826</v>
      </c>
      <c r="J89" s="268">
        <v>20</v>
      </c>
      <c r="K89" s="280"/>
    </row>
    <row r="90" spans="2:11" s="1" customFormat="1" ht="15" customHeight="1">
      <c r="B90" s="291"/>
      <c r="C90" s="268" t="s">
        <v>849</v>
      </c>
      <c r="D90" s="268"/>
      <c r="E90" s="268"/>
      <c r="F90" s="289" t="s">
        <v>830</v>
      </c>
      <c r="G90" s="290"/>
      <c r="H90" s="268" t="s">
        <v>850</v>
      </c>
      <c r="I90" s="268" t="s">
        <v>826</v>
      </c>
      <c r="J90" s="268">
        <v>50</v>
      </c>
      <c r="K90" s="280"/>
    </row>
    <row r="91" spans="2:11" s="1" customFormat="1" ht="15" customHeight="1">
      <c r="B91" s="291"/>
      <c r="C91" s="268" t="s">
        <v>851</v>
      </c>
      <c r="D91" s="268"/>
      <c r="E91" s="268"/>
      <c r="F91" s="289" t="s">
        <v>830</v>
      </c>
      <c r="G91" s="290"/>
      <c r="H91" s="268" t="s">
        <v>851</v>
      </c>
      <c r="I91" s="268" t="s">
        <v>826</v>
      </c>
      <c r="J91" s="268">
        <v>50</v>
      </c>
      <c r="K91" s="280"/>
    </row>
    <row r="92" spans="2:11" s="1" customFormat="1" ht="15" customHeight="1">
      <c r="B92" s="291"/>
      <c r="C92" s="268" t="s">
        <v>852</v>
      </c>
      <c r="D92" s="268"/>
      <c r="E92" s="268"/>
      <c r="F92" s="289" t="s">
        <v>830</v>
      </c>
      <c r="G92" s="290"/>
      <c r="H92" s="268" t="s">
        <v>853</v>
      </c>
      <c r="I92" s="268" t="s">
        <v>826</v>
      </c>
      <c r="J92" s="268">
        <v>255</v>
      </c>
      <c r="K92" s="280"/>
    </row>
    <row r="93" spans="2:11" s="1" customFormat="1" ht="15" customHeight="1">
      <c r="B93" s="291"/>
      <c r="C93" s="268" t="s">
        <v>854</v>
      </c>
      <c r="D93" s="268"/>
      <c r="E93" s="268"/>
      <c r="F93" s="289" t="s">
        <v>824</v>
      </c>
      <c r="G93" s="290"/>
      <c r="H93" s="268" t="s">
        <v>855</v>
      </c>
      <c r="I93" s="268" t="s">
        <v>856</v>
      </c>
      <c r="J93" s="268"/>
      <c r="K93" s="280"/>
    </row>
    <row r="94" spans="2:11" s="1" customFormat="1" ht="15" customHeight="1">
      <c r="B94" s="291"/>
      <c r="C94" s="268" t="s">
        <v>857</v>
      </c>
      <c r="D94" s="268"/>
      <c r="E94" s="268"/>
      <c r="F94" s="289" t="s">
        <v>824</v>
      </c>
      <c r="G94" s="290"/>
      <c r="H94" s="268" t="s">
        <v>858</v>
      </c>
      <c r="I94" s="268" t="s">
        <v>859</v>
      </c>
      <c r="J94" s="268"/>
      <c r="K94" s="280"/>
    </row>
    <row r="95" spans="2:11" s="1" customFormat="1" ht="15" customHeight="1">
      <c r="B95" s="291"/>
      <c r="C95" s="268" t="s">
        <v>860</v>
      </c>
      <c r="D95" s="268"/>
      <c r="E95" s="268"/>
      <c r="F95" s="289" t="s">
        <v>824</v>
      </c>
      <c r="G95" s="290"/>
      <c r="H95" s="268" t="s">
        <v>860</v>
      </c>
      <c r="I95" s="268" t="s">
        <v>859</v>
      </c>
      <c r="J95" s="268"/>
      <c r="K95" s="280"/>
    </row>
    <row r="96" spans="2:11" s="1" customFormat="1" ht="15" customHeight="1">
      <c r="B96" s="291"/>
      <c r="C96" s="268" t="s">
        <v>42</v>
      </c>
      <c r="D96" s="268"/>
      <c r="E96" s="268"/>
      <c r="F96" s="289" t="s">
        <v>824</v>
      </c>
      <c r="G96" s="290"/>
      <c r="H96" s="268" t="s">
        <v>861</v>
      </c>
      <c r="I96" s="268" t="s">
        <v>859</v>
      </c>
      <c r="J96" s="268"/>
      <c r="K96" s="280"/>
    </row>
    <row r="97" spans="2:11" s="1" customFormat="1" ht="15" customHeight="1">
      <c r="B97" s="291"/>
      <c r="C97" s="268" t="s">
        <v>52</v>
      </c>
      <c r="D97" s="268"/>
      <c r="E97" s="268"/>
      <c r="F97" s="289" t="s">
        <v>824</v>
      </c>
      <c r="G97" s="290"/>
      <c r="H97" s="268" t="s">
        <v>862</v>
      </c>
      <c r="I97" s="268" t="s">
        <v>859</v>
      </c>
      <c r="J97" s="268"/>
      <c r="K97" s="280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pans="2:1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pans="2:11" s="1" customFormat="1" ht="45" customHeight="1">
      <c r="B102" s="279"/>
      <c r="C102" s="388" t="s">
        <v>863</v>
      </c>
      <c r="D102" s="388"/>
      <c r="E102" s="388"/>
      <c r="F102" s="388"/>
      <c r="G102" s="388"/>
      <c r="H102" s="388"/>
      <c r="I102" s="388"/>
      <c r="J102" s="388"/>
      <c r="K102" s="280"/>
    </row>
    <row r="103" spans="2:11" s="1" customFormat="1" ht="17.25" customHeight="1">
      <c r="B103" s="279"/>
      <c r="C103" s="281" t="s">
        <v>818</v>
      </c>
      <c r="D103" s="281"/>
      <c r="E103" s="281"/>
      <c r="F103" s="281" t="s">
        <v>819</v>
      </c>
      <c r="G103" s="282"/>
      <c r="H103" s="281" t="s">
        <v>58</v>
      </c>
      <c r="I103" s="281" t="s">
        <v>61</v>
      </c>
      <c r="J103" s="281" t="s">
        <v>820</v>
      </c>
      <c r="K103" s="280"/>
    </row>
    <row r="104" spans="2:11" s="1" customFormat="1" ht="17.25" customHeight="1">
      <c r="B104" s="279"/>
      <c r="C104" s="283" t="s">
        <v>821</v>
      </c>
      <c r="D104" s="283"/>
      <c r="E104" s="283"/>
      <c r="F104" s="284" t="s">
        <v>822</v>
      </c>
      <c r="G104" s="285"/>
      <c r="H104" s="283"/>
      <c r="I104" s="283"/>
      <c r="J104" s="283" t="s">
        <v>823</v>
      </c>
      <c r="K104" s="280"/>
    </row>
    <row r="105" spans="2:11" s="1" customFormat="1" ht="5.25" customHeight="1">
      <c r="B105" s="279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pans="2:11" s="1" customFormat="1" ht="15" customHeight="1">
      <c r="B106" s="279"/>
      <c r="C106" s="268" t="s">
        <v>57</v>
      </c>
      <c r="D106" s="288"/>
      <c r="E106" s="288"/>
      <c r="F106" s="289" t="s">
        <v>824</v>
      </c>
      <c r="G106" s="268"/>
      <c r="H106" s="268" t="s">
        <v>864</v>
      </c>
      <c r="I106" s="268" t="s">
        <v>826</v>
      </c>
      <c r="J106" s="268">
        <v>20</v>
      </c>
      <c r="K106" s="280"/>
    </row>
    <row r="107" spans="2:11" s="1" customFormat="1" ht="15" customHeight="1">
      <c r="B107" s="279"/>
      <c r="C107" s="268" t="s">
        <v>827</v>
      </c>
      <c r="D107" s="268"/>
      <c r="E107" s="268"/>
      <c r="F107" s="289" t="s">
        <v>824</v>
      </c>
      <c r="G107" s="268"/>
      <c r="H107" s="268" t="s">
        <v>864</v>
      </c>
      <c r="I107" s="268" t="s">
        <v>826</v>
      </c>
      <c r="J107" s="268">
        <v>120</v>
      </c>
      <c r="K107" s="280"/>
    </row>
    <row r="108" spans="2:11" s="1" customFormat="1" ht="15" customHeight="1">
      <c r="B108" s="291"/>
      <c r="C108" s="268" t="s">
        <v>829</v>
      </c>
      <c r="D108" s="268"/>
      <c r="E108" s="268"/>
      <c r="F108" s="289" t="s">
        <v>830</v>
      </c>
      <c r="G108" s="268"/>
      <c r="H108" s="268" t="s">
        <v>864</v>
      </c>
      <c r="I108" s="268" t="s">
        <v>826</v>
      </c>
      <c r="J108" s="268">
        <v>50</v>
      </c>
      <c r="K108" s="280"/>
    </row>
    <row r="109" spans="2:11" s="1" customFormat="1" ht="15" customHeight="1">
      <c r="B109" s="291"/>
      <c r="C109" s="268" t="s">
        <v>832</v>
      </c>
      <c r="D109" s="268"/>
      <c r="E109" s="268"/>
      <c r="F109" s="289" t="s">
        <v>824</v>
      </c>
      <c r="G109" s="268"/>
      <c r="H109" s="268" t="s">
        <v>864</v>
      </c>
      <c r="I109" s="268" t="s">
        <v>834</v>
      </c>
      <c r="J109" s="268"/>
      <c r="K109" s="280"/>
    </row>
    <row r="110" spans="2:11" s="1" customFormat="1" ht="15" customHeight="1">
      <c r="B110" s="291"/>
      <c r="C110" s="268" t="s">
        <v>843</v>
      </c>
      <c r="D110" s="268"/>
      <c r="E110" s="268"/>
      <c r="F110" s="289" t="s">
        <v>830</v>
      </c>
      <c r="G110" s="268"/>
      <c r="H110" s="268" t="s">
        <v>864</v>
      </c>
      <c r="I110" s="268" t="s">
        <v>826</v>
      </c>
      <c r="J110" s="268">
        <v>50</v>
      </c>
      <c r="K110" s="280"/>
    </row>
    <row r="111" spans="2:11" s="1" customFormat="1" ht="15" customHeight="1">
      <c r="B111" s="291"/>
      <c r="C111" s="268" t="s">
        <v>851</v>
      </c>
      <c r="D111" s="268"/>
      <c r="E111" s="268"/>
      <c r="F111" s="289" t="s">
        <v>830</v>
      </c>
      <c r="G111" s="268"/>
      <c r="H111" s="268" t="s">
        <v>864</v>
      </c>
      <c r="I111" s="268" t="s">
        <v>826</v>
      </c>
      <c r="J111" s="268">
        <v>50</v>
      </c>
      <c r="K111" s="280"/>
    </row>
    <row r="112" spans="2:11" s="1" customFormat="1" ht="15" customHeight="1">
      <c r="B112" s="291"/>
      <c r="C112" s="268" t="s">
        <v>849</v>
      </c>
      <c r="D112" s="268"/>
      <c r="E112" s="268"/>
      <c r="F112" s="289" t="s">
        <v>830</v>
      </c>
      <c r="G112" s="268"/>
      <c r="H112" s="268" t="s">
        <v>864</v>
      </c>
      <c r="I112" s="268" t="s">
        <v>826</v>
      </c>
      <c r="J112" s="268">
        <v>50</v>
      </c>
      <c r="K112" s="280"/>
    </row>
    <row r="113" spans="2:11" s="1" customFormat="1" ht="15" customHeight="1">
      <c r="B113" s="291"/>
      <c r="C113" s="268" t="s">
        <v>57</v>
      </c>
      <c r="D113" s="268"/>
      <c r="E113" s="268"/>
      <c r="F113" s="289" t="s">
        <v>824</v>
      </c>
      <c r="G113" s="268"/>
      <c r="H113" s="268" t="s">
        <v>865</v>
      </c>
      <c r="I113" s="268" t="s">
        <v>826</v>
      </c>
      <c r="J113" s="268">
        <v>20</v>
      </c>
      <c r="K113" s="280"/>
    </row>
    <row r="114" spans="2:11" s="1" customFormat="1" ht="15" customHeight="1">
      <c r="B114" s="291"/>
      <c r="C114" s="268" t="s">
        <v>866</v>
      </c>
      <c r="D114" s="268"/>
      <c r="E114" s="268"/>
      <c r="F114" s="289" t="s">
        <v>824</v>
      </c>
      <c r="G114" s="268"/>
      <c r="H114" s="268" t="s">
        <v>867</v>
      </c>
      <c r="I114" s="268" t="s">
        <v>826</v>
      </c>
      <c r="J114" s="268">
        <v>120</v>
      </c>
      <c r="K114" s="280"/>
    </row>
    <row r="115" spans="2:11" s="1" customFormat="1" ht="15" customHeight="1">
      <c r="B115" s="291"/>
      <c r="C115" s="268" t="s">
        <v>42</v>
      </c>
      <c r="D115" s="268"/>
      <c r="E115" s="268"/>
      <c r="F115" s="289" t="s">
        <v>824</v>
      </c>
      <c r="G115" s="268"/>
      <c r="H115" s="268" t="s">
        <v>868</v>
      </c>
      <c r="I115" s="268" t="s">
        <v>859</v>
      </c>
      <c r="J115" s="268"/>
      <c r="K115" s="280"/>
    </row>
    <row r="116" spans="2:11" s="1" customFormat="1" ht="15" customHeight="1">
      <c r="B116" s="291"/>
      <c r="C116" s="268" t="s">
        <v>52</v>
      </c>
      <c r="D116" s="268"/>
      <c r="E116" s="268"/>
      <c r="F116" s="289" t="s">
        <v>824</v>
      </c>
      <c r="G116" s="268"/>
      <c r="H116" s="268" t="s">
        <v>869</v>
      </c>
      <c r="I116" s="268" t="s">
        <v>859</v>
      </c>
      <c r="J116" s="268"/>
      <c r="K116" s="280"/>
    </row>
    <row r="117" spans="2:11" s="1" customFormat="1" ht="15" customHeight="1">
      <c r="B117" s="291"/>
      <c r="C117" s="268" t="s">
        <v>61</v>
      </c>
      <c r="D117" s="268"/>
      <c r="E117" s="268"/>
      <c r="F117" s="289" t="s">
        <v>824</v>
      </c>
      <c r="G117" s="268"/>
      <c r="H117" s="268" t="s">
        <v>870</v>
      </c>
      <c r="I117" s="268" t="s">
        <v>871</v>
      </c>
      <c r="J117" s="268"/>
      <c r="K117" s="280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pans="2:11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89" t="s">
        <v>872</v>
      </c>
      <c r="D122" s="389"/>
      <c r="E122" s="389"/>
      <c r="F122" s="389"/>
      <c r="G122" s="389"/>
      <c r="H122" s="389"/>
      <c r="I122" s="389"/>
      <c r="J122" s="389"/>
      <c r="K122" s="308"/>
    </row>
    <row r="123" spans="2:11" s="1" customFormat="1" ht="17.25" customHeight="1">
      <c r="B123" s="309"/>
      <c r="C123" s="281" t="s">
        <v>818</v>
      </c>
      <c r="D123" s="281"/>
      <c r="E123" s="281"/>
      <c r="F123" s="281" t="s">
        <v>819</v>
      </c>
      <c r="G123" s="282"/>
      <c r="H123" s="281" t="s">
        <v>58</v>
      </c>
      <c r="I123" s="281" t="s">
        <v>61</v>
      </c>
      <c r="J123" s="281" t="s">
        <v>820</v>
      </c>
      <c r="K123" s="310"/>
    </row>
    <row r="124" spans="2:11" s="1" customFormat="1" ht="17.25" customHeight="1">
      <c r="B124" s="309"/>
      <c r="C124" s="283" t="s">
        <v>821</v>
      </c>
      <c r="D124" s="283"/>
      <c r="E124" s="283"/>
      <c r="F124" s="284" t="s">
        <v>822</v>
      </c>
      <c r="G124" s="285"/>
      <c r="H124" s="283"/>
      <c r="I124" s="283"/>
      <c r="J124" s="283" t="s">
        <v>823</v>
      </c>
      <c r="K124" s="310"/>
    </row>
    <row r="125" spans="2:11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pans="2:11" s="1" customFormat="1" ht="15" customHeight="1">
      <c r="B126" s="311"/>
      <c r="C126" s="268" t="s">
        <v>827</v>
      </c>
      <c r="D126" s="288"/>
      <c r="E126" s="288"/>
      <c r="F126" s="289" t="s">
        <v>824</v>
      </c>
      <c r="G126" s="268"/>
      <c r="H126" s="268" t="s">
        <v>864</v>
      </c>
      <c r="I126" s="268" t="s">
        <v>826</v>
      </c>
      <c r="J126" s="268">
        <v>120</v>
      </c>
      <c r="K126" s="314"/>
    </row>
    <row r="127" spans="2:11" s="1" customFormat="1" ht="15" customHeight="1">
      <c r="B127" s="311"/>
      <c r="C127" s="268" t="s">
        <v>873</v>
      </c>
      <c r="D127" s="268"/>
      <c r="E127" s="268"/>
      <c r="F127" s="289" t="s">
        <v>824</v>
      </c>
      <c r="G127" s="268"/>
      <c r="H127" s="268" t="s">
        <v>874</v>
      </c>
      <c r="I127" s="268" t="s">
        <v>826</v>
      </c>
      <c r="J127" s="268" t="s">
        <v>875</v>
      </c>
      <c r="K127" s="314"/>
    </row>
    <row r="128" spans="2:11" s="1" customFormat="1" ht="15" customHeight="1">
      <c r="B128" s="311"/>
      <c r="C128" s="268" t="s">
        <v>772</v>
      </c>
      <c r="D128" s="268"/>
      <c r="E128" s="268"/>
      <c r="F128" s="289" t="s">
        <v>824</v>
      </c>
      <c r="G128" s="268"/>
      <c r="H128" s="268" t="s">
        <v>876</v>
      </c>
      <c r="I128" s="268" t="s">
        <v>826</v>
      </c>
      <c r="J128" s="268" t="s">
        <v>875</v>
      </c>
      <c r="K128" s="314"/>
    </row>
    <row r="129" spans="2:11" s="1" customFormat="1" ht="15" customHeight="1">
      <c r="B129" s="311"/>
      <c r="C129" s="268" t="s">
        <v>835</v>
      </c>
      <c r="D129" s="268"/>
      <c r="E129" s="268"/>
      <c r="F129" s="289" t="s">
        <v>830</v>
      </c>
      <c r="G129" s="268"/>
      <c r="H129" s="268" t="s">
        <v>836</v>
      </c>
      <c r="I129" s="268" t="s">
        <v>826</v>
      </c>
      <c r="J129" s="268">
        <v>15</v>
      </c>
      <c r="K129" s="314"/>
    </row>
    <row r="130" spans="2:11" s="1" customFormat="1" ht="15" customHeight="1">
      <c r="B130" s="311"/>
      <c r="C130" s="292" t="s">
        <v>837</v>
      </c>
      <c r="D130" s="292"/>
      <c r="E130" s="292"/>
      <c r="F130" s="293" t="s">
        <v>830</v>
      </c>
      <c r="G130" s="292"/>
      <c r="H130" s="292" t="s">
        <v>838</v>
      </c>
      <c r="I130" s="292" t="s">
        <v>826</v>
      </c>
      <c r="J130" s="292">
        <v>15</v>
      </c>
      <c r="K130" s="314"/>
    </row>
    <row r="131" spans="2:11" s="1" customFormat="1" ht="15" customHeight="1">
      <c r="B131" s="311"/>
      <c r="C131" s="292" t="s">
        <v>839</v>
      </c>
      <c r="D131" s="292"/>
      <c r="E131" s="292"/>
      <c r="F131" s="293" t="s">
        <v>830</v>
      </c>
      <c r="G131" s="292"/>
      <c r="H131" s="292" t="s">
        <v>840</v>
      </c>
      <c r="I131" s="292" t="s">
        <v>826</v>
      </c>
      <c r="J131" s="292">
        <v>20</v>
      </c>
      <c r="K131" s="314"/>
    </row>
    <row r="132" spans="2:11" s="1" customFormat="1" ht="15" customHeight="1">
      <c r="B132" s="311"/>
      <c r="C132" s="292" t="s">
        <v>841</v>
      </c>
      <c r="D132" s="292"/>
      <c r="E132" s="292"/>
      <c r="F132" s="293" t="s">
        <v>830</v>
      </c>
      <c r="G132" s="292"/>
      <c r="H132" s="292" t="s">
        <v>842</v>
      </c>
      <c r="I132" s="292" t="s">
        <v>826</v>
      </c>
      <c r="J132" s="292">
        <v>20</v>
      </c>
      <c r="K132" s="314"/>
    </row>
    <row r="133" spans="2:11" s="1" customFormat="1" ht="15" customHeight="1">
      <c r="B133" s="311"/>
      <c r="C133" s="268" t="s">
        <v>829</v>
      </c>
      <c r="D133" s="268"/>
      <c r="E133" s="268"/>
      <c r="F133" s="289" t="s">
        <v>830</v>
      </c>
      <c r="G133" s="268"/>
      <c r="H133" s="268" t="s">
        <v>864</v>
      </c>
      <c r="I133" s="268" t="s">
        <v>826</v>
      </c>
      <c r="J133" s="268">
        <v>50</v>
      </c>
      <c r="K133" s="314"/>
    </row>
    <row r="134" spans="2:11" s="1" customFormat="1" ht="15" customHeight="1">
      <c r="B134" s="311"/>
      <c r="C134" s="268" t="s">
        <v>843</v>
      </c>
      <c r="D134" s="268"/>
      <c r="E134" s="268"/>
      <c r="F134" s="289" t="s">
        <v>830</v>
      </c>
      <c r="G134" s="268"/>
      <c r="H134" s="268" t="s">
        <v>864</v>
      </c>
      <c r="I134" s="268" t="s">
        <v>826</v>
      </c>
      <c r="J134" s="268">
        <v>50</v>
      </c>
      <c r="K134" s="314"/>
    </row>
    <row r="135" spans="2:11" s="1" customFormat="1" ht="15" customHeight="1">
      <c r="B135" s="311"/>
      <c r="C135" s="268" t="s">
        <v>849</v>
      </c>
      <c r="D135" s="268"/>
      <c r="E135" s="268"/>
      <c r="F135" s="289" t="s">
        <v>830</v>
      </c>
      <c r="G135" s="268"/>
      <c r="H135" s="268" t="s">
        <v>864</v>
      </c>
      <c r="I135" s="268" t="s">
        <v>826</v>
      </c>
      <c r="J135" s="268">
        <v>50</v>
      </c>
      <c r="K135" s="314"/>
    </row>
    <row r="136" spans="2:11" s="1" customFormat="1" ht="15" customHeight="1">
      <c r="B136" s="311"/>
      <c r="C136" s="268" t="s">
        <v>851</v>
      </c>
      <c r="D136" s="268"/>
      <c r="E136" s="268"/>
      <c r="F136" s="289" t="s">
        <v>830</v>
      </c>
      <c r="G136" s="268"/>
      <c r="H136" s="268" t="s">
        <v>864</v>
      </c>
      <c r="I136" s="268" t="s">
        <v>826</v>
      </c>
      <c r="J136" s="268">
        <v>50</v>
      </c>
      <c r="K136" s="314"/>
    </row>
    <row r="137" spans="2:11" s="1" customFormat="1" ht="15" customHeight="1">
      <c r="B137" s="311"/>
      <c r="C137" s="268" t="s">
        <v>852</v>
      </c>
      <c r="D137" s="268"/>
      <c r="E137" s="268"/>
      <c r="F137" s="289" t="s">
        <v>830</v>
      </c>
      <c r="G137" s="268"/>
      <c r="H137" s="268" t="s">
        <v>877</v>
      </c>
      <c r="I137" s="268" t="s">
        <v>826</v>
      </c>
      <c r="J137" s="268">
        <v>255</v>
      </c>
      <c r="K137" s="314"/>
    </row>
    <row r="138" spans="2:11" s="1" customFormat="1" ht="15" customHeight="1">
      <c r="B138" s="311"/>
      <c r="C138" s="268" t="s">
        <v>854</v>
      </c>
      <c r="D138" s="268"/>
      <c r="E138" s="268"/>
      <c r="F138" s="289" t="s">
        <v>824</v>
      </c>
      <c r="G138" s="268"/>
      <c r="H138" s="268" t="s">
        <v>878</v>
      </c>
      <c r="I138" s="268" t="s">
        <v>856</v>
      </c>
      <c r="J138" s="268"/>
      <c r="K138" s="314"/>
    </row>
    <row r="139" spans="2:11" s="1" customFormat="1" ht="15" customHeight="1">
      <c r="B139" s="311"/>
      <c r="C139" s="268" t="s">
        <v>857</v>
      </c>
      <c r="D139" s="268"/>
      <c r="E139" s="268"/>
      <c r="F139" s="289" t="s">
        <v>824</v>
      </c>
      <c r="G139" s="268"/>
      <c r="H139" s="268" t="s">
        <v>879</v>
      </c>
      <c r="I139" s="268" t="s">
        <v>859</v>
      </c>
      <c r="J139" s="268"/>
      <c r="K139" s="314"/>
    </row>
    <row r="140" spans="2:11" s="1" customFormat="1" ht="15" customHeight="1">
      <c r="B140" s="311"/>
      <c r="C140" s="268" t="s">
        <v>860</v>
      </c>
      <c r="D140" s="268"/>
      <c r="E140" s="268"/>
      <c r="F140" s="289" t="s">
        <v>824</v>
      </c>
      <c r="G140" s="268"/>
      <c r="H140" s="268" t="s">
        <v>860</v>
      </c>
      <c r="I140" s="268" t="s">
        <v>859</v>
      </c>
      <c r="J140" s="268"/>
      <c r="K140" s="314"/>
    </row>
    <row r="141" spans="2:11" s="1" customFormat="1" ht="15" customHeight="1">
      <c r="B141" s="311"/>
      <c r="C141" s="268" t="s">
        <v>42</v>
      </c>
      <c r="D141" s="268"/>
      <c r="E141" s="268"/>
      <c r="F141" s="289" t="s">
        <v>824</v>
      </c>
      <c r="G141" s="268"/>
      <c r="H141" s="268" t="s">
        <v>880</v>
      </c>
      <c r="I141" s="268" t="s">
        <v>859</v>
      </c>
      <c r="J141" s="268"/>
      <c r="K141" s="314"/>
    </row>
    <row r="142" spans="2:11" s="1" customFormat="1" ht="15" customHeight="1">
      <c r="B142" s="311"/>
      <c r="C142" s="268" t="s">
        <v>881</v>
      </c>
      <c r="D142" s="268"/>
      <c r="E142" s="268"/>
      <c r="F142" s="289" t="s">
        <v>824</v>
      </c>
      <c r="G142" s="268"/>
      <c r="H142" s="268" t="s">
        <v>882</v>
      </c>
      <c r="I142" s="268" t="s">
        <v>859</v>
      </c>
      <c r="J142" s="268"/>
      <c r="K142" s="314"/>
    </row>
    <row r="143" spans="2:11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pans="2:11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pans="2:11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pans="2:11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pans="2:11" s="1" customFormat="1" ht="45" customHeight="1">
      <c r="B147" s="279"/>
      <c r="C147" s="388" t="s">
        <v>883</v>
      </c>
      <c r="D147" s="388"/>
      <c r="E147" s="388"/>
      <c r="F147" s="388"/>
      <c r="G147" s="388"/>
      <c r="H147" s="388"/>
      <c r="I147" s="388"/>
      <c r="J147" s="388"/>
      <c r="K147" s="280"/>
    </row>
    <row r="148" spans="2:11" s="1" customFormat="1" ht="17.25" customHeight="1">
      <c r="B148" s="279"/>
      <c r="C148" s="281" t="s">
        <v>818</v>
      </c>
      <c r="D148" s="281"/>
      <c r="E148" s="281"/>
      <c r="F148" s="281" t="s">
        <v>819</v>
      </c>
      <c r="G148" s="282"/>
      <c r="H148" s="281" t="s">
        <v>58</v>
      </c>
      <c r="I148" s="281" t="s">
        <v>61</v>
      </c>
      <c r="J148" s="281" t="s">
        <v>820</v>
      </c>
      <c r="K148" s="280"/>
    </row>
    <row r="149" spans="2:11" s="1" customFormat="1" ht="17.25" customHeight="1">
      <c r="B149" s="279"/>
      <c r="C149" s="283" t="s">
        <v>821</v>
      </c>
      <c r="D149" s="283"/>
      <c r="E149" s="283"/>
      <c r="F149" s="284" t="s">
        <v>822</v>
      </c>
      <c r="G149" s="285"/>
      <c r="H149" s="283"/>
      <c r="I149" s="283"/>
      <c r="J149" s="283" t="s">
        <v>823</v>
      </c>
      <c r="K149" s="280"/>
    </row>
    <row r="150" spans="2:11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pans="2:11" s="1" customFormat="1" ht="15" customHeight="1">
      <c r="B151" s="291"/>
      <c r="C151" s="318" t="s">
        <v>827</v>
      </c>
      <c r="D151" s="268"/>
      <c r="E151" s="268"/>
      <c r="F151" s="319" t="s">
        <v>824</v>
      </c>
      <c r="G151" s="268"/>
      <c r="H151" s="318" t="s">
        <v>864</v>
      </c>
      <c r="I151" s="318" t="s">
        <v>826</v>
      </c>
      <c r="J151" s="318">
        <v>120</v>
      </c>
      <c r="K151" s="314"/>
    </row>
    <row r="152" spans="2:11" s="1" customFormat="1" ht="15" customHeight="1">
      <c r="B152" s="291"/>
      <c r="C152" s="318" t="s">
        <v>873</v>
      </c>
      <c r="D152" s="268"/>
      <c r="E152" s="268"/>
      <c r="F152" s="319" t="s">
        <v>824</v>
      </c>
      <c r="G152" s="268"/>
      <c r="H152" s="318" t="s">
        <v>884</v>
      </c>
      <c r="I152" s="318" t="s">
        <v>826</v>
      </c>
      <c r="J152" s="318" t="s">
        <v>875</v>
      </c>
      <c r="K152" s="314"/>
    </row>
    <row r="153" spans="2:11" s="1" customFormat="1" ht="15" customHeight="1">
      <c r="B153" s="291"/>
      <c r="C153" s="318" t="s">
        <v>772</v>
      </c>
      <c r="D153" s="268"/>
      <c r="E153" s="268"/>
      <c r="F153" s="319" t="s">
        <v>824</v>
      </c>
      <c r="G153" s="268"/>
      <c r="H153" s="318" t="s">
        <v>885</v>
      </c>
      <c r="I153" s="318" t="s">
        <v>826</v>
      </c>
      <c r="J153" s="318" t="s">
        <v>875</v>
      </c>
      <c r="K153" s="314"/>
    </row>
    <row r="154" spans="2:11" s="1" customFormat="1" ht="15" customHeight="1">
      <c r="B154" s="291"/>
      <c r="C154" s="318" t="s">
        <v>829</v>
      </c>
      <c r="D154" s="268"/>
      <c r="E154" s="268"/>
      <c r="F154" s="319" t="s">
        <v>830</v>
      </c>
      <c r="G154" s="268"/>
      <c r="H154" s="318" t="s">
        <v>864</v>
      </c>
      <c r="I154" s="318" t="s">
        <v>826</v>
      </c>
      <c r="J154" s="318">
        <v>50</v>
      </c>
      <c r="K154" s="314"/>
    </row>
    <row r="155" spans="2:11" s="1" customFormat="1" ht="15" customHeight="1">
      <c r="B155" s="291"/>
      <c r="C155" s="318" t="s">
        <v>832</v>
      </c>
      <c r="D155" s="268"/>
      <c r="E155" s="268"/>
      <c r="F155" s="319" t="s">
        <v>824</v>
      </c>
      <c r="G155" s="268"/>
      <c r="H155" s="318" t="s">
        <v>864</v>
      </c>
      <c r="I155" s="318" t="s">
        <v>834</v>
      </c>
      <c r="J155" s="318"/>
      <c r="K155" s="314"/>
    </row>
    <row r="156" spans="2:11" s="1" customFormat="1" ht="15" customHeight="1">
      <c r="B156" s="291"/>
      <c r="C156" s="318" t="s">
        <v>843</v>
      </c>
      <c r="D156" s="268"/>
      <c r="E156" s="268"/>
      <c r="F156" s="319" t="s">
        <v>830</v>
      </c>
      <c r="G156" s="268"/>
      <c r="H156" s="318" t="s">
        <v>864</v>
      </c>
      <c r="I156" s="318" t="s">
        <v>826</v>
      </c>
      <c r="J156" s="318">
        <v>50</v>
      </c>
      <c r="K156" s="314"/>
    </row>
    <row r="157" spans="2:11" s="1" customFormat="1" ht="15" customHeight="1">
      <c r="B157" s="291"/>
      <c r="C157" s="318" t="s">
        <v>851</v>
      </c>
      <c r="D157" s="268"/>
      <c r="E157" s="268"/>
      <c r="F157" s="319" t="s">
        <v>830</v>
      </c>
      <c r="G157" s="268"/>
      <c r="H157" s="318" t="s">
        <v>864</v>
      </c>
      <c r="I157" s="318" t="s">
        <v>826</v>
      </c>
      <c r="J157" s="318">
        <v>50</v>
      </c>
      <c r="K157" s="314"/>
    </row>
    <row r="158" spans="2:11" s="1" customFormat="1" ht="15" customHeight="1">
      <c r="B158" s="291"/>
      <c r="C158" s="318" t="s">
        <v>849</v>
      </c>
      <c r="D158" s="268"/>
      <c r="E158" s="268"/>
      <c r="F158" s="319" t="s">
        <v>830</v>
      </c>
      <c r="G158" s="268"/>
      <c r="H158" s="318" t="s">
        <v>864</v>
      </c>
      <c r="I158" s="318" t="s">
        <v>826</v>
      </c>
      <c r="J158" s="318">
        <v>50</v>
      </c>
      <c r="K158" s="314"/>
    </row>
    <row r="159" spans="2:11" s="1" customFormat="1" ht="15" customHeight="1">
      <c r="B159" s="291"/>
      <c r="C159" s="318" t="s">
        <v>150</v>
      </c>
      <c r="D159" s="268"/>
      <c r="E159" s="268"/>
      <c r="F159" s="319" t="s">
        <v>824</v>
      </c>
      <c r="G159" s="268"/>
      <c r="H159" s="318" t="s">
        <v>886</v>
      </c>
      <c r="I159" s="318" t="s">
        <v>826</v>
      </c>
      <c r="J159" s="318" t="s">
        <v>887</v>
      </c>
      <c r="K159" s="314"/>
    </row>
    <row r="160" spans="2:11" s="1" customFormat="1" ht="15" customHeight="1">
      <c r="B160" s="291"/>
      <c r="C160" s="318" t="s">
        <v>888</v>
      </c>
      <c r="D160" s="268"/>
      <c r="E160" s="268"/>
      <c r="F160" s="319" t="s">
        <v>824</v>
      </c>
      <c r="G160" s="268"/>
      <c r="H160" s="318" t="s">
        <v>889</v>
      </c>
      <c r="I160" s="318" t="s">
        <v>859</v>
      </c>
      <c r="J160" s="318"/>
      <c r="K160" s="314"/>
    </row>
    <row r="161" spans="2:1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pans="2:11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pans="2:11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pans="2:11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pans="2:11" s="1" customFormat="1" ht="45" customHeight="1">
      <c r="B165" s="260"/>
      <c r="C165" s="389" t="s">
        <v>890</v>
      </c>
      <c r="D165" s="389"/>
      <c r="E165" s="389"/>
      <c r="F165" s="389"/>
      <c r="G165" s="389"/>
      <c r="H165" s="389"/>
      <c r="I165" s="389"/>
      <c r="J165" s="389"/>
      <c r="K165" s="261"/>
    </row>
    <row r="166" spans="2:11" s="1" customFormat="1" ht="17.25" customHeight="1">
      <c r="B166" s="260"/>
      <c r="C166" s="281" t="s">
        <v>818</v>
      </c>
      <c r="D166" s="281"/>
      <c r="E166" s="281"/>
      <c r="F166" s="281" t="s">
        <v>819</v>
      </c>
      <c r="G166" s="323"/>
      <c r="H166" s="324" t="s">
        <v>58</v>
      </c>
      <c r="I166" s="324" t="s">
        <v>61</v>
      </c>
      <c r="J166" s="281" t="s">
        <v>820</v>
      </c>
      <c r="K166" s="261"/>
    </row>
    <row r="167" spans="2:11" s="1" customFormat="1" ht="17.25" customHeight="1">
      <c r="B167" s="262"/>
      <c r="C167" s="283" t="s">
        <v>821</v>
      </c>
      <c r="D167" s="283"/>
      <c r="E167" s="283"/>
      <c r="F167" s="284" t="s">
        <v>822</v>
      </c>
      <c r="G167" s="325"/>
      <c r="H167" s="326"/>
      <c r="I167" s="326"/>
      <c r="J167" s="283" t="s">
        <v>823</v>
      </c>
      <c r="K167" s="263"/>
    </row>
    <row r="168" spans="2:11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pans="2:11" s="1" customFormat="1" ht="15" customHeight="1">
      <c r="B169" s="291"/>
      <c r="C169" s="268" t="s">
        <v>827</v>
      </c>
      <c r="D169" s="268"/>
      <c r="E169" s="268"/>
      <c r="F169" s="289" t="s">
        <v>824</v>
      </c>
      <c r="G169" s="268"/>
      <c r="H169" s="268" t="s">
        <v>864</v>
      </c>
      <c r="I169" s="268" t="s">
        <v>826</v>
      </c>
      <c r="J169" s="268">
        <v>120</v>
      </c>
      <c r="K169" s="314"/>
    </row>
    <row r="170" spans="2:11" s="1" customFormat="1" ht="15" customHeight="1">
      <c r="B170" s="291"/>
      <c r="C170" s="268" t="s">
        <v>873</v>
      </c>
      <c r="D170" s="268"/>
      <c r="E170" s="268"/>
      <c r="F170" s="289" t="s">
        <v>824</v>
      </c>
      <c r="G170" s="268"/>
      <c r="H170" s="268" t="s">
        <v>874</v>
      </c>
      <c r="I170" s="268" t="s">
        <v>826</v>
      </c>
      <c r="J170" s="268" t="s">
        <v>875</v>
      </c>
      <c r="K170" s="314"/>
    </row>
    <row r="171" spans="2:11" s="1" customFormat="1" ht="15" customHeight="1">
      <c r="B171" s="291"/>
      <c r="C171" s="268" t="s">
        <v>772</v>
      </c>
      <c r="D171" s="268"/>
      <c r="E171" s="268"/>
      <c r="F171" s="289" t="s">
        <v>824</v>
      </c>
      <c r="G171" s="268"/>
      <c r="H171" s="268" t="s">
        <v>891</v>
      </c>
      <c r="I171" s="268" t="s">
        <v>826</v>
      </c>
      <c r="J171" s="268" t="s">
        <v>875</v>
      </c>
      <c r="K171" s="314"/>
    </row>
    <row r="172" spans="2:11" s="1" customFormat="1" ht="15" customHeight="1">
      <c r="B172" s="291"/>
      <c r="C172" s="268" t="s">
        <v>829</v>
      </c>
      <c r="D172" s="268"/>
      <c r="E172" s="268"/>
      <c r="F172" s="289" t="s">
        <v>830</v>
      </c>
      <c r="G172" s="268"/>
      <c r="H172" s="268" t="s">
        <v>891</v>
      </c>
      <c r="I172" s="268" t="s">
        <v>826</v>
      </c>
      <c r="J172" s="268">
        <v>50</v>
      </c>
      <c r="K172" s="314"/>
    </row>
    <row r="173" spans="2:11" s="1" customFormat="1" ht="15" customHeight="1">
      <c r="B173" s="291"/>
      <c r="C173" s="268" t="s">
        <v>832</v>
      </c>
      <c r="D173" s="268"/>
      <c r="E173" s="268"/>
      <c r="F173" s="289" t="s">
        <v>824</v>
      </c>
      <c r="G173" s="268"/>
      <c r="H173" s="268" t="s">
        <v>891</v>
      </c>
      <c r="I173" s="268" t="s">
        <v>834</v>
      </c>
      <c r="J173" s="268"/>
      <c r="K173" s="314"/>
    </row>
    <row r="174" spans="2:11" s="1" customFormat="1" ht="15" customHeight="1">
      <c r="B174" s="291"/>
      <c r="C174" s="268" t="s">
        <v>843</v>
      </c>
      <c r="D174" s="268"/>
      <c r="E174" s="268"/>
      <c r="F174" s="289" t="s">
        <v>830</v>
      </c>
      <c r="G174" s="268"/>
      <c r="H174" s="268" t="s">
        <v>891</v>
      </c>
      <c r="I174" s="268" t="s">
        <v>826</v>
      </c>
      <c r="J174" s="268">
        <v>50</v>
      </c>
      <c r="K174" s="314"/>
    </row>
    <row r="175" spans="2:11" s="1" customFormat="1" ht="15" customHeight="1">
      <c r="B175" s="291"/>
      <c r="C175" s="268" t="s">
        <v>851</v>
      </c>
      <c r="D175" s="268"/>
      <c r="E175" s="268"/>
      <c r="F175" s="289" t="s">
        <v>830</v>
      </c>
      <c r="G175" s="268"/>
      <c r="H175" s="268" t="s">
        <v>891</v>
      </c>
      <c r="I175" s="268" t="s">
        <v>826</v>
      </c>
      <c r="J175" s="268">
        <v>50</v>
      </c>
      <c r="K175" s="314"/>
    </row>
    <row r="176" spans="2:11" s="1" customFormat="1" ht="15" customHeight="1">
      <c r="B176" s="291"/>
      <c r="C176" s="268" t="s">
        <v>849</v>
      </c>
      <c r="D176" s="268"/>
      <c r="E176" s="268"/>
      <c r="F176" s="289" t="s">
        <v>830</v>
      </c>
      <c r="G176" s="268"/>
      <c r="H176" s="268" t="s">
        <v>891</v>
      </c>
      <c r="I176" s="268" t="s">
        <v>826</v>
      </c>
      <c r="J176" s="268">
        <v>50</v>
      </c>
      <c r="K176" s="314"/>
    </row>
    <row r="177" spans="2:11" s="1" customFormat="1" ht="15" customHeight="1">
      <c r="B177" s="291"/>
      <c r="C177" s="268" t="s">
        <v>171</v>
      </c>
      <c r="D177" s="268"/>
      <c r="E177" s="268"/>
      <c r="F177" s="289" t="s">
        <v>824</v>
      </c>
      <c r="G177" s="268"/>
      <c r="H177" s="268" t="s">
        <v>892</v>
      </c>
      <c r="I177" s="268" t="s">
        <v>893</v>
      </c>
      <c r="J177" s="268"/>
      <c r="K177" s="314"/>
    </row>
    <row r="178" spans="2:11" s="1" customFormat="1" ht="15" customHeight="1">
      <c r="B178" s="291"/>
      <c r="C178" s="268" t="s">
        <v>61</v>
      </c>
      <c r="D178" s="268"/>
      <c r="E178" s="268"/>
      <c r="F178" s="289" t="s">
        <v>824</v>
      </c>
      <c r="G178" s="268"/>
      <c r="H178" s="268" t="s">
        <v>894</v>
      </c>
      <c r="I178" s="268" t="s">
        <v>895</v>
      </c>
      <c r="J178" s="268">
        <v>1</v>
      </c>
      <c r="K178" s="314"/>
    </row>
    <row r="179" spans="2:11" s="1" customFormat="1" ht="15" customHeight="1">
      <c r="B179" s="291"/>
      <c r="C179" s="268" t="s">
        <v>57</v>
      </c>
      <c r="D179" s="268"/>
      <c r="E179" s="268"/>
      <c r="F179" s="289" t="s">
        <v>824</v>
      </c>
      <c r="G179" s="268"/>
      <c r="H179" s="268" t="s">
        <v>896</v>
      </c>
      <c r="I179" s="268" t="s">
        <v>826</v>
      </c>
      <c r="J179" s="268">
        <v>20</v>
      </c>
      <c r="K179" s="314"/>
    </row>
    <row r="180" spans="2:11" s="1" customFormat="1" ht="15" customHeight="1">
      <c r="B180" s="291"/>
      <c r="C180" s="268" t="s">
        <v>58</v>
      </c>
      <c r="D180" s="268"/>
      <c r="E180" s="268"/>
      <c r="F180" s="289" t="s">
        <v>824</v>
      </c>
      <c r="G180" s="268"/>
      <c r="H180" s="268" t="s">
        <v>897</v>
      </c>
      <c r="I180" s="268" t="s">
        <v>826</v>
      </c>
      <c r="J180" s="268">
        <v>255</v>
      </c>
      <c r="K180" s="314"/>
    </row>
    <row r="181" spans="2:11" s="1" customFormat="1" ht="15" customHeight="1">
      <c r="B181" s="291"/>
      <c r="C181" s="268" t="s">
        <v>172</v>
      </c>
      <c r="D181" s="268"/>
      <c r="E181" s="268"/>
      <c r="F181" s="289" t="s">
        <v>824</v>
      </c>
      <c r="G181" s="268"/>
      <c r="H181" s="268" t="s">
        <v>788</v>
      </c>
      <c r="I181" s="268" t="s">
        <v>826</v>
      </c>
      <c r="J181" s="268">
        <v>10</v>
      </c>
      <c r="K181" s="314"/>
    </row>
    <row r="182" spans="2:11" s="1" customFormat="1" ht="15" customHeight="1">
      <c r="B182" s="291"/>
      <c r="C182" s="268" t="s">
        <v>173</v>
      </c>
      <c r="D182" s="268"/>
      <c r="E182" s="268"/>
      <c r="F182" s="289" t="s">
        <v>824</v>
      </c>
      <c r="G182" s="268"/>
      <c r="H182" s="268" t="s">
        <v>898</v>
      </c>
      <c r="I182" s="268" t="s">
        <v>859</v>
      </c>
      <c r="J182" s="268"/>
      <c r="K182" s="314"/>
    </row>
    <row r="183" spans="2:11" s="1" customFormat="1" ht="15" customHeight="1">
      <c r="B183" s="291"/>
      <c r="C183" s="268" t="s">
        <v>899</v>
      </c>
      <c r="D183" s="268"/>
      <c r="E183" s="268"/>
      <c r="F183" s="289" t="s">
        <v>824</v>
      </c>
      <c r="G183" s="268"/>
      <c r="H183" s="268" t="s">
        <v>900</v>
      </c>
      <c r="I183" s="268" t="s">
        <v>859</v>
      </c>
      <c r="J183" s="268"/>
      <c r="K183" s="314"/>
    </row>
    <row r="184" spans="2:11" s="1" customFormat="1" ht="15" customHeight="1">
      <c r="B184" s="291"/>
      <c r="C184" s="268" t="s">
        <v>888</v>
      </c>
      <c r="D184" s="268"/>
      <c r="E184" s="268"/>
      <c r="F184" s="289" t="s">
        <v>824</v>
      </c>
      <c r="G184" s="268"/>
      <c r="H184" s="268" t="s">
        <v>901</v>
      </c>
      <c r="I184" s="268" t="s">
        <v>859</v>
      </c>
      <c r="J184" s="268"/>
      <c r="K184" s="314"/>
    </row>
    <row r="185" spans="2:11" s="1" customFormat="1" ht="15" customHeight="1">
      <c r="B185" s="291"/>
      <c r="C185" s="268" t="s">
        <v>175</v>
      </c>
      <c r="D185" s="268"/>
      <c r="E185" s="268"/>
      <c r="F185" s="289" t="s">
        <v>830</v>
      </c>
      <c r="G185" s="268"/>
      <c r="H185" s="268" t="s">
        <v>902</v>
      </c>
      <c r="I185" s="268" t="s">
        <v>826</v>
      </c>
      <c r="J185" s="268">
        <v>50</v>
      </c>
      <c r="K185" s="314"/>
    </row>
    <row r="186" spans="2:11" s="1" customFormat="1" ht="15" customHeight="1">
      <c r="B186" s="291"/>
      <c r="C186" s="268" t="s">
        <v>903</v>
      </c>
      <c r="D186" s="268"/>
      <c r="E186" s="268"/>
      <c r="F186" s="289" t="s">
        <v>830</v>
      </c>
      <c r="G186" s="268"/>
      <c r="H186" s="268" t="s">
        <v>904</v>
      </c>
      <c r="I186" s="268" t="s">
        <v>905</v>
      </c>
      <c r="J186" s="268"/>
      <c r="K186" s="314"/>
    </row>
    <row r="187" spans="2:11" s="1" customFormat="1" ht="15" customHeight="1">
      <c r="B187" s="291"/>
      <c r="C187" s="268" t="s">
        <v>906</v>
      </c>
      <c r="D187" s="268"/>
      <c r="E187" s="268"/>
      <c r="F187" s="289" t="s">
        <v>830</v>
      </c>
      <c r="G187" s="268"/>
      <c r="H187" s="268" t="s">
        <v>907</v>
      </c>
      <c r="I187" s="268" t="s">
        <v>905</v>
      </c>
      <c r="J187" s="268"/>
      <c r="K187" s="314"/>
    </row>
    <row r="188" spans="2:11" s="1" customFormat="1" ht="15" customHeight="1">
      <c r="B188" s="291"/>
      <c r="C188" s="268" t="s">
        <v>908</v>
      </c>
      <c r="D188" s="268"/>
      <c r="E188" s="268"/>
      <c r="F188" s="289" t="s">
        <v>830</v>
      </c>
      <c r="G188" s="268"/>
      <c r="H188" s="268" t="s">
        <v>909</v>
      </c>
      <c r="I188" s="268" t="s">
        <v>905</v>
      </c>
      <c r="J188" s="268"/>
      <c r="K188" s="314"/>
    </row>
    <row r="189" spans="2:11" s="1" customFormat="1" ht="15" customHeight="1">
      <c r="B189" s="291"/>
      <c r="C189" s="327" t="s">
        <v>910</v>
      </c>
      <c r="D189" s="268"/>
      <c r="E189" s="268"/>
      <c r="F189" s="289" t="s">
        <v>830</v>
      </c>
      <c r="G189" s="268"/>
      <c r="H189" s="268" t="s">
        <v>911</v>
      </c>
      <c r="I189" s="268" t="s">
        <v>912</v>
      </c>
      <c r="J189" s="328" t="s">
        <v>913</v>
      </c>
      <c r="K189" s="314"/>
    </row>
    <row r="190" spans="2:11" s="1" customFormat="1" ht="15" customHeight="1">
      <c r="B190" s="291"/>
      <c r="C190" s="327" t="s">
        <v>46</v>
      </c>
      <c r="D190" s="268"/>
      <c r="E190" s="268"/>
      <c r="F190" s="289" t="s">
        <v>824</v>
      </c>
      <c r="G190" s="268"/>
      <c r="H190" s="265" t="s">
        <v>914</v>
      </c>
      <c r="I190" s="268" t="s">
        <v>915</v>
      </c>
      <c r="J190" s="268"/>
      <c r="K190" s="314"/>
    </row>
    <row r="191" spans="2:11" s="1" customFormat="1" ht="15" customHeight="1">
      <c r="B191" s="291"/>
      <c r="C191" s="327" t="s">
        <v>916</v>
      </c>
      <c r="D191" s="268"/>
      <c r="E191" s="268"/>
      <c r="F191" s="289" t="s">
        <v>824</v>
      </c>
      <c r="G191" s="268"/>
      <c r="H191" s="268" t="s">
        <v>917</v>
      </c>
      <c r="I191" s="268" t="s">
        <v>859</v>
      </c>
      <c r="J191" s="268"/>
      <c r="K191" s="314"/>
    </row>
    <row r="192" spans="2:11" s="1" customFormat="1" ht="15" customHeight="1">
      <c r="B192" s="291"/>
      <c r="C192" s="327" t="s">
        <v>918</v>
      </c>
      <c r="D192" s="268"/>
      <c r="E192" s="268"/>
      <c r="F192" s="289" t="s">
        <v>824</v>
      </c>
      <c r="G192" s="268"/>
      <c r="H192" s="268" t="s">
        <v>919</v>
      </c>
      <c r="I192" s="268" t="s">
        <v>859</v>
      </c>
      <c r="J192" s="268"/>
      <c r="K192" s="314"/>
    </row>
    <row r="193" spans="2:11" s="1" customFormat="1" ht="15" customHeight="1">
      <c r="B193" s="291"/>
      <c r="C193" s="327" t="s">
        <v>920</v>
      </c>
      <c r="D193" s="268"/>
      <c r="E193" s="268"/>
      <c r="F193" s="289" t="s">
        <v>830</v>
      </c>
      <c r="G193" s="268"/>
      <c r="H193" s="268" t="s">
        <v>921</v>
      </c>
      <c r="I193" s="268" t="s">
        <v>859</v>
      </c>
      <c r="J193" s="268"/>
      <c r="K193" s="314"/>
    </row>
    <row r="194" spans="2:11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pans="2:11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pans="2:11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pans="2:11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pans="2:11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pans="2:11" s="1" customFormat="1" ht="21">
      <c r="B199" s="260"/>
      <c r="C199" s="389" t="s">
        <v>922</v>
      </c>
      <c r="D199" s="389"/>
      <c r="E199" s="389"/>
      <c r="F199" s="389"/>
      <c r="G199" s="389"/>
      <c r="H199" s="389"/>
      <c r="I199" s="389"/>
      <c r="J199" s="389"/>
      <c r="K199" s="261"/>
    </row>
    <row r="200" spans="2:11" s="1" customFormat="1" ht="25.5" customHeight="1">
      <c r="B200" s="260"/>
      <c r="C200" s="330" t="s">
        <v>923</v>
      </c>
      <c r="D200" s="330"/>
      <c r="E200" s="330"/>
      <c r="F200" s="330" t="s">
        <v>924</v>
      </c>
      <c r="G200" s="331"/>
      <c r="H200" s="390" t="s">
        <v>925</v>
      </c>
      <c r="I200" s="390"/>
      <c r="J200" s="390"/>
      <c r="K200" s="261"/>
    </row>
    <row r="201" spans="2:1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pans="2:11" s="1" customFormat="1" ht="15" customHeight="1">
      <c r="B202" s="291"/>
      <c r="C202" s="268" t="s">
        <v>915</v>
      </c>
      <c r="D202" s="268"/>
      <c r="E202" s="268"/>
      <c r="F202" s="289" t="s">
        <v>47</v>
      </c>
      <c r="G202" s="268"/>
      <c r="H202" s="391" t="s">
        <v>926</v>
      </c>
      <c r="I202" s="391"/>
      <c r="J202" s="391"/>
      <c r="K202" s="314"/>
    </row>
    <row r="203" spans="2:11" s="1" customFormat="1" ht="15" customHeight="1">
      <c r="B203" s="291"/>
      <c r="C203" s="268"/>
      <c r="D203" s="268"/>
      <c r="E203" s="268"/>
      <c r="F203" s="289" t="s">
        <v>48</v>
      </c>
      <c r="G203" s="268"/>
      <c r="H203" s="391" t="s">
        <v>927</v>
      </c>
      <c r="I203" s="391"/>
      <c r="J203" s="391"/>
      <c r="K203" s="314"/>
    </row>
    <row r="204" spans="2:11" s="1" customFormat="1" ht="15" customHeight="1">
      <c r="B204" s="291"/>
      <c r="C204" s="268"/>
      <c r="D204" s="268"/>
      <c r="E204" s="268"/>
      <c r="F204" s="289" t="s">
        <v>51</v>
      </c>
      <c r="G204" s="268"/>
      <c r="H204" s="391" t="s">
        <v>928</v>
      </c>
      <c r="I204" s="391"/>
      <c r="J204" s="391"/>
      <c r="K204" s="314"/>
    </row>
    <row r="205" spans="2:11" s="1" customFormat="1" ht="15" customHeight="1">
      <c r="B205" s="291"/>
      <c r="C205" s="268"/>
      <c r="D205" s="268"/>
      <c r="E205" s="268"/>
      <c r="F205" s="289" t="s">
        <v>49</v>
      </c>
      <c r="G205" s="268"/>
      <c r="H205" s="391" t="s">
        <v>929</v>
      </c>
      <c r="I205" s="391"/>
      <c r="J205" s="391"/>
      <c r="K205" s="314"/>
    </row>
    <row r="206" spans="2:11" s="1" customFormat="1" ht="15" customHeight="1">
      <c r="B206" s="291"/>
      <c r="C206" s="268"/>
      <c r="D206" s="268"/>
      <c r="E206" s="268"/>
      <c r="F206" s="289" t="s">
        <v>50</v>
      </c>
      <c r="G206" s="268"/>
      <c r="H206" s="391" t="s">
        <v>930</v>
      </c>
      <c r="I206" s="391"/>
      <c r="J206" s="391"/>
      <c r="K206" s="314"/>
    </row>
    <row r="207" spans="2:11" s="1" customFormat="1" ht="15" customHeight="1">
      <c r="B207" s="291"/>
      <c r="C207" s="268"/>
      <c r="D207" s="268"/>
      <c r="E207" s="268"/>
      <c r="F207" s="289"/>
      <c r="G207" s="268"/>
      <c r="H207" s="268"/>
      <c r="I207" s="268"/>
      <c r="J207" s="268"/>
      <c r="K207" s="314"/>
    </row>
    <row r="208" spans="2:11" s="1" customFormat="1" ht="15" customHeight="1">
      <c r="B208" s="291"/>
      <c r="C208" s="268" t="s">
        <v>871</v>
      </c>
      <c r="D208" s="268"/>
      <c r="E208" s="268"/>
      <c r="F208" s="289" t="s">
        <v>83</v>
      </c>
      <c r="G208" s="268"/>
      <c r="H208" s="391" t="s">
        <v>931</v>
      </c>
      <c r="I208" s="391"/>
      <c r="J208" s="391"/>
      <c r="K208" s="314"/>
    </row>
    <row r="209" spans="2:11" s="1" customFormat="1" ht="15" customHeight="1">
      <c r="B209" s="291"/>
      <c r="C209" s="268"/>
      <c r="D209" s="268"/>
      <c r="E209" s="268"/>
      <c r="F209" s="289" t="s">
        <v>768</v>
      </c>
      <c r="G209" s="268"/>
      <c r="H209" s="391" t="s">
        <v>769</v>
      </c>
      <c r="I209" s="391"/>
      <c r="J209" s="391"/>
      <c r="K209" s="314"/>
    </row>
    <row r="210" spans="2:11" s="1" customFormat="1" ht="15" customHeight="1">
      <c r="B210" s="291"/>
      <c r="C210" s="268"/>
      <c r="D210" s="268"/>
      <c r="E210" s="268"/>
      <c r="F210" s="289" t="s">
        <v>766</v>
      </c>
      <c r="G210" s="268"/>
      <c r="H210" s="391" t="s">
        <v>932</v>
      </c>
      <c r="I210" s="391"/>
      <c r="J210" s="391"/>
      <c r="K210" s="314"/>
    </row>
    <row r="211" spans="2:11" s="1" customFormat="1" ht="15" customHeight="1">
      <c r="B211" s="332"/>
      <c r="C211" s="268"/>
      <c r="D211" s="268"/>
      <c r="E211" s="268"/>
      <c r="F211" s="289" t="s">
        <v>87</v>
      </c>
      <c r="G211" s="327"/>
      <c r="H211" s="392" t="s">
        <v>88</v>
      </c>
      <c r="I211" s="392"/>
      <c r="J211" s="392"/>
      <c r="K211" s="333"/>
    </row>
    <row r="212" spans="2:11" s="1" customFormat="1" ht="15" customHeight="1">
      <c r="B212" s="332"/>
      <c r="C212" s="268"/>
      <c r="D212" s="268"/>
      <c r="E212" s="268"/>
      <c r="F212" s="289" t="s">
        <v>770</v>
      </c>
      <c r="G212" s="327"/>
      <c r="H212" s="392" t="s">
        <v>933</v>
      </c>
      <c r="I212" s="392"/>
      <c r="J212" s="392"/>
      <c r="K212" s="333"/>
    </row>
    <row r="213" spans="2:11" s="1" customFormat="1" ht="15" customHeight="1">
      <c r="B213" s="332"/>
      <c r="C213" s="268"/>
      <c r="D213" s="268"/>
      <c r="E213" s="268"/>
      <c r="F213" s="289"/>
      <c r="G213" s="327"/>
      <c r="H213" s="318"/>
      <c r="I213" s="318"/>
      <c r="J213" s="318"/>
      <c r="K213" s="333"/>
    </row>
    <row r="214" spans="2:11" s="1" customFormat="1" ht="15" customHeight="1">
      <c r="B214" s="332"/>
      <c r="C214" s="268" t="s">
        <v>895</v>
      </c>
      <c r="D214" s="268"/>
      <c r="E214" s="268"/>
      <c r="F214" s="289">
        <v>1</v>
      </c>
      <c r="G214" s="327"/>
      <c r="H214" s="392" t="s">
        <v>934</v>
      </c>
      <c r="I214" s="392"/>
      <c r="J214" s="392"/>
      <c r="K214" s="333"/>
    </row>
    <row r="215" spans="2:11" s="1" customFormat="1" ht="15" customHeight="1">
      <c r="B215" s="332"/>
      <c r="C215" s="268"/>
      <c r="D215" s="268"/>
      <c r="E215" s="268"/>
      <c r="F215" s="289">
        <v>2</v>
      </c>
      <c r="G215" s="327"/>
      <c r="H215" s="392" t="s">
        <v>935</v>
      </c>
      <c r="I215" s="392"/>
      <c r="J215" s="392"/>
      <c r="K215" s="333"/>
    </row>
    <row r="216" spans="2:11" s="1" customFormat="1" ht="15" customHeight="1">
      <c r="B216" s="332"/>
      <c r="C216" s="268"/>
      <c r="D216" s="268"/>
      <c r="E216" s="268"/>
      <c r="F216" s="289">
        <v>3</v>
      </c>
      <c r="G216" s="327"/>
      <c r="H216" s="392" t="s">
        <v>936</v>
      </c>
      <c r="I216" s="392"/>
      <c r="J216" s="392"/>
      <c r="K216" s="333"/>
    </row>
    <row r="217" spans="2:11" s="1" customFormat="1" ht="15" customHeight="1">
      <c r="B217" s="332"/>
      <c r="C217" s="268"/>
      <c r="D217" s="268"/>
      <c r="E217" s="268"/>
      <c r="F217" s="289">
        <v>4</v>
      </c>
      <c r="G217" s="327"/>
      <c r="H217" s="392" t="s">
        <v>937</v>
      </c>
      <c r="I217" s="392"/>
      <c r="J217" s="392"/>
      <c r="K217" s="333"/>
    </row>
    <row r="218" spans="2:11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Rekonstrukce jezu 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01 - Rekonstrukce jezu 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01 - Rekonstrukce jezu 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Patkova, Aneta</cp:lastModifiedBy>
  <dcterms:created xsi:type="dcterms:W3CDTF">2022-06-15T06:21:40Z</dcterms:created>
  <dcterms:modified xsi:type="dcterms:W3CDTF">2022-06-15T06:23:28Z</dcterms:modified>
</cp:coreProperties>
</file>