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C:\Users\QG010\Dropbox\400_projekty\.Archiv\P-20-041-000_PS Blansko\13_CD\2024_02_19 - reakce na připomínky VŘ\"/>
    </mc:Choice>
  </mc:AlternateContent>
  <xr:revisionPtr revIDLastSave="0" documentId="13_ncr:1_{5F0F9429-71C4-47E6-800E-C90207DC0EA3}" xr6:coauthVersionLast="47" xr6:coauthVersionMax="47" xr10:uidLastSave="{00000000-0000-0000-0000-000000000000}"/>
  <bookViews>
    <workbookView xWindow="-120" yWindow="-120" windowWidth="29040" windowHeight="15720" activeTab="5" xr2:uid="{00000000-000D-0000-FFFF-FFFF00000000}"/>
  </bookViews>
  <sheets>
    <sheet name="Pokyny pro vyplnění" sheetId="11" r:id="rId1"/>
    <sheet name="Stavba" sheetId="1" r:id="rId2"/>
    <sheet name="VzorPolozky" sheetId="10" state="hidden" r:id="rId3"/>
    <sheet name="03 2 Pol" sheetId="12" r:id="rId4"/>
    <sheet name="03 3 Pol" sheetId="13" r:id="rId5"/>
    <sheet name="03 4 Pol" sheetId="14" r:id="rId6"/>
    <sheet name="03 5 Pol" sheetId="15" r:id="rId7"/>
    <sheet name="03 6 Pol" sheetId="16" r:id="rId8"/>
    <sheet name="03 7 Pol" sheetId="17" r:id="rId9"/>
  </sheets>
  <externalReferences>
    <externalReference r:id="rId10"/>
  </externalReferences>
  <definedNames>
    <definedName name="CelkemDPHVypocet" localSheetId="1">Stavba!#REF!</definedName>
    <definedName name="CenaCelkem">Stavba!$G$30</definedName>
    <definedName name="CenaCelkemBezDPH">Stavba!$G$29</definedName>
    <definedName name="CenaCelkemVypocet" localSheetId="1">Stavba!#REF!</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Stavba!$G$25</definedName>
    <definedName name="DPHZakl">Stavba!$G$27</definedName>
    <definedName name="dpsc" localSheetId="1">Stavba!$D$13</definedName>
    <definedName name="IČO" localSheetId="1">Stavba!$I$11</definedName>
    <definedName name="Mena">Stavba!$J$30</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'03 2 Pol'!$1:$7</definedName>
    <definedName name="_xlnm.Print_Titles" localSheetId="4">'03 3 Pol'!$1:$7</definedName>
    <definedName name="_xlnm.Print_Titles" localSheetId="5">'03 4 Pol'!$1:$7</definedName>
    <definedName name="_xlnm.Print_Titles" localSheetId="6">'03 5 Pol'!$1:$7</definedName>
    <definedName name="_xlnm.Print_Titles" localSheetId="7">'03 6 Pol'!$1:$7</definedName>
    <definedName name="_xlnm.Print_Titles" localSheetId="8">'03 7 Pol'!$1:$7</definedName>
    <definedName name="oadresa">Stavba!$D$6</definedName>
    <definedName name="Objednatel" localSheetId="1">Stavba!$D$5</definedName>
    <definedName name="Objekt" localSheetId="1">Stavba!#REF!</definedName>
    <definedName name="_xlnm.Print_Area" localSheetId="3">'03 2 Pol'!$A$1:$Y$56</definedName>
    <definedName name="_xlnm.Print_Area" localSheetId="4">'03 3 Pol'!$A$1:$I$408</definedName>
    <definedName name="_xlnm.Print_Area" localSheetId="5">'03 4 Pol'!$A$1:$I$114</definedName>
    <definedName name="_xlnm.Print_Area" localSheetId="6">'03 5 Pol'!$A$1:$Y$76</definedName>
    <definedName name="_xlnm.Print_Area" localSheetId="7">'03 6 Pol'!$A$1:$I$79</definedName>
    <definedName name="_xlnm.Print_Area" localSheetId="8">'03 7 Pol'!$A$1:$I$95</definedName>
    <definedName name="_xlnm.Print_Area" localSheetId="1">Stavba!$A$1:$J$37</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Stavba!$E$24</definedName>
    <definedName name="SazbaDPH1">'[1]Krycí list'!$C$30</definedName>
    <definedName name="SazbaDPH2" localSheetId="1">Stavba!$E$26</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Stavba!$B$1:$J$37</definedName>
    <definedName name="ZakladDPHSni">Stavba!$G$24</definedName>
    <definedName name="ZakladDPHSniVypocet" localSheetId="1">Stavba!#REF!</definedName>
    <definedName name="ZakladDPHZakl">Stavba!$G$26</definedName>
    <definedName name="ZakladDPHZaklVypocet" localSheetId="1">Stavba!#REF!</definedName>
    <definedName name="ZaObjednatele">Stavba!$G$35</definedName>
    <definedName name="Zaokrouhleni">Stavba!$G$28</definedName>
    <definedName name="ZaZhotovitele">Stavba!$D$35</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7" i="13" l="1"/>
  <c r="G378" i="13"/>
  <c r="G367" i="13"/>
  <c r="G349" i="13"/>
  <c r="G334" i="13"/>
  <c r="G314" i="13"/>
  <c r="G288" i="13"/>
  <c r="G264" i="13"/>
  <c r="G253" i="13"/>
  <c r="G251" i="13"/>
  <c r="G201" i="13"/>
  <c r="G132" i="13"/>
  <c r="G123" i="13"/>
  <c r="G111" i="13"/>
  <c r="G62" i="13"/>
  <c r="G20" i="13"/>
  <c r="G8" i="13"/>
  <c r="G52" i="16"/>
  <c r="G61" i="16"/>
  <c r="G41" i="16" s="1"/>
  <c r="E375" i="13"/>
  <c r="E374" i="13"/>
  <c r="G377" i="13"/>
  <c r="G376" i="13"/>
  <c r="G374" i="13"/>
  <c r="E309" i="13" l="1"/>
  <c r="E310" i="13"/>
  <c r="E308" i="13"/>
  <c r="E307" i="13" s="1"/>
  <c r="G69" i="14"/>
  <c r="G68" i="14"/>
  <c r="G47" i="14"/>
  <c r="G43" i="14"/>
  <c r="G42" i="14"/>
  <c r="G307" i="13" l="1"/>
  <c r="G92" i="14"/>
  <c r="G71" i="14" s="1"/>
  <c r="G89" i="14"/>
  <c r="G66" i="16" l="1"/>
  <c r="A51" i="17"/>
  <c r="A53" i="17" s="1"/>
  <c r="G51" i="17"/>
  <c r="G58" i="15" l="1"/>
  <c r="G9" i="12"/>
  <c r="G11" i="12"/>
  <c r="G12" i="12"/>
  <c r="G14" i="12"/>
  <c r="G16" i="12"/>
  <c r="G18" i="12"/>
  <c r="G45" i="12" l="1"/>
  <c r="G44" i="12"/>
  <c r="G41" i="12"/>
  <c r="G40" i="12" s="1"/>
  <c r="G39" i="12"/>
  <c r="G38" i="12" s="1"/>
  <c r="G36" i="12"/>
  <c r="G34" i="12"/>
  <c r="G32" i="12"/>
  <c r="G30" i="12"/>
  <c r="G28" i="12"/>
  <c r="G26" i="12"/>
  <c r="G23" i="12"/>
  <c r="G20" i="12" s="1"/>
  <c r="G21" i="12"/>
  <c r="A14" i="14"/>
  <c r="A15" i="14" s="1"/>
  <c r="A16" i="14" s="1"/>
  <c r="A18" i="14" s="1"/>
  <c r="A20" i="14" s="1"/>
  <c r="A21" i="14" s="1"/>
  <c r="A22" i="14" s="1"/>
  <c r="A24" i="14" s="1"/>
  <c r="A25" i="14" s="1"/>
  <c r="A27" i="14" s="1"/>
  <c r="A29" i="14" s="1"/>
  <c r="A30" i="14" s="1"/>
  <c r="A31" i="14" s="1"/>
  <c r="A32" i="14" s="1"/>
  <c r="A33" i="14" s="1"/>
  <c r="A34" i="14" s="1"/>
  <c r="A35" i="14" s="1"/>
  <c r="A37" i="14" s="1"/>
  <c r="A39" i="14" s="1"/>
  <c r="A40" i="14" s="1"/>
  <c r="A41" i="14" s="1"/>
  <c r="A45" i="14" s="1"/>
  <c r="A48" i="14" s="1"/>
  <c r="A49" i="14" s="1"/>
  <c r="A51" i="14" s="1"/>
  <c r="A52" i="14" s="1"/>
  <c r="A53" i="14" s="1"/>
  <c r="A54" i="14" s="1"/>
  <c r="A55" i="14" s="1"/>
  <c r="A56" i="14" s="1"/>
  <c r="A57" i="14" s="1"/>
  <c r="A58" i="14" s="1"/>
  <c r="A59" i="14" s="1"/>
  <c r="A60" i="14" s="1"/>
  <c r="A61" i="14" s="1"/>
  <c r="A62" i="14" s="1"/>
  <c r="A63" i="14" s="1"/>
  <c r="A64" i="14" s="1"/>
  <c r="A66" i="14" s="1"/>
  <c r="A67" i="14" s="1"/>
  <c r="A70" i="14" s="1"/>
  <c r="A72" i="14" s="1"/>
  <c r="A73" i="14" s="1"/>
  <c r="A74" i="14" s="1"/>
  <c r="A75" i="14" s="1"/>
  <c r="A76" i="14" s="1"/>
  <c r="A77" i="14" s="1"/>
  <c r="A78" i="14" s="1"/>
  <c r="A79" i="14" s="1"/>
  <c r="A80" i="14" s="1"/>
  <c r="A81" i="14" s="1"/>
  <c r="A82" i="14" s="1"/>
  <c r="A83" i="14" s="1"/>
  <c r="A84" i="14" s="1"/>
  <c r="A85" i="14" s="1"/>
  <c r="A86" i="14" s="1"/>
  <c r="A87" i="14" s="1"/>
  <c r="A88" i="14" s="1"/>
  <c r="A90" i="14" s="1"/>
  <c r="A91" i="14" s="1"/>
  <c r="A94" i="14" s="1"/>
  <c r="A95" i="14" s="1"/>
  <c r="A96" i="14" s="1"/>
  <c r="A98" i="14" s="1"/>
  <c r="A99" i="14" s="1"/>
  <c r="A100" i="14" s="1"/>
  <c r="A101" i="14" s="1"/>
  <c r="A102" i="14" s="1"/>
  <c r="G43" i="12" l="1"/>
  <c r="G25" i="12"/>
  <c r="G8" i="12"/>
  <c r="G47" i="12" l="1"/>
  <c r="I16" i="1" s="1"/>
  <c r="G16" i="14"/>
  <c r="G46" i="14"/>
  <c r="G32" i="14"/>
  <c r="G27" i="14"/>
  <c r="G26" i="14" s="1"/>
  <c r="G15" i="14"/>
  <c r="G14" i="14"/>
  <c r="G12" i="14"/>
  <c r="G11" i="14"/>
  <c r="G10" i="14"/>
  <c r="G9" i="14"/>
  <c r="G8" i="14" l="1"/>
  <c r="G13" i="14"/>
  <c r="G31" i="17"/>
  <c r="G33" i="17"/>
  <c r="G32" i="17"/>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54" i="17"/>
  <c r="A55" i="17" s="1"/>
  <c r="A56" i="17" s="1"/>
  <c r="A57" i="17" s="1"/>
  <c r="A58" i="17" s="1"/>
  <c r="A59" i="17" s="1"/>
  <c r="A60" i="17" s="1"/>
  <c r="A61" i="17" s="1"/>
  <c r="A62" i="17" s="1"/>
  <c r="A63" i="17" s="1"/>
  <c r="A64" i="17" s="1"/>
  <c r="A65" i="17" s="1"/>
  <c r="A66" i="17" s="1"/>
  <c r="A67" i="17" s="1"/>
  <c r="A68" i="17" s="1"/>
  <c r="A69" i="17" s="1"/>
  <c r="A70" i="17" s="1"/>
  <c r="A72" i="17" s="1"/>
  <c r="A73" i="17" s="1"/>
  <c r="A74" i="17" s="1"/>
  <c r="A75" i="17" s="1"/>
  <c r="A76" i="17" s="1"/>
  <c r="A77" i="17" s="1"/>
  <c r="A78" i="17" s="1"/>
  <c r="G69" i="17"/>
  <c r="G68" i="17"/>
  <c r="G67" i="17"/>
  <c r="G66" i="17"/>
  <c r="G65" i="17"/>
  <c r="G64" i="17"/>
  <c r="G83" i="17"/>
  <c r="G82" i="17"/>
  <c r="G81" i="17"/>
  <c r="G80" i="17"/>
  <c r="G79" i="17"/>
  <c r="G78" i="17"/>
  <c r="G77" i="17"/>
  <c r="G76" i="17"/>
  <c r="G75" i="17"/>
  <c r="G74" i="17"/>
  <c r="G73" i="17"/>
  <c r="G72" i="17"/>
  <c r="G70" i="17"/>
  <c r="G63" i="17"/>
  <c r="G62" i="17"/>
  <c r="G61" i="17"/>
  <c r="G60" i="17"/>
  <c r="G59" i="17"/>
  <c r="G58" i="17"/>
  <c r="G57" i="17"/>
  <c r="G56" i="17"/>
  <c r="G55" i="17"/>
  <c r="G54" i="17"/>
  <c r="G53" i="17"/>
  <c r="G71" i="17" l="1"/>
  <c r="G52" i="17"/>
  <c r="A33" i="17"/>
  <c r="A35" i="17" s="1"/>
  <c r="A36" i="17" s="1"/>
  <c r="A37" i="17" s="1"/>
  <c r="A38" i="17" s="1"/>
  <c r="A39" i="17" s="1"/>
  <c r="A40" i="17" s="1"/>
  <c r="A41" i="17" s="1"/>
  <c r="A42" i="17" s="1"/>
  <c r="A43" i="17" s="1"/>
  <c r="A44" i="17" s="1"/>
  <c r="A45" i="17" s="1"/>
  <c r="A46" i="17" s="1"/>
  <c r="A47" i="17" s="1"/>
  <c r="A48" i="17" s="1"/>
  <c r="A49" i="17" s="1"/>
  <c r="A79" i="17"/>
  <c r="A80" i="17" s="1"/>
  <c r="A81" i="17" s="1"/>
  <c r="A82" i="17" s="1"/>
  <c r="A83" i="17" s="1"/>
  <c r="G67" i="16" l="1"/>
  <c r="G63" i="16"/>
  <c r="G9" i="17" l="1"/>
  <c r="G10" i="17"/>
  <c r="G11" i="17"/>
  <c r="G12" i="17"/>
  <c r="G13" i="17"/>
  <c r="G14" i="17"/>
  <c r="G15" i="17"/>
  <c r="G16" i="17"/>
  <c r="G17" i="17"/>
  <c r="G18" i="17"/>
  <c r="G19" i="17"/>
  <c r="G20" i="17"/>
  <c r="G21" i="17"/>
  <c r="G22" i="17"/>
  <c r="G23" i="17"/>
  <c r="G24" i="17"/>
  <c r="G25" i="17"/>
  <c r="G26" i="17"/>
  <c r="G27" i="17"/>
  <c r="G28" i="17"/>
  <c r="G29" i="17"/>
  <c r="G30" i="17"/>
  <c r="G35" i="17"/>
  <c r="G36" i="17"/>
  <c r="G37" i="17"/>
  <c r="G38" i="17"/>
  <c r="G39" i="17"/>
  <c r="G40" i="17"/>
  <c r="G41" i="17"/>
  <c r="G42" i="17"/>
  <c r="G43" i="17"/>
  <c r="G44" i="17"/>
  <c r="G45" i="17"/>
  <c r="G46" i="17"/>
  <c r="G47" i="17"/>
  <c r="G48" i="17"/>
  <c r="G49" i="17"/>
  <c r="G50" i="17"/>
  <c r="G9" i="16"/>
  <c r="G10" i="16"/>
  <c r="G11" i="16"/>
  <c r="G12" i="16"/>
  <c r="G13" i="16"/>
  <c r="G14" i="16"/>
  <c r="G15" i="16"/>
  <c r="G16" i="16"/>
  <c r="G17" i="16"/>
  <c r="G18" i="16"/>
  <c r="G19" i="16"/>
  <c r="G20" i="16"/>
  <c r="G21" i="16"/>
  <c r="G22" i="16"/>
  <c r="G23" i="16"/>
  <c r="G25" i="16"/>
  <c r="G26" i="16"/>
  <c r="G27" i="16"/>
  <c r="G28" i="16"/>
  <c r="G29" i="16"/>
  <c r="G31" i="16"/>
  <c r="G30" i="16" s="1"/>
  <c r="G33" i="16"/>
  <c r="G34" i="16"/>
  <c r="G35" i="16"/>
  <c r="G36" i="16"/>
  <c r="G37" i="16"/>
  <c r="G38" i="16"/>
  <c r="G40" i="16"/>
  <c r="G39" i="16" s="1"/>
  <c r="G42" i="16"/>
  <c r="G43" i="16"/>
  <c r="G44" i="16"/>
  <c r="G45" i="16"/>
  <c r="G46" i="16"/>
  <c r="G47" i="16"/>
  <c r="G48" i="16"/>
  <c r="G49" i="16"/>
  <c r="G50" i="16"/>
  <c r="G51" i="16"/>
  <c r="G53" i="16"/>
  <c r="G54" i="16"/>
  <c r="G55" i="16"/>
  <c r="G56" i="16"/>
  <c r="G57" i="16"/>
  <c r="G58" i="16"/>
  <c r="G59" i="16"/>
  <c r="G60" i="16"/>
  <c r="G64" i="16"/>
  <c r="G65" i="16"/>
  <c r="G9" i="15"/>
  <c r="I9" i="15"/>
  <c r="I8" i="15" s="1"/>
  <c r="K9" i="15"/>
  <c r="O9" i="15"/>
  <c r="Q9" i="15"/>
  <c r="V9" i="15"/>
  <c r="G10" i="15"/>
  <c r="M10" i="15" s="1"/>
  <c r="I10" i="15"/>
  <c r="K10" i="15"/>
  <c r="O10" i="15"/>
  <c r="Q10" i="15"/>
  <c r="V10" i="15"/>
  <c r="G11" i="15"/>
  <c r="G12" i="15"/>
  <c r="M12" i="15" s="1"/>
  <c r="M11" i="15" s="1"/>
  <c r="I12" i="15"/>
  <c r="I11" i="15" s="1"/>
  <c r="K12" i="15"/>
  <c r="K11" i="15" s="1"/>
  <c r="O12" i="15"/>
  <c r="O11" i="15" s="1"/>
  <c r="Q12" i="15"/>
  <c r="Q11" i="15" s="1"/>
  <c r="V12" i="15"/>
  <c r="V11" i="15" s="1"/>
  <c r="G14" i="15"/>
  <c r="M14" i="15" s="1"/>
  <c r="I14" i="15"/>
  <c r="I13" i="15" s="1"/>
  <c r="K14" i="15"/>
  <c r="O14" i="15"/>
  <c r="Q14" i="15"/>
  <c r="V14" i="15"/>
  <c r="G15" i="15"/>
  <c r="M15" i="15" s="1"/>
  <c r="I15" i="15"/>
  <c r="K15" i="15"/>
  <c r="O15" i="15"/>
  <c r="Q15" i="15"/>
  <c r="V15" i="15"/>
  <c r="G16" i="15"/>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K21" i="15"/>
  <c r="G22" i="15"/>
  <c r="G21" i="15" s="1"/>
  <c r="I22" i="15"/>
  <c r="I21" i="15" s="1"/>
  <c r="K22" i="15"/>
  <c r="O22" i="15"/>
  <c r="O21" i="15" s="1"/>
  <c r="Q22" i="15"/>
  <c r="Q21" i="15" s="1"/>
  <c r="V22" i="15"/>
  <c r="V21" i="15" s="1"/>
  <c r="G24" i="15"/>
  <c r="M24" i="15" s="1"/>
  <c r="I24" i="15"/>
  <c r="K24" i="15"/>
  <c r="O24" i="15"/>
  <c r="Q24" i="15"/>
  <c r="V24" i="15"/>
  <c r="V23" i="15" s="1"/>
  <c r="G25" i="15"/>
  <c r="I25" i="15"/>
  <c r="K25" i="15"/>
  <c r="O25" i="15"/>
  <c r="Q25" i="15"/>
  <c r="V25" i="15"/>
  <c r="G26" i="15"/>
  <c r="M26" i="15" s="1"/>
  <c r="I26" i="15"/>
  <c r="K26" i="15"/>
  <c r="O26" i="15"/>
  <c r="Q26" i="15"/>
  <c r="V26" i="15"/>
  <c r="G27" i="15"/>
  <c r="M27" i="15" s="1"/>
  <c r="I27" i="15"/>
  <c r="K27" i="15"/>
  <c r="O27" i="15"/>
  <c r="Q27" i="15"/>
  <c r="V27" i="15"/>
  <c r="G28" i="15"/>
  <c r="I28" i="15"/>
  <c r="K28" i="15"/>
  <c r="M28" i="15"/>
  <c r="O28" i="15"/>
  <c r="Q28" i="15"/>
  <c r="V28" i="15"/>
  <c r="G29" i="15"/>
  <c r="M29" i="15" s="1"/>
  <c r="I29" i="15"/>
  <c r="K29" i="15"/>
  <c r="O29" i="15"/>
  <c r="Q29" i="15"/>
  <c r="V29" i="15"/>
  <c r="G30" i="15"/>
  <c r="M30" i="15" s="1"/>
  <c r="I30" i="15"/>
  <c r="K30" i="15"/>
  <c r="O30" i="15"/>
  <c r="Q30" i="15"/>
  <c r="V30" i="15"/>
  <c r="G32" i="15"/>
  <c r="M32" i="15" s="1"/>
  <c r="I32" i="15"/>
  <c r="K32" i="15"/>
  <c r="O32" i="15"/>
  <c r="Q32" i="15"/>
  <c r="V32" i="15"/>
  <c r="G33" i="15"/>
  <c r="I33" i="15"/>
  <c r="K33" i="15"/>
  <c r="O33" i="15"/>
  <c r="Q33" i="15"/>
  <c r="V33" i="15"/>
  <c r="V31" i="15" s="1"/>
  <c r="G35" i="15"/>
  <c r="M35" i="15" s="1"/>
  <c r="I35" i="15"/>
  <c r="K35" i="15"/>
  <c r="K34" i="15" s="1"/>
  <c r="O35" i="15"/>
  <c r="Q35" i="15"/>
  <c r="V35" i="15"/>
  <c r="G36" i="15"/>
  <c r="M36" i="15" s="1"/>
  <c r="I36" i="15"/>
  <c r="K36" i="15"/>
  <c r="O36" i="15"/>
  <c r="Q36" i="15"/>
  <c r="Q34" i="15" s="1"/>
  <c r="V36" i="15"/>
  <c r="G37" i="15"/>
  <c r="G34" i="15" s="1"/>
  <c r="I37" i="15"/>
  <c r="K37" i="15"/>
  <c r="O37" i="15"/>
  <c r="Q37" i="15"/>
  <c r="V37" i="15"/>
  <c r="G38" i="15"/>
  <c r="M38" i="15" s="1"/>
  <c r="I38" i="15"/>
  <c r="K38" i="15"/>
  <c r="O38" i="15"/>
  <c r="Q38" i="15"/>
  <c r="V38" i="15"/>
  <c r="G39" i="15"/>
  <c r="M39" i="15" s="1"/>
  <c r="I39" i="15"/>
  <c r="K39" i="15"/>
  <c r="O39" i="15"/>
  <c r="Q39" i="15"/>
  <c r="V39" i="15"/>
  <c r="G41" i="15"/>
  <c r="I41" i="15"/>
  <c r="K41" i="15"/>
  <c r="O41" i="15"/>
  <c r="Q41" i="15"/>
  <c r="V41" i="15"/>
  <c r="G42" i="15"/>
  <c r="M42" i="15" s="1"/>
  <c r="I42" i="15"/>
  <c r="K42" i="15"/>
  <c r="O42" i="15"/>
  <c r="Q42" i="15"/>
  <c r="V42" i="15"/>
  <c r="G43" i="15"/>
  <c r="M43" i="15" s="1"/>
  <c r="I43" i="15"/>
  <c r="K43" i="15"/>
  <c r="O43" i="15"/>
  <c r="Q43" i="15"/>
  <c r="V43" i="15"/>
  <c r="G44" i="15"/>
  <c r="M44" i="15" s="1"/>
  <c r="I44" i="15"/>
  <c r="K44" i="15"/>
  <c r="O44" i="15"/>
  <c r="Q44" i="15"/>
  <c r="V44" i="15"/>
  <c r="G45" i="15"/>
  <c r="M45" i="15" s="1"/>
  <c r="I45" i="15"/>
  <c r="K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50" i="15"/>
  <c r="I50" i="15"/>
  <c r="K50" i="15"/>
  <c r="O50" i="15"/>
  <c r="Q50" i="15"/>
  <c r="V50" i="15"/>
  <c r="G51" i="15"/>
  <c r="M51" i="15" s="1"/>
  <c r="I51" i="15"/>
  <c r="K51" i="15"/>
  <c r="O51" i="15"/>
  <c r="Q51" i="15"/>
  <c r="V51" i="15"/>
  <c r="G52" i="15"/>
  <c r="M52" i="15" s="1"/>
  <c r="I52" i="15"/>
  <c r="K52" i="15"/>
  <c r="O52" i="15"/>
  <c r="Q52" i="15"/>
  <c r="V52" i="15"/>
  <c r="G53" i="15"/>
  <c r="M53" i="15" s="1"/>
  <c r="I53" i="15"/>
  <c r="K53" i="15"/>
  <c r="O53" i="15"/>
  <c r="Q53" i="15"/>
  <c r="V53" i="15"/>
  <c r="G54" i="15"/>
  <c r="M54" i="15" s="1"/>
  <c r="I54" i="15"/>
  <c r="K54" i="15"/>
  <c r="O54" i="15"/>
  <c r="Q54" i="15"/>
  <c r="V54" i="15"/>
  <c r="G55" i="15"/>
  <c r="M55" i="15" s="1"/>
  <c r="I55" i="15"/>
  <c r="K55" i="15"/>
  <c r="O55" i="15"/>
  <c r="Q55" i="15"/>
  <c r="V55" i="15"/>
  <c r="G56" i="15"/>
  <c r="M56" i="15" s="1"/>
  <c r="I56" i="15"/>
  <c r="K56" i="15"/>
  <c r="O56" i="15"/>
  <c r="Q56" i="15"/>
  <c r="V56" i="15"/>
  <c r="G57" i="15"/>
  <c r="M57" i="15" s="1"/>
  <c r="I57" i="15"/>
  <c r="K57" i="15"/>
  <c r="O57" i="15"/>
  <c r="Q57" i="15"/>
  <c r="V57" i="15"/>
  <c r="G59" i="15"/>
  <c r="M59" i="15" s="1"/>
  <c r="I59" i="15"/>
  <c r="K59" i="15"/>
  <c r="O59" i="15"/>
  <c r="Q59" i="15"/>
  <c r="V59" i="15"/>
  <c r="G61" i="15"/>
  <c r="M61" i="15" s="1"/>
  <c r="I61" i="15"/>
  <c r="K61" i="15"/>
  <c r="K60" i="15" s="1"/>
  <c r="O61" i="15"/>
  <c r="Q61" i="15"/>
  <c r="V61" i="15"/>
  <c r="G62" i="15"/>
  <c r="M62" i="15" s="1"/>
  <c r="I62" i="15"/>
  <c r="K62" i="15"/>
  <c r="O62" i="15"/>
  <c r="Q62" i="15"/>
  <c r="V62" i="15"/>
  <c r="G63" i="15"/>
  <c r="M63" i="15" s="1"/>
  <c r="I63" i="15"/>
  <c r="K63" i="15"/>
  <c r="O63" i="15"/>
  <c r="Q63" i="15"/>
  <c r="V63" i="15"/>
  <c r="G64" i="15"/>
  <c r="M64" i="15" s="1"/>
  <c r="I64" i="15"/>
  <c r="K64" i="15"/>
  <c r="O64" i="15"/>
  <c r="Q64" i="15"/>
  <c r="V64" i="15"/>
  <c r="AE66" i="15"/>
  <c r="G18" i="14"/>
  <c r="G17" i="14" s="1"/>
  <c r="G20" i="14"/>
  <c r="G21" i="14"/>
  <c r="G22" i="14"/>
  <c r="G24" i="14"/>
  <c r="G25" i="14"/>
  <c r="G29" i="14"/>
  <c r="G30" i="14"/>
  <c r="G31" i="14"/>
  <c r="G33" i="14"/>
  <c r="G34" i="14"/>
  <c r="G35" i="14"/>
  <c r="G37" i="14"/>
  <c r="G36" i="14" s="1"/>
  <c r="G39" i="14"/>
  <c r="G40" i="14"/>
  <c r="G41" i="14"/>
  <c r="G45" i="14"/>
  <c r="G48" i="14"/>
  <c r="G49" i="14"/>
  <c r="G51" i="14"/>
  <c r="G52" i="14"/>
  <c r="G53" i="14"/>
  <c r="G54" i="14"/>
  <c r="G55" i="14"/>
  <c r="G56" i="14"/>
  <c r="G57" i="14"/>
  <c r="G58" i="14"/>
  <c r="G59" i="14"/>
  <c r="G60" i="14"/>
  <c r="G61" i="14"/>
  <c r="G62" i="14"/>
  <c r="G63" i="14"/>
  <c r="G64" i="14"/>
  <c r="G66" i="14"/>
  <c r="G67" i="14"/>
  <c r="G70" i="14"/>
  <c r="G72" i="14"/>
  <c r="G73" i="14"/>
  <c r="G74" i="14"/>
  <c r="G75" i="14"/>
  <c r="G76" i="14"/>
  <c r="G77" i="14"/>
  <c r="G78" i="14"/>
  <c r="G79" i="14"/>
  <c r="G80" i="14"/>
  <c r="G81" i="14"/>
  <c r="G82" i="14"/>
  <c r="G83" i="14"/>
  <c r="G84" i="14"/>
  <c r="G85" i="14"/>
  <c r="G86" i="14"/>
  <c r="G87" i="14"/>
  <c r="G88" i="14"/>
  <c r="G90" i="14"/>
  <c r="G91" i="14"/>
  <c r="G94" i="14"/>
  <c r="G95" i="14"/>
  <c r="G96" i="14"/>
  <c r="G98" i="14"/>
  <c r="G99" i="14"/>
  <c r="G100" i="14"/>
  <c r="G101" i="14"/>
  <c r="G102" i="14"/>
  <c r="G9" i="13"/>
  <c r="G12" i="13"/>
  <c r="G15" i="13"/>
  <c r="G18" i="13"/>
  <c r="G19" i="13"/>
  <c r="G21" i="13"/>
  <c r="G25" i="13"/>
  <c r="G29" i="13"/>
  <c r="G30" i="13"/>
  <c r="G31" i="13"/>
  <c r="G35" i="13"/>
  <c r="G39" i="13"/>
  <c r="G42" i="13"/>
  <c r="G43" i="13"/>
  <c r="G44" i="13"/>
  <c r="G47" i="13"/>
  <c r="G50" i="13"/>
  <c r="G51" i="13"/>
  <c r="G54" i="13"/>
  <c r="G57" i="13"/>
  <c r="G60" i="13"/>
  <c r="G61" i="13"/>
  <c r="G63" i="13"/>
  <c r="G66" i="13"/>
  <c r="G72" i="13"/>
  <c r="G75" i="13"/>
  <c r="G76" i="13"/>
  <c r="G77" i="13"/>
  <c r="G78" i="13"/>
  <c r="G79" i="13"/>
  <c r="G80" i="13"/>
  <c r="G83" i="13"/>
  <c r="G86" i="13"/>
  <c r="G89" i="13"/>
  <c r="G92" i="13"/>
  <c r="G95" i="13"/>
  <c r="G98" i="13"/>
  <c r="G101" i="13"/>
  <c r="G104" i="13"/>
  <c r="G107" i="13"/>
  <c r="G110" i="13"/>
  <c r="G112" i="13"/>
  <c r="G116" i="13"/>
  <c r="G120" i="13"/>
  <c r="G121" i="13"/>
  <c r="G122" i="13"/>
  <c r="G124" i="13"/>
  <c r="G125" i="13"/>
  <c r="G126" i="13"/>
  <c r="G127" i="13"/>
  <c r="G128" i="13"/>
  <c r="G129" i="13"/>
  <c r="G133" i="13"/>
  <c r="G136" i="13"/>
  <c r="G137" i="13"/>
  <c r="G158" i="13"/>
  <c r="G162" i="13"/>
  <c r="G173" i="13"/>
  <c r="G176" i="13"/>
  <c r="G177" i="13"/>
  <c r="G183" i="13"/>
  <c r="G184" i="13"/>
  <c r="G185" i="13"/>
  <c r="G188" i="13"/>
  <c r="G191" i="13"/>
  <c r="G194" i="13"/>
  <c r="G197" i="13"/>
  <c r="G198" i="13"/>
  <c r="G202" i="13"/>
  <c r="G203" i="13"/>
  <c r="G204" i="13"/>
  <c r="G205" i="13"/>
  <c r="G208" i="13"/>
  <c r="G212" i="13"/>
  <c r="G215" i="13"/>
  <c r="G216" i="13"/>
  <c r="G219" i="13"/>
  <c r="G222" i="13"/>
  <c r="G225" i="13"/>
  <c r="G228" i="13"/>
  <c r="G231" i="13"/>
  <c r="G234" i="13"/>
  <c r="G237" i="13"/>
  <c r="G238" i="13"/>
  <c r="G239" i="13"/>
  <c r="G240" i="13"/>
  <c r="G241" i="13"/>
  <c r="G242" i="13"/>
  <c r="G243" i="13"/>
  <c r="G244" i="13"/>
  <c r="G247" i="13"/>
  <c r="G248" i="13"/>
  <c r="G249" i="13"/>
  <c r="G250" i="13"/>
  <c r="G252" i="13"/>
  <c r="G254" i="13"/>
  <c r="G257" i="13"/>
  <c r="G258" i="13"/>
  <c r="G259" i="13"/>
  <c r="G260" i="13"/>
  <c r="G265" i="13"/>
  <c r="G268" i="13"/>
  <c r="G271" i="13"/>
  <c r="G274" i="13"/>
  <c r="G275" i="13"/>
  <c r="G276" i="13"/>
  <c r="G279" i="13"/>
  <c r="G282" i="13"/>
  <c r="G285" i="13"/>
  <c r="G289" i="13"/>
  <c r="G293" i="13"/>
  <c r="G297" i="13"/>
  <c r="G300" i="13"/>
  <c r="G306" i="13"/>
  <c r="G311" i="13"/>
  <c r="G312" i="13"/>
  <c r="G313" i="13"/>
  <c r="G315" i="13"/>
  <c r="G316" i="13"/>
  <c r="G317" i="13"/>
  <c r="G320" i="13"/>
  <c r="G323" i="13"/>
  <c r="G324" i="13"/>
  <c r="G327" i="13"/>
  <c r="G328" i="13"/>
  <c r="G332" i="13"/>
  <c r="G333" i="13"/>
  <c r="G335" i="13"/>
  <c r="G336" i="13"/>
  <c r="G337" i="13"/>
  <c r="G338" i="13"/>
  <c r="G339" i="13"/>
  <c r="G340" i="13"/>
  <c r="G341" i="13"/>
  <c r="G342" i="13"/>
  <c r="G343" i="13"/>
  <c r="G344" i="13"/>
  <c r="G345" i="13"/>
  <c r="G346" i="13"/>
  <c r="G347" i="13"/>
  <c r="G348" i="13"/>
  <c r="G350" i="13"/>
  <c r="G351" i="13"/>
  <c r="G352" i="13"/>
  <c r="G353" i="13"/>
  <c r="G354" i="13"/>
  <c r="G357" i="13"/>
  <c r="G358" i="13"/>
  <c r="G359" i="13"/>
  <c r="G360" i="13"/>
  <c r="G361" i="13"/>
  <c r="G362" i="13"/>
  <c r="G363" i="13"/>
  <c r="G368" i="13"/>
  <c r="G369" i="13"/>
  <c r="G372" i="13"/>
  <c r="G373" i="13"/>
  <c r="G379" i="13"/>
  <c r="G380" i="13"/>
  <c r="G385" i="13"/>
  <c r="G386" i="13"/>
  <c r="G388" i="13"/>
  <c r="G391" i="13"/>
  <c r="G394" i="13"/>
  <c r="I8" i="12"/>
  <c r="K8" i="12"/>
  <c r="O8" i="12"/>
  <c r="Q8" i="12"/>
  <c r="V8" i="12"/>
  <c r="M10" i="12"/>
  <c r="I10" i="12"/>
  <c r="K10" i="12"/>
  <c r="O10" i="12"/>
  <c r="Q10" i="12"/>
  <c r="V10" i="12"/>
  <c r="M11" i="12"/>
  <c r="I11" i="12"/>
  <c r="K11" i="12"/>
  <c r="O11" i="12"/>
  <c r="Q11" i="12"/>
  <c r="V11" i="12"/>
  <c r="M12" i="12"/>
  <c r="I12" i="12"/>
  <c r="K12" i="12"/>
  <c r="O12" i="12"/>
  <c r="Q12" i="12"/>
  <c r="V12" i="12"/>
  <c r="M13" i="12"/>
  <c r="I13" i="12"/>
  <c r="K13" i="12"/>
  <c r="O13" i="12"/>
  <c r="Q13" i="12"/>
  <c r="V13" i="12"/>
  <c r="M14" i="12"/>
  <c r="I14" i="12"/>
  <c r="K14" i="12"/>
  <c r="O14" i="12"/>
  <c r="Q14" i="12"/>
  <c r="V14" i="12"/>
  <c r="M15" i="12"/>
  <c r="I15" i="12"/>
  <c r="K15" i="12"/>
  <c r="O15" i="12"/>
  <c r="Q15" i="12"/>
  <c r="V15" i="12"/>
  <c r="M16" i="12"/>
  <c r="I16" i="12"/>
  <c r="K16" i="12"/>
  <c r="O16" i="12"/>
  <c r="Q16" i="12"/>
  <c r="V16" i="12"/>
  <c r="M17" i="12"/>
  <c r="I17" i="12"/>
  <c r="K17" i="12"/>
  <c r="O17" i="12"/>
  <c r="Q17" i="12"/>
  <c r="V17" i="12"/>
  <c r="M18" i="12"/>
  <c r="I18" i="12"/>
  <c r="K18" i="12"/>
  <c r="O18" i="12"/>
  <c r="Q18" i="12"/>
  <c r="V18" i="12"/>
  <c r="M19" i="12"/>
  <c r="I19" i="12"/>
  <c r="K19" i="12"/>
  <c r="O19" i="12"/>
  <c r="Q19" i="12"/>
  <c r="V19" i="12"/>
  <c r="M20" i="12"/>
  <c r="I20" i="12"/>
  <c r="K20" i="12"/>
  <c r="O20" i="12"/>
  <c r="Q20" i="12"/>
  <c r="V20" i="12"/>
  <c r="M21" i="12"/>
  <c r="I21" i="12"/>
  <c r="K21" i="12"/>
  <c r="O21" i="12"/>
  <c r="Q21" i="12"/>
  <c r="V21" i="12"/>
  <c r="M22" i="12"/>
  <c r="I22" i="12"/>
  <c r="K22" i="12"/>
  <c r="O22" i="12"/>
  <c r="Q22" i="12"/>
  <c r="V22" i="12"/>
  <c r="M23" i="12"/>
  <c r="I23" i="12"/>
  <c r="K23" i="12"/>
  <c r="O23" i="12"/>
  <c r="Q23" i="12"/>
  <c r="V23" i="12"/>
  <c r="M24" i="12"/>
  <c r="I24" i="12"/>
  <c r="K24" i="12"/>
  <c r="O24" i="12"/>
  <c r="Q24" i="12"/>
  <c r="V24" i="12"/>
  <c r="M25" i="12"/>
  <c r="I25" i="12"/>
  <c r="K25" i="12"/>
  <c r="O25" i="12"/>
  <c r="Q25" i="12"/>
  <c r="V25" i="12"/>
  <c r="M26" i="12"/>
  <c r="I26" i="12"/>
  <c r="K26" i="12"/>
  <c r="O26" i="12"/>
  <c r="Q26" i="12"/>
  <c r="V26" i="12"/>
  <c r="M27" i="12"/>
  <c r="I27" i="12"/>
  <c r="K27" i="12"/>
  <c r="O27" i="12"/>
  <c r="Q27" i="12"/>
  <c r="V27" i="12"/>
  <c r="M28" i="12"/>
  <c r="I28" i="12"/>
  <c r="K28" i="12"/>
  <c r="O28" i="12"/>
  <c r="Q28" i="12"/>
  <c r="V28" i="12"/>
  <c r="M29" i="12"/>
  <c r="I29" i="12"/>
  <c r="K29" i="12"/>
  <c r="O29" i="12"/>
  <c r="Q29" i="12"/>
  <c r="V29" i="12"/>
  <c r="J29" i="1"/>
  <c r="J27" i="1"/>
  <c r="J24" i="1"/>
  <c r="J25" i="1"/>
  <c r="J26" i="1"/>
  <c r="J28" i="1"/>
  <c r="E25" i="1"/>
  <c r="E27" i="1"/>
  <c r="G62" i="16" l="1"/>
  <c r="G49" i="15"/>
  <c r="G40" i="15"/>
  <c r="G97" i="14"/>
  <c r="G28" i="14"/>
  <c r="G24" i="16"/>
  <c r="G34" i="17"/>
  <c r="G8" i="17"/>
  <c r="O13" i="15"/>
  <c r="I34" i="15"/>
  <c r="K8" i="15"/>
  <c r="V60" i="15"/>
  <c r="O60" i="15"/>
  <c r="I31" i="15"/>
  <c r="G38" i="14"/>
  <c r="G19" i="14"/>
  <c r="G23" i="14"/>
  <c r="G65" i="14"/>
  <c r="G93" i="14"/>
  <c r="G50" i="14"/>
  <c r="G32" i="16"/>
  <c r="G8" i="16"/>
  <c r="M50" i="15"/>
  <c r="M49" i="15" s="1"/>
  <c r="G31" i="15"/>
  <c r="G23" i="15"/>
  <c r="M22" i="15"/>
  <c r="M21" i="15" s="1"/>
  <c r="V40" i="15"/>
  <c r="I40" i="15"/>
  <c r="O34" i="15"/>
  <c r="I60" i="15"/>
  <c r="V49" i="15"/>
  <c r="I49" i="15"/>
  <c r="Q31" i="15"/>
  <c r="Q23" i="15"/>
  <c r="G13" i="15"/>
  <c r="G8" i="15"/>
  <c r="O49" i="15"/>
  <c r="O40" i="15"/>
  <c r="K49" i="15"/>
  <c r="K40" i="15"/>
  <c r="I23" i="15"/>
  <c r="K13" i="15"/>
  <c r="Q40" i="15"/>
  <c r="O31" i="15"/>
  <c r="O23" i="15"/>
  <c r="V8" i="15"/>
  <c r="Q60" i="15"/>
  <c r="Q49" i="15"/>
  <c r="K31" i="15"/>
  <c r="K23" i="15"/>
  <c r="V13" i="15"/>
  <c r="Q8" i="15"/>
  <c r="V34" i="15"/>
  <c r="Q13" i="15"/>
  <c r="O8" i="15"/>
  <c r="M60" i="15"/>
  <c r="M23" i="15"/>
  <c r="M37" i="15"/>
  <c r="M34" i="15" s="1"/>
  <c r="G60" i="15"/>
  <c r="M16" i="15"/>
  <c r="M13" i="15" s="1"/>
  <c r="M41" i="15"/>
  <c r="M40" i="15" s="1"/>
  <c r="M33" i="15"/>
  <c r="M31" i="15" s="1"/>
  <c r="M25" i="15"/>
  <c r="M9" i="15"/>
  <c r="M8" i="15" s="1"/>
  <c r="AF66" i="15"/>
  <c r="M8" i="12"/>
  <c r="G104" i="14" l="1"/>
  <c r="I18" i="1" s="1"/>
  <c r="G69" i="16"/>
  <c r="I20" i="1" s="1"/>
  <c r="G85" i="17"/>
  <c r="I21" i="1" s="1"/>
  <c r="G398" i="13"/>
  <c r="I17" i="1" s="1"/>
  <c r="G66" i="15"/>
  <c r="I19" i="1" s="1"/>
  <c r="I22" i="1" l="1"/>
  <c r="G26" i="1" s="1"/>
  <c r="A24" i="1"/>
  <c r="A25" i="1" s="1"/>
  <c r="G27" i="1" l="1"/>
  <c r="G30" i="1" s="1"/>
  <c r="A26" i="1"/>
  <c r="A27" i="1" s="1"/>
  <c r="G29" i="1"/>
  <c r="A28" i="1" l="1"/>
  <c r="A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20A054C0-4CF2-4323-BCD2-89A6521F04BD}">
      <text>
        <r>
          <rPr>
            <sz val="9"/>
            <color indexed="81"/>
            <rFont val="Tahoma"/>
            <family val="2"/>
            <charset val="238"/>
          </rPr>
          <t>Jedná se o informaci, zda se jedná o položku, která je do rozpočtu zadána z cenové soustavy RTS, nebo vlastní.</t>
        </r>
      </text>
    </comment>
    <comment ref="T6" authorId="0" shapeId="0" xr:uid="{BCA1ACFF-90E4-4ADB-B303-A48931894344}">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42C9FF67-F9DB-4FC9-B0D5-BD683382D120}">
      <text>
        <r>
          <rPr>
            <sz val="9"/>
            <color indexed="81"/>
            <rFont val="Tahoma"/>
            <family val="2"/>
            <charset val="238"/>
          </rPr>
          <t>Jedná se o informaci, zda se jedná o položku, která je do rozpočtu zadána z cenové soustavy RTS, nebo vlastní.</t>
        </r>
      </text>
    </comment>
    <comment ref="I6" authorId="0" shapeId="0" xr:uid="{907C4222-3232-4102-A7A3-B49C7A3EA83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A55D948B-4EA0-4F8E-836F-DCDEEBB893EC}">
      <text>
        <r>
          <rPr>
            <sz val="9"/>
            <color indexed="81"/>
            <rFont val="Tahoma"/>
            <family val="2"/>
            <charset val="238"/>
          </rPr>
          <t>Jedná se o informaci, zda se jedná o položku, která je do rozpočtu zadána z cenové soustavy RTS, nebo vlastní.</t>
        </r>
      </text>
    </comment>
    <comment ref="I6" authorId="0" shapeId="0" xr:uid="{B17ECC5F-66E7-4CB5-AAA7-B5CB0645BF44}">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S6" authorId="0" shapeId="0" xr:uid="{46BE1008-425A-4792-973B-E940DA3E5D6E}">
      <text>
        <r>
          <rPr>
            <sz val="9"/>
            <color indexed="81"/>
            <rFont val="Tahoma"/>
            <family val="2"/>
            <charset val="238"/>
          </rPr>
          <t>Jedná se o informaci, zda se jedná o položku, která je do rozpočtu zadána z cenové soustavy RTS, nebo vlastní.</t>
        </r>
      </text>
    </comment>
    <comment ref="T6" authorId="0" shapeId="0" xr:uid="{45177D3E-5063-48CB-82B7-16345F94F212}">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7BE277EA-6072-454D-AED2-1D8DF0F34A59}">
      <text>
        <r>
          <rPr>
            <sz val="9"/>
            <color indexed="81"/>
            <rFont val="Tahoma"/>
            <family val="2"/>
            <charset val="238"/>
          </rPr>
          <t>Jedná se o informaci, zda se jedná o položku, která je do rozpočtu zadána z cenové soustavy RTS, nebo vlastní.</t>
        </r>
      </text>
    </comment>
    <comment ref="I6" authorId="0" shapeId="0" xr:uid="{0F5022E9-F8DB-45F5-AA3D-14F081E206B1}">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guziu</author>
  </authors>
  <commentList>
    <comment ref="H6" authorId="0" shapeId="0" xr:uid="{B6FB2C7F-216E-4693-BCBF-3905B34A6ED7}">
      <text>
        <r>
          <rPr>
            <sz val="9"/>
            <color indexed="81"/>
            <rFont val="Tahoma"/>
            <family val="2"/>
            <charset val="238"/>
          </rPr>
          <t>Jedná se o informaci, zda se jedná o položku, která je do rozpočtu zadána z cenové soustavy RTS, nebo vlastní.</t>
        </r>
      </text>
    </comment>
    <comment ref="I6" authorId="0" shapeId="0" xr:uid="{9BDA3AD7-527A-4FF4-8B25-762EDC0E4D75}">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<sst xmlns="http://schemas.openxmlformats.org/spreadsheetml/2006/main" count="3028" uniqueCount="1260">
  <si>
    <t>%</t>
  </si>
  <si>
    <t>Za zhotovitele</t>
  </si>
  <si>
    <t>Za objednatele</t>
  </si>
  <si>
    <t>Položkový rozpočet stavby</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</si>
  <si>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</si>
  <si>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</si>
  <si>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</si>
  <si>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</si>
  <si>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</si>
  <si>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</si>
  <si>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</si>
  <si>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</si>
  <si>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</si>
  <si>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</si>
  <si>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</si>
  <si>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</si>
  <si>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</si>
  <si>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</si>
  <si>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Objednatel:</t>
  </si>
  <si>
    <t>Stavba:</t>
  </si>
  <si>
    <t>Cena celkem bez DPH</t>
  </si>
  <si>
    <t>HSV</t>
  </si>
  <si>
    <t>PSV</t>
  </si>
  <si>
    <t>MON</t>
  </si>
  <si>
    <t>Celkem</t>
  </si>
  <si>
    <t>Dodávka</t>
  </si>
  <si>
    <t>Montáž</t>
  </si>
  <si>
    <t>Rozpis ceny</t>
  </si>
  <si>
    <t>Rekapitulace daní</t>
  </si>
  <si>
    <t>DIČ:</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</si>
  <si>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</si>
  <si>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</si>
  <si>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</si>
  <si>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</si>
  <si>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IČO:</t>
  </si>
  <si>
    <t>SO03 Dílny</t>
  </si>
  <si>
    <t>PS Blansko - areál Povodí Moravy s.p.</t>
  </si>
  <si>
    <t>03</t>
  </si>
  <si>
    <t>SO 03 Dílny</t>
  </si>
  <si>
    <t>2</t>
  </si>
  <si>
    <t>VRN</t>
  </si>
  <si>
    <t>3</t>
  </si>
  <si>
    <t>ASŘ</t>
  </si>
  <si>
    <t>4</t>
  </si>
  <si>
    <t>ZTI</t>
  </si>
  <si>
    <t>5</t>
  </si>
  <si>
    <t>UT</t>
  </si>
  <si>
    <t>6</t>
  </si>
  <si>
    <t>ELI</t>
  </si>
  <si>
    <t>7</t>
  </si>
  <si>
    <t>SLP</t>
  </si>
  <si>
    <t>CZK</t>
  </si>
  <si>
    <t>_45</t>
  </si>
  <si>
    <t>Bleskosvod</t>
  </si>
  <si>
    <t>1</t>
  </si>
  <si>
    <t>Strukturovaná kabeláž</t>
  </si>
  <si>
    <t>Zemní práce</t>
  </si>
  <si>
    <t>Elektrická zabezpečovací signalizace EZS, detekce požáru</t>
  </si>
  <si>
    <t>Základy a zvláštní zakládání</t>
  </si>
  <si>
    <t>Svislé a kompletní konstrukce</t>
  </si>
  <si>
    <t>Vodorovné konstrukce</t>
  </si>
  <si>
    <t>Komunikace</t>
  </si>
  <si>
    <t>Úpravy povrchu,podlahy</t>
  </si>
  <si>
    <t>61</t>
  </si>
  <si>
    <t>Upravy povrchů vnitřní</t>
  </si>
  <si>
    <t>8</t>
  </si>
  <si>
    <t>Venkovní objekty</t>
  </si>
  <si>
    <t>9</t>
  </si>
  <si>
    <t>Ostatní konstrukce, bourání</t>
  </si>
  <si>
    <t>90</t>
  </si>
  <si>
    <t>Přípočty</t>
  </si>
  <si>
    <t>97</t>
  </si>
  <si>
    <t>Prorážení otvorů</t>
  </si>
  <si>
    <t>99</t>
  </si>
  <si>
    <t>Staveništní přesun hmot</t>
  </si>
  <si>
    <t>711</t>
  </si>
  <si>
    <t>Izolace proti vodě</t>
  </si>
  <si>
    <t>713</t>
  </si>
  <si>
    <t>Izolace tepelné</t>
  </si>
  <si>
    <t>721</t>
  </si>
  <si>
    <t>Vnitřní kanalizace</t>
  </si>
  <si>
    <t>722</t>
  </si>
  <si>
    <t>Vnitřní vodovod</t>
  </si>
  <si>
    <t>723</t>
  </si>
  <si>
    <t>Vnitřní plynovod</t>
  </si>
  <si>
    <t>725</t>
  </si>
  <si>
    <t>Zařizovací předměty</t>
  </si>
  <si>
    <t>726</t>
  </si>
  <si>
    <t>Instalační prefabrikáty</t>
  </si>
  <si>
    <t>731</t>
  </si>
  <si>
    <t>Kotelny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</si>
  <si>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</si>
  <si>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</si>
  <si>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</si>
  <si>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</si>
  <si>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</si>
  <si>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</si>
  <si>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</si>
  <si>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</si>
  <si>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</si>
  <si>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</si>
  <si>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</si>
  <si>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</si>
  <si>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</si>
  <si>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</si>
  <si>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</si>
  <si>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</si>
  <si>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781</t>
  </si>
  <si>
    <t>Obklady keramické</t>
  </si>
  <si>
    <t>784</t>
  </si>
  <si>
    <t>Malby</t>
  </si>
  <si>
    <t>M21</t>
  </si>
  <si>
    <t>Elektromontáže</t>
  </si>
  <si>
    <t>M22</t>
  </si>
  <si>
    <t>Montáž sdělovací a zabezp. techniky</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</si>
  <si>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</si>
  <si>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</si>
  <si>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</si>
  <si>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</si>
  <si>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</si>
  <si>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</si>
  <si>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</si>
  <si>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</si>
  <si>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</si>
  <si>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</si>
  <si>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</si>
  <si>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</si>
  <si>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</si>
  <si>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</si>
  <si>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</si>
  <si>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</si>
  <si>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</si>
  <si>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</si>
  <si>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</si>
  <si>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</si>
  <si>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</si>
  <si>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</si>
  <si>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</si>
  <si>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</si>
  <si>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</si>
  <si>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</si>
  <si>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</si>
  <si>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</si>
  <si>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</si>
  <si>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</si>
  <si>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012103000</t>
  </si>
  <si>
    <t>soubor</t>
  </si>
  <si>
    <t>Vlastní</t>
  </si>
  <si>
    <t>Indiv</t>
  </si>
  <si>
    <t>Práce</t>
  </si>
  <si>
    <t>Běžná</t>
  </si>
  <si>
    <t>POL1_1</t>
  </si>
  <si>
    <t>012403000</t>
  </si>
  <si>
    <t>013254000</t>
  </si>
  <si>
    <t>013274000</t>
  </si>
  <si>
    <t>013284000</t>
  </si>
  <si>
    <t>013294000</t>
  </si>
  <si>
    <t>034503000</t>
  </si>
  <si>
    <t>045203000</t>
  </si>
  <si>
    <t>049103000</t>
  </si>
  <si>
    <t>049303000</t>
  </si>
  <si>
    <t>049304000</t>
  </si>
  <si>
    <t>kus</t>
  </si>
  <si>
    <t>071103000</t>
  </si>
  <si>
    <t>Specifikace</t>
  </si>
  <si>
    <t>POL3_0</t>
  </si>
  <si>
    <t>RTS 23/ II</t>
  </si>
  <si>
    <t>POL99_</t>
  </si>
  <si>
    <t>SUM</t>
  </si>
  <si>
    <t>Poznámky uchazeče k zadání</t>
  </si>
  <si>
    <t>POPUZIV</t>
  </si>
  <si>
    <t>END</t>
  </si>
  <si>
    <t>131201111R00</t>
  </si>
  <si>
    <t>Hloubení nezapažených jam a zářezů do 100 m3, v hornině 3, hloubení strojně</t>
  </si>
  <si>
    <t>m3</t>
  </si>
  <si>
    <t>132201211R00</t>
  </si>
  <si>
    <t>Hloubení rýh šířky přes 60 do 200 cm do 100 m3, v hornině 3, hloubení strojně</t>
  </si>
  <si>
    <t xml:space="preserve">(4,55*2+4,2)*0,6*0,5 : </t>
  </si>
  <si>
    <t>3,99</t>
  </si>
  <si>
    <t>162701105R00</t>
  </si>
  <si>
    <t>Vodorovné přemístění výkopku z horniny 1 až 4, na vzdálenost přes 9 000  do 10 000 m</t>
  </si>
  <si>
    <t>171201201R00</t>
  </si>
  <si>
    <t>Uložení sypaniny na dočasnou skládku tak, že na 1 m2 plochy připadá přes 2 m3 výkopku nebo ornice</t>
  </si>
  <si>
    <t>199000002R00</t>
  </si>
  <si>
    <t>Poplatky za skládku horniny 1- 4, skupina 17 05 04 z Katalogu odpadů</t>
  </si>
  <si>
    <t>273321321R00</t>
  </si>
  <si>
    <t>Beton základových desek železový třídy C 20/25</t>
  </si>
  <si>
    <t xml:space="preserve">3,9*5*0,15+3,9*0,375*0,15 : </t>
  </si>
  <si>
    <t xml:space="preserve">11,4*5,18*0,15+11,4*0,375*0,15 : </t>
  </si>
  <si>
    <t>12,6434</t>
  </si>
  <si>
    <t>273351215R00</t>
  </si>
  <si>
    <t>Bednění stěn základových desek zřízení</t>
  </si>
  <si>
    <t>m2</t>
  </si>
  <si>
    <t xml:space="preserve">(3,9+5*2)*0,2 : </t>
  </si>
  <si>
    <t xml:space="preserve">(11,4+5,18*2)*0,2 : </t>
  </si>
  <si>
    <t>7,132</t>
  </si>
  <si>
    <t>273351216R00</t>
  </si>
  <si>
    <t>Bednění stěn základových desek odstranění</t>
  </si>
  <si>
    <t>273361921R00</t>
  </si>
  <si>
    <t>Výztuž základových desek ze svařovaných sítí</t>
  </si>
  <si>
    <t>t</t>
  </si>
  <si>
    <t>274272140RT5</t>
  </si>
  <si>
    <t>Zdivo základové z bednicích tvárnic tloušťky 300 mm, výplň betonem C 25/30</t>
  </si>
  <si>
    <t xml:space="preserve">(4,7*2+3,9)*1 : </t>
  </si>
  <si>
    <t>274313511R00</t>
  </si>
  <si>
    <t>Beton základových pasů prostý třídy C 12/15</t>
  </si>
  <si>
    <t>274351215R00</t>
  </si>
  <si>
    <t>Bednění stěn základových pasů zřízení</t>
  </si>
  <si>
    <t xml:space="preserve">(4,73+11,1+5,33+4,55)*0,5*2+1,6*0,5*2 : </t>
  </si>
  <si>
    <t>27,31</t>
  </si>
  <si>
    <t>274351216R00</t>
  </si>
  <si>
    <t>Bednění stěn základových pasů odstranění</t>
  </si>
  <si>
    <t>274361821R00</t>
  </si>
  <si>
    <t>Výztuž základových pasů z betonářské oceli 10 505 (R)</t>
  </si>
  <si>
    <t>275313611R00</t>
  </si>
  <si>
    <t>Beton základových patek prostý třídy C 16/20</t>
  </si>
  <si>
    <t xml:space="preserve">1*1*1 : </t>
  </si>
  <si>
    <t>275351215R00</t>
  </si>
  <si>
    <t>Bednění stěn základových patek zřízení</t>
  </si>
  <si>
    <t xml:space="preserve">1*4*1 : </t>
  </si>
  <si>
    <t>275351216R00</t>
  </si>
  <si>
    <t>Bednění stěn základových patek odstranění</t>
  </si>
  <si>
    <t>631313511R00</t>
  </si>
  <si>
    <t>Mazanina z betonu prostého tl. přes 80 do 120 mm třídy C 12/15,</t>
  </si>
  <si>
    <t xml:space="preserve">3,9*5*0,05+11,4*5,18*0,05 : </t>
  </si>
  <si>
    <t>3,9276</t>
  </si>
  <si>
    <t>631571004R00</t>
  </si>
  <si>
    <t>Násyp pod podlahy z kameniva z kameniva ze štěrkopísku 0-32 tř. I</t>
  </si>
  <si>
    <t xml:space="preserve">(3,9*5+11,4*5,18)*0,15 : </t>
  </si>
  <si>
    <t>11,7828</t>
  </si>
  <si>
    <t>631581000R00</t>
  </si>
  <si>
    <t>Násyp pod podlahy z recyklátu a škváry z recyklátu</t>
  </si>
  <si>
    <t xml:space="preserve">5,95*6*1+3,5*12*1,5+10,3*7,6*1,5+10,3*7,6*2 : </t>
  </si>
  <si>
    <t>372,68</t>
  </si>
  <si>
    <t>20001</t>
  </si>
  <si>
    <t>Propojení základů</t>
  </si>
  <si>
    <t>soub</t>
  </si>
  <si>
    <t>271570010RAE</t>
  </si>
  <si>
    <t>Podklad pod základy polštář hutněný ze štěrkopísku, tloušťky 300 mm</t>
  </si>
  <si>
    <t>311112130RT3</t>
  </si>
  <si>
    <t>Stěny z betonových bednicích tvárnic a betonu šířky 300 mm, zálivka betonem C20/25</t>
  </si>
  <si>
    <t xml:space="preserve">1*3+5*1 : </t>
  </si>
  <si>
    <t>311238144R00</t>
  </si>
  <si>
    <t>Zdivo nosné z cihel a tvarovek pálených tloušťky 300 mm,  , charakteristická pevnost v tlaku fk = 3, 88 MPa, součinitel prostupu tepla U=0,55 W/m2.K, hodnota pro zdivo bez omítky při vlhkosti 0,5%,</t>
  </si>
  <si>
    <t xml:space="preserve">(5*2+3,3)*5-3,1*3,7 : </t>
  </si>
  <si>
    <t xml:space="preserve">(5,18*2+10,8)*3,5+5,18*1,5/2*2 : </t>
  </si>
  <si>
    <t xml:space="preserve">-(1*2,1+1,4*1,65+0,8*0,7*3+1,4*1,65+1,2*1,65) : </t>
  </si>
  <si>
    <t>311231114R00</t>
  </si>
  <si>
    <t>Zdivo nosné z cihel a tvarovek pálených pod omítku z cihel plných, 290x140x65 mm, P 15, na maltu MVC 2,5</t>
  </si>
  <si>
    <t xml:space="preserve">2,4*2,1*0,15 : </t>
  </si>
  <si>
    <t>0,756</t>
  </si>
  <si>
    <t>311361821R00</t>
  </si>
  <si>
    <t>Výztuž nadzákladových zdí z betonářské oceli 10 505(R)</t>
  </si>
  <si>
    <t>317168122R00</t>
  </si>
  <si>
    <t>Překlady keramické montáž a dodávka nenosné, délky 1250 mm, šířky 145 mm, výšky 71 mm</t>
  </si>
  <si>
    <t>317168131R00</t>
  </si>
  <si>
    <t>Překlady keramické montáž a dodávka nosné, délky 1250 mm, šířky 70 mm, výšky 238 mm</t>
  </si>
  <si>
    <t>317168132R00</t>
  </si>
  <si>
    <t>Překlady keramické montáž a dodávka nosné, délky 1500 mm, šířky 70 mm, výšky 238 mm</t>
  </si>
  <si>
    <t>317168133R00</t>
  </si>
  <si>
    <t>Překlady keramické montáž a dodávka nosné, délky 1750 mm, šířky 70 mm, výšky 238 mm</t>
  </si>
  <si>
    <t>317234410R00</t>
  </si>
  <si>
    <t>Vyzdívka mezi nosníky cementovou</t>
  </si>
  <si>
    <t xml:space="preserve">(1,8+2,5+3,7+1,24+3,7)*0,3*0,2 : </t>
  </si>
  <si>
    <t>0,7764</t>
  </si>
  <si>
    <t>317941121RT3</t>
  </si>
  <si>
    <t>Osazení ocelových válcovaných nosníků na zdivu profil I, výšky 120 mm</t>
  </si>
  <si>
    <t xml:space="preserve">80,86/1000 : </t>
  </si>
  <si>
    <t>0,0809</t>
  </si>
  <si>
    <t>317941121RU3</t>
  </si>
  <si>
    <t>Osazení ocelových válcovaných nosníků na zdivu profil U, výšky 120 mm</t>
  </si>
  <si>
    <t xml:space="preserve">230,14/1000 : </t>
  </si>
  <si>
    <t>0,2301</t>
  </si>
  <si>
    <t>317941123RT2</t>
  </si>
  <si>
    <t>Osazení ocelových válcovaných nosníků na zdivu profil I, výšky 140 mm</t>
  </si>
  <si>
    <t xml:space="preserve">111,96/1000 : </t>
  </si>
  <si>
    <t>0,112</t>
  </si>
  <si>
    <t>317941123RT3</t>
  </si>
  <si>
    <t>Osazení ocelových válcovaných nosníků na zdivu profil I, výšky 160 mm</t>
  </si>
  <si>
    <t xml:space="preserve">93,3/1000 : </t>
  </si>
  <si>
    <t>0,0933</t>
  </si>
  <si>
    <t>317941123RT5</t>
  </si>
  <si>
    <t>Osazení ocelových válcovaných nosníků na zdivu profil I, výšky 200 mm</t>
  </si>
  <si>
    <t xml:space="preserve">223,9/1000 : </t>
  </si>
  <si>
    <t>0,2239</t>
  </si>
  <si>
    <t>342248144R00</t>
  </si>
  <si>
    <t>Příčky z tvárnic pálených Příčky z tvárnic pálených tloušťky 140 mm, z děrovaných příčkovek, P 10, zděných na tenkovrstvou maltu</t>
  </si>
  <si>
    <t xml:space="preserve">(10,8+2+3,24*2+4,18+1,7*2+0,8)*3,25-1,6*5-1,4*3 : </t>
  </si>
  <si>
    <t>77,695</t>
  </si>
  <si>
    <t>346244382R00</t>
  </si>
  <si>
    <t>Plentování ocelových nosníků jednostranné výšky od 200 mm do 300 mm</t>
  </si>
  <si>
    <t xml:space="preserve">(1,8+2,5+3,7+1,24+3,7)*0,7 : </t>
  </si>
  <si>
    <t>9,058</t>
  </si>
  <si>
    <t>342264051RT2</t>
  </si>
  <si>
    <t>Podhledy na kovové konstrukci opláštěné deskami sádrokartonovými nosná konstrukce z profilů CD s přímým uchycením 1x deska, tloušťky 12,5 mm, protipožární, bez izolace</t>
  </si>
  <si>
    <t xml:space="preserve">17,6+15,2+4,9+11,1+15,5+32,3+29,5+5,9+12,3 : </t>
  </si>
  <si>
    <t>144,3</t>
  </si>
  <si>
    <t>342264051RT4</t>
  </si>
  <si>
    <t>Podhledy na kovové konstrukci opláštěné deskami sádrokartonovými nosná konstrukce z profilů CD s přímým uchycením 1x deska, tloušťky 12,5 mm, protipožární impregnovaná, bez izolace</t>
  </si>
  <si>
    <t xml:space="preserve">1,7+1,7+3,1+8,1 : </t>
  </si>
  <si>
    <t>14,6</t>
  </si>
  <si>
    <t>30002</t>
  </si>
  <si>
    <t>Obezdění/obložení podomítkového modulu</t>
  </si>
  <si>
    <t>ks</t>
  </si>
  <si>
    <t>417321414R00</t>
  </si>
  <si>
    <t>Železobeton ztužujících pásů a věnců třídy C 25/30</t>
  </si>
  <si>
    <t xml:space="preserve">(5*2+3,3)*0,3*0,25*2 : </t>
  </si>
  <si>
    <t xml:space="preserve">(5,18*2+10,8)*0,3*0,25 : </t>
  </si>
  <si>
    <t>3,582</t>
  </si>
  <si>
    <t>417351115R00</t>
  </si>
  <si>
    <t>Bednění bočnic ztužujících pásů a věnců včetně vzpěr zřízení</t>
  </si>
  <si>
    <t xml:space="preserve">(5*2+3,3)*0,25*2*2 : </t>
  </si>
  <si>
    <t xml:space="preserve">(5,18*2+10,8)*0,25*2 : </t>
  </si>
  <si>
    <t>23,88</t>
  </si>
  <si>
    <t>417351116R00</t>
  </si>
  <si>
    <t>Bednění bočnic ztužujících pásů a věnců včetně vzpěr odstranění</t>
  </si>
  <si>
    <t>417361821R00</t>
  </si>
  <si>
    <t>Výztuž ztužujících pásů a věnců z betonářské oceli 10 505(R)</t>
  </si>
  <si>
    <t>430320040RA0</t>
  </si>
  <si>
    <t>Schodiště ze železobetonu přímočaré, z betonu C 25/30, výztuž 90 kg/m3</t>
  </si>
  <si>
    <t>564851111R00</t>
  </si>
  <si>
    <t>Podklad ze štěrkodrti s rozprostřením a zhutněním frakce 0-63 mm, tloušťka po zhutnění 150 mm</t>
  </si>
  <si>
    <t>565141111R00</t>
  </si>
  <si>
    <t>Podklad z kameniva obaleného asfaltem ACP 16+ až ACP 22+, v pruhu šířky do 3 m, třídy 1, tloušťka po zhutnění 60 mm</t>
  </si>
  <si>
    <t>567122111R00</t>
  </si>
  <si>
    <t>Podklad z kameniva zpevněného cementem SC C8/10, tloušťka po zhutnění 120 mm</t>
  </si>
  <si>
    <t>573111113R00</t>
  </si>
  <si>
    <t>Postřik živičný infiltrační s posypem kamenivem v množství 1,5 kg/m2</t>
  </si>
  <si>
    <t>573231110R00</t>
  </si>
  <si>
    <t>Postřik živičný spojovací bez posypu kamenivem z emulze, v množství od 0,3 do 0,5 kg/m2</t>
  </si>
  <si>
    <t>RTS 22/ I</t>
  </si>
  <si>
    <t>RTS 21/ II</t>
  </si>
  <si>
    <t>577131111R00</t>
  </si>
  <si>
    <t>Beton asfaltový s rozprostřením a zhutněním v pruhu šířky do 3 m, ACO 11+, tloušťky 40 mm, plochy přes 1000 m2</t>
  </si>
  <si>
    <t xml:space="preserve">sp3 : 66,9 : </t>
  </si>
  <si>
    <t>66,9</t>
  </si>
  <si>
    <t>611421133R00</t>
  </si>
  <si>
    <t>Omítky vnitřní stropů vápenné, vápenocementové omítky vnitřní vápenné, vápenocementové stropů rovných štukové</t>
  </si>
  <si>
    <t xml:space="preserve">15,3+22,4+10+11,4+53+33,5+31,7 : </t>
  </si>
  <si>
    <t>177,3</t>
  </si>
  <si>
    <t>612421626R00</t>
  </si>
  <si>
    <t>Omítky vnitřní stěn vápenné nebo vápenocementové v podlaží i ve schodišti hladké</t>
  </si>
  <si>
    <t>612421637R00</t>
  </si>
  <si>
    <t>Omítky vnitřní stěn vápenné nebo vápenocementové v podlaží i ve schodišti štukové</t>
  </si>
  <si>
    <t xml:space="preserve">(2,46+2)*2*3,2-1,6-1,2*1,65 : </t>
  </si>
  <si>
    <t xml:space="preserve">(3,84+3,24)*2*3,2-1,6-1,4*1,65 : </t>
  </si>
  <si>
    <t xml:space="preserve">((1+1,7)*2*3,2-1,4)*2 : </t>
  </si>
  <si>
    <t xml:space="preserve">(1,9+1,7+0,8)*2*3,2-1,4 : </t>
  </si>
  <si>
    <t xml:space="preserve">(2,5+3,24)*2*3,2-1,6 : </t>
  </si>
  <si>
    <t xml:space="preserve">(3,3+4,7*2)*3*4,3-3,1*3,7 : </t>
  </si>
  <si>
    <t xml:space="preserve">(4,18+1,4)*2*3,2-1,6*2-1,4*3 : </t>
  </si>
  <si>
    <t xml:space="preserve">(8,2+1,5)*2*3,2-1,6*3-1*2,1 : </t>
  </si>
  <si>
    <t xml:space="preserve">-52,996 : </t>
  </si>
  <si>
    <t xml:space="preserve">(3,6+4,9)*2*4,3-1,6*2-1,2*1,25-1*2,1 : </t>
  </si>
  <si>
    <t xml:space="preserve">(3,6+4,25)*2*4,3-1,6-2,4*1,25 : </t>
  </si>
  <si>
    <t xml:space="preserve">(3,3+6,8)*2*4,3-2,4*2,5 : </t>
  </si>
  <si>
    <t xml:space="preserve">(3,3+3,05)*2*4,3-1,6 : </t>
  </si>
  <si>
    <t xml:space="preserve">(3,3+3,45)*2*4,3-2,4*2,5 : </t>
  </si>
  <si>
    <t xml:space="preserve">(5,7+9,3)*2*4,3-1,6*3-3*3,7-5,5*3,2 : </t>
  </si>
  <si>
    <t xml:space="preserve">(3,6+9,3)*2*4,3-1,6*2-3*3,7-3,4*3,2 : </t>
  </si>
  <si>
    <t xml:space="preserve">(3,3+9,6)*2*4,3-1,6-3,1*3,7 : </t>
  </si>
  <si>
    <t xml:space="preserve">(6,9+2,2)*2*4,3-1,6*2-1,5*2 : </t>
  </si>
  <si>
    <t xml:space="preserve">-87,8 : </t>
  </si>
  <si>
    <t>921,398</t>
  </si>
  <si>
    <t>612425931R00</t>
  </si>
  <si>
    <t>Omítka vápenná vnitřního ostění omítkou štukovou</t>
  </si>
  <si>
    <t xml:space="preserve">(1,2+1,65*2+1,4+1,65*2)*0,25 : </t>
  </si>
  <si>
    <t xml:space="preserve">(1,2+1,25*2+1+2,1*2+2,4+1,25*2+5,5+3,2*2+3,4+3,2*2)*0,25 : </t>
  </si>
  <si>
    <t>11,175</t>
  </si>
  <si>
    <t>612433212R00</t>
  </si>
  <si>
    <t>Omítka vnitřní sanační pro střední zasolení, dvouvrstvá, tloušťky 25 mm,</t>
  </si>
  <si>
    <t xml:space="preserve">(3,6+4,9)*2*0,5 : </t>
  </si>
  <si>
    <t xml:space="preserve">(3,6+4,25)*2*0,5 : </t>
  </si>
  <si>
    <t xml:space="preserve">(3,3+6,8)*2*0,5 : </t>
  </si>
  <si>
    <t xml:space="preserve">(3,3+3,05)*2*0,5 : </t>
  </si>
  <si>
    <t xml:space="preserve">(3,3+3,45)*2*0,5 : </t>
  </si>
  <si>
    <t xml:space="preserve">(5,7+9,3)*2*0,5 : </t>
  </si>
  <si>
    <t xml:space="preserve">(3,6+9,3)*2*0,5 : </t>
  </si>
  <si>
    <t xml:space="preserve">(3,3+9,6*2)*0,5 : </t>
  </si>
  <si>
    <t xml:space="preserve">(6,9+2,2)*2*0,5 : </t>
  </si>
  <si>
    <t>87,8</t>
  </si>
  <si>
    <t>612473186R00</t>
  </si>
  <si>
    <t>Omítky vnitřní zdiva ze suchých směsí příplatek za zabudované rohovníky</t>
  </si>
  <si>
    <t>m</t>
  </si>
  <si>
    <t xml:space="preserve">11,175/0,25 : </t>
  </si>
  <si>
    <t>44,7</t>
  </si>
  <si>
    <t>622323041R00</t>
  </si>
  <si>
    <t>Příprava podkladu penetrace</t>
  </si>
  <si>
    <t>622421143R00</t>
  </si>
  <si>
    <t>Omítky vnější stěn vápenné nebo vápenocementové štukové,  , složitost 1÷ 2</t>
  </si>
  <si>
    <t xml:space="preserve">(24,9+15,08+5)*2*5,5+(1+0,3)*2*2,5+5*1 : </t>
  </si>
  <si>
    <t xml:space="preserve">-(2,4*1,25+1*2,1*2+1,2*1,25+1,4*1,65*2+0,8*0,7*3+1,2*1,65+5,5*3,2+3,4*3,2+3,1*3,7*2+3*3,7*2+2,4*2,5*2) : </t>
  </si>
  <si>
    <t xml:space="preserve">(2,4+1,25*2+1+2,1*2+1,2+1,25*2+1+2,1*2+1,4+1,65*2+0,8*3+0,7*2*3+1,4+1,65*2+1,2+1,65+5,5+3,2*2+3,4+3,2)*0,1 : </t>
  </si>
  <si>
    <t xml:space="preserve">(3,1*2+3,7*2*2+3*2+3,7*2*2+2,4*2+2,5*2*2)*0,3 : </t>
  </si>
  <si>
    <t>426,295</t>
  </si>
  <si>
    <t>622432112R00</t>
  </si>
  <si>
    <t>Omítky vnější stěn z umělého kamene v přírodní barvě drtí dekorativní střednězrnné, akrylátové</t>
  </si>
  <si>
    <t>622471317R00</t>
  </si>
  <si>
    <t>Nátěry a nástřiky vnějších stěn a pilířů základním a krycím nátěrem (nebo přestřikem povrchu) hmota akrylátová, složitost 1 ÷ 2,</t>
  </si>
  <si>
    <t>622473187RT2</t>
  </si>
  <si>
    <t>Příplatek za okenní začišťovací lištu včetně dodávky</t>
  </si>
  <si>
    <t xml:space="preserve">5,635/0,1+16,98/0,3 : </t>
  </si>
  <si>
    <t>112,95</t>
  </si>
  <si>
    <t>622481211RT2</t>
  </si>
  <si>
    <t>Vyztužení povrchových úprav vnějších stěn stěrkou s výztužnou sklotextilní tkaninou, s dodávkou sítě a stěrkového tmelu</t>
  </si>
  <si>
    <t xml:space="preserve">(24,9+15,08+5)*2*0,3+11,4*1 : </t>
  </si>
  <si>
    <t>38,388</t>
  </si>
  <si>
    <t>631312611R00</t>
  </si>
  <si>
    <t>Mazanina z betonu prostého tl. přes 50 do 80 mm třídy C 16/20,</t>
  </si>
  <si>
    <t xml:space="preserve">sp1 : 48,8 : </t>
  </si>
  <si>
    <t>48,8</t>
  </si>
  <si>
    <t>63001</t>
  </si>
  <si>
    <t>PU stěrka</t>
  </si>
  <si>
    <t xml:space="preserve">sp2 : 15,5 : </t>
  </si>
  <si>
    <t>15,5</t>
  </si>
  <si>
    <t>63003</t>
  </si>
  <si>
    <t>Přechodová krycí lišta, D+M</t>
  </si>
  <si>
    <t>63102</t>
  </si>
  <si>
    <t>Stávající podlaha - přebroušení povrchu samonivelační stěrka, PU stěrka</t>
  </si>
  <si>
    <t xml:space="preserve">17,6+15,3+22,4+10+11,4+53+33,5+31,7+15,2 : </t>
  </si>
  <si>
    <t>941941051R00</t>
  </si>
  <si>
    <t>Montáž lešení lehkého pracovního řadového s podlahami šířky od 1,20 do 1,50 m, výšky do 10 m</t>
  </si>
  <si>
    <t>941941391R00</t>
  </si>
  <si>
    <t>Montáž lešení lehkého pracovního řadového s podlahami příplatek za každý další i započatý měsíc použití lešení šířky od 1,20 do 1,50 m a výšky do 10 m</t>
  </si>
  <si>
    <t>941941851R00</t>
  </si>
  <si>
    <t>Demontáž lešení lehkého řadového s podlahami šířky přes 1,2 do 1,5 m, výšky do 10 m</t>
  </si>
  <si>
    <t>962031132R00</t>
  </si>
  <si>
    <t>Bourání příček</t>
  </si>
  <si>
    <t>RTS 17/ I</t>
  </si>
  <si>
    <t xml:space="preserve">(1+3,3)*4 : </t>
  </si>
  <si>
    <t>17,2</t>
  </si>
  <si>
    <t>962032231R00</t>
  </si>
  <si>
    <t>Bourání zdiva nadzákladového z cihel pálených nebo vápenopískových, na maltu vápenou nebo vápenocementovou</t>
  </si>
  <si>
    <t xml:space="preserve">(3,4*3,2+3,3*3,2-2,5*2,5-2*2,5)*0,3+2,2*5*0,3 : </t>
  </si>
  <si>
    <t xml:space="preserve">6,357*0,1 : </t>
  </si>
  <si>
    <t>6,9927</t>
  </si>
  <si>
    <t>963016111R00</t>
  </si>
  <si>
    <t>Demontáž sádrokartonových a sádrovláknitých podhledů z desek bez minerální izolace, na jednoduché ocelové konstrukci, 1x opláštěné tl. 12,5 mm</t>
  </si>
  <si>
    <t xml:space="preserve">17,6+7,2+1,8+1,4+3,6 : </t>
  </si>
  <si>
    <t>31,6</t>
  </si>
  <si>
    <t>968061125R00</t>
  </si>
  <si>
    <t>Vyvěšení nebo zavěšení dřevěných křídel dveří, plochy do 2 m2</t>
  </si>
  <si>
    <t>968072455R00</t>
  </si>
  <si>
    <t>Vybourání a vyjmutí kovových rámů a rolet rámů, včetně pomocného lešení o výšce podlahy do 1900 mm a pro zatížení do 1,5 kPa  (150 kg/m2) dveřních zárubní, plochy do 2 m2</t>
  </si>
  <si>
    <t xml:space="preserve">1,6*6+1,2*2 : </t>
  </si>
  <si>
    <t>12</t>
  </si>
  <si>
    <t>974031167R00</t>
  </si>
  <si>
    <t>Vysekání rýh v jakémkoliv zdivu cihelném v ploše do hloubky 150 mm, šířky do 300 mm</t>
  </si>
  <si>
    <t xml:space="preserve">1,8*2+2,5*2+3,7*2+1,24*2+3,7*2 : </t>
  </si>
  <si>
    <t>25,88</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</si>
  <si>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</si>
  <si>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</si>
  <si>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</si>
  <si>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</si>
  <si>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 xml:space="preserve">(3,6+4,9+3,6+4,25+3,3+6,8+3,3+3,05+3,3+3,45+5,7+9,3+3,6+9,3+3,3+9,3+6,9+2,2)*2*4,5 : </t>
  </si>
  <si>
    <t>802,35</t>
  </si>
  <si>
    <t>978015291R00</t>
  </si>
  <si>
    <t>Otlučení omítek vápenných nebo vápenocementových vnějších s vyškrabáním spár, s očištěním zdiva 1. až 4. stupni složitosti, v rozsahu do 100 %</t>
  </si>
  <si>
    <t xml:space="preserve">(24,9+9,9)*2*5,1 : </t>
  </si>
  <si>
    <t>354,96</t>
  </si>
  <si>
    <t>978059531R00</t>
  </si>
  <si>
    <t>Odsekání a odebrání obkladů stěn z obkládaček vnitřních z jakýchkoliv materiálů, plochy přes 2 m2</t>
  </si>
  <si>
    <t xml:space="preserve">(1,8+1+1,4+1)*2*1,5 : </t>
  </si>
  <si>
    <t>15,6</t>
  </si>
  <si>
    <t>762132811R00</t>
  </si>
  <si>
    <t>Demontáž bednění svislých a nadstřešních stěn z jednostranně hoblovaných prken</t>
  </si>
  <si>
    <t xml:space="preserve">24,9*0,5 : </t>
  </si>
  <si>
    <t>12,45</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</si>
  <si>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</si>
  <si>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</si>
  <si>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</si>
  <si>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</si>
  <si>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</si>
  <si>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</si>
  <si>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</si>
  <si>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</si>
  <si>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</si>
  <si>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</si>
  <si>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979990107R00</t>
  </si>
  <si>
    <t>Poplatek za uložení suti - směs betonu, cihel, dřeva, skupina odpadu 170904</t>
  </si>
  <si>
    <t>979093111R00</t>
  </si>
  <si>
    <t>Uložení suti na skládku bez zhutnění</t>
  </si>
  <si>
    <t>90001</t>
  </si>
  <si>
    <t>Vybourání vnějších výplní otvoru vč.vnitř.parapetu vč.likvidace</t>
  </si>
  <si>
    <t xml:space="preserve">5,5*3,2+2,5*2,5+2*2,5+3*3,7*2+2,4*2,5*2+2,4*2,1+2,4*1,25+1*2,05+1,2*1,25 : </t>
  </si>
  <si>
    <t>74,64</t>
  </si>
  <si>
    <t>90003</t>
  </si>
  <si>
    <t>požární ucpávky EI30</t>
  </si>
  <si>
    <t>90002</t>
  </si>
  <si>
    <t>Otevření střechy pro provedení foukané izolace otvor 1000/1000 vč.zpětného zapravení</t>
  </si>
  <si>
    <t>90004</t>
  </si>
  <si>
    <t>přenosné hasící přístroje - práškový, hasicí schopnost 21A</t>
  </si>
  <si>
    <t>90005</t>
  </si>
  <si>
    <t>výstražné značky PBŘ</t>
  </si>
  <si>
    <t>999281108R00</t>
  </si>
  <si>
    <t>Přesun hmot pro opravy a údržbu objektů pro opravy a údržbu dosavadních objektů včetně vnějších plášťů výšky do 12 m,</t>
  </si>
  <si>
    <t>711471051RZ5</t>
  </si>
  <si>
    <t>Provedení izolace proti tlakové vodě fóliemi z plastů vodorovná, včetně dodávky fólie</t>
  </si>
  <si>
    <t>POL1_7</t>
  </si>
  <si>
    <t xml:space="preserve">(3,9*5+11,4*5,18)*1,1 : </t>
  </si>
  <si>
    <t>86,4072</t>
  </si>
  <si>
    <t>711491171RZ2</t>
  </si>
  <si>
    <t>Provedení izolace proti tlakové vodě ostatní práce vodorovná, podkladní textílie, včetně dodávky materiálu</t>
  </si>
  <si>
    <t>711491172RZ2</t>
  </si>
  <si>
    <t>Provedení izolace proti tlakové vodě ostatní práce vodorovná, ochranná textílie, včetně dodávky materiálu</t>
  </si>
  <si>
    <t>998711101R00</t>
  </si>
  <si>
    <t>Přesun hmot pro izolace proti vodě svisle do 6 m</t>
  </si>
  <si>
    <t>711210020RA0</t>
  </si>
  <si>
    <t>Izolace stěrkové hydroizolační těsnicí hmotou , dvousložkovou pružnou izolací, proti vlhkosti, včetně těsnicího pásu do spoje podlaha-stěna</t>
  </si>
  <si>
    <t xml:space="preserve">48,8+(4,18+1,4+1*2+1,9+0,8+17*3)*2*0,3 : </t>
  </si>
  <si>
    <t xml:space="preserve">15 : </t>
  </si>
  <si>
    <t>100,568</t>
  </si>
  <si>
    <t>713111130RT2</t>
  </si>
  <si>
    <t>Montáž tepelné izolace stropů vložené mezi krokve, dvouvrstvá</t>
  </si>
  <si>
    <t xml:space="preserve">3,3*4,7+10,8*4,88 : </t>
  </si>
  <si>
    <t>68,214</t>
  </si>
  <si>
    <t>713111221RK6</t>
  </si>
  <si>
    <t>Montáž tepelné izolace stropů parotěsná zábrana zavěšených podhledů s přelepením spojů, včetně dodávky fólie</t>
  </si>
  <si>
    <t xml:space="preserve">144,3+14,6 : </t>
  </si>
  <si>
    <t>158,9</t>
  </si>
  <si>
    <t>713121121R00</t>
  </si>
  <si>
    <t>Montáž tepelné izolace podlah  dvouvrstvá, bez dodávky materiálu</t>
  </si>
  <si>
    <t>713191100RT9</t>
  </si>
  <si>
    <t>Izolace tepelné běžných konstrukcí - doplňky položení separační fólie, včetně dodávky PE fólie</t>
  </si>
  <si>
    <t>998713101R00</t>
  </si>
  <si>
    <t>Přesun hmot pro izolace tepelné v objektech výšky do 6 m</t>
  </si>
  <si>
    <t>28375766.AR</t>
  </si>
  <si>
    <t>deska izolační EPS 100; pěnový polystyren; povrch hladký; součinitel tepelné vodivosti 0,037 W/mK; obj. hmotnost 20,00 kg/m3</t>
  </si>
  <si>
    <t>SPCM</t>
  </si>
  <si>
    <t xml:space="preserve">48,8*0,15*1,1 : </t>
  </si>
  <si>
    <t>8,052</t>
  </si>
  <si>
    <t>631508602R</t>
  </si>
  <si>
    <t>rohož, pas izolační skelná vlna; tl. 100,0 mm; součinitel tepelné vodivosti 0,036 W/mK; R = 2,750 m2K/W; obj. hmotnost 12,00 kg/m3; hydrofobizováno</t>
  </si>
  <si>
    <t xml:space="preserve">68,215*1,1 : </t>
  </si>
  <si>
    <t>75,0365</t>
  </si>
  <si>
    <t>631508605R</t>
  </si>
  <si>
    <t>rohož, pas izolační skelná vlna; tl. 160,0 mm; součinitel tepelné vodivosti 0,036 W/mK; R = 4,400 m2K/W; obj. hmotnost 12,00 kg/m3; hydrofobizováno</t>
  </si>
  <si>
    <t xml:space="preserve">68,214*1,1 : </t>
  </si>
  <si>
    <t>75,0354</t>
  </si>
  <si>
    <t>71301</t>
  </si>
  <si>
    <t xml:space="preserve">24,9*9,9*2 : </t>
  </si>
  <si>
    <t>493,02</t>
  </si>
  <si>
    <t>762332120R00</t>
  </si>
  <si>
    <t>Vázané konstrukce krovů montáž střech pultových, sedlových, valbových, stanových čtvercového nebo obdélníkového půdorysu z řeziva, průřezové plochy přes 120 do 224 cm2</t>
  </si>
  <si>
    <t xml:space="preserve">4,7*2+11 : </t>
  </si>
  <si>
    <t xml:space="preserve">4,5*7+5,6*14 : </t>
  </si>
  <si>
    <t>130,3</t>
  </si>
  <si>
    <t>762332130R00</t>
  </si>
  <si>
    <t>Vázané konstrukce krovů montáž střech pultových, sedlových, valbových, stanových čtvercového nebo obdélníkového půdorysu z řeziva, průřezové plochy přes 120 do 288 cm2</t>
  </si>
  <si>
    <t xml:space="preserve">7*15 : </t>
  </si>
  <si>
    <t xml:space="preserve">11,4+11+0,8*14+0,59*15 : </t>
  </si>
  <si>
    <t>147,45</t>
  </si>
  <si>
    <t>762341620RT3</t>
  </si>
  <si>
    <t>Montáž bednění okapových říms, krajnic, závětrných prken, a žaluzií ve spádu nebo rovnoběžně s okapem z palubek , pero - drážka, včetně dodávky palubek tl. 19 mm</t>
  </si>
  <si>
    <t xml:space="preserve">24,9*0,5+5*0,5+11,37*0,5*2 : </t>
  </si>
  <si>
    <t>26,32</t>
  </si>
  <si>
    <t>762395000R00</t>
  </si>
  <si>
    <t xml:space="preserve">0,16*0,14*20,4*1,1 : </t>
  </si>
  <si>
    <t xml:space="preserve">0,22*0,1*109,9*1,1 : </t>
  </si>
  <si>
    <t xml:space="preserve">0,14*0,2*105*1,1 : </t>
  </si>
  <si>
    <t xml:space="preserve">0,15*0,15*42,45*1,1 : </t>
  </si>
  <si>
    <t>7,4469</t>
  </si>
  <si>
    <t>762811210RT3</t>
  </si>
  <si>
    <t>Záklop stropů s dodávkou materiálu z hrubých prken, tloušťky 24 mm, vrchního na sraz, spáry zakryty lepenkovými pásy nebo lištami</t>
  </si>
  <si>
    <t>998762202R00</t>
  </si>
  <si>
    <t>Přesun hmot pro konstrukce tesařské v objektech výšky do 12 m</t>
  </si>
  <si>
    <t>76201</t>
  </si>
  <si>
    <t>76202</t>
  </si>
  <si>
    <t>764352203R00</t>
  </si>
  <si>
    <t>Žlaby z pozinkovaného plechu výroba a montáž žlabů včetně háků, čel, rohů, rovných hrdel a dilatací podokapních půlkulatých, rš 330 mm</t>
  </si>
  <si>
    <t>764359213R00</t>
  </si>
  <si>
    <t>Žlaby z pozinkovaného plechu výroba a montáž doplňků žlabů - kotlík kónický pro trouby přes 125 do D 150 mm</t>
  </si>
  <si>
    <t>764410230R00</t>
  </si>
  <si>
    <t>Oplechování parapetů z pozinkovaného plechu výroba a montáž  rš 200 mm</t>
  </si>
  <si>
    <t xml:space="preserve">2,4+1,2*2+1,4*2+0,8*3+5,5+3,4 : </t>
  </si>
  <si>
    <t>18,9</t>
  </si>
  <si>
    <t>764430210R00</t>
  </si>
  <si>
    <t>Oplechování zdí a nadezdívek z pozinkovaného plechu výroba a montáž  rš 250 mm</t>
  </si>
  <si>
    <t xml:space="preserve">11,4+7,8 : </t>
  </si>
  <si>
    <t>19,2</t>
  </si>
  <si>
    <t>764430220R00</t>
  </si>
  <si>
    <t>Oplechování zdí a nadezdívek z pozinkovaného plechu výroba a montáž  rš 330 mm</t>
  </si>
  <si>
    <t>764430240R00</t>
  </si>
  <si>
    <t>Oplechování zdí a nadezdívek z pozinkovaného plechu výroba a montáž  rš 500 mm</t>
  </si>
  <si>
    <t xml:space="preserve">5+3,9 : </t>
  </si>
  <si>
    <t>8,9</t>
  </si>
  <si>
    <t>764454204R00</t>
  </si>
  <si>
    <t>Odpadní trouby z pozinkovaného plechu výroba a montáž odpadní trouby z Pz plechu, kruhové včetně zděří, manžet, odboček, kolen, odskoků, výpustí vody a přechodových kusů průměru 150 mm</t>
  </si>
  <si>
    <t>764211401R00</t>
  </si>
  <si>
    <t>Krytiny z titanzinkového plechu výroba a montáž hladké střešní krytiny s úpravou krytiny u okapů, prostupů a výčnělků z tabulí velikosti 2000 x 1000 mm, sklon do 30°</t>
  </si>
  <si>
    <t xml:space="preserve">15,85*16,4 : </t>
  </si>
  <si>
    <t xml:space="preserve">0,06 : </t>
  </si>
  <si>
    <t>260</t>
  </si>
  <si>
    <t>998764101R00</t>
  </si>
  <si>
    <t>Přesun hmot pro konstrukce klempířské v objektech výšky do 6 m</t>
  </si>
  <si>
    <t>76401</t>
  </si>
  <si>
    <t>Rohož pod plechvou krytinu</t>
  </si>
  <si>
    <t>76609</t>
  </si>
  <si>
    <t>Vnitřní dveře, zárubeň, kování D009, popis viz výpis výrobků</t>
  </si>
  <si>
    <t>76610</t>
  </si>
  <si>
    <t>Vnitřní dveře, zárubeň, kování D010, popis viz výpis výrobků</t>
  </si>
  <si>
    <t>76613</t>
  </si>
  <si>
    <t>Vnitřní dveře, zárubeň, kování D013, popis viz výpis výrobků</t>
  </si>
  <si>
    <t>76614</t>
  </si>
  <si>
    <t>Vnitřní dveře, zárubeň, kování D014, popis viz výpis výrobků</t>
  </si>
  <si>
    <t>76615</t>
  </si>
  <si>
    <t>Vnitřní dveře, zárubeň, kování D015, popis viz výpis výrobků</t>
  </si>
  <si>
    <t>76616</t>
  </si>
  <si>
    <t>Vnitřní dveře, zárubeň, kování D016, popis viz výpis výrobků</t>
  </si>
  <si>
    <t>76617</t>
  </si>
  <si>
    <t>Vnitřní dveře, zárubeň, kování D017, popis viz výpis výrobků</t>
  </si>
  <si>
    <t>76618</t>
  </si>
  <si>
    <t>Vnitřní dveře, zárubeň, kování D018, popis viz výpis výrobků</t>
  </si>
  <si>
    <t>76619</t>
  </si>
  <si>
    <t>Vnitřní dveře, zárubeň, kování D019, popis viz výpis výrobků</t>
  </si>
  <si>
    <t>76620</t>
  </si>
  <si>
    <t>Vnitřní dveře, zárubeň, kování D020, popis viz výpis výrobků</t>
  </si>
  <si>
    <t>76621</t>
  </si>
  <si>
    <t>Vnitřní dveře, zárubeň, kování PO D021, popis viz výpis výrobků</t>
  </si>
  <si>
    <t>76622</t>
  </si>
  <si>
    <t>Vnitřní dveře, zárubeň, kování D022, popis viz výpis výrobků</t>
  </si>
  <si>
    <t>76611</t>
  </si>
  <si>
    <t>Vnitřní dveře, zárubeň, kování D011, popis viz výpis výrobků</t>
  </si>
  <si>
    <t>POL1_</t>
  </si>
  <si>
    <t>76612</t>
  </si>
  <si>
    <t>Vnitřní dveře, zárubeň, kování D012, popis viz výpis výrobků</t>
  </si>
  <si>
    <t>76701</t>
  </si>
  <si>
    <t>Ocel.sloupek 140x140, dl.3,06m Z001, popis viz výpis výrobků</t>
  </si>
  <si>
    <t>76702</t>
  </si>
  <si>
    <t>Ocel.trám U 320 Z002, popis viz výpis výrobků</t>
  </si>
  <si>
    <t>76703</t>
  </si>
  <si>
    <t>Ocel.trám IPE 240 Z003, popis viz výpis výrobků</t>
  </si>
  <si>
    <t>76704</t>
  </si>
  <si>
    <t>Ocel.sloupek 180x180 dl.3,2m Z004, popis viz výpis výrobků</t>
  </si>
  <si>
    <t>76711</t>
  </si>
  <si>
    <t>Al dveře D001-2, popis viz výpis výrobků</t>
  </si>
  <si>
    <t xml:space="preserve">0,8*2+0,8*2 : </t>
  </si>
  <si>
    <t>3,2</t>
  </si>
  <si>
    <t>76713</t>
  </si>
  <si>
    <t>Sekční garážová vrata D003, popis viz výpis výrobků</t>
  </si>
  <si>
    <t>76714</t>
  </si>
  <si>
    <t>Sekční garážová vrata D004, popis viz výpis výrobků</t>
  </si>
  <si>
    <t>76715</t>
  </si>
  <si>
    <t>Sekční garážová vrata D005, popis viz výpis výrobků</t>
  </si>
  <si>
    <t>76716</t>
  </si>
  <si>
    <t>Sekční garážová vrata D006, popis viz výpis výrobků</t>
  </si>
  <si>
    <t>76717</t>
  </si>
  <si>
    <t>Sekční garážová vrata D007, popis viz výpis výrobků</t>
  </si>
  <si>
    <t>76718</t>
  </si>
  <si>
    <t>Sekční garážová vrata D008, popis viz výpis výrobků</t>
  </si>
  <si>
    <t>76901</t>
  </si>
  <si>
    <t>Plast okna a dveře, vč.vnitřního parapetu O001-10, popis viz výpis výrobků</t>
  </si>
  <si>
    <t xml:space="preserve">1,4*1,65+0,8*0,7+0,8*0,7+0,8*0,7 : </t>
  </si>
  <si>
    <t xml:space="preserve">14*1,65+1,2*1,65+5,5*3,2+3,4*3,2+2,4*1,25+1,2*1,25 : </t>
  </si>
  <si>
    <t>62,05</t>
  </si>
  <si>
    <t>771101210R00</t>
  </si>
  <si>
    <t>Příprava podkladu pod dlažby penetrace podkladu pod dlažby</t>
  </si>
  <si>
    <t>771575118R00</t>
  </si>
  <si>
    <t>Montáž podlah z dlaždic keramických 600 x 600 mm, režných nebo glazovaných, hladkých, kladených do flexibilního tmele</t>
  </si>
  <si>
    <t xml:space="preserve">sp1 : 4,9+11,1+1,7+1,7+3,1+8,1+5,9+12,3 : </t>
  </si>
  <si>
    <t>998771201R00</t>
  </si>
  <si>
    <t>Přesun hmot pro podlahy z dlaždic v objektech výšky do 6 m</t>
  </si>
  <si>
    <t>5970001</t>
  </si>
  <si>
    <t>Dodávka dlažby</t>
  </si>
  <si>
    <t>781101210R00</t>
  </si>
  <si>
    <t>Příprava podkladu pod obklady penetrace podkladu pod obklady</t>
  </si>
  <si>
    <t>781475124R00</t>
  </si>
  <si>
    <t>Montáž obkladů vnitřních z dlaždic keramických kladených do tmele 600 x 600 mm,  , kladených do flexibilního tmele</t>
  </si>
  <si>
    <t xml:space="preserve">((1+1,7)*2*2,1-1,4)*2 : </t>
  </si>
  <si>
    <t xml:space="preserve">(1,9+1,7+0,8)*2*2,1-1,4 : </t>
  </si>
  <si>
    <t xml:space="preserve">(4,18+1,4)*2*2,1-1,4*3-1,6*2 : </t>
  </si>
  <si>
    <t>52,996</t>
  </si>
  <si>
    <t>998781201R00</t>
  </si>
  <si>
    <t>Přesun hmot pro obklady keramické v objektech výšky do 6 m</t>
  </si>
  <si>
    <t>78101</t>
  </si>
  <si>
    <t>Dodávka obklad</t>
  </si>
  <si>
    <t>784191101R00</t>
  </si>
  <si>
    <t>Příprava povrchu Penetrace (napouštění) podkladu disperzní, jednonásobná</t>
  </si>
  <si>
    <t xml:space="preserve">985,569+158,9 : </t>
  </si>
  <si>
    <t>1144,469</t>
  </si>
  <si>
    <t>784195212R00</t>
  </si>
  <si>
    <t>Malby z malířských směsí otěruvzdorných,  , bělost 82 %, dvojnásobné</t>
  </si>
  <si>
    <t xml:space="preserve">52,996+921,398+11,175 : </t>
  </si>
  <si>
    <t>985,569</t>
  </si>
  <si>
    <t>784452213R00</t>
  </si>
  <si>
    <t>Malba sádrokartonových konstrukcí</t>
  </si>
  <si>
    <t>Pol__0062</t>
  </si>
  <si>
    <t>346244371RT2</t>
  </si>
  <si>
    <t>Zazdívka rýh, potrubí, nik (výklenků) nebo kapes tloušťka 140 mm</t>
  </si>
  <si>
    <t>612403382R00</t>
  </si>
  <si>
    <t>Hrubá výplň rýh ve stěnách, jakoukoliv maltou maltou ze suchých směsí 50 x 50 mm</t>
  </si>
  <si>
    <t>Pol__0060</t>
  </si>
  <si>
    <t>venkovní rozvody dešťové vody, vč. Zemních prací, uložení, materiálu, pomocných konstrukcí</t>
  </si>
  <si>
    <t>Pol__0061</t>
  </si>
  <si>
    <t>974031153R00</t>
  </si>
  <si>
    <t>Vysekání rýh v jakémkoliv zdivu cihelném v ploše do hloubky 100 mm, šířky do 100 mm</t>
  </si>
  <si>
    <t>974031387R00</t>
  </si>
  <si>
    <t>Vysekání rýh v jakémkoliv zdivu cihelném pro komínové nebo ventilační průduchy do hloubky 300 mm, šířky do 300 mm</t>
  </si>
  <si>
    <t>979094111R00</t>
  </si>
  <si>
    <t>Nakládání nebo překládání vybouraných hmot</t>
  </si>
  <si>
    <t>999281111R00</t>
  </si>
  <si>
    <t>Přesun hmot pro opravy a údržbu objektů pro opravy a údržbu dosavadních objektů včetně vnějších plášťů výšky do 25 m,</t>
  </si>
  <si>
    <t>721176103R00</t>
  </si>
  <si>
    <t>Potrubí HT připojovací vnější průměr D 50 mm, tloušťka stěny 1,8 mm, DN 50</t>
  </si>
  <si>
    <t>721176105R00</t>
  </si>
  <si>
    <t>Potrubí HT připojovací vnější průměr D 110 mm, tloušťka stěny 2,7 mm, DN 100</t>
  </si>
  <si>
    <t>721176115R00</t>
  </si>
  <si>
    <t>Potrubí HT odpadní svislé vnější průměr D 110 mm, tloušťka stěny 2,7 mm, DN 100</t>
  </si>
  <si>
    <t>721194105R00</t>
  </si>
  <si>
    <t>Zřízení přípojek na potrubí D 50 mm, materiál ve specifikaci</t>
  </si>
  <si>
    <t>721194109R00</t>
  </si>
  <si>
    <t>Zřízení přípojek na potrubí D 110  mm, materiál ve specifikaci</t>
  </si>
  <si>
    <t>998721103R00</t>
  </si>
  <si>
    <t>Přesun hmot pro vnitřní kanalizaci v objektech výšky do 24 m</t>
  </si>
  <si>
    <t>722172731R00</t>
  </si>
  <si>
    <t>Potrubí z plastických hmot polypropylenové potrubí PP-R, D 20 mm, s 3,4 mm, PN 20, polyfúzně svařované, bez zednických výpomocí</t>
  </si>
  <si>
    <t>722172732R00</t>
  </si>
  <si>
    <t>Potrubí z plastických hmot polypropylenové potrubí PP-R, D 25 mm, s 4,2 mm, PN 20, polyfúzně svařované, bez zednických výpomocí</t>
  </si>
  <si>
    <t>722172733R00</t>
  </si>
  <si>
    <t>Potrubí z plastických hmot polypropylenové potrubí PP-R, D 32 mm, s 5,4 mm, PN 20, polyfúzně svařované, bez zednických výpomocí</t>
  </si>
  <si>
    <t>722181213RT7</t>
  </si>
  <si>
    <t>Izolace vodovodního potrubí návleková z trubic z pěnového polyetylenu, tloušťka stěny 13 mm, d 22 mm</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</si>
  <si>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</si>
  <si>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</si>
  <si>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</si>
  <si>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</si>
  <si>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722190401R00</t>
  </si>
  <si>
    <t>Vyvedení a upevnění výpustek DN 15</t>
  </si>
  <si>
    <t>722190901R00</t>
  </si>
  <si>
    <t>Uzavření nebo otevření vodovodního potrubí při opravě</t>
  </si>
  <si>
    <t>722237122R00</t>
  </si>
  <si>
    <t>Kohout kulový, mosazný, vnitřní-vnitřní závit, DN 20, PN 42, včetně dodávky materiálu</t>
  </si>
  <si>
    <t>722237131R00</t>
  </si>
  <si>
    <t>Kohout kulový s vypouštěním, mosazný, vnitřní-vnitřní závit, DN 15, PN 42, včetně dodávky materiálu</t>
  </si>
  <si>
    <t>722237662R00</t>
  </si>
  <si>
    <t>Klapka vodovodní, zpětná, vodorovná, mosazná, vnitřní-vnitřní závit, DN 20, PN 16, včetně dodávky materiálu</t>
  </si>
  <si>
    <t>722269111R00</t>
  </si>
  <si>
    <t>Montáž vodoměru závitového jdnovtokového suchoběžného , G 1/2"</t>
  </si>
  <si>
    <t>722280106R00</t>
  </si>
  <si>
    <t>Tlakové zkoušky vodovodního potrubí do DN 32</t>
  </si>
  <si>
    <t>998722103R00</t>
  </si>
  <si>
    <t>Přesun hmot pro vnitřní vodovod v objektech výšky do 24 m</t>
  </si>
  <si>
    <t>733163104R00</t>
  </si>
  <si>
    <t>Potrubí z měděných trubek měděné potrubí, D 22 mm, s 1,0 mm, pájení pomocí kapilárních pájecích tvarovek</t>
  </si>
  <si>
    <t>733190106R00</t>
  </si>
  <si>
    <t>Tlakové zkoušky potrubí ocelových závitových, plastových, měděných do DN 32</t>
  </si>
  <si>
    <t>998733103R00</t>
  </si>
  <si>
    <t>Přesun hmot pro rozvody potrubí v objektech výšky do 24 m</t>
  </si>
  <si>
    <t>725119306R00</t>
  </si>
  <si>
    <t>Klozetové mísy montáž  závěsné</t>
  </si>
  <si>
    <t>725219401R00</t>
  </si>
  <si>
    <t>Umyvadlo montáž na šrouby do zdiva</t>
  </si>
  <si>
    <t>725249102R00</t>
  </si>
  <si>
    <t>Montáž sprchové mísy a vaničky sprchových mís a vaniček</t>
  </si>
  <si>
    <t>725249103R00</t>
  </si>
  <si>
    <t>Montáž sprchového koutu</t>
  </si>
  <si>
    <t>725814101R00</t>
  </si>
  <si>
    <t>Ventil  rohový, mosazný, s filtrem, bez matky, DN 15 x DN 10, včetně dodávky materiálu</t>
  </si>
  <si>
    <t>725829301R00</t>
  </si>
  <si>
    <t>Montáž baterií umyvadlových a dřezových umyvadlové a dřezové stojánkové</t>
  </si>
  <si>
    <t>725849200R00</t>
  </si>
  <si>
    <t>Montáž baterie sprchové nastavitelná výška</t>
  </si>
  <si>
    <t>725849302R00</t>
  </si>
  <si>
    <t>Montáž baterie sprchové držáku sprchy</t>
  </si>
  <si>
    <t>725860180RT1</t>
  </si>
  <si>
    <t>Zápachová uzávěrka (sifon) pro zařizovací předměty D 40/50 mm; podomítková, pro pračky/myčky; PE; příslušenství přip. koleno, krycí deska nerez, montážní kryt, včetně dodávky materiálu</t>
  </si>
  <si>
    <t>725980122R00</t>
  </si>
  <si>
    <t>Dvířka z plastu, 200 x 300 mm, včetně dodávky materiálu</t>
  </si>
  <si>
    <t>998725103R00</t>
  </si>
  <si>
    <t>Přesun hmot pro zařizovací předměty v objektech výšky do 24 m</t>
  </si>
  <si>
    <t>55145001R</t>
  </si>
  <si>
    <t>baterie umyvadlová směšovací; stojánková; ovládání pákové; povrch chrom; v. výtoku 53 mm</t>
  </si>
  <si>
    <t>55145009R</t>
  </si>
  <si>
    <t>baterie sprchová nástěnná; rozteč 150 mm; ovládání pákové; povrch chrom; příslušenství sprchová tyč</t>
  </si>
  <si>
    <t>55145352R</t>
  </si>
  <si>
    <t>kombinace sprchová držák pevný; ruční sprcha d 68 mm; hadice 150 cm; povrch chrom</t>
  </si>
  <si>
    <t>551674068R</t>
  </si>
  <si>
    <t>sedátko klozetové s poklopem; plast; antibakteriální; bílé; úchyty ocelové</t>
  </si>
  <si>
    <t>POL3_</t>
  </si>
  <si>
    <t>55428020R</t>
  </si>
  <si>
    <t>kout sprchový v = 2 050 mm; instalační rozměr 775 až 800 mm; čtvercový; vstup rohový; š. vstupu 420 mm; výplň bezpečnostní sklo; transparentní čirá; profily stříbro</t>
  </si>
  <si>
    <t>642153261R</t>
  </si>
  <si>
    <t>umyvadlo š = 500 mm; hl. 410 mm; diturvit; s otvorem pro baterii; uprostřed; bílé</t>
  </si>
  <si>
    <t>64240062R</t>
  </si>
  <si>
    <t>mísa klozetová diturvit závěsná; h = 360 mm; š = 360 mm; hl. 530 mm; splach. hluboké; sedátko s poklopem; bílá</t>
  </si>
  <si>
    <t>642938001R</t>
  </si>
  <si>
    <t>vanička sprchová čtvercová; l = 800,0 mm; š = 800 mm; hl = 60 mm; průměr odpadu 90 mm; diturvit; bílá; umístění při stěně, v rohu</t>
  </si>
  <si>
    <t>RTS 23/ I</t>
  </si>
  <si>
    <t>726211123R00</t>
  </si>
  <si>
    <t>Klozet montážní prvek pro zavěšené WC s nádržkou, pro instalaci s mokrými procesy do masivních zděných konstrukcí nebo pro předstěnovou instalaci s předezděním, bez soupravy na tlumení hluku, bez</t>
  </si>
  <si>
    <t>998726123R00</t>
  </si>
  <si>
    <t>Přesun hmot pro předstěnové systémy v objektech výšky do 24 m</t>
  </si>
  <si>
    <t>551070101R</t>
  </si>
  <si>
    <t>tlačítko ovládací plastové; ovládací síla do 20,0 N; dvoučinné mechanické splachování 3 l/6 l; 247x165x17,5 mm; barva bílá</t>
  </si>
  <si>
    <t>734255115R00</t>
  </si>
  <si>
    <t>Ventil pojistný závitový 6,0 bar, mosazný, DN 15, vnitřní-vnitřní závit, včetně dodávky materiálu</t>
  </si>
  <si>
    <t>5512100041R</t>
  </si>
  <si>
    <t>regulátor tlaku vody PN 16; DN 20; rozsah teplot 0 až 40 °C; 1,0 až 6,0 bar</t>
  </si>
  <si>
    <t>5516</t>
  </si>
  <si>
    <t>Schéma zapojení - uzavírací ventil, filtr pitné vody, redukční ventil, vypouštění, zpětný ventil,, připojení manometru,  uzavírací ventil, pojistný ventil</t>
  </si>
  <si>
    <t>5517</t>
  </si>
  <si>
    <t>Vodoměrná sestava - Podružný vodoměr DN 3/4, 2x kulový uzávěr 3/4'', filtr 3/4'', zpětný ventil, 3/4''</t>
  </si>
  <si>
    <t>5518</t>
  </si>
  <si>
    <t>cirkulační čerpadlo s časovým spínačem pro cirkulaci</t>
  </si>
  <si>
    <t>612403385R00</t>
  </si>
  <si>
    <t>Hrubá výplň rýh ve stěnách, jakoukoliv maltou maltou ze suchých směsí 100 x 50 mm</t>
  </si>
  <si>
    <t>904      R02</t>
  </si>
  <si>
    <t>Hzs-zkousky v ramci montaz.praci, Topná zkouška</t>
  </si>
  <si>
    <t>h</t>
  </si>
  <si>
    <t>Prav.M</t>
  </si>
  <si>
    <t>HZS</t>
  </si>
  <si>
    <t>POL10_</t>
  </si>
  <si>
    <t>971033341R00</t>
  </si>
  <si>
    <t>Vybourání otvorů ve zdivu cihelném z jakýchkoliv cihel pálených na jakoukoliv maltu vápenou nebo vápenocementovou, plochy do 0,09 m2, tloušťky do 300 mm</t>
  </si>
  <si>
    <t>974031121R00</t>
  </si>
  <si>
    <t>Vysekání rýh v jakémkoliv zdivu cihelném v ploše do hloubky 30 mm, šířky do 30 mm</t>
  </si>
  <si>
    <t>974031143R00</t>
  </si>
  <si>
    <t>Vysekání rýh v jakémkoliv zdivu cihelném v ploše do hloubky 70 mm, šířky do 100 mm</t>
  </si>
  <si>
    <t>979011211R00</t>
  </si>
  <si>
    <t>Svislá doprava suti a vybouraných hmot nošením za prvé podlaží nad základním podlažím</t>
  </si>
  <si>
    <t>999281151R00</t>
  </si>
  <si>
    <t>Přesun hmot pro opravy a údržbu objektů pro opravy a údržbu dosavadních objektů včetně vnějších plášťů výšky do 25 m, nošením</t>
  </si>
  <si>
    <t>722182011RT1</t>
  </si>
  <si>
    <t>Montáž tepelné izolace potrubí lepicí páska, sponky, do DN 25</t>
  </si>
  <si>
    <t>998713103R00</t>
  </si>
  <si>
    <t>Přesun hmot pro izolace tepelné v objektech výšky do 24 m</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</si>
  <si>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</si>
  <si>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</si>
  <si>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</si>
  <si>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</si>
  <si>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283771032R</t>
  </si>
  <si>
    <t>pouzdro potrubní tvarovatelné; pěnový polyetylén; vnitřní průměr 22,0 mm; tl. izolace 20,0 mm; provozní teplota  -65 až 90 °C; tepelná vodivost (10°C) 0,0380 W/mK</t>
  </si>
  <si>
    <t>28377130R</t>
  </si>
  <si>
    <t>spona na potrubní pouzdro; plastová; tl = 1,00 mm; š = 4,9 mm; l = 32 mm; šedá</t>
  </si>
  <si>
    <t>28377135R</t>
  </si>
  <si>
    <t>páska spojovací PVC; samolepicí; jednostranně; tl. 0,19 mm; š = 38,0 mm; l = 20 m</t>
  </si>
  <si>
    <t>RT50 731</t>
  </si>
  <si>
    <t>7315</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</si>
  <si>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</si>
  <si>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</si>
  <si>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</si>
  <si>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</si>
  <si>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734245423R00</t>
  </si>
  <si>
    <t>Klapka zpětná, mosazná, DN 25, PN 16, vnitřní-vnitřní závit, včetně dodávky materiálu</t>
  </si>
  <si>
    <t>734266426R00</t>
  </si>
  <si>
    <t>Šroubení pro radiátory typu VK dvoutrubkový systém s vypouštěním, rohové, bronzové, DN EK 20x15, PN 10, včetně dodávky materiálu</t>
  </si>
  <si>
    <t>734266772R00</t>
  </si>
  <si>
    <t>Šroubení svěrné pro měděné potrubí, mosazné, D 16 x EK, PN 10, včetně dodávky materiálu</t>
  </si>
  <si>
    <t>734291113R00</t>
  </si>
  <si>
    <t>Kohout kulový, napouštěcí a vypouštěcí, mosazný, DN 15, PN 10, včetně dodávky materiálu</t>
  </si>
  <si>
    <t>734295213R00</t>
  </si>
  <si>
    <t>Filtr mosazný, DN 25, PN 20, vnitřní-vnitřní závit, včetně dodávky materiálu</t>
  </si>
  <si>
    <t>734439101R00</t>
  </si>
  <si>
    <t>Montáž termostatu rtuťového spínače prostorového 0 - 40°, bez dodávky materiálu</t>
  </si>
  <si>
    <t>998734103R00</t>
  </si>
  <si>
    <t>Přesun hmot pro armatury v objektech výšky do 4 m</t>
  </si>
  <si>
    <t>55137306.AR</t>
  </si>
  <si>
    <t>hlavice termostatická teplota prostoru 6 až 28 °C; ovládání ruční; provedení kapalinová</t>
  </si>
  <si>
    <t>735000912R00</t>
  </si>
  <si>
    <t>Regulace otopného systému při opravách vyregulování dvojregulačních ventilů a kohoutů s termostatickým ovládáním</t>
  </si>
  <si>
    <t>735156930R00</t>
  </si>
  <si>
    <t>Otopná tělesa panelová doplňkové práce tlakové zkoušky , těles třířadých</t>
  </si>
  <si>
    <t>735159111R00</t>
  </si>
  <si>
    <t>Otopná tělesa panelová montáž bez ohledu na počet desek, délky do 1600 mm, bez dodávky materiálu</t>
  </si>
  <si>
    <t>998735103R00</t>
  </si>
  <si>
    <t>Přesun hmot pro otopná tělesa v objektech výšky do 24 m</t>
  </si>
  <si>
    <t>R36</t>
  </si>
  <si>
    <t>vypuštění a napuštění soustavy</t>
  </si>
  <si>
    <t>48457334R</t>
  </si>
  <si>
    <t>těleso otopné deskové ocelové; čelní deska profilovaná; v = 600 mm; l = 800 mm; hloubka tělesa 155 mm; způsob připojení boční levé nebo pravé; počet desek 3; počet přídavných přestupných ploch 3;</t>
  </si>
  <si>
    <t>48457336R</t>
  </si>
  <si>
    <t>těleso otopné deskové ocelové; čelní deska profilovaná; v = 600 mm; l = 1 000 mm; hloubka tělesa 155 mm; způsob připojení boční levé nebo pravé; počet desek 3; počet přídavných přestupných ploch 3;</t>
  </si>
  <si>
    <t>48457337R</t>
  </si>
  <si>
    <t>těleso otopné deskové ocelové; čelní deska profilovaná; v = 600 mm; l = 1 200 mm; hloubka tělesa 155 mm; způsob připojení boční levé nebo pravé; počet desek 3; počet přídavných přestupných ploch 3;</t>
  </si>
  <si>
    <t>48457340R</t>
  </si>
  <si>
    <t>těleso otopné deskové ocelové; čelní deska profilovaná; v = 600 mm; l = 1 800 mm; hloubka tělesa 155 mm; způsob připojení boční levé nebo pravé; počet desek 3; počet přídavných přestupných ploch 3;</t>
  </si>
  <si>
    <t>210802333RT1</t>
  </si>
  <si>
    <t>Montáž šňůry CYSY, 2 x 1,50 mm2, pevně uložené, včetně dodávky šňůry</t>
  </si>
  <si>
    <t>POL1_9</t>
  </si>
  <si>
    <t>360410019R00</t>
  </si>
  <si>
    <t>Mtz snimace teploty jedn. 112 12</t>
  </si>
  <si>
    <t>34195R</t>
  </si>
  <si>
    <t>materiál pro elektroinstalaci</t>
  </si>
  <si>
    <t>sada</t>
  </si>
  <si>
    <t>RTS 22/ II</t>
  </si>
  <si>
    <t>RSET</t>
  </si>
  <si>
    <t>Sestava regulátoru a kabelového venkovního čidla</t>
  </si>
  <si>
    <t>01.101</t>
  </si>
  <si>
    <t>Svorky hromosvodné SZ</t>
  </si>
  <si>
    <t>01.91</t>
  </si>
  <si>
    <t>Zemnící pásek FeZn 30/4mm vč. upevnění</t>
  </si>
  <si>
    <t>01.94</t>
  </si>
  <si>
    <t>Sváření pásku/svorky</t>
  </si>
  <si>
    <t>01.95</t>
  </si>
  <si>
    <t>Dilatační propojení</t>
  </si>
  <si>
    <t>01.99</t>
  </si>
  <si>
    <t>Svorky hromosvodné SS-spojovací</t>
  </si>
  <si>
    <t>01.100</t>
  </si>
  <si>
    <t>Svorky hromosvodné SP1-pro kovové části</t>
  </si>
  <si>
    <t>01.102</t>
  </si>
  <si>
    <t>Svorky hromosvodné ST</t>
  </si>
  <si>
    <t>01.103</t>
  </si>
  <si>
    <t>Svorky hromosvodné Sua</t>
  </si>
  <si>
    <t>01.104</t>
  </si>
  <si>
    <t>Označovací štítek</t>
  </si>
  <si>
    <t>01.105</t>
  </si>
  <si>
    <t>Revizní zpráva hromosvodů</t>
  </si>
  <si>
    <t>01.92</t>
  </si>
  <si>
    <t>Zemnící drát FeZn průměr 10 vč. upevnění</t>
  </si>
  <si>
    <t>01.93</t>
  </si>
  <si>
    <t>Zalévací hmota</t>
  </si>
  <si>
    <t>kg</t>
  </si>
  <si>
    <t>01.96</t>
  </si>
  <si>
    <t>Zemnící drát AlMgSi průměr 8 vč. upevnění</t>
  </si>
  <si>
    <t>01.97</t>
  </si>
  <si>
    <t>Jímací tyč 1,5m vč. navaření na stožár</t>
  </si>
  <si>
    <t>01.98</t>
  </si>
  <si>
    <t>Svorky hromosvodné SK-křížová</t>
  </si>
  <si>
    <t>611403380R00</t>
  </si>
  <si>
    <t>Hrubé zaplnění rýh ve stropech maltou ze suchých směsí 30 x 30 mm</t>
  </si>
  <si>
    <t>612403380R00</t>
  </si>
  <si>
    <t>Hrubá výplň rýh ve stěnách, jakoukoliv maltou maltou ze suchých směsí 30 x 30 mm</t>
  </si>
  <si>
    <t>612403381R00</t>
  </si>
  <si>
    <t>Hrubá výplň rýh ve stěnách, jakoukoliv maltou maltou ze suchých směsí 50 x 30 mm</t>
  </si>
  <si>
    <t>905      R02</t>
  </si>
  <si>
    <t>Hzs-revize provoz.souboru a st.obj., Uprava stavajiciho rozvadece</t>
  </si>
  <si>
    <t>971033141R00</t>
  </si>
  <si>
    <t>Vybourání otvorů ve zdivu cihelném z jakýchkoliv cihel pálených na jakoukoliv maltu vápenou nebo vápenocementovou, průměr profilu do 60 mm, tloušťky do 300 mm</t>
  </si>
  <si>
    <t>973031345R00</t>
  </si>
  <si>
    <t>Vysekání v cihelném zdivu výklenků a kapes kapes na jakoukoliv maltu vápennou nebo vápenocementovou, plochy do 0,25 m2, hloubky do 300 mm</t>
  </si>
  <si>
    <t>973031616R00</t>
  </si>
  <si>
    <t>Vysekání v cihelném zdivu výklenků a kapes kapes pro špalíky a krabice na jakoukoliv maltu vápennou nebo vápenocementovou, velilkosti do 100x100x50 mm</t>
  </si>
  <si>
    <t>974082112R00</t>
  </si>
  <si>
    <t>Vysekání rýh pro vodiče v omítce stěn z jakékoliv malty vápenné nebo vápenocementové, šířky do 30 mm</t>
  </si>
  <si>
    <t>974082172R00</t>
  </si>
  <si>
    <t>Vysekání rýh pro vodiče v omítce stropů z jakékoliv  malty vápenné nebo vápenocementové, šířky do 30 mm</t>
  </si>
  <si>
    <t>974082173R00</t>
  </si>
  <si>
    <t>Vysekání rýh pro vodiče v omítce stropů z jakékoliv  malty vápenné nebo vápenocementové, šířky do 50 mm</t>
  </si>
  <si>
    <t>210010321R00</t>
  </si>
  <si>
    <t>Montáž krabice plastové univerzální, kruhové,  ,  ,  , do zdiva, se zapojením,</t>
  </si>
  <si>
    <t>210110041RT6</t>
  </si>
  <si>
    <t>Montáž spínače zapuštěného a polozapuštěného včetně zapojení, dodávky spínače, krytu a rámečku, jednopólového,  , řazení 1</t>
  </si>
  <si>
    <t>210110045RT6</t>
  </si>
  <si>
    <t>Montáž spínače zapuštěného a polozapuštěného včetně zapojení, dodávky spínače, krytu a rámečku, střídavého,  , řazení 6</t>
  </si>
  <si>
    <t>210110046RT6</t>
  </si>
  <si>
    <t>Montáž spínače zapuštěného a polozapuštěného včetně zapojení, dodávky spínače, krytu a rámečku, křížového,  , řazení 7</t>
  </si>
  <si>
    <t>210111014RT6</t>
  </si>
  <si>
    <t>Montáž zásuvky domovní zapuštěné včetně zapojení,  včetně dodávky zásuvky dvojnásobné s ochrannými kolíky 16A/250VAC a rámečku,  , provedení 2x (2P+PE),</t>
  </si>
  <si>
    <t>210800546RT1</t>
  </si>
  <si>
    <t>Montáž vodiče H07V-U (CY), 4 mm2, uloženého pevně, včetně dodávky vodiče</t>
  </si>
  <si>
    <t>210800549RT1</t>
  </si>
  <si>
    <t>Montáž vodiče H07V-U (CY), 16 mm2, uloženého pevně, včetně dodávky vodiče</t>
  </si>
  <si>
    <t>210810045RT1</t>
  </si>
  <si>
    <t>Montáž kabelu CYKY 750 V, 3 x 1,5 mm2, pevně uloženého, včetně dodávky kabelu</t>
  </si>
  <si>
    <t>210810046RT3</t>
  </si>
  <si>
    <t>Montáž kabelu CYKY 750 V, 3 x 2,5 mm2, pevně uloženého, včetně dodávky kabelu</t>
  </si>
  <si>
    <t>210810055RT1</t>
  </si>
  <si>
    <t>Montáž kabelu CYKY 750 V, 5 x 1,5 mm2, pevně uloženého, včetně dodávky kabelu</t>
  </si>
  <si>
    <t>220111761R00</t>
  </si>
  <si>
    <t>Svorka uzemňovací</t>
  </si>
  <si>
    <t>210-010</t>
  </si>
  <si>
    <t>Rozvaděč RB, kompletní dodávka vč. výzbroje, proudový chránič, jističe, D+M</t>
  </si>
  <si>
    <t>2202</t>
  </si>
  <si>
    <t>pohybové číslo</t>
  </si>
  <si>
    <t>2203</t>
  </si>
  <si>
    <t>Zásuvková skříň - 32A/230V,400V</t>
  </si>
  <si>
    <t>2204</t>
  </si>
  <si>
    <t>chránička - kf 09110, pod podlahou pro hlavní přívod do rozvaděče</t>
  </si>
  <si>
    <t>2205</t>
  </si>
  <si>
    <t>přípojková skříň</t>
  </si>
  <si>
    <t>2206</t>
  </si>
  <si>
    <t>elektroměrná skříň</t>
  </si>
  <si>
    <t>223</t>
  </si>
  <si>
    <t>LED panel, přisazený, 600x600, 5300 Lm</t>
  </si>
  <si>
    <t>224</t>
  </si>
  <si>
    <t>LED panel, přisazený, 300x300, 1100 Lm</t>
  </si>
  <si>
    <t>226</t>
  </si>
  <si>
    <t>LED svítidlo nástěnné, venkovní, 1200 Lm</t>
  </si>
  <si>
    <t>Pol__0101</t>
  </si>
  <si>
    <t>Dvojzásuvka 2xRJ45 UTP KAT 5e design, společné rámečky se silnoproudem</t>
  </si>
  <si>
    <t>Pol__0102</t>
  </si>
  <si>
    <t>MONT DVOJZÁSUVKY UTP, FTP 2xRJ</t>
  </si>
  <si>
    <t>Pol__0103</t>
  </si>
  <si>
    <t>Pol__0104</t>
  </si>
  <si>
    <t>Pol__0105</t>
  </si>
  <si>
    <t>kpl</t>
  </si>
  <si>
    <t>Pol__0106</t>
  </si>
  <si>
    <t>Panel černý, 24 port U-FTP</t>
  </si>
  <si>
    <t>Pol__0107</t>
  </si>
  <si>
    <t>Panel pomocný - organizér</t>
  </si>
  <si>
    <t>Pol__0108</t>
  </si>
  <si>
    <t>Panel 230V s přepěťovými ochranami</t>
  </si>
  <si>
    <t>Pol__0109</t>
  </si>
  <si>
    <t>MONTAZ PANELU</t>
  </si>
  <si>
    <t>Pol__0110</t>
  </si>
  <si>
    <t>Pol__0111</t>
  </si>
  <si>
    <t>ZATAŽ KAB UTP, FTP DO LIŠT, TRUBEK</t>
  </si>
  <si>
    <t>Pol__0112</t>
  </si>
  <si>
    <t>PATCH CORD - 2m</t>
  </si>
  <si>
    <t>Pol__0113</t>
  </si>
  <si>
    <t>PATCH CORD - 3m</t>
  </si>
  <si>
    <t>Pol__0114</t>
  </si>
  <si>
    <t>Krabice KO 68 pod omítku vč. vysekání lůžka</t>
  </si>
  <si>
    <t>Pol__0115</t>
  </si>
  <si>
    <t>Trubka Monoflex,PVC  pod omítkou, do podlahy16-36 mm</t>
  </si>
  <si>
    <t>Pol__0116</t>
  </si>
  <si>
    <t>Vodič v trubkovodu AY 2,5</t>
  </si>
  <si>
    <t>Pol__0117</t>
  </si>
  <si>
    <t>AY 2,5 B</t>
  </si>
  <si>
    <t>Pol__0118</t>
  </si>
  <si>
    <t>Přípojková skříň pro zakončení optiky pod omítku, D+M</t>
  </si>
  <si>
    <t>Pol__0119</t>
  </si>
  <si>
    <t>Zřízení přívodu 230V pro rack</t>
  </si>
  <si>
    <t>Pol__0120</t>
  </si>
  <si>
    <t>Aktivní prvek – 12pt 1000BaseT, všechny porty PoE</t>
  </si>
  <si>
    <t>Pol__0121</t>
  </si>
  <si>
    <t>UPS zdroj pro rack, kompletní včetně baterií, RM, 3500VA</t>
  </si>
  <si>
    <t>Pol__0122</t>
  </si>
  <si>
    <t>Drobný nespecifikovaný montážní materiál</t>
  </si>
  <si>
    <t>Pol__0201</t>
  </si>
  <si>
    <t>Hlásič sběrnicový – detektor pohybu + tříštění skla</t>
  </si>
  <si>
    <t>Pol__0202</t>
  </si>
  <si>
    <t>Hlásič sběrnicový – detektor kouře</t>
  </si>
  <si>
    <t>Pol__0203</t>
  </si>
  <si>
    <t>Adresovatelný magnetický kontakt pro BUS</t>
  </si>
  <si>
    <t>Pol__0204</t>
  </si>
  <si>
    <t>Montáž hlásiče</t>
  </si>
  <si>
    <t>Pol__0205</t>
  </si>
  <si>
    <t>Klávesnice pro systém EZS, 3 tlačítka</t>
  </si>
  <si>
    <t>Pol__0206</t>
  </si>
  <si>
    <t>Montáž drátové klávesnice</t>
  </si>
  <si>
    <t>Pol__0207</t>
  </si>
  <si>
    <t>UVEDENÍ HLÁSIČE DO PROVOZU (programování)</t>
  </si>
  <si>
    <t>Pol__0208</t>
  </si>
  <si>
    <t>Sirena vnitřní sběrnicová</t>
  </si>
  <si>
    <t>Pol__0213</t>
  </si>
  <si>
    <t>Montáž bus kabelu do trubky</t>
  </si>
  <si>
    <t>Pol__0214</t>
  </si>
  <si>
    <t>Bus kabel pro EZS</t>
  </si>
  <si>
    <t>Pol__0215</t>
  </si>
  <si>
    <t>Krabice instalační pod omítku vč. vysekání lůžka</t>
  </si>
  <si>
    <t>Pol__0216</t>
  </si>
  <si>
    <t>Trubka Monoflex,PVC  pod omítkou</t>
  </si>
  <si>
    <t>Pol__0217</t>
  </si>
  <si>
    <t>Vodič v trubkovodu AY 2,5 protahovací</t>
  </si>
  <si>
    <t>Pol__0218</t>
  </si>
  <si>
    <t>Pol__0219</t>
  </si>
  <si>
    <t>Pol__0301</t>
  </si>
  <si>
    <t>227</t>
  </si>
  <si>
    <t>přeložka Cetin, viz. situace C.3</t>
  </si>
  <si>
    <t>UKONČENÍ - FORMA NA KABELU U-FTP KAT6A</t>
  </si>
  <si>
    <t>MĚŘENÍ 1 KABELU K6A VYHOT. PROTOKOLU</t>
  </si>
  <si>
    <t>Rozvaděč rack, nástěnný 19inch, poznámka 7</t>
  </si>
  <si>
    <t>M221</t>
  </si>
  <si>
    <t>Optická kabeláž</t>
  </si>
  <si>
    <t>101</t>
  </si>
  <si>
    <t>102</t>
  </si>
  <si>
    <t>103</t>
  </si>
  <si>
    <t>104</t>
  </si>
  <si>
    <t>Metalický kabel FLE 3x4x0,8 dodávka</t>
  </si>
  <si>
    <t>105</t>
  </si>
  <si>
    <t>Metalický kabel FLE 3x4x0,8 montáž do výkopu</t>
  </si>
  <si>
    <t>106</t>
  </si>
  <si>
    <t>Zakončení kabelu FLE včetně svorkovnic a skříně MRK20</t>
  </si>
  <si>
    <t>107</t>
  </si>
  <si>
    <t>Průraz  do 300x300, zapravení průrazu pro OK</t>
  </si>
  <si>
    <t>108</t>
  </si>
  <si>
    <t>Pig-tail D+M pro vlákno, provedení svaru, typ LC Duplex</t>
  </si>
  <si>
    <t>109</t>
  </si>
  <si>
    <t>Měření vlákna, jeden úsek</t>
  </si>
  <si>
    <t>111</t>
  </si>
  <si>
    <t>Montáž panelu do racku</t>
  </si>
  <si>
    <t>112</t>
  </si>
  <si>
    <t>Převodník optika-metalika 1Gbps</t>
  </si>
  <si>
    <t>113</t>
  </si>
  <si>
    <t>Pomocný a spotřební materiál</t>
  </si>
  <si>
    <t>M222</t>
  </si>
  <si>
    <t>Zemní práce, HDPE chráničky</t>
  </si>
  <si>
    <t>201      R00</t>
  </si>
  <si>
    <t>Vytýčení trasy na stavbě</t>
  </si>
  <si>
    <t>202      R00</t>
  </si>
  <si>
    <t>Kyneta hloubky 600mm, č350mm, výkop, zához</t>
  </si>
  <si>
    <t>203      R00</t>
  </si>
  <si>
    <t>Kyneta hloubky 800mm, š500mm, výkop, zához (pod komunikací)</t>
  </si>
  <si>
    <t>204      R00</t>
  </si>
  <si>
    <t>Kabelové lože, písek 100mm</t>
  </si>
  <si>
    <t>205      R00</t>
  </si>
  <si>
    <t>Výstražná folie D+M</t>
  </si>
  <si>
    <t>206      R00</t>
  </si>
  <si>
    <t>Zatěsnění prostupu do budovy (do 300x300)</t>
  </si>
  <si>
    <t>208      R00</t>
  </si>
  <si>
    <t>HDPE 40 dodávka</t>
  </si>
  <si>
    <t>209      R00</t>
  </si>
  <si>
    <t>Montáž HDPE</t>
  </si>
  <si>
    <t>210</t>
  </si>
  <si>
    <t>Spojka na HDPE</t>
  </si>
  <si>
    <t>211</t>
  </si>
  <si>
    <t>Detekční marker pro HDPE (D+M)</t>
  </si>
  <si>
    <t>212</t>
  </si>
  <si>
    <t>Geodetické zaměření skutečného stavu</t>
  </si>
  <si>
    <t>213</t>
  </si>
  <si>
    <t>optická vana</t>
  </si>
  <si>
    <t>čelo optické vany</t>
  </si>
  <si>
    <t>kazeta</t>
  </si>
  <si>
    <t>ochrana svárů</t>
  </si>
  <si>
    <t>konektory LC Duplex</t>
  </si>
  <si>
    <t xml:space="preserve">Svaření optických vláken </t>
  </si>
  <si>
    <t>Optický kabel 12vl. SM, dodávka</t>
  </si>
  <si>
    <t>Optický kabel 12vl. SM, montáž do HDPE</t>
  </si>
  <si>
    <t>Optický kabel 12vl. SM, montáž v budově</t>
  </si>
  <si>
    <t>114</t>
  </si>
  <si>
    <t>115</t>
  </si>
  <si>
    <t>116</t>
  </si>
  <si>
    <t>117</t>
  </si>
  <si>
    <t>118</t>
  </si>
  <si>
    <t>119</t>
  </si>
  <si>
    <t>3x U/FTP pro připojení nových IP kamer, viz poznámka 2</t>
  </si>
  <si>
    <t>Pol__0123</t>
  </si>
  <si>
    <t>Pol__0124</t>
  </si>
  <si>
    <t>1x U/FTP pro připojení docházkového terminálu, viz poznámka 2</t>
  </si>
  <si>
    <t>Pol__0125</t>
  </si>
  <si>
    <t>Venkovní IP kamera, poznámka 5 a 8</t>
  </si>
  <si>
    <t>Kabel UTP6A HFFR-lSZH pro CCTV a datov zásuvky</t>
  </si>
  <si>
    <t>132101110R00</t>
  </si>
  <si>
    <t>Hloubení rýh š.do 60 cm v hor.2 do 50 m3, STROJNĚ</t>
  </si>
  <si>
    <t>175100020RA0</t>
  </si>
  <si>
    <t>Obsyp potrubí štěrkopískem</t>
  </si>
  <si>
    <t>174100010RA0</t>
  </si>
  <si>
    <t>Zásyp jam, rýh a šachet sypaninou</t>
  </si>
  <si>
    <t>130900040RA0</t>
  </si>
  <si>
    <t>Bourání konstrukcí z betonu železového ve výkopu</t>
  </si>
  <si>
    <t>Základy,zvláštní zakládání</t>
  </si>
  <si>
    <t>273362021R00</t>
  </si>
  <si>
    <t>Výztuž základových desek ze svařovaných sití KARI</t>
  </si>
  <si>
    <t>273313621R00</t>
  </si>
  <si>
    <t xml:space="preserve">Beton základových desek prostý C 20/25 </t>
  </si>
  <si>
    <t>96</t>
  </si>
  <si>
    <t>Bourání konstrukcí</t>
  </si>
  <si>
    <t>965048515R00</t>
  </si>
  <si>
    <t>Broušení betonových povrchů do tl. 5 mm</t>
  </si>
  <si>
    <t>971100031RAD</t>
  </si>
  <si>
    <t>Vybourání otvorů ve zdech betonových, tloušťka 60 cm</t>
  </si>
  <si>
    <t>2733222</t>
  </si>
  <si>
    <t>Navrtání a vložení roxorů fí 8 mm do stávajícího podkladního betonu v m.č. 1.08 a 1.02. Délka vývrtu 200 mm, délka roxoru 500 mm.</t>
  </si>
  <si>
    <t>Geodetické práce před výstavbou a během výstavby</t>
  </si>
  <si>
    <t xml:space="preserve">Dle souhrnné technické zprávy
   </t>
  </si>
  <si>
    <t xml:space="preserve">Geometrické zaměření , geometrický plán včetně ověření na KÚ  </t>
  </si>
  <si>
    <t>VRN1</t>
  </si>
  <si>
    <t xml:space="preserve">Průzkumné, geodetické a projektové práce   </t>
  </si>
  <si>
    <t xml:space="preserve">Dokumentace skutečného provedení stavby   </t>
  </si>
  <si>
    <t>Dokumentace skutečného provedení stavby  dle souhrnné technické zprávy</t>
  </si>
  <si>
    <t xml:space="preserve">Pasportizace objektu před započetím prací   </t>
  </si>
  <si>
    <t xml:space="preserve">pasportizace řešeného objektu, jeho okolí a sousedních objektů (stavby, pozemky, komunikace apod.)
   </t>
  </si>
  <si>
    <t xml:space="preserve">Pasportizace objektu po provedení prací   </t>
  </si>
  <si>
    <t xml:space="preserve">pasportizace řešeného objektu, jeho okolí a sousedních objektů (stavby, pozemky, komunikace apod.) pro případ uplatnění škod ze stavební činnosti   </t>
  </si>
  <si>
    <t xml:space="preserve">Ostatní dokumentace   </t>
  </si>
  <si>
    <t>Realizační projektová dokumentace dle souhrnné technické zprávy</t>
  </si>
  <si>
    <t>VRN3</t>
  </si>
  <si>
    <t xml:space="preserve">Zařízení staveniště   </t>
  </si>
  <si>
    <t>Zařízení staveniště a POV</t>
  </si>
  <si>
    <t xml:space="preserve">Informační tabule na staveništi   </t>
  </si>
  <si>
    <t>reklamní banner 2500 x 1750 mm, trvanlivý materiál, plnobarevný v RAL, v případě poškození obnovit</t>
  </si>
  <si>
    <t>VRN4</t>
  </si>
  <si>
    <t xml:space="preserve">Inženýrská činnost   </t>
  </si>
  <si>
    <t>042603000</t>
  </si>
  <si>
    <t>Plán zkoušek</t>
  </si>
  <si>
    <t>Kontrolní a zkušební plán vč. Zkoušek a testů  dle souhrnné technické zprávy</t>
  </si>
  <si>
    <t>042703000</t>
  </si>
  <si>
    <t>Technické požadavky na výrobky</t>
  </si>
  <si>
    <t>Požadavky na zabudování konkrétních materiálů a výrobků dle požadavků této dokumentace do stavebního díla (vzorkování) dle souhrnné technické zprávy</t>
  </si>
  <si>
    <t xml:space="preserve">Kompletační činnost   </t>
  </si>
  <si>
    <t xml:space="preserve">práce souvisejících se subdodávkami, dodávkou stavebních výrobků a materiálů, lešení, bednění, montážních strojů a zařízení.   </t>
  </si>
  <si>
    <t xml:space="preserve">Náklady vzniklé v souvislosti s realizací stavby   </t>
  </si>
  <si>
    <t xml:space="preserve">Činnost geologa při kontrole a převzetí základových spár, 
Ćinnost geotechnika včetně geotechnických zkoušek, měření parametrů hutnění apod…, vyhotovení protokolů hutnění, 
Činnost zpracovatele výrobní dokumentace (součást RDS) výztuže a ocelových prvků (statika) při kontrole výztuže a oelových prvků  </t>
  </si>
  <si>
    <t xml:space="preserve">Náklady vzniklé v souvislosti s předáním stavby   </t>
  </si>
  <si>
    <t xml:space="preserve">inženýrská činnost pro uvedení díla do užívání (zajištění kolaudačních souhlasů, pravomocných rozhodnutí a jiných dokladů nutných pro uvedení díla do užívání)   </t>
  </si>
  <si>
    <t xml:space="preserve">Zpracování harmonogramu stavebních prací   </t>
  </si>
  <si>
    <t xml:space="preserve">Dle souhrnné technické zprávy  </t>
  </si>
  <si>
    <t>VRN6</t>
  </si>
  <si>
    <t>Územní vlivy</t>
  </si>
  <si>
    <t>06</t>
  </si>
  <si>
    <t>Čerpání vody do výška 15 m, do 500 l včetně pohotovosti čerpací soupravy</t>
  </si>
  <si>
    <t>VRN7</t>
  </si>
  <si>
    <t xml:space="preserve">Provozní vlivy   </t>
  </si>
  <si>
    <t xml:space="preserve">Provoz investora   </t>
  </si>
  <si>
    <t xml:space="preserve">provozní opatření po dobu výstavby (zhotovitel je povinnen respektovat provoz investora)   </t>
  </si>
  <si>
    <t>VRN9</t>
  </si>
  <si>
    <t xml:space="preserve">Ostatní náklady   </t>
  </si>
  <si>
    <t>092203000</t>
  </si>
  <si>
    <t>Náklady na zaškolení</t>
  </si>
  <si>
    <t>094104000</t>
  </si>
  <si>
    <t>Náklady na opatření BOZP</t>
  </si>
  <si>
    <t>včetně opatření BOZP dle Souhrnné technické zprávy</t>
  </si>
  <si>
    <t>komplet</t>
  </si>
  <si>
    <t>3845-1</t>
  </si>
  <si>
    <t>zaregulování soustavy</t>
  </si>
  <si>
    <t xml:space="preserve">5,95*6*1,15+3,5*12*1,6+6*9,5 : </t>
  </si>
  <si>
    <t xml:space="preserve">165,255+3,99 : </t>
  </si>
  <si>
    <t xml:space="preserve">(4,83*2+11,4)*1,75+3*7,5*1,5 : </t>
  </si>
  <si>
    <t xml:space="preserve">(4,73+11,1+5,33+4,55)*0,6*0,5+1,6*0,9*0,5+6,5*1,2*0,35 : </t>
  </si>
  <si>
    <t>(3+2,5+1,8+6,9+9,8)*3,5</t>
  </si>
  <si>
    <t>1x UTP - dočasné připojení do sítě Cetin, viz poznámka 4, D+M vč. ochranných opatření</t>
  </si>
  <si>
    <t>Pol__0302</t>
  </si>
  <si>
    <t>Ovládací klávesnice EZS dotyková</t>
  </si>
  <si>
    <t>Nouzové světlo, Vlastní zdroj</t>
  </si>
  <si>
    <t>Foukaná celulóza tl.300, D+M</t>
  </si>
  <si>
    <t>přípojka kanalizace, vč. Zemních prací, uložení, materiálu, pomocných konstrukcí. PP K2 KORUGOVANÉ, TUHOST SN8, DN 250. NAPOJENÍ NA STÁVAJÍCÍ KANALIZACI NAVRTÁVKOU DO STÁVAJÍCÍ ŠACHTY.  PŘED ZAPOČATÍM PRACÍ OVĚŘIT VÝŠKU DNA STÁVAJÍCÍ KANALIZACE</t>
  </si>
  <si>
    <t>přípojka vody, vč. Zemních prací, uložení, materiálu, pomocných konstrukcí. PE100-HD 32x2,0 PN 10, SDR 17</t>
  </si>
  <si>
    <t>27a</t>
  </si>
  <si>
    <t>45a</t>
  </si>
  <si>
    <t>45b</t>
  </si>
  <si>
    <t>63a</t>
  </si>
  <si>
    <t>6421-1</t>
  </si>
  <si>
    <t>Zápachová uzávěrka (sifon) pro umyvadla DN50; vč. příslušenství, D+M</t>
  </si>
  <si>
    <t>65a</t>
  </si>
  <si>
    <t>6429-1</t>
  </si>
  <si>
    <t>Zápachová uzávěrka (sifon) ke sporchovým koutům, D+M</t>
  </si>
  <si>
    <t>Větrací komínek pro plechové krytiny</t>
  </si>
  <si>
    <t>m.č. 1.12, m.č. 1.19, m.č. 1.09, m.č. 1.01: 4x5,0=20,0</t>
  </si>
  <si>
    <t>721176114R00</t>
  </si>
  <si>
    <t>Potrubí HT odpadní svislé vnější průměr D 75 mm, pro odvětrání kanalizace nad střechu</t>
  </si>
  <si>
    <t>721176-1</t>
  </si>
  <si>
    <t>vlastní</t>
  </si>
  <si>
    <t>25a</t>
  </si>
  <si>
    <t>25b</t>
  </si>
  <si>
    <t>721176126R00</t>
  </si>
  <si>
    <t>721176127R00</t>
  </si>
  <si>
    <t>Potrubí KG svodné (ležaté) v zemi D 160 x 3,9 mm</t>
  </si>
  <si>
    <t>Potrubí KG svodné (ležaté) v zemi D 125 x 3,1 mm</t>
  </si>
  <si>
    <t>Kondenzační kotel 40kW, specifikace dle PD, vč. připojovacích armatur, D+M</t>
  </si>
  <si>
    <t>zásobník TUV, závěsný, 300 l, napojený na kotel, vč. připojovacích armatur, D+M</t>
  </si>
  <si>
    <t>73319-1</t>
  </si>
  <si>
    <t>73319-2</t>
  </si>
  <si>
    <t xml:space="preserve">Kulový kohout plynový </t>
  </si>
  <si>
    <t>připojovací hadice ke kotli</t>
  </si>
  <si>
    <t>783780010RA0</t>
  </si>
  <si>
    <t xml:space="preserve">Impregnace tesařských konstrukcí  </t>
  </si>
  <si>
    <t>114a</t>
  </si>
  <si>
    <t>Spojovací a ochranné prostředky svory, prkna, hřebíky, pásová ocel, vruty</t>
  </si>
  <si>
    <t>záklop: 260*2*1,2</t>
  </si>
  <si>
    <t>Krokve, pozednice: '0,22*0,1*4*30,45*2,6+0,22*0,1*4*72,8*6,4+0,14*0,2*4*45,4*5,1+0,2*0,14*4*90*10,08</t>
  </si>
  <si>
    <t>Dodávka řeziva</t>
  </si>
  <si>
    <t>trámky pod krokve: 0,15*0,8*4*12+0,15*0,59*4*12</t>
  </si>
  <si>
    <t>Přebroušení viditelné části krovu + nátěr (lazura)</t>
  </si>
  <si>
    <t>771130111R00</t>
  </si>
  <si>
    <t>Obklad soklíků rovných do tmele výšky do 100 mm</t>
  </si>
  <si>
    <t>771479001R00</t>
  </si>
  <si>
    <t>Řezání dlaždic keramických pro soklíky</t>
  </si>
  <si>
    <t>77193</t>
  </si>
  <si>
    <t>Akrylování soklíky</t>
  </si>
  <si>
    <t>157a</t>
  </si>
  <si>
    <t>157b</t>
  </si>
  <si>
    <t>157c</t>
  </si>
  <si>
    <t>2,5*2+3,24*2-0,8+8,2*2+1,5*2-0,8-0,8-0,8-0,8+2*2+2,46*2-0,8+3,84*2+2,74*2-0,8*2</t>
  </si>
  <si>
    <t>48a</t>
  </si>
  <si>
    <t>210005</t>
  </si>
  <si>
    <t>total stop, včetně vypínací spoušti v rozvaděči</t>
  </si>
  <si>
    <t xml:space="preserve">Kabel CYKY-m 750 V 5 žil,4 až 25 mm2,volně uložený, včetně dodávky kabelu 5x6 mm2  </t>
  </si>
  <si>
    <t>210810017RT2</t>
  </si>
  <si>
    <t>40a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</si>
</sst>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17"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2"/>
      <name val="Arial CE"/>
      <charset val="238"/>
    </font>
    <font>
      <sz val="8"/>
      <color rgb="FFFF0000"/>
      <name val="Arial CE"/>
      <charset val="238"/>
    </font>
    <font>
      <sz val="8"/>
      <color rgb="FF00B0F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7" fillId="0" borderId="1" xfId="0" applyFont="1" applyBorder="1"/>
    <xf numFmtId="0" fontId="7" fillId="0" borderId="0" xfId="0" applyFont="1"/>
    <xf numFmtId="0" fontId="7" fillId="0" borderId="0" xfId="0" applyFont="1" applyAlignment="1">
      <alignment horizontal="left" vertical="center"/>
    </xf>
    <xf numFmtId="0" fontId="7" fillId="0" borderId="6" xfId="0" applyFont="1" applyBorder="1" applyAlignment="1">
      <alignment vertical="center"/>
    </xf>
    <xf numFmtId="0" fontId="0" fillId="0" borderId="6" xfId="0" applyBorder="1" applyAlignment="1">
      <alignment vertical="center"/>
    </xf>
    <xf numFmtId="0" fontId="7" fillId="0" borderId="2" xfId="0" applyFont="1" applyBorder="1" applyAlignment="1">
      <alignment horizontal="right"/>
    </xf>
    <xf numFmtId="0" fontId="7" fillId="0" borderId="6" xfId="0" applyFont="1" applyBorder="1" applyAlignment="1">
      <alignment vertical="top"/>
    </xf>
    <xf numFmtId="14" fontId="7" fillId="0" borderId="6" xfId="0" applyNumberFormat="1" applyFont="1" applyBorder="1" applyAlignment="1">
      <alignment horizontal="center" vertical="top"/>
    </xf>
    <xf numFmtId="0" fontId="7" fillId="0" borderId="1" xfId="0" applyFont="1" applyBorder="1" applyAlignment="1">
      <alignment horizontal="left" vertical="center" indent="1"/>
    </xf>
    <xf numFmtId="0" fontId="7"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7"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7"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7"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7" fillId="0" borderId="0" xfId="0" applyFont="1" applyAlignment="1">
      <alignment horizontal="left" vertical="center" wrapText="1"/>
    </xf>
    <xf numFmtId="0" fontId="0" fillId="0" borderId="0" xfId="0" applyAlignment="1">
      <alignment wrapText="1"/>
    </xf>
    <xf numFmtId="0" fontId="7" fillId="0" borderId="6" xfId="0" applyFont="1" applyBorder="1" applyAlignment="1">
      <alignment horizontal="left" vertical="center" wrapText="1"/>
    </xf>
    <xf numFmtId="0" fontId="0" fillId="0" borderId="6" xfId="0" applyBorder="1" applyAlignment="1">
      <alignment wrapText="1"/>
    </xf>
    <xf numFmtId="0" fontId="7" fillId="0" borderId="0" xfId="0" applyFont="1" applyAlignment="1">
      <alignment vertical="center" wrapText="1"/>
    </xf>
    <xf numFmtId="0" fontId="7"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7" fillId="0" borderId="18" xfId="0" applyFont="1" applyBorder="1" applyAlignment="1">
      <alignment horizontal="left" vertical="top" wrapText="1"/>
    </xf>
    <xf numFmtId="0" fontId="7"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7" fillId="0" borderId="12" xfId="0" applyFont="1" applyBorder="1" applyAlignment="1">
      <alignment horizontal="left" vertical="center" wrapText="1"/>
    </xf>
    <xf numFmtId="0" fontId="7" fillId="0" borderId="12" xfId="0" applyFont="1" applyBorder="1" applyAlignment="1">
      <alignment wrapText="1"/>
    </xf>
    <xf numFmtId="1" fontId="7" fillId="0" borderId="12" xfId="0" applyNumberFormat="1" applyFont="1" applyBorder="1" applyAlignment="1">
      <alignment horizontal="right" vertical="center" wrapText="1"/>
    </xf>
    <xf numFmtId="1" fontId="7"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7"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7" fillId="0" borderId="6" xfId="0" applyFont="1" applyBorder="1" applyAlignment="1">
      <alignment vertical="top" wrapText="1"/>
    </xf>
    <xf numFmtId="0" fontId="7" fillId="0" borderId="0" xfId="0" applyFont="1" applyAlignment="1">
      <alignment wrapText="1"/>
    </xf>
    <xf numFmtId="0" fontId="0" fillId="0" borderId="4" xfId="0" applyBorder="1" applyAlignment="1">
      <alignment wrapText="1"/>
    </xf>
    <xf numFmtId="0" fontId="8"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7"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7" fillId="3" borderId="6" xfId="0" applyFont="1" applyFill="1" applyBorder="1" applyAlignment="1">
      <alignment horizontal="left" vertical="center" wrapText="1"/>
    </xf>
    <xf numFmtId="0" fontId="7" fillId="4" borderId="0" xfId="0" applyFont="1" applyFill="1" applyAlignment="1" applyProtection="1">
      <alignment horizontal="left" vertical="center"/>
      <protection locked="0"/>
    </xf>
    <xf numFmtId="0" fontId="7" fillId="4" borderId="6" xfId="0" applyFont="1" applyFill="1" applyBorder="1" applyAlignment="1" applyProtection="1">
      <alignment horizontal="left" vertical="center" wrapText="1"/>
      <protection locked="0"/>
    </xf>
    <xf numFmtId="4" fontId="0" fillId="0" borderId="0" xfId="0" applyNumberFormat="1"/>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7" fillId="3" borderId="13" xfId="0" applyNumberFormat="1" applyFont="1" applyFill="1" applyBorder="1" applyAlignment="1">
      <alignment horizontal="left" vertical="center"/>
    </xf>
    <xf numFmtId="49" fontId="0" fillId="0" borderId="0" xfId="0" applyNumberFormat="1"/>
    <xf numFmtId="164" fontId="0" fillId="0" borderId="0" xfId="0" applyNumberFormat="1"/>
    <xf numFmtId="49" fontId="0" fillId="0" borderId="1" xfId="0" applyNumberFormat="1" applyBorder="1"/>
    <xf numFmtId="0" fontId="0" fillId="3" borderId="21" xfId="0"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3" fillId="0" borderId="0" xfId="0" applyFont="1"/>
    <xf numFmtId="165" fontId="0" fillId="0" borderId="0" xfId="0" applyNumberFormat="1" applyAlignment="1">
      <alignment vertical="top"/>
    </xf>
    <xf numFmtId="4" fontId="0" fillId="0" borderId="0" xfId="0" applyNumberFormat="1" applyAlignment="1">
      <alignment vertical="top"/>
    </xf>
    <xf numFmtId="0" fontId="7" fillId="3" borderId="15" xfId="0" applyFont="1" applyFill="1" applyBorder="1" applyAlignment="1">
      <alignment vertical="top"/>
    </xf>
    <xf numFmtId="49" fontId="7" fillId="3" borderId="12" xfId="0" applyNumberFormat="1" applyFont="1" applyFill="1" applyBorder="1" applyAlignment="1">
      <alignment vertical="top"/>
    </xf>
    <xf numFmtId="0" fontId="7" fillId="3" borderId="12" xfId="0" applyFont="1" applyFill="1" applyBorder="1" applyAlignment="1">
      <alignment horizontal="center" vertical="top"/>
    </xf>
    <xf numFmtId="0" fontId="7" fillId="3" borderId="12" xfId="0" applyFont="1" applyFill="1" applyBorder="1" applyAlignment="1">
      <alignment vertical="top"/>
    </xf>
    <xf numFmtId="0" fontId="13" fillId="0" borderId="0" xfId="0" applyFont="1" applyAlignment="1">
      <alignment vertical="top"/>
    </xf>
    <xf numFmtId="49" fontId="13" fillId="0" borderId="0" xfId="0" applyNumberFormat="1" applyFont="1" applyAlignment="1">
      <alignment vertical="top"/>
    </xf>
    <xf numFmtId="4" fontId="13" fillId="0" borderId="0" xfId="0" applyNumberFormat="1" applyFont="1" applyAlignment="1">
      <alignment vertical="top" shrinkToFit="1"/>
    </xf>
    <xf numFmtId="4" fontId="7" fillId="3" borderId="0" xfId="0" applyNumberFormat="1" applyFont="1" applyFill="1" applyAlignment="1">
      <alignment vertical="top" shrinkToFit="1"/>
    </xf>
    <xf numFmtId="0" fontId="7" fillId="3" borderId="29" xfId="0" applyFont="1" applyFill="1" applyBorder="1" applyAlignment="1">
      <alignment vertical="top"/>
    </xf>
    <xf numFmtId="49" fontId="7" fillId="3" borderId="18" xfId="0" applyNumberFormat="1" applyFont="1" applyFill="1" applyBorder="1" applyAlignment="1">
      <alignment vertical="top"/>
    </xf>
    <xf numFmtId="0" fontId="7" fillId="3" borderId="18" xfId="0" applyFont="1" applyFill="1" applyBorder="1" applyAlignment="1">
      <alignment horizontal="center" vertical="top" shrinkToFit="1"/>
    </xf>
    <xf numFmtId="165" fontId="7" fillId="3" borderId="18" xfId="0" applyNumberFormat="1" applyFont="1" applyFill="1" applyBorder="1" applyAlignment="1">
      <alignment vertical="top" shrinkToFit="1"/>
    </xf>
    <xf numFmtId="4" fontId="7" fillId="3" borderId="18" xfId="0" applyNumberFormat="1" applyFont="1" applyFill="1" applyBorder="1" applyAlignment="1">
      <alignment vertical="top" shrinkToFit="1"/>
    </xf>
    <xf numFmtId="4" fontId="7" fillId="3" borderId="34" xfId="0" applyNumberFormat="1" applyFont="1" applyFill="1" applyBorder="1" applyAlignment="1">
      <alignment vertical="top" shrinkToFit="1"/>
    </xf>
    <xf numFmtId="4" fontId="7" fillId="3" borderId="22" xfId="0" applyNumberFormat="1" applyFont="1" applyFill="1" applyBorder="1" applyAlignment="1">
      <alignment vertical="top" shrinkToFit="1"/>
    </xf>
    <xf numFmtId="0" fontId="13" fillId="0" borderId="35" xfId="0" applyFont="1" applyBorder="1" applyAlignment="1">
      <alignment vertical="top"/>
    </xf>
    <xf numFmtId="49" fontId="13" fillId="0" borderId="36" xfId="0" applyNumberFormat="1" applyFont="1" applyBorder="1" applyAlignment="1">
      <alignment vertical="top"/>
    </xf>
    <xf numFmtId="0" fontId="13" fillId="0" borderId="36" xfId="0" applyFont="1" applyBorder="1" applyAlignment="1">
      <alignment horizontal="center" vertical="top" shrinkToFit="1"/>
    </xf>
    <xf numFmtId="165" fontId="13" fillId="0" borderId="36" xfId="0" applyNumberFormat="1" applyFont="1" applyBorder="1" applyAlignment="1">
      <alignment vertical="top" shrinkToFit="1"/>
    </xf>
    <xf numFmtId="4" fontId="13" fillId="4" borderId="36" xfId="0" applyNumberFormat="1" applyFont="1" applyFill="1" applyBorder="1" applyAlignment="1" applyProtection="1">
      <alignment vertical="top" shrinkToFit="1"/>
      <protection locked="0"/>
    </xf>
    <xf numFmtId="4" fontId="13" fillId="0" borderId="36" xfId="0" applyNumberFormat="1" applyFont="1" applyBorder="1" applyAlignment="1">
      <alignment vertical="top" shrinkToFit="1"/>
    </xf>
    <xf numFmtId="4" fontId="13" fillId="0" borderId="37" xfId="0" applyNumberFormat="1" applyFont="1" applyBorder="1" applyAlignment="1">
      <alignment vertical="top" shrinkToFit="1"/>
    </xf>
    <xf numFmtId="0" fontId="13" fillId="0" borderId="38" xfId="0" applyFont="1" applyBorder="1" applyAlignment="1">
      <alignment vertical="top"/>
    </xf>
    <xf numFmtId="49" fontId="13" fillId="0" borderId="39" xfId="0" applyNumberFormat="1" applyFont="1" applyBorder="1" applyAlignment="1">
      <alignment vertical="top"/>
    </xf>
    <xf numFmtId="0" fontId="13" fillId="0" borderId="39" xfId="0" applyFont="1" applyBorder="1" applyAlignment="1">
      <alignment horizontal="center" vertical="top" shrinkToFit="1"/>
    </xf>
    <xf numFmtId="165" fontId="13" fillId="0" borderId="39" xfId="0" applyNumberFormat="1" applyFont="1" applyBorder="1" applyAlignment="1">
      <alignment vertical="top" shrinkToFit="1"/>
    </xf>
    <xf numFmtId="4" fontId="13" fillId="4" borderId="39" xfId="0" applyNumberFormat="1" applyFont="1" applyFill="1" applyBorder="1" applyAlignment="1" applyProtection="1">
      <alignment vertical="top" shrinkToFit="1"/>
      <protection locked="0"/>
    </xf>
    <xf numFmtId="4" fontId="13" fillId="0" borderId="39" xfId="0" applyNumberFormat="1" applyFont="1" applyBorder="1" applyAlignment="1">
      <alignment vertical="top" shrinkToFit="1"/>
    </xf>
    <xf numFmtId="4" fontId="13" fillId="0" borderId="40" xfId="0" applyNumberFormat="1" applyFont="1" applyBorder="1" applyAlignment="1">
      <alignment vertical="top" shrinkToFit="1"/>
    </xf>
    <xf numFmtId="49" fontId="7" fillId="3" borderId="18" xfId="0" applyNumberFormat="1" applyFont="1" applyFill="1" applyBorder="1" applyAlignment="1">
      <alignment horizontal="left" vertical="top" wrapText="1"/>
    </xf>
    <xf numFmtId="49" fontId="13" fillId="0" borderId="39" xfId="0" applyNumberFormat="1" applyFont="1" applyBorder="1" applyAlignment="1">
      <alignment horizontal="left" vertical="top" wrapText="1"/>
    </xf>
    <xf numFmtId="49" fontId="13" fillId="0" borderId="36" xfId="0" applyNumberFormat="1" applyFont="1" applyBorder="1" applyAlignment="1">
      <alignment horizontal="left" vertical="top" wrapText="1"/>
    </xf>
    <xf numFmtId="49" fontId="0" fillId="0" borderId="0" xfId="0" applyNumberFormat="1" applyAlignment="1">
      <alignment horizontal="left" vertical="top" wrapText="1"/>
    </xf>
    <xf numFmtId="49" fontId="7"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4" fillId="0" borderId="0" xfId="0" applyNumberFormat="1" applyFont="1" applyAlignment="1">
      <alignment horizontal="center" vertical="top" wrapText="1" shrinkToFit="1"/>
    </xf>
    <xf numFmtId="165" fontId="14" fillId="0" borderId="0" xfId="0" applyNumberFormat="1" applyFont="1" applyAlignment="1">
      <alignment vertical="top" wrapText="1" shrinkToFit="1"/>
    </xf>
    <xf numFmtId="165" fontId="14" fillId="0" borderId="0" xfId="0" quotePrefix="1" applyNumberFormat="1" applyFont="1" applyAlignment="1">
      <alignment horizontal="left" vertical="top" wrapText="1"/>
    </xf>
    <xf numFmtId="0" fontId="13" fillId="0" borderId="29" xfId="0" applyFont="1" applyBorder="1" applyAlignment="1">
      <alignment vertical="top"/>
    </xf>
    <xf numFmtId="49" fontId="13" fillId="0" borderId="33" xfId="0" applyNumberFormat="1" applyFont="1" applyBorder="1" applyAlignment="1">
      <alignment vertical="top"/>
    </xf>
    <xf numFmtId="49" fontId="13" fillId="0" borderId="33" xfId="0" applyNumberFormat="1" applyFont="1" applyBorder="1" applyAlignment="1">
      <alignment horizontal="left" vertical="top" wrapText="1"/>
    </xf>
    <xf numFmtId="0" fontId="13" fillId="0" borderId="33" xfId="0" applyFont="1" applyBorder="1" applyAlignment="1">
      <alignment horizontal="center" vertical="top" shrinkToFit="1"/>
    </xf>
    <xf numFmtId="165" fontId="13" fillId="0" borderId="33" xfId="0" applyNumberFormat="1" applyFont="1" applyBorder="1" applyAlignment="1">
      <alignment vertical="top" shrinkToFit="1"/>
    </xf>
    <xf numFmtId="4" fontId="13" fillId="4" borderId="33" xfId="0" applyNumberFormat="1" applyFont="1" applyFill="1" applyBorder="1" applyAlignment="1" applyProtection="1">
      <alignment vertical="top" shrinkToFit="1"/>
      <protection locked="0"/>
    </xf>
    <xf numFmtId="4" fontId="13" fillId="0" borderId="33" xfId="0" applyNumberFormat="1" applyFont="1" applyBorder="1" applyAlignment="1">
      <alignment vertical="top" shrinkToFit="1"/>
    </xf>
    <xf numFmtId="0" fontId="0" fillId="0" borderId="31" xfId="0" applyBorder="1" applyAlignment="1">
      <alignment horizontal="left" vertical="center" wrapText="1"/>
    </xf>
    <xf numFmtId="0" fontId="0" fillId="0" borderId="31" xfId="0" applyBorder="1" applyAlignment="1">
      <alignment wrapText="1"/>
    </xf>
    <xf numFmtId="4" fontId="11" fillId="0" borderId="30" xfId="0" applyNumberFormat="1" applyFont="1" applyBorder="1" applyAlignment="1">
      <alignment horizontal="right" vertical="center" indent="1"/>
    </xf>
    <xf numFmtId="4" fontId="11" fillId="0" borderId="32" xfId="0" applyNumberFormat="1" applyFont="1" applyBorder="1" applyAlignment="1">
      <alignment horizontal="right" vertical="center" inden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49" fontId="5" fillId="3" borderId="18" xfId="0" applyNumberFormat="1" applyFont="1" applyFill="1" applyBorder="1" applyAlignment="1">
      <alignment vertical="top" wrapText="1"/>
    </xf>
    <xf numFmtId="0" fontId="5" fillId="3" borderId="18" xfId="0" applyFont="1" applyFill="1" applyBorder="1" applyAlignment="1">
      <alignment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0" xfId="0" applyNumberFormat="1" applyFont="1" applyFill="1" applyAlignment="1">
      <alignment vertical="top" shrinkToFit="1"/>
    </xf>
    <xf numFmtId="4" fontId="5" fillId="3" borderId="32" xfId="0" applyNumberFormat="1" applyFont="1" applyFill="1" applyBorder="1" applyAlignment="1">
      <alignment vertical="top" shrinkToFit="1"/>
    </xf>
    <xf numFmtId="0" fontId="5" fillId="3" borderId="30" xfId="0" applyFont="1" applyFill="1" applyBorder="1" applyAlignment="1">
      <alignment vertical="top"/>
    </xf>
    <xf numFmtId="49" fontId="5" fillId="3" borderId="31" xfId="0" applyNumberFormat="1" applyFont="1" applyFill="1" applyBorder="1" applyAlignment="1">
      <alignment vertical="top"/>
    </xf>
    <xf numFmtId="49" fontId="5" fillId="3" borderId="31" xfId="0" applyNumberFormat="1" applyFont="1" applyFill="1" applyBorder="1" applyAlignment="1">
      <alignment vertical="top" wrapText="1"/>
    </xf>
    <xf numFmtId="0" fontId="5" fillId="3" borderId="31" xfId="0" applyFont="1" applyFill="1" applyBorder="1" applyAlignment="1">
      <alignment vertical="top"/>
    </xf>
    <xf numFmtId="4" fontId="5" fillId="3" borderId="32" xfId="0" applyNumberFormat="1" applyFont="1" applyFill="1" applyBorder="1" applyAlignment="1">
      <alignment vertical="top"/>
    </xf>
    <xf numFmtId="165" fontId="14" fillId="0" borderId="0" xfId="0" quotePrefix="1" applyNumberFormat="1" applyFont="1" applyAlignment="1">
      <alignment horizontal="right" vertical="top" wrapText="1"/>
    </xf>
    <xf numFmtId="0" fontId="15" fillId="0" borderId="0" xfId="0" applyFont="1"/>
    <xf numFmtId="0" fontId="13" fillId="0" borderId="33" xfId="0" applyFont="1" applyBorder="1" applyAlignment="1">
      <alignment vertical="top"/>
    </xf>
    <xf numFmtId="0" fontId="13" fillId="0" borderId="41" xfId="0" applyFont="1" applyBorder="1" applyAlignment="1">
      <alignment vertical="top"/>
    </xf>
    <xf numFmtId="49" fontId="13" fillId="0" borderId="42" xfId="0" applyNumberFormat="1" applyFont="1" applyBorder="1" applyAlignment="1">
      <alignment vertical="top"/>
    </xf>
    <xf numFmtId="49" fontId="13" fillId="0" borderId="42" xfId="0" applyNumberFormat="1" applyFont="1" applyBorder="1" applyAlignment="1">
      <alignment horizontal="left" vertical="top" wrapText="1"/>
    </xf>
    <xf numFmtId="0" fontId="13" fillId="0" borderId="42" xfId="0" applyFont="1" applyBorder="1" applyAlignment="1">
      <alignment horizontal="center" vertical="top" shrinkToFit="1"/>
    </xf>
    <xf numFmtId="165" fontId="13" fillId="0" borderId="42" xfId="0" applyNumberFormat="1" applyFont="1" applyBorder="1" applyAlignment="1">
      <alignment vertical="top" shrinkToFit="1"/>
    </xf>
    <xf numFmtId="4" fontId="13" fillId="4" borderId="42" xfId="0" applyNumberFormat="1" applyFont="1" applyFill="1" applyBorder="1" applyAlignment="1" applyProtection="1">
      <alignment vertical="top" shrinkToFit="1"/>
      <protection locked="0"/>
    </xf>
    <xf numFmtId="4" fontId="13" fillId="0" borderId="42" xfId="0" applyNumberFormat="1" applyFont="1" applyBorder="1" applyAlignment="1">
      <alignment vertical="top" shrinkToFit="1"/>
    </xf>
    <xf numFmtId="4" fontId="13" fillId="0" borderId="43" xfId="0" applyNumberFormat="1" applyFont="1" applyBorder="1" applyAlignment="1">
      <alignment vertical="top" shrinkToFit="1"/>
    </xf>
    <xf numFmtId="49" fontId="13" fillId="0" borderId="31" xfId="0" applyNumberFormat="1" applyFont="1" applyBorder="1" applyAlignment="1">
      <alignment vertical="top"/>
    </xf>
    <xf numFmtId="0" fontId="13" fillId="0" borderId="31" xfId="0" applyFont="1" applyBorder="1" applyAlignment="1">
      <alignment horizontal="center" vertical="top" shrinkToFit="1"/>
    </xf>
    <xf numFmtId="165" fontId="13" fillId="0" borderId="31" xfId="0" applyNumberFormat="1" applyFont="1" applyBorder="1" applyAlignment="1">
      <alignment vertical="top" shrinkToFit="1"/>
    </xf>
    <xf numFmtId="4" fontId="13" fillId="0" borderId="31" xfId="0" applyNumberFormat="1" applyFont="1" applyBorder="1" applyAlignment="1">
      <alignment vertical="top" shrinkToFit="1"/>
    </xf>
    <xf numFmtId="4" fontId="13" fillId="0" borderId="32" xfId="0" applyNumberFormat="1" applyFont="1" applyBorder="1" applyAlignment="1">
      <alignment vertical="top" shrinkToFit="1"/>
    </xf>
    <xf numFmtId="49" fontId="16" fillId="0" borderId="31" xfId="0" applyNumberFormat="1" applyFont="1" applyBorder="1" applyAlignment="1">
      <alignment horizontal="left" vertical="top" wrapText="1"/>
    </xf>
    <xf numFmtId="0" fontId="13" fillId="0" borderId="0" xfId="0" applyFont="1" applyAlignment="1">
      <alignment horizontal="center" vertical="top" shrinkToFit="1"/>
    </xf>
    <xf numFmtId="49" fontId="13" fillId="0" borderId="18" xfId="0" applyNumberFormat="1" applyFont="1" applyBorder="1" applyAlignment="1">
      <alignment vertical="top"/>
    </xf>
    <xf numFmtId="165" fontId="14" fillId="0" borderId="18" xfId="0" quotePrefix="1" applyNumberFormat="1" applyFont="1" applyBorder="1" applyAlignment="1">
      <alignment horizontal="left" vertical="top" wrapText="1"/>
    </xf>
    <xf numFmtId="0" fontId="13" fillId="0" borderId="18" xfId="0" applyFont="1" applyBorder="1" applyAlignment="1">
      <alignment horizontal="center" vertical="top" shrinkToFit="1"/>
    </xf>
    <xf numFmtId="4" fontId="13" fillId="0" borderId="18" xfId="0" applyNumberFormat="1" applyFont="1" applyBorder="1" applyAlignment="1">
      <alignment vertical="top" shrinkToFit="1"/>
    </xf>
    <xf numFmtId="49" fontId="13" fillId="0" borderId="6" xfId="0" applyNumberFormat="1" applyFont="1" applyBorder="1" applyAlignment="1">
      <alignment vertical="top"/>
    </xf>
    <xf numFmtId="165" fontId="14" fillId="0" borderId="6" xfId="0" quotePrefix="1" applyNumberFormat="1" applyFont="1" applyBorder="1" applyAlignment="1">
      <alignment horizontal="left" vertical="top" wrapText="1"/>
    </xf>
    <xf numFmtId="0" fontId="13" fillId="0" borderId="6" xfId="0" applyFont="1" applyBorder="1" applyAlignment="1">
      <alignment horizontal="center" vertical="top" shrinkToFit="1"/>
    </xf>
    <xf numFmtId="4" fontId="13" fillId="0" borderId="6" xfId="0" applyNumberFormat="1" applyFont="1" applyBorder="1" applyAlignment="1">
      <alignment vertical="top" shrinkToFit="1"/>
    </xf>
    <xf numFmtId="165" fontId="14" fillId="0" borderId="6" xfId="0" applyNumberFormat="1" applyFont="1" applyBorder="1" applyAlignment="1">
      <alignment horizontal="right" vertical="top" wrapText="1" shrinkToFit="1"/>
    </xf>
    <xf numFmtId="0" fontId="0" fillId="0" borderId="21" xfId="0" applyBorder="1" applyAlignment="1">
      <alignment horizontal="left" vertical="center"/>
    </xf>
    <xf numFmtId="0" fontId="0" fillId="3" borderId="21" xfId="0" applyFill="1" applyBorder="1" applyAlignment="1">
      <alignment horizontal="left" vertical="center"/>
    </xf>
    <xf numFmtId="0" fontId="0" fillId="0" borderId="0" xfId="0" applyAlignment="1">
      <alignment horizontal="left"/>
    </xf>
    <xf numFmtId="0" fontId="0" fillId="5" borderId="21" xfId="0" applyFill="1" applyBorder="1" applyAlignment="1">
      <alignment horizontal="left"/>
    </xf>
    <xf numFmtId="0" fontId="0" fillId="0" borderId="0" xfId="0" applyAlignment="1">
      <alignment horizontal="left" vertical="top"/>
    </xf>
    <xf numFmtId="0" fontId="7" fillId="3" borderId="29" xfId="0" applyFont="1" applyFill="1" applyBorder="1" applyAlignment="1">
      <alignment horizontal="left" vertical="top"/>
    </xf>
    <xf numFmtId="0" fontId="13" fillId="0" borderId="35" xfId="0" applyFont="1" applyBorder="1" applyAlignment="1">
      <alignment horizontal="left" vertical="top"/>
    </xf>
    <xf numFmtId="0" fontId="13" fillId="0" borderId="0" xfId="0" applyFont="1" applyAlignment="1">
      <alignment horizontal="left" vertical="top"/>
    </xf>
    <xf numFmtId="0" fontId="13" fillId="0" borderId="38" xfId="0" applyFont="1" applyBorder="1" applyAlignment="1">
      <alignment horizontal="left" vertical="top"/>
    </xf>
    <xf numFmtId="0" fontId="13" fillId="0" borderId="18" xfId="0" applyFont="1" applyBorder="1" applyAlignment="1">
      <alignment horizontal="left" vertical="top"/>
    </xf>
    <xf numFmtId="0" fontId="13" fillId="0" borderId="6" xfId="0" applyFont="1" applyBorder="1" applyAlignment="1">
      <alignment horizontal="left" vertical="top"/>
    </xf>
    <xf numFmtId="0" fontId="13" fillId="0" borderId="41" xfId="0" applyFont="1" applyBorder="1" applyAlignment="1">
      <alignment horizontal="left" vertical="top"/>
    </xf>
    <xf numFmtId="0" fontId="13" fillId="0" borderId="29" xfId="0" applyFont="1" applyBorder="1" applyAlignment="1">
      <alignment horizontal="left" vertical="top"/>
    </xf>
    <xf numFmtId="0" fontId="7" fillId="3" borderId="15" xfId="0" applyFont="1" applyFill="1" applyBorder="1" applyAlignment="1">
      <alignment horizontal="left" vertical="top"/>
    </xf>
    <xf numFmtId="165" fontId="14" fillId="0" borderId="6" xfId="0" applyNumberFormat="1" applyFont="1" applyBorder="1" applyAlignment="1">
      <alignment horizontal="center" vertical="top" wrapText="1" shrinkToFit="1"/>
    </xf>
    <xf numFmtId="165" fontId="14" fillId="0" borderId="6" xfId="0" applyNumberFormat="1" applyFont="1" applyBorder="1" applyAlignment="1">
      <alignment vertical="top" wrapText="1" shrinkToFi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9" fillId="0" borderId="10" xfId="0" applyNumberFormat="1" applyFont="1" applyBorder="1" applyAlignment="1">
      <alignment horizontal="right" vertical="center"/>
    </xf>
    <xf numFmtId="4" fontId="9" fillId="0" borderId="6" xfId="0" applyNumberFormat="1" applyFont="1" applyBorder="1" applyAlignment="1">
      <alignment horizontal="right" vertical="center"/>
    </xf>
    <xf numFmtId="4" fontId="9" fillId="0" borderId="18" xfId="0" applyNumberFormat="1" applyFont="1" applyBorder="1" applyAlignment="1">
      <alignment horizontal="right" vertical="center"/>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7"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7"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9" fillId="0" borderId="15" xfId="0" applyNumberFormat="1" applyFont="1" applyBorder="1" applyAlignment="1">
      <alignment horizontal="right" vertical="center" indent="1"/>
    </xf>
    <xf numFmtId="4" fontId="9" fillId="0" borderId="22" xfId="0" applyNumberFormat="1" applyFont="1" applyBorder="1" applyAlignment="1">
      <alignment horizontal="right" vertical="center" indent="1"/>
    </xf>
    <xf numFmtId="0" fontId="7" fillId="4" borderId="0" xfId="0" applyFont="1" applyFill="1" applyAlignment="1" applyProtection="1">
      <alignment horizontal="left" vertical="center"/>
      <protection locked="0"/>
    </xf>
    <xf numFmtId="0" fontId="7" fillId="3" borderId="6"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7" fillId="0" borderId="18" xfId="0" applyFont="1" applyBorder="1" applyAlignment="1">
      <alignment horizontal="left" vertical="center" wrapText="1"/>
    </xf>
    <xf numFmtId="0" fontId="0" fillId="0" borderId="18" xfId="0" applyBorder="1" applyAlignment="1">
      <alignment vertical="center" wrapText="1"/>
    </xf>
    <xf numFmtId="0" fontId="7" fillId="0" borderId="0" xfId="0" applyFont="1" applyAlignment="1">
      <alignment horizontal="left" vertical="center" wrapText="1"/>
    </xf>
    <xf numFmtId="0" fontId="0" fillId="0" borderId="0" xfId="0" applyAlignment="1">
      <alignment vertical="center" wrapText="1"/>
    </xf>
    <xf numFmtId="0" fontId="7"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9" fillId="0" borderId="15" xfId="0" applyNumberFormat="1" applyFont="1" applyBorder="1" applyAlignment="1">
      <alignment horizontal="right" vertical="center"/>
    </xf>
    <xf numFmtId="4" fontId="9" fillId="0" borderId="12" xfId="0" applyNumberFormat="1" applyFont="1" applyBorder="1" applyAlignment="1">
      <alignment horizontal="right" vertical="center"/>
    </xf>
    <xf numFmtId="4" fontId="9" fillId="0" borderId="15" xfId="0" applyNumberFormat="1" applyFont="1" applyBorder="1" applyAlignment="1">
      <alignment vertical="center"/>
    </xf>
    <xf numFmtId="4" fontId="9" fillId="0" borderId="12" xfId="0" applyNumberFormat="1" applyFont="1" applyBorder="1" applyAlignment="1">
      <alignment vertical="center"/>
    </xf>
    <xf numFmtId="4" fontId="9" fillId="0" borderId="16" xfId="0" applyNumberFormat="1" applyFont="1" applyBorder="1" applyAlignment="1">
      <alignment horizontal="right" vertical="center" indent="1"/>
    </xf>
    <xf numFmtId="4" fontId="10" fillId="3" borderId="7" xfId="0" applyNumberFormat="1" applyFont="1" applyFill="1" applyBorder="1" applyAlignment="1">
      <alignment horizontal="right" vertical="center"/>
    </xf>
    <xf numFmtId="2" fontId="10" fillId="3" borderId="7" xfId="0" applyNumberFormat="1" applyFont="1" applyFill="1" applyBorder="1" applyAlignment="1">
      <alignment horizontal="right" vertical="center"/>
    </xf>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34"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6" xfId="0" applyBorder="1" applyAlignment="1">
      <alignment vertical="top"/>
    </xf>
    <xf numFmtId="0" fontId="0" fillId="4" borderId="18"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0" borderId="0" xfId="0" applyAlignment="1">
      <alignment vertical="top"/>
    </xf>
    <xf numFmtId="0" fontId="0" fillId="0" borderId="0" xfId="0" applyAlignment="1">
      <alignment horizontal="left" vertical="top" wrapText="1"/>
    </xf>
  </cellXfs>
  <cellStyles count="6">
    <cellStyle name="Normální" xfId="0" builtinId="0"/>
    <cellStyle name="normální 2" xfId="1" xr:uid="{00000000-0005-0000-0000-000001000000}"/>
    <cellStyle name="Normální 3" xfId="2" xr:uid="{24B4268A-8BFD-4005-892C-95138014BBC9}"/>
    <cellStyle name="Normální 4" xfId="3" xr:uid="{2FBB9B34-7264-4AB8-893E-32E30B2C1CC9}"/>
    <cellStyle name="Normální 5" xfId="4" xr:uid="{FBF1F374-AF2D-437C-80D5-B2CDEDE45DF5}"/>
    <cellStyle name="Normální 6" xfId="5" xr:uid="{932AEB62-D45C-421F-8E14-CE01DFB30B3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L11" sqref="L11"/>
    </sheetView>
  </sheetViews>
  <sheetFormatPr defaultRowHeight="12.75" x14ac:dyDescent="0.2"/>
  <sheetData>
    <row r="1" spans="1:7" x14ac:dyDescent="0.2">
      <c r="A1" s="21" t="s">
        <v>32</v>
      </c>
    </row>
    <row r="2" spans="1:7" ht="57.75" customHeight="1" x14ac:dyDescent="0.2">
      <c r="A2" s="213" t="s">
        <v>33</v>
      </c>
      <c r="B2" s="213"/>
      <c r="C2" s="213"/>
      <c r="D2" s="213"/>
      <c r="E2" s="213"/>
      <c r="F2" s="213"/>
      <c r="G2" s="213"/>
    </row>
  </sheetData>
  <sheetProtection algorithmName="SHA-512" hashValue="IqLBPNNSDQs3XmDKf4m7RQ+7MUlQQzf+pjQj5HPwlvSOsI+9CniAvihiWsXGUOqmxCaXlBdDhc3ed8/tJSqo2A==" saltValue="2cE4AA4Ve338xwqzsA+ocw==" spinCount="100000" sheet="1" objects="1" scenarios="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39"/>
  <sheetViews>
    <sheetView showGridLines="0" topLeftCell="B12" zoomScaleNormal="100" zoomScaleSheetLayoutView="75" workbookViewId="0">
      <selection activeCell="U24" sqref="U2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31</v>
      </c>
      <c r="B1" s="214" t="s">
        <v>3</v>
      </c>
      <c r="C1" s="215"/>
      <c r="D1" s="215"/>
      <c r="E1" s="215"/>
      <c r="F1" s="215"/>
      <c r="G1" s="215"/>
      <c r="H1" s="215"/>
      <c r="I1" s="215"/>
      <c r="J1" s="216"/>
    </row>
    <row r="2" spans="1:15" ht="36" customHeight="1" x14ac:dyDescent="0.2">
      <c r="A2" s="2"/>
      <c r="B2" s="76" t="s">
        <v>19</v>
      </c>
      <c r="C2" s="77"/>
      <c r="D2" s="78" t="s">
        <v>35</v>
      </c>
      <c r="E2" s="223" t="s">
        <v>36</v>
      </c>
      <c r="F2" s="224"/>
      <c r="G2" s="224"/>
      <c r="H2" s="224"/>
      <c r="I2" s="224"/>
      <c r="J2" s="225"/>
      <c r="O2" s="1"/>
    </row>
    <row r="3" spans="1:15" ht="27" hidden="1" customHeight="1" x14ac:dyDescent="0.2">
      <c r="A3" s="2"/>
      <c r="B3" s="79"/>
      <c r="C3" s="77"/>
      <c r="D3" s="80"/>
      <c r="E3" s="226"/>
      <c r="F3" s="227"/>
      <c r="G3" s="227"/>
      <c r="H3" s="227"/>
      <c r="I3" s="227"/>
      <c r="J3" s="228"/>
    </row>
    <row r="4" spans="1:15" ht="23.25" customHeight="1" x14ac:dyDescent="0.2">
      <c r="A4" s="2"/>
      <c r="B4" s="81"/>
      <c r="C4" s="82"/>
      <c r="D4" s="83"/>
      <c r="E4" s="236"/>
      <c r="F4" s="236"/>
      <c r="G4" s="236"/>
      <c r="H4" s="236"/>
      <c r="I4" s="236"/>
      <c r="J4" s="237"/>
    </row>
    <row r="5" spans="1:15" ht="24" customHeight="1" x14ac:dyDescent="0.2">
      <c r="A5" s="2"/>
      <c r="B5" s="31" t="s">
        <v>18</v>
      </c>
      <c r="D5" s="240"/>
      <c r="E5" s="241"/>
      <c r="F5" s="241"/>
      <c r="G5" s="241"/>
      <c r="H5" s="18" t="s">
        <v>34</v>
      </c>
      <c r="I5" s="22"/>
      <c r="J5" s="8"/>
    </row>
    <row r="6" spans="1:15" ht="15.75" customHeight="1" x14ac:dyDescent="0.2">
      <c r="A6" s="2"/>
      <c r="B6" s="28"/>
      <c r="C6" s="55"/>
      <c r="D6" s="242"/>
      <c r="E6" s="243"/>
      <c r="F6" s="243"/>
      <c r="G6" s="243"/>
      <c r="H6" s="18" t="s">
        <v>29</v>
      </c>
      <c r="I6" s="22"/>
      <c r="J6" s="8"/>
    </row>
    <row r="7" spans="1:15" ht="15.75" customHeight="1" x14ac:dyDescent="0.2">
      <c r="A7" s="2"/>
      <c r="B7" s="29"/>
      <c r="C7" s="56"/>
      <c r="D7" s="53"/>
      <c r="E7" s="244"/>
      <c r="F7" s="245"/>
      <c r="G7" s="245"/>
      <c r="H7" s="24"/>
      <c r="I7" s="23"/>
      <c r="J7" s="34"/>
    </row>
    <row r="8" spans="1:15" ht="24" hidden="1" customHeight="1" x14ac:dyDescent="0.2">
      <c r="A8" s="2"/>
      <c r="B8" s="31" t="s">
        <v>16</v>
      </c>
      <c r="D8" s="51"/>
      <c r="H8" s="18" t="s">
        <v>34</v>
      </c>
      <c r="I8" s="22"/>
      <c r="J8" s="8"/>
    </row>
    <row r="9" spans="1:15" ht="15.75" hidden="1" customHeight="1" x14ac:dyDescent="0.2">
      <c r="A9" s="2"/>
      <c r="B9" s="2"/>
      <c r="D9" s="51"/>
      <c r="H9" s="18" t="s">
        <v>29</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15</v>
      </c>
      <c r="D11" s="230"/>
      <c r="E11" s="230"/>
      <c r="F11" s="230"/>
      <c r="G11" s="230"/>
      <c r="H11" s="18" t="s">
        <v>34</v>
      </c>
      <c r="I11" s="84"/>
      <c r="J11" s="8"/>
    </row>
    <row r="12" spans="1:15" ht="15.75" customHeight="1" x14ac:dyDescent="0.2">
      <c r="A12" s="2"/>
      <c r="B12" s="28"/>
      <c r="C12" s="55"/>
      <c r="D12" s="235"/>
      <c r="E12" s="235"/>
      <c r="F12" s="235"/>
      <c r="G12" s="235"/>
      <c r="H12" s="18" t="s">
        <v>29</v>
      </c>
      <c r="I12" s="84"/>
      <c r="J12" s="8"/>
    </row>
    <row r="13" spans="1:15" ht="15.75" customHeight="1" x14ac:dyDescent="0.2">
      <c r="A13" s="2"/>
      <c r="B13" s="29"/>
      <c r="C13" s="56"/>
      <c r="D13" s="85"/>
      <c r="E13" s="238"/>
      <c r="F13" s="239"/>
      <c r="G13" s="239"/>
      <c r="H13" s="19"/>
      <c r="I13" s="23"/>
      <c r="J13" s="34"/>
    </row>
    <row r="14" spans="1:15" ht="24" customHeight="1" x14ac:dyDescent="0.2">
      <c r="A14" s="2"/>
      <c r="B14" s="43" t="s">
        <v>17</v>
      </c>
      <c r="C14" s="58"/>
      <c r="D14" s="59"/>
      <c r="E14" s="60"/>
      <c r="F14" s="44"/>
      <c r="G14" s="44"/>
      <c r="H14" s="45"/>
      <c r="I14" s="44"/>
      <c r="J14" s="46"/>
    </row>
    <row r="15" spans="1:15" ht="32.25" customHeight="1" x14ac:dyDescent="0.2">
      <c r="A15" s="2"/>
      <c r="B15" s="35" t="s">
        <v>27</v>
      </c>
      <c r="C15" s="61"/>
      <c r="D15" s="54"/>
      <c r="E15" s="229"/>
      <c r="F15" s="229"/>
      <c r="G15" s="231"/>
      <c r="H15" s="231"/>
      <c r="I15" s="231" t="s">
        <v>24</v>
      </c>
      <c r="J15" s="232"/>
    </row>
    <row r="16" spans="1:15" ht="23.25" customHeight="1" x14ac:dyDescent="0.2">
      <c r="A16" s="97" t="s">
        <v>21</v>
      </c>
      <c r="B16" s="38" t="s">
        <v>40</v>
      </c>
      <c r="C16" s="62"/>
      <c r="D16" s="63"/>
      <c r="E16" s="220"/>
      <c r="F16" s="221"/>
      <c r="G16" s="220"/>
      <c r="H16" s="221"/>
      <c r="I16" s="220">
        <f>'03 2 Pol'!G47</f>
        <v>0</v>
      </c>
      <c r="J16" s="222"/>
    </row>
    <row r="17" spans="1:10" ht="23.25" customHeight="1" x14ac:dyDescent="0.2">
      <c r="A17" s="97" t="s">
        <v>22</v>
      </c>
      <c r="B17" s="38" t="s">
        <v>42</v>
      </c>
      <c r="C17" s="62"/>
      <c r="D17" s="63"/>
      <c r="E17" s="220"/>
      <c r="F17" s="221"/>
      <c r="G17" s="220"/>
      <c r="H17" s="221"/>
      <c r="I17" s="220">
        <f>'03 3 Pol'!G398</f>
        <v>0</v>
      </c>
      <c r="J17" s="222"/>
    </row>
    <row r="18" spans="1:10" ht="23.25" customHeight="1" x14ac:dyDescent="0.2">
      <c r="A18" s="97" t="s">
        <v>23</v>
      </c>
      <c r="B18" s="38" t="s">
        <v>44</v>
      </c>
      <c r="C18" s="62"/>
      <c r="D18" s="63"/>
      <c r="E18" s="220"/>
      <c r="F18" s="221"/>
      <c r="G18" s="220"/>
      <c r="H18" s="221"/>
      <c r="I18" s="220">
        <f>'03 4 Pol'!G104</f>
        <v>0</v>
      </c>
      <c r="J18" s="222"/>
    </row>
    <row r="19" spans="1:10" ht="23.25" customHeight="1" x14ac:dyDescent="0.2">
      <c r="A19" s="97" t="s">
        <v>115</v>
      </c>
      <c r="B19" s="38" t="s">
        <v>46</v>
      </c>
      <c r="C19" s="62"/>
      <c r="D19" s="63"/>
      <c r="E19" s="220"/>
      <c r="F19" s="221"/>
      <c r="G19" s="220"/>
      <c r="H19" s="221"/>
      <c r="I19" s="220">
        <f>'03 5 Pol'!G66</f>
        <v>0</v>
      </c>
      <c r="J19" s="222"/>
    </row>
    <row r="20" spans="1:10" ht="23.25" customHeight="1" x14ac:dyDescent="0.2">
      <c r="A20" s="97" t="s">
        <v>116</v>
      </c>
      <c r="B20" s="38" t="s">
        <v>48</v>
      </c>
      <c r="C20" s="62"/>
      <c r="D20" s="63"/>
      <c r="E20" s="220"/>
      <c r="F20" s="221"/>
      <c r="G20" s="220"/>
      <c r="H20" s="221"/>
      <c r="I20" s="220">
        <f>'03 6 Pol'!G69</f>
        <v>0</v>
      </c>
      <c r="J20" s="222"/>
    </row>
    <row r="21" spans="1:10" ht="23.25" customHeight="1" x14ac:dyDescent="0.2">
      <c r="A21" s="97"/>
      <c r="B21" s="38" t="s">
        <v>50</v>
      </c>
      <c r="C21" s="153"/>
      <c r="D21" s="154"/>
      <c r="E21" s="155"/>
      <c r="F21" s="156"/>
      <c r="G21" s="155"/>
      <c r="H21" s="156"/>
      <c r="I21" s="220">
        <f>'03 7 Pol'!G85</f>
        <v>0</v>
      </c>
      <c r="J21" s="222"/>
    </row>
    <row r="22" spans="1:10" ht="23.25" customHeight="1" x14ac:dyDescent="0.2">
      <c r="A22" s="2"/>
      <c r="B22" s="48" t="s">
        <v>24</v>
      </c>
      <c r="C22" s="64"/>
      <c r="D22" s="65"/>
      <c r="E22" s="233"/>
      <c r="F22" s="234"/>
      <c r="G22" s="233"/>
      <c r="H22" s="234"/>
      <c r="I22" s="233">
        <f>SUM(I16:J21)</f>
        <v>0</v>
      </c>
      <c r="J22" s="251"/>
    </row>
    <row r="23" spans="1:10" ht="33" customHeight="1" x14ac:dyDescent="0.2">
      <c r="A23" s="2"/>
      <c r="B23" s="42" t="s">
        <v>28</v>
      </c>
      <c r="C23" s="62"/>
      <c r="D23" s="63"/>
      <c r="E23" s="66"/>
      <c r="F23" s="39"/>
      <c r="G23" s="33"/>
      <c r="H23" s="33"/>
      <c r="I23" s="33"/>
      <c r="J23" s="40"/>
    </row>
    <row r="24" spans="1:10" ht="23.25" customHeight="1" x14ac:dyDescent="0.2">
      <c r="A24" s="2">
        <f>ZakladDPHSni*SazbaDPH1/100</f>
        <v>0</v>
      </c>
      <c r="B24" s="38" t="s">
        <v>11</v>
      </c>
      <c r="C24" s="62"/>
      <c r="D24" s="63"/>
      <c r="E24" s="67">
        <v>15</v>
      </c>
      <c r="F24" s="39" t="s">
        <v>0</v>
      </c>
      <c r="G24" s="249"/>
      <c r="H24" s="250"/>
      <c r="I24" s="250"/>
      <c r="J24" s="40" t="str">
        <f t="shared" ref="J24:J29" si="0">Mena</f>
        <v>CZK</v>
      </c>
    </row>
    <row r="25" spans="1:10" ht="23.25" customHeight="1" x14ac:dyDescent="0.2">
      <c r="A25" s="2">
        <f>(A24-INT(A24))*100</f>
        <v>0</v>
      </c>
      <c r="B25" s="38" t="s">
        <v>12</v>
      </c>
      <c r="C25" s="62"/>
      <c r="D25" s="63"/>
      <c r="E25" s="67">
        <f>SazbaDPH1</f>
        <v>15</v>
      </c>
      <c r="F25" s="39" t="s">
        <v>0</v>
      </c>
      <c r="G25" s="247"/>
      <c r="H25" s="248"/>
      <c r="I25" s="248"/>
      <c r="J25" s="40" t="str">
        <f t="shared" si="0"/>
        <v>CZK</v>
      </c>
    </row>
    <row r="26" spans="1:10" ht="23.25" customHeight="1" x14ac:dyDescent="0.2">
      <c r="A26" s="2">
        <f>ZakladDPHZakl*SazbaDPH2/100</f>
        <v>0</v>
      </c>
      <c r="B26" s="38" t="s">
        <v>13</v>
      </c>
      <c r="C26" s="62"/>
      <c r="D26" s="63"/>
      <c r="E26" s="67">
        <v>21</v>
      </c>
      <c r="F26" s="39" t="s">
        <v>0</v>
      </c>
      <c r="G26" s="249">
        <f>I22</f>
        <v>0</v>
      </c>
      <c r="H26" s="250"/>
      <c r="I26" s="250"/>
      <c r="J26" s="40" t="str">
        <f t="shared" si="0"/>
        <v>CZK</v>
      </c>
    </row>
    <row r="27" spans="1:10" ht="23.25" customHeight="1" x14ac:dyDescent="0.2">
      <c r="A27" s="2">
        <f>(A26-INT(A26))*100</f>
        <v>0</v>
      </c>
      <c r="B27" s="32" t="s">
        <v>14</v>
      </c>
      <c r="C27" s="68"/>
      <c r="D27" s="54"/>
      <c r="E27" s="69">
        <f>SazbaDPH2</f>
        <v>21</v>
      </c>
      <c r="F27" s="30" t="s">
        <v>0</v>
      </c>
      <c r="G27" s="217">
        <f>ZakladDPHZakl*0.21</f>
        <v>0</v>
      </c>
      <c r="H27" s="218"/>
      <c r="I27" s="218"/>
      <c r="J27" s="37" t="str">
        <f t="shared" si="0"/>
        <v>CZK</v>
      </c>
    </row>
    <row r="28" spans="1:10" ht="23.25" customHeight="1" thickBot="1" x14ac:dyDescent="0.25">
      <c r="A28" s="2">
        <f>ZakladDPHSni+DPHSni+ZakladDPHZakl+DPHZakl</f>
        <v>0</v>
      </c>
      <c r="B28" s="31" t="s">
        <v>4</v>
      </c>
      <c r="C28" s="70"/>
      <c r="D28" s="71"/>
      <c r="E28" s="70"/>
      <c r="F28" s="16"/>
      <c r="G28" s="219"/>
      <c r="H28" s="219"/>
      <c r="I28" s="219"/>
      <c r="J28" s="41" t="str">
        <f t="shared" si="0"/>
        <v>CZK</v>
      </c>
    </row>
    <row r="29" spans="1:10" ht="27.75" hidden="1" customHeight="1" thickBot="1" x14ac:dyDescent="0.25">
      <c r="A29" s="2"/>
      <c r="B29" s="87" t="s">
        <v>20</v>
      </c>
      <c r="C29" s="88"/>
      <c r="D29" s="88"/>
      <c r="E29" s="89"/>
      <c r="F29" s="90"/>
      <c r="G29" s="252" t="e">
        <f>ZakladDPHSniVypocet+ZakladDPHZaklVypocet</f>
        <v>#REF!</v>
      </c>
      <c r="H29" s="253"/>
      <c r="I29" s="253"/>
      <c r="J29" s="91" t="str">
        <f t="shared" si="0"/>
        <v>CZK</v>
      </c>
    </row>
    <row r="30" spans="1:10" ht="27.75" customHeight="1" thickBot="1" x14ac:dyDescent="0.25">
      <c r="A30" s="2">
        <f>(A28-INT(A28))*100</f>
        <v>0</v>
      </c>
      <c r="B30" s="87" t="s">
        <v>30</v>
      </c>
      <c r="C30" s="92"/>
      <c r="D30" s="92"/>
      <c r="E30" s="92"/>
      <c r="F30" s="93"/>
      <c r="G30" s="252">
        <f>DPHZakl+ZakladDPHZakl</f>
        <v>0</v>
      </c>
      <c r="H30" s="252"/>
      <c r="I30" s="252"/>
      <c r="J30" s="94" t="s">
        <v>51</v>
      </c>
    </row>
    <row r="31" spans="1:10" ht="12.75" customHeight="1" x14ac:dyDescent="0.2">
      <c r="A31" s="2"/>
      <c r="B31" s="2"/>
      <c r="J31" s="9"/>
    </row>
    <row r="32" spans="1:10" ht="30" customHeight="1" x14ac:dyDescent="0.2">
      <c r="A32" s="2"/>
      <c r="B32" s="2"/>
      <c r="J32" s="9"/>
    </row>
    <row r="33" spans="1:10" ht="18.75" customHeight="1" x14ac:dyDescent="0.2">
      <c r="A33" s="2"/>
      <c r="B33" s="17"/>
      <c r="C33" s="72" t="s">
        <v>10</v>
      </c>
      <c r="D33" s="73"/>
      <c r="E33" s="73"/>
      <c r="F33" s="15" t="s">
        <v>9</v>
      </c>
      <c r="G33" s="26"/>
      <c r="H33" s="27"/>
      <c r="I33" s="26"/>
      <c r="J33" s="9"/>
    </row>
    <row r="34" spans="1:10" ht="47.25" customHeight="1" x14ac:dyDescent="0.2">
      <c r="A34" s="2"/>
      <c r="B34" s="2"/>
      <c r="J34" s="9"/>
    </row>
    <row r="35" spans="1:10" s="21" customFormat="1" ht="18.75" customHeight="1" x14ac:dyDescent="0.2">
      <c r="A35" s="20"/>
      <c r="B35" s="20"/>
      <c r="C35" s="74"/>
      <c r="D35" s="254"/>
      <c r="E35" s="255"/>
      <c r="G35" s="256"/>
      <c r="H35" s="257"/>
      <c r="I35" s="257"/>
      <c r="J35" s="25"/>
    </row>
    <row r="36" spans="1:10" ht="12.75" customHeight="1" x14ac:dyDescent="0.2">
      <c r="A36" s="2"/>
      <c r="B36" s="2"/>
      <c r="D36" s="246" t="s">
        <v>1</v>
      </c>
      <c r="E36" s="246"/>
      <c r="H36" s="10" t="s">
        <v>2</v>
      </c>
      <c r="J36" s="9"/>
    </row>
    <row r="37" spans="1:10" ht="13.5" customHeight="1" thickBot="1" x14ac:dyDescent="0.25">
      <c r="A37" s="11"/>
      <c r="B37" s="11"/>
      <c r="C37" s="75"/>
      <c r="D37" s="75"/>
      <c r="E37" s="75"/>
      <c r="F37" s="12"/>
      <c r="G37" s="12"/>
      <c r="H37" s="12"/>
      <c r="I37" s="12"/>
      <c r="J37" s="13"/>
    </row>
    <row r="38" spans="1:10" x14ac:dyDescent="0.2">
      <c r="F38" s="86"/>
      <c r="G38" s="86"/>
      <c r="H38" s="86"/>
      <c r="I38" s="86"/>
      <c r="J38" s="96"/>
    </row>
    <row r="39" spans="1:10" x14ac:dyDescent="0.2">
      <c r="F39" s="86"/>
      <c r="G39" s="86"/>
      <c r="H39" s="86"/>
      <c r="I39" s="86"/>
      <c r="J39" s="96"/>
    </row>
  </sheetData>
  <sheetProtection algorithmName="SHA-512" hashValue="dxI9pzm7hSMpxURnCpZ7Ho/4A5loG4dNjyHT2BdHG96BrlNfpfH3g+c53uyx0/pOAsyKEYyU3MMlHBV7DZr4aQ==" saltValue="pVMkotmfnXvyF9sMPDiCDA=="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2">
    <mergeCell ref="D36:E36"/>
    <mergeCell ref="G25:I25"/>
    <mergeCell ref="G24:I24"/>
    <mergeCell ref="E19:F19"/>
    <mergeCell ref="E20:F20"/>
    <mergeCell ref="I20:J20"/>
    <mergeCell ref="I22:J22"/>
    <mergeCell ref="G19:H19"/>
    <mergeCell ref="G20:H20"/>
    <mergeCell ref="G30:I30"/>
    <mergeCell ref="G26:I26"/>
    <mergeCell ref="I19:J19"/>
    <mergeCell ref="G29:I29"/>
    <mergeCell ref="D35:E35"/>
    <mergeCell ref="G35:I35"/>
    <mergeCell ref="I21:J21"/>
    <mergeCell ref="E17:F17"/>
    <mergeCell ref="D12:G12"/>
    <mergeCell ref="E4:J4"/>
    <mergeCell ref="G16:H16"/>
    <mergeCell ref="G17:H17"/>
    <mergeCell ref="E16:F16"/>
    <mergeCell ref="E13:G13"/>
    <mergeCell ref="D5:G5"/>
    <mergeCell ref="D6:G6"/>
    <mergeCell ref="E7:G7"/>
    <mergeCell ref="B1:J1"/>
    <mergeCell ref="G27:I27"/>
    <mergeCell ref="G28:I28"/>
    <mergeCell ref="G18:H18"/>
    <mergeCell ref="I17:J17"/>
    <mergeCell ref="I18:J18"/>
    <mergeCell ref="E18:F18"/>
    <mergeCell ref="E2:J2"/>
    <mergeCell ref="E3:J3"/>
    <mergeCell ref="E15:F15"/>
    <mergeCell ref="D11:G11"/>
    <mergeCell ref="G15:H15"/>
    <mergeCell ref="I15:J15"/>
    <mergeCell ref="I16:J16"/>
    <mergeCell ref="E22:F22"/>
    <mergeCell ref="G22:H2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8" t="s">
        <v>5</v>
      </c>
      <c r="B1" s="258"/>
      <c r="C1" s="259"/>
      <c r="D1" s="258"/>
      <c r="E1" s="258"/>
      <c r="F1" s="258"/>
      <c r="G1" s="258"/>
    </row>
    <row r="2" spans="1:7" ht="24.95" customHeight="1" x14ac:dyDescent="0.2">
      <c r="A2" s="50" t="s">
        <v>6</v>
      </c>
      <c r="B2" s="49"/>
      <c r="C2" s="260"/>
      <c r="D2" s="260"/>
      <c r="E2" s="260"/>
      <c r="F2" s="260"/>
      <c r="G2" s="261"/>
    </row>
    <row r="3" spans="1:7" ht="24.95" customHeight="1" x14ac:dyDescent="0.2">
      <c r="A3" s="50" t="s">
        <v>7</v>
      </c>
      <c r="B3" s="49"/>
      <c r="C3" s="260"/>
      <c r="D3" s="260"/>
      <c r="E3" s="260"/>
      <c r="F3" s="260"/>
      <c r="G3" s="261"/>
    </row>
    <row r="4" spans="1:7" ht="24.95" customHeight="1" x14ac:dyDescent="0.2">
      <c r="A4" s="50" t="s">
        <v>8</v>
      </c>
      <c r="B4" s="49"/>
      <c r="C4" s="260"/>
      <c r="D4" s="260"/>
      <c r="E4" s="260"/>
      <c r="F4" s="260"/>
      <c r="G4" s="261"/>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80DB2-B375-497E-90AB-7B3C01684247}">
  <sheetPr>
    <outlinePr summaryBelow="0"/>
  </sheetPr>
  <dimension ref="A1:BH5012"/>
  <sheetViews>
    <sheetView workbookViewId="0">
      <pane ySplit="7" topLeftCell="A8" activePane="bottomLeft" state="frozen"/>
      <selection pane="bottomLeft" activeCell="E16" sqref="E16"/>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71" t="s">
        <v>5</v>
      </c>
      <c r="B1" s="271"/>
      <c r="C1" s="271"/>
      <c r="D1" s="271"/>
      <c r="E1" s="271"/>
      <c r="F1" s="271"/>
      <c r="G1" s="271"/>
      <c r="AG1" t="s">
        <v>117</v>
      </c>
    </row>
    <row r="2" spans="1:60" ht="24.95" customHeight="1" x14ac:dyDescent="0.2">
      <c r="A2" s="50" t="s">
        <v>6</v>
      </c>
      <c r="B2" s="49" t="s">
        <v>35</v>
      </c>
      <c r="C2" s="272" t="s">
        <v>36</v>
      </c>
      <c r="D2" s="273"/>
      <c r="E2" s="273"/>
      <c r="F2" s="273"/>
      <c r="G2" s="274"/>
      <c r="AG2" t="s">
        <v>118</v>
      </c>
    </row>
    <row r="3" spans="1:60" ht="24.95" customHeight="1" x14ac:dyDescent="0.2">
      <c r="A3" s="50" t="s">
        <v>7</v>
      </c>
      <c r="B3" s="49" t="s">
        <v>37</v>
      </c>
      <c r="C3" s="272" t="s">
        <v>38</v>
      </c>
      <c r="D3" s="273"/>
      <c r="E3" s="273"/>
      <c r="F3" s="273"/>
      <c r="G3" s="274"/>
      <c r="AC3" s="95" t="s">
        <v>118</v>
      </c>
      <c r="AG3" t="s">
        <v>119</v>
      </c>
    </row>
    <row r="4" spans="1:60" ht="24.95" customHeight="1" x14ac:dyDescent="0.2">
      <c r="A4" s="98" t="s">
        <v>8</v>
      </c>
      <c r="B4" s="99" t="s">
        <v>39</v>
      </c>
      <c r="C4" s="275" t="s">
        <v>40</v>
      </c>
      <c r="D4" s="276"/>
      <c r="E4" s="276"/>
      <c r="F4" s="276"/>
      <c r="G4" s="277"/>
      <c r="AG4" t="s">
        <v>120</v>
      </c>
    </row>
    <row r="5" spans="1:60" x14ac:dyDescent="0.2">
      <c r="D5" s="10"/>
    </row>
    <row r="6" spans="1:60" ht="38.25" x14ac:dyDescent="0.2">
      <c r="A6" s="101"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3"/>
      <c r="B7" s="4"/>
      <c r="C7" s="4"/>
      <c r="D7" s="6"/>
      <c r="E7" s="106"/>
      <c r="F7" s="107"/>
      <c r="G7" s="107"/>
      <c r="H7" s="107"/>
      <c r="I7" s="107"/>
      <c r="J7" s="107"/>
      <c r="K7" s="107"/>
      <c r="L7" s="107"/>
      <c r="M7" s="107"/>
      <c r="N7" s="106"/>
      <c r="O7" s="106"/>
      <c r="P7" s="106"/>
      <c r="Q7" s="106"/>
      <c r="R7" s="107"/>
      <c r="S7" s="107"/>
      <c r="T7" s="107"/>
      <c r="U7" s="107"/>
      <c r="V7" s="107"/>
      <c r="W7" s="107"/>
      <c r="X7" s="107"/>
      <c r="Y7" s="107"/>
    </row>
    <row r="8" spans="1:60" ht="25.5" outlineLevel="1" x14ac:dyDescent="0.2">
      <c r="A8" s="157"/>
      <c r="B8" s="158" t="s">
        <v>1147</v>
      </c>
      <c r="C8" s="159" t="s">
        <v>1148</v>
      </c>
      <c r="D8" s="160"/>
      <c r="E8" s="161"/>
      <c r="F8" s="162"/>
      <c r="G8" s="163">
        <f>SUM(G9:G19)</f>
        <v>0</v>
      </c>
      <c r="H8" s="134">
        <v>0</v>
      </c>
      <c r="I8" s="135">
        <f t="shared" ref="I8:I29" si="0">ROUND(E8*H8,2)</f>
        <v>0</v>
      </c>
      <c r="J8" s="134">
        <v>8000</v>
      </c>
      <c r="K8" s="135">
        <f t="shared" ref="K8:K29" si="1">ROUND(E8*J8,2)</f>
        <v>0</v>
      </c>
      <c r="L8" s="135">
        <v>21</v>
      </c>
      <c r="M8" s="135">
        <f t="shared" ref="M8:M29" si="2">G8*(1+L8/100)</f>
        <v>0</v>
      </c>
      <c r="N8" s="133">
        <v>0</v>
      </c>
      <c r="O8" s="133">
        <f t="shared" ref="O8:O29" si="3">ROUND(E8*N8,2)</f>
        <v>0</v>
      </c>
      <c r="P8" s="133">
        <v>0</v>
      </c>
      <c r="Q8" s="133">
        <f t="shared" ref="Q8:Q29" si="4">ROUND(E8*P8,2)</f>
        <v>0</v>
      </c>
      <c r="R8" s="135"/>
      <c r="S8" s="135"/>
      <c r="T8" s="136"/>
      <c r="U8" s="114">
        <v>0</v>
      </c>
      <c r="V8" s="114">
        <f t="shared" ref="V8:V29" si="5">ROUND(E8*U8,2)</f>
        <v>0</v>
      </c>
      <c r="W8" s="114"/>
      <c r="X8" s="114" t="s">
        <v>149</v>
      </c>
      <c r="Y8" s="114" t="s">
        <v>150</v>
      </c>
      <c r="Z8" s="105"/>
      <c r="AA8" s="105"/>
      <c r="AB8" s="105"/>
      <c r="AC8" s="105"/>
      <c r="AD8" s="105"/>
      <c r="AE8" s="105"/>
      <c r="AF8" s="105"/>
      <c r="AG8" s="105" t="s">
        <v>151</v>
      </c>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row>
    <row r="9" spans="1:60" ht="22.5" outlineLevel="1" x14ac:dyDescent="0.2">
      <c r="A9" s="123">
        <v>1</v>
      </c>
      <c r="B9" s="124" t="s">
        <v>145</v>
      </c>
      <c r="C9" s="139" t="s">
        <v>1144</v>
      </c>
      <c r="D9" s="125" t="s">
        <v>146</v>
      </c>
      <c r="E9" s="126">
        <v>1</v>
      </c>
      <c r="F9" s="127"/>
      <c r="G9" s="129">
        <f>F9*E9</f>
        <v>0</v>
      </c>
      <c r="H9" s="134"/>
      <c r="I9" s="135"/>
      <c r="J9" s="134"/>
      <c r="K9" s="135"/>
      <c r="L9" s="135"/>
      <c r="M9" s="135"/>
      <c r="N9" s="133"/>
      <c r="O9" s="133"/>
      <c r="P9" s="133"/>
      <c r="Q9" s="133"/>
      <c r="R9" s="135"/>
      <c r="S9" s="135" t="s">
        <v>147</v>
      </c>
      <c r="T9" s="136" t="s">
        <v>148</v>
      </c>
      <c r="U9" s="114"/>
      <c r="V9" s="114"/>
      <c r="W9" s="114"/>
      <c r="X9" s="114"/>
      <c r="Y9" s="114"/>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ht="22.5" outlineLevel="1" x14ac:dyDescent="0.2">
      <c r="A10" s="112"/>
      <c r="B10" s="113"/>
      <c r="C10" s="145" t="s">
        <v>1145</v>
      </c>
      <c r="D10" s="143"/>
      <c r="E10" s="144"/>
      <c r="F10" s="114"/>
      <c r="G10" s="114"/>
      <c r="H10" s="134">
        <v>0</v>
      </c>
      <c r="I10" s="135">
        <f t="shared" si="0"/>
        <v>0</v>
      </c>
      <c r="J10" s="134">
        <v>9000</v>
      </c>
      <c r="K10" s="135">
        <f t="shared" si="1"/>
        <v>0</v>
      </c>
      <c r="L10" s="135">
        <v>21</v>
      </c>
      <c r="M10" s="135">
        <f t="shared" si="2"/>
        <v>0</v>
      </c>
      <c r="N10" s="133">
        <v>0</v>
      </c>
      <c r="O10" s="133">
        <f t="shared" si="3"/>
        <v>0</v>
      </c>
      <c r="P10" s="133">
        <v>0</v>
      </c>
      <c r="Q10" s="133">
        <f t="shared" si="4"/>
        <v>0</v>
      </c>
      <c r="R10" s="135"/>
      <c r="S10" s="135"/>
      <c r="T10" s="136"/>
      <c r="U10" s="114">
        <v>0</v>
      </c>
      <c r="V10" s="114">
        <f t="shared" si="5"/>
        <v>0</v>
      </c>
      <c r="W10" s="114"/>
      <c r="X10" s="114" t="s">
        <v>149</v>
      </c>
      <c r="Y10" s="114" t="s">
        <v>150</v>
      </c>
      <c r="Z10" s="105"/>
      <c r="AA10" s="105"/>
      <c r="AB10" s="105"/>
      <c r="AC10" s="105"/>
      <c r="AD10" s="105"/>
      <c r="AE10" s="105"/>
      <c r="AF10" s="105"/>
      <c r="AG10" s="105" t="s">
        <v>151</v>
      </c>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ht="22.5" outlineLevel="1" x14ac:dyDescent="0.2">
      <c r="A11" s="123">
        <v>2</v>
      </c>
      <c r="B11" s="124" t="s">
        <v>152</v>
      </c>
      <c r="C11" s="139" t="s">
        <v>1146</v>
      </c>
      <c r="D11" s="125" t="s">
        <v>146</v>
      </c>
      <c r="E11" s="126">
        <v>1</v>
      </c>
      <c r="F11" s="127"/>
      <c r="G11" s="129">
        <f>F11*E11</f>
        <v>0</v>
      </c>
      <c r="H11" s="134">
        <v>0</v>
      </c>
      <c r="I11" s="135">
        <f t="shared" si="0"/>
        <v>0</v>
      </c>
      <c r="J11" s="134">
        <v>12000</v>
      </c>
      <c r="K11" s="135">
        <f t="shared" si="1"/>
        <v>12000</v>
      </c>
      <c r="L11" s="135">
        <v>21</v>
      </c>
      <c r="M11" s="135">
        <f t="shared" si="2"/>
        <v>0</v>
      </c>
      <c r="N11" s="133">
        <v>0</v>
      </c>
      <c r="O11" s="133">
        <f t="shared" si="3"/>
        <v>0</v>
      </c>
      <c r="P11" s="133">
        <v>0</v>
      </c>
      <c r="Q11" s="133">
        <f t="shared" si="4"/>
        <v>0</v>
      </c>
      <c r="R11" s="135"/>
      <c r="S11" s="135" t="s">
        <v>147</v>
      </c>
      <c r="T11" s="136" t="s">
        <v>148</v>
      </c>
      <c r="U11" s="114">
        <v>0</v>
      </c>
      <c r="V11" s="114">
        <f t="shared" si="5"/>
        <v>0</v>
      </c>
      <c r="W11" s="114"/>
      <c r="X11" s="114" t="s">
        <v>149</v>
      </c>
      <c r="Y11" s="114" t="s">
        <v>150</v>
      </c>
      <c r="Z11" s="105"/>
      <c r="AA11" s="105"/>
      <c r="AB11" s="105"/>
      <c r="AC11" s="105"/>
      <c r="AD11" s="105"/>
      <c r="AE11" s="105"/>
      <c r="AF11" s="105"/>
      <c r="AG11" s="105" t="s">
        <v>151</v>
      </c>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row r="12" spans="1:60" outlineLevel="1" x14ac:dyDescent="0.2">
      <c r="A12" s="123">
        <v>3</v>
      </c>
      <c r="B12" s="124" t="s">
        <v>153</v>
      </c>
      <c r="C12" s="139" t="s">
        <v>1149</v>
      </c>
      <c r="D12" s="125" t="s">
        <v>146</v>
      </c>
      <c r="E12" s="126">
        <v>1</v>
      </c>
      <c r="F12" s="127"/>
      <c r="G12" s="129">
        <f>F12*E12</f>
        <v>0</v>
      </c>
      <c r="H12" s="134">
        <v>0</v>
      </c>
      <c r="I12" s="135">
        <f t="shared" si="0"/>
        <v>0</v>
      </c>
      <c r="J12" s="134">
        <v>25000</v>
      </c>
      <c r="K12" s="135">
        <f t="shared" si="1"/>
        <v>25000</v>
      </c>
      <c r="L12" s="135">
        <v>21</v>
      </c>
      <c r="M12" s="135">
        <f t="shared" si="2"/>
        <v>0</v>
      </c>
      <c r="N12" s="133">
        <v>0</v>
      </c>
      <c r="O12" s="133">
        <f t="shared" si="3"/>
        <v>0</v>
      </c>
      <c r="P12" s="133">
        <v>0</v>
      </c>
      <c r="Q12" s="133">
        <f t="shared" si="4"/>
        <v>0</v>
      </c>
      <c r="R12" s="135"/>
      <c r="S12" s="135" t="s">
        <v>147</v>
      </c>
      <c r="T12" s="136" t="s">
        <v>148</v>
      </c>
      <c r="U12" s="114">
        <v>0</v>
      </c>
      <c r="V12" s="114">
        <f t="shared" si="5"/>
        <v>0</v>
      </c>
      <c r="W12" s="114"/>
      <c r="X12" s="114" t="s">
        <v>149</v>
      </c>
      <c r="Y12" s="114" t="s">
        <v>150</v>
      </c>
      <c r="Z12" s="105"/>
      <c r="AA12" s="105"/>
      <c r="AB12" s="105"/>
      <c r="AC12" s="105"/>
      <c r="AD12" s="105"/>
      <c r="AE12" s="105"/>
      <c r="AF12" s="105"/>
      <c r="AG12" s="105" t="s">
        <v>151</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ht="22.5" outlineLevel="1" x14ac:dyDescent="0.2">
      <c r="A13" s="112"/>
      <c r="B13" s="113"/>
      <c r="C13" s="145" t="s">
        <v>1150</v>
      </c>
      <c r="D13" s="143"/>
      <c r="E13" s="144"/>
      <c r="F13" s="114"/>
      <c r="G13" s="114"/>
      <c r="H13" s="134">
        <v>0</v>
      </c>
      <c r="I13" s="135">
        <f t="shared" si="0"/>
        <v>0</v>
      </c>
      <c r="J13" s="134">
        <v>6000</v>
      </c>
      <c r="K13" s="135">
        <f t="shared" si="1"/>
        <v>0</v>
      </c>
      <c r="L13" s="135">
        <v>21</v>
      </c>
      <c r="M13" s="135">
        <f t="shared" si="2"/>
        <v>0</v>
      </c>
      <c r="N13" s="133">
        <v>0</v>
      </c>
      <c r="O13" s="133">
        <f t="shared" si="3"/>
        <v>0</v>
      </c>
      <c r="P13" s="133">
        <v>0</v>
      </c>
      <c r="Q13" s="133">
        <f t="shared" si="4"/>
        <v>0</v>
      </c>
      <c r="R13" s="135"/>
      <c r="S13" s="135"/>
      <c r="T13" s="136"/>
      <c r="U13" s="114">
        <v>0</v>
      </c>
      <c r="V13" s="114">
        <f t="shared" si="5"/>
        <v>0</v>
      </c>
      <c r="W13" s="114"/>
      <c r="X13" s="114" t="s">
        <v>149</v>
      </c>
      <c r="Y13" s="114" t="s">
        <v>150</v>
      </c>
      <c r="Z13" s="105"/>
      <c r="AA13" s="105"/>
      <c r="AB13" s="105"/>
      <c r="AC13" s="105"/>
      <c r="AD13" s="105"/>
      <c r="AE13" s="105"/>
      <c r="AF13" s="105"/>
      <c r="AG13" s="105" t="s">
        <v>151</v>
      </c>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1:60" outlineLevel="1" x14ac:dyDescent="0.2">
      <c r="A14" s="123">
        <v>4</v>
      </c>
      <c r="B14" s="124" t="s">
        <v>154</v>
      </c>
      <c r="C14" s="139" t="s">
        <v>1151</v>
      </c>
      <c r="D14" s="125" t="s">
        <v>146</v>
      </c>
      <c r="E14" s="126">
        <v>1</v>
      </c>
      <c r="F14" s="127"/>
      <c r="G14" s="129">
        <f>F14*E14</f>
        <v>0</v>
      </c>
      <c r="H14" s="134">
        <v>0</v>
      </c>
      <c r="I14" s="135">
        <f t="shared" si="0"/>
        <v>0</v>
      </c>
      <c r="J14" s="134">
        <v>9000</v>
      </c>
      <c r="K14" s="135">
        <f t="shared" si="1"/>
        <v>9000</v>
      </c>
      <c r="L14" s="135">
        <v>21</v>
      </c>
      <c r="M14" s="135">
        <f t="shared" si="2"/>
        <v>0</v>
      </c>
      <c r="N14" s="133">
        <v>0</v>
      </c>
      <c r="O14" s="133">
        <f t="shared" si="3"/>
        <v>0</v>
      </c>
      <c r="P14" s="133">
        <v>0</v>
      </c>
      <c r="Q14" s="133">
        <f t="shared" si="4"/>
        <v>0</v>
      </c>
      <c r="R14" s="135"/>
      <c r="S14" s="135" t="s">
        <v>147</v>
      </c>
      <c r="T14" s="136" t="s">
        <v>148</v>
      </c>
      <c r="U14" s="114">
        <v>0</v>
      </c>
      <c r="V14" s="114">
        <f t="shared" si="5"/>
        <v>0</v>
      </c>
      <c r="W14" s="114"/>
      <c r="X14" s="114" t="s">
        <v>149</v>
      </c>
      <c r="Y14" s="114" t="s">
        <v>150</v>
      </c>
      <c r="Z14" s="105"/>
      <c r="AA14" s="105"/>
      <c r="AB14" s="105"/>
      <c r="AC14" s="105"/>
      <c r="AD14" s="105"/>
      <c r="AE14" s="105"/>
      <c r="AF14" s="105"/>
      <c r="AG14" s="105" t="s">
        <v>151</v>
      </c>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45" outlineLevel="1" x14ac:dyDescent="0.2">
      <c r="A15" s="112"/>
      <c r="B15" s="113"/>
      <c r="C15" s="145" t="s">
        <v>1152</v>
      </c>
      <c r="D15" s="143"/>
      <c r="E15" s="144"/>
      <c r="F15" s="114"/>
      <c r="G15" s="114"/>
      <c r="H15" s="134">
        <v>0</v>
      </c>
      <c r="I15" s="135">
        <f t="shared" si="0"/>
        <v>0</v>
      </c>
      <c r="J15" s="134">
        <v>20000</v>
      </c>
      <c r="K15" s="135">
        <f t="shared" si="1"/>
        <v>0</v>
      </c>
      <c r="L15" s="135">
        <v>21</v>
      </c>
      <c r="M15" s="135">
        <f t="shared" si="2"/>
        <v>0</v>
      </c>
      <c r="N15" s="133">
        <v>0</v>
      </c>
      <c r="O15" s="133">
        <f t="shared" si="3"/>
        <v>0</v>
      </c>
      <c r="P15" s="133">
        <v>0</v>
      </c>
      <c r="Q15" s="133">
        <f t="shared" si="4"/>
        <v>0</v>
      </c>
      <c r="R15" s="135"/>
      <c r="S15" s="135"/>
      <c r="T15" s="136"/>
      <c r="U15" s="114">
        <v>0</v>
      </c>
      <c r="V15" s="114">
        <f t="shared" si="5"/>
        <v>0</v>
      </c>
      <c r="W15" s="114"/>
      <c r="X15" s="114" t="s">
        <v>149</v>
      </c>
      <c r="Y15" s="114" t="s">
        <v>150</v>
      </c>
      <c r="Z15" s="105"/>
      <c r="AA15" s="105"/>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outlineLevel="1" x14ac:dyDescent="0.2">
      <c r="A16" s="123">
        <v>5</v>
      </c>
      <c r="B16" s="124" t="s">
        <v>155</v>
      </c>
      <c r="C16" s="139" t="s">
        <v>1153</v>
      </c>
      <c r="D16" s="125" t="s">
        <v>146</v>
      </c>
      <c r="E16" s="126">
        <v>1</v>
      </c>
      <c r="F16" s="127"/>
      <c r="G16" s="129">
        <f>F16*E16</f>
        <v>0</v>
      </c>
      <c r="H16" s="134">
        <v>0</v>
      </c>
      <c r="I16" s="135">
        <f t="shared" si="0"/>
        <v>0</v>
      </c>
      <c r="J16" s="134">
        <v>30000</v>
      </c>
      <c r="K16" s="135">
        <f t="shared" si="1"/>
        <v>30000</v>
      </c>
      <c r="L16" s="135">
        <v>21</v>
      </c>
      <c r="M16" s="135">
        <f t="shared" si="2"/>
        <v>0</v>
      </c>
      <c r="N16" s="133">
        <v>0</v>
      </c>
      <c r="O16" s="133">
        <f t="shared" si="3"/>
        <v>0</v>
      </c>
      <c r="P16" s="133">
        <v>0</v>
      </c>
      <c r="Q16" s="133">
        <f t="shared" si="4"/>
        <v>0</v>
      </c>
      <c r="R16" s="135"/>
      <c r="S16" s="135" t="s">
        <v>147</v>
      </c>
      <c r="T16" s="136" t="s">
        <v>148</v>
      </c>
      <c r="U16" s="114">
        <v>0</v>
      </c>
      <c r="V16" s="114">
        <f t="shared" si="5"/>
        <v>0</v>
      </c>
      <c r="W16" s="114"/>
      <c r="X16" s="114" t="s">
        <v>149</v>
      </c>
      <c r="Y16" s="114" t="s">
        <v>150</v>
      </c>
      <c r="Z16" s="105"/>
      <c r="AA16" s="105"/>
      <c r="AB16" s="105"/>
      <c r="AC16" s="105"/>
      <c r="AD16" s="105"/>
      <c r="AE16" s="105"/>
      <c r="AF16" s="105"/>
      <c r="AG16" s="105" t="s">
        <v>151</v>
      </c>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ht="33.75" outlineLevel="1" x14ac:dyDescent="0.2">
      <c r="A17" s="112"/>
      <c r="B17" s="113"/>
      <c r="C17" s="145" t="s">
        <v>1154</v>
      </c>
      <c r="D17" s="143"/>
      <c r="E17" s="144"/>
      <c r="F17" s="114"/>
      <c r="G17" s="114"/>
      <c r="H17" s="134">
        <v>0</v>
      </c>
      <c r="I17" s="135">
        <f t="shared" si="0"/>
        <v>0</v>
      </c>
      <c r="J17" s="134">
        <v>15000</v>
      </c>
      <c r="K17" s="135">
        <f t="shared" si="1"/>
        <v>0</v>
      </c>
      <c r="L17" s="135">
        <v>21</v>
      </c>
      <c r="M17" s="135">
        <f t="shared" si="2"/>
        <v>0</v>
      </c>
      <c r="N17" s="133">
        <v>0</v>
      </c>
      <c r="O17" s="133">
        <f t="shared" si="3"/>
        <v>0</v>
      </c>
      <c r="P17" s="133">
        <v>0</v>
      </c>
      <c r="Q17" s="133">
        <f t="shared" si="4"/>
        <v>0</v>
      </c>
      <c r="R17" s="135"/>
      <c r="S17" s="135"/>
      <c r="T17" s="136"/>
      <c r="U17" s="114">
        <v>0</v>
      </c>
      <c r="V17" s="114">
        <f t="shared" si="5"/>
        <v>0</v>
      </c>
      <c r="W17" s="114"/>
      <c r="X17" s="114" t="s">
        <v>149</v>
      </c>
      <c r="Y17" s="114" t="s">
        <v>150</v>
      </c>
      <c r="Z17" s="105"/>
      <c r="AA17" s="105"/>
      <c r="AB17" s="105"/>
      <c r="AC17" s="105"/>
      <c r="AD17" s="105"/>
      <c r="AE17" s="105"/>
      <c r="AF17" s="105"/>
      <c r="AG17" s="105" t="s">
        <v>151</v>
      </c>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outlineLevel="1" x14ac:dyDescent="0.2">
      <c r="A18" s="123">
        <v>6</v>
      </c>
      <c r="B18" s="124" t="s">
        <v>156</v>
      </c>
      <c r="C18" s="139" t="s">
        <v>1155</v>
      </c>
      <c r="D18" s="125" t="s">
        <v>146</v>
      </c>
      <c r="E18" s="126">
        <v>1</v>
      </c>
      <c r="F18" s="127"/>
      <c r="G18" s="129">
        <f>F18*E18</f>
        <v>0</v>
      </c>
      <c r="H18" s="134">
        <v>0</v>
      </c>
      <c r="I18" s="135">
        <f t="shared" si="0"/>
        <v>0</v>
      </c>
      <c r="J18" s="134">
        <v>20000</v>
      </c>
      <c r="K18" s="135">
        <f t="shared" si="1"/>
        <v>20000</v>
      </c>
      <c r="L18" s="135">
        <v>21</v>
      </c>
      <c r="M18" s="135">
        <f t="shared" si="2"/>
        <v>0</v>
      </c>
      <c r="N18" s="133">
        <v>0</v>
      </c>
      <c r="O18" s="133">
        <f t="shared" si="3"/>
        <v>0</v>
      </c>
      <c r="P18" s="133">
        <v>0</v>
      </c>
      <c r="Q18" s="133">
        <f t="shared" si="4"/>
        <v>0</v>
      </c>
      <c r="R18" s="135"/>
      <c r="S18" s="135" t="s">
        <v>147</v>
      </c>
      <c r="T18" s="136" t="s">
        <v>148</v>
      </c>
      <c r="U18" s="114">
        <v>0</v>
      </c>
      <c r="V18" s="114">
        <f t="shared" si="5"/>
        <v>0</v>
      </c>
      <c r="W18" s="114"/>
      <c r="X18" s="114" t="s">
        <v>149</v>
      </c>
      <c r="Y18" s="114"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ht="22.5" outlineLevel="1" x14ac:dyDescent="0.2">
      <c r="A19" s="112"/>
      <c r="B19" s="113"/>
      <c r="C19" s="145" t="s">
        <v>1156</v>
      </c>
      <c r="D19" s="143"/>
      <c r="E19" s="144"/>
      <c r="F19" s="114"/>
      <c r="G19" s="114"/>
      <c r="H19" s="134">
        <v>0</v>
      </c>
      <c r="I19" s="135">
        <f t="shared" si="0"/>
        <v>0</v>
      </c>
      <c r="J19" s="134">
        <v>5000</v>
      </c>
      <c r="K19" s="135">
        <f t="shared" si="1"/>
        <v>0</v>
      </c>
      <c r="L19" s="135">
        <v>21</v>
      </c>
      <c r="M19" s="135">
        <f t="shared" si="2"/>
        <v>0</v>
      </c>
      <c r="N19" s="133">
        <v>0</v>
      </c>
      <c r="O19" s="133">
        <f t="shared" si="3"/>
        <v>0</v>
      </c>
      <c r="P19" s="133">
        <v>0</v>
      </c>
      <c r="Q19" s="133">
        <f t="shared" si="4"/>
        <v>0</v>
      </c>
      <c r="R19" s="135"/>
      <c r="S19" s="135"/>
      <c r="T19" s="136"/>
      <c r="U19" s="114">
        <v>0</v>
      </c>
      <c r="V19" s="114">
        <f t="shared" si="5"/>
        <v>0</v>
      </c>
      <c r="W19" s="114"/>
      <c r="X19" s="114" t="s">
        <v>149</v>
      </c>
      <c r="Y19" s="114"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outlineLevel="1" x14ac:dyDescent="0.2">
      <c r="A20" s="157"/>
      <c r="B20" s="158" t="s">
        <v>1157</v>
      </c>
      <c r="C20" s="159" t="s">
        <v>1158</v>
      </c>
      <c r="D20" s="160"/>
      <c r="E20" s="161"/>
      <c r="F20" s="162"/>
      <c r="G20" s="164">
        <f>SUM(G21:G24)</f>
        <v>0</v>
      </c>
      <c r="H20" s="134">
        <v>0</v>
      </c>
      <c r="I20" s="135">
        <f t="shared" si="0"/>
        <v>0</v>
      </c>
      <c r="J20" s="134">
        <v>10000</v>
      </c>
      <c r="K20" s="135">
        <f t="shared" si="1"/>
        <v>0</v>
      </c>
      <c r="L20" s="135">
        <v>21</v>
      </c>
      <c r="M20" s="135">
        <f t="shared" si="2"/>
        <v>0</v>
      </c>
      <c r="N20" s="133">
        <v>0</v>
      </c>
      <c r="O20" s="133">
        <f t="shared" si="3"/>
        <v>0</v>
      </c>
      <c r="P20" s="133">
        <v>0</v>
      </c>
      <c r="Q20" s="133">
        <f t="shared" si="4"/>
        <v>0</v>
      </c>
      <c r="R20" s="135"/>
      <c r="S20" s="135"/>
      <c r="T20" s="136"/>
      <c r="U20" s="114">
        <v>0</v>
      </c>
      <c r="V20" s="114">
        <f t="shared" si="5"/>
        <v>0</v>
      </c>
      <c r="W20" s="114"/>
      <c r="X20" s="114" t="s">
        <v>149</v>
      </c>
      <c r="Y20" s="114" t="s">
        <v>150</v>
      </c>
      <c r="Z20" s="105"/>
      <c r="AA20" s="105"/>
      <c r="AB20" s="105"/>
      <c r="AC20" s="105"/>
      <c r="AD20" s="105"/>
      <c r="AE20" s="105"/>
      <c r="AF20" s="105"/>
      <c r="AG20" s="105" t="s">
        <v>151</v>
      </c>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outlineLevel="1" x14ac:dyDescent="0.2">
      <c r="A21" s="123">
        <v>7</v>
      </c>
      <c r="B21" s="124">
        <v>3000</v>
      </c>
      <c r="C21" s="139" t="s">
        <v>1159</v>
      </c>
      <c r="D21" s="125" t="s">
        <v>146</v>
      </c>
      <c r="E21" s="126">
        <v>1</v>
      </c>
      <c r="F21" s="127"/>
      <c r="G21" s="129">
        <f t="shared" ref="G21" si="6">F21*E21</f>
        <v>0</v>
      </c>
      <c r="H21" s="134">
        <v>0</v>
      </c>
      <c r="I21" s="135">
        <f t="shared" si="0"/>
        <v>0</v>
      </c>
      <c r="J21" s="134">
        <v>9000</v>
      </c>
      <c r="K21" s="135">
        <f t="shared" si="1"/>
        <v>9000</v>
      </c>
      <c r="L21" s="135">
        <v>21</v>
      </c>
      <c r="M21" s="135">
        <f t="shared" si="2"/>
        <v>0</v>
      </c>
      <c r="N21" s="133">
        <v>0</v>
      </c>
      <c r="O21" s="133">
        <f t="shared" si="3"/>
        <v>0</v>
      </c>
      <c r="P21" s="133">
        <v>0</v>
      </c>
      <c r="Q21" s="133">
        <f t="shared" si="4"/>
        <v>0</v>
      </c>
      <c r="R21" s="135"/>
      <c r="S21" s="135" t="s">
        <v>147</v>
      </c>
      <c r="T21" s="136" t="s">
        <v>148</v>
      </c>
      <c r="U21" s="114">
        <v>0</v>
      </c>
      <c r="V21" s="114">
        <f t="shared" si="5"/>
        <v>0</v>
      </c>
      <c r="W21" s="114"/>
      <c r="X21" s="114" t="s">
        <v>149</v>
      </c>
      <c r="Y21" s="114" t="s">
        <v>150</v>
      </c>
      <c r="Z21" s="105"/>
      <c r="AA21" s="105"/>
      <c r="AB21" s="105"/>
      <c r="AC21" s="105"/>
      <c r="AD21" s="105"/>
      <c r="AE21" s="105"/>
      <c r="AF21" s="105"/>
      <c r="AG21" s="105" t="s">
        <v>151</v>
      </c>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1:60" ht="22.5" outlineLevel="1" x14ac:dyDescent="0.2">
      <c r="A22" s="112"/>
      <c r="B22" s="113"/>
      <c r="C22" s="145" t="s">
        <v>1145</v>
      </c>
      <c r="D22" s="143"/>
      <c r="E22" s="144"/>
      <c r="F22" s="114"/>
      <c r="G22" s="114"/>
      <c r="H22" s="134">
        <v>0</v>
      </c>
      <c r="I22" s="135">
        <f t="shared" si="0"/>
        <v>0</v>
      </c>
      <c r="J22" s="134">
        <v>6000</v>
      </c>
      <c r="K22" s="135">
        <f t="shared" si="1"/>
        <v>0</v>
      </c>
      <c r="L22" s="135">
        <v>21</v>
      </c>
      <c r="M22" s="135">
        <f t="shared" si="2"/>
        <v>0</v>
      </c>
      <c r="N22" s="133">
        <v>0</v>
      </c>
      <c r="O22" s="133">
        <f t="shared" si="3"/>
        <v>0</v>
      </c>
      <c r="P22" s="133">
        <v>0</v>
      </c>
      <c r="Q22" s="133">
        <f t="shared" si="4"/>
        <v>0</v>
      </c>
      <c r="R22" s="135"/>
      <c r="S22" s="135"/>
      <c r="T22" s="136"/>
      <c r="U22" s="114">
        <v>0</v>
      </c>
      <c r="V22" s="114">
        <f t="shared" si="5"/>
        <v>0</v>
      </c>
      <c r="W22" s="114"/>
      <c r="X22" s="114" t="s">
        <v>149</v>
      </c>
      <c r="Y22" s="114" t="s">
        <v>150</v>
      </c>
      <c r="Z22" s="105"/>
      <c r="AA22" s="105"/>
      <c r="AB22" s="105"/>
      <c r="AC22" s="105"/>
      <c r="AD22" s="105"/>
      <c r="AE22" s="105"/>
      <c r="AF22" s="105"/>
      <c r="AG22" s="105" t="s">
        <v>151</v>
      </c>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outlineLevel="1" x14ac:dyDescent="0.2">
      <c r="A23" s="123">
        <v>9</v>
      </c>
      <c r="B23" s="124" t="s">
        <v>157</v>
      </c>
      <c r="C23" s="139" t="s">
        <v>1160</v>
      </c>
      <c r="D23" s="125" t="s">
        <v>146</v>
      </c>
      <c r="E23" s="126">
        <v>1</v>
      </c>
      <c r="F23" s="127"/>
      <c r="G23" s="129">
        <f>F23*E23</f>
        <v>0</v>
      </c>
      <c r="H23" s="134">
        <v>0</v>
      </c>
      <c r="I23" s="135">
        <f t="shared" si="0"/>
        <v>0</v>
      </c>
      <c r="J23" s="134">
        <v>9000</v>
      </c>
      <c r="K23" s="135">
        <f t="shared" si="1"/>
        <v>9000</v>
      </c>
      <c r="L23" s="135">
        <v>21</v>
      </c>
      <c r="M23" s="135">
        <f t="shared" si="2"/>
        <v>0</v>
      </c>
      <c r="N23" s="133">
        <v>0</v>
      </c>
      <c r="O23" s="133">
        <f t="shared" si="3"/>
        <v>0</v>
      </c>
      <c r="P23" s="133">
        <v>0</v>
      </c>
      <c r="Q23" s="133">
        <f t="shared" si="4"/>
        <v>0</v>
      </c>
      <c r="R23" s="135"/>
      <c r="S23" s="135" t="s">
        <v>147</v>
      </c>
      <c r="T23" s="136" t="s">
        <v>148</v>
      </c>
      <c r="U23" s="114">
        <v>0</v>
      </c>
      <c r="V23" s="114">
        <f t="shared" si="5"/>
        <v>0</v>
      </c>
      <c r="W23" s="114"/>
      <c r="X23" s="114" t="s">
        <v>149</v>
      </c>
      <c r="Y23" s="114" t="s">
        <v>150</v>
      </c>
      <c r="Z23" s="105"/>
      <c r="AA23" s="105"/>
      <c r="AB23" s="105"/>
      <c r="AC23" s="105"/>
      <c r="AD23" s="105"/>
      <c r="AE23" s="105"/>
      <c r="AF23" s="105"/>
      <c r="AG23" s="105" t="s">
        <v>151</v>
      </c>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1:60" ht="22.5" outlineLevel="1" x14ac:dyDescent="0.2">
      <c r="A24" s="112"/>
      <c r="B24" s="113"/>
      <c r="C24" s="145" t="s">
        <v>1161</v>
      </c>
      <c r="D24" s="143"/>
      <c r="E24" s="144"/>
      <c r="F24" s="114"/>
      <c r="G24" s="114"/>
      <c r="H24" s="134">
        <v>0</v>
      </c>
      <c r="I24" s="135">
        <f t="shared" si="0"/>
        <v>0</v>
      </c>
      <c r="J24" s="134">
        <v>15000</v>
      </c>
      <c r="K24" s="135">
        <f t="shared" si="1"/>
        <v>0</v>
      </c>
      <c r="L24" s="135">
        <v>21</v>
      </c>
      <c r="M24" s="135">
        <f t="shared" si="2"/>
        <v>0</v>
      </c>
      <c r="N24" s="133">
        <v>0</v>
      </c>
      <c r="O24" s="133">
        <f t="shared" si="3"/>
        <v>0</v>
      </c>
      <c r="P24" s="133">
        <v>0</v>
      </c>
      <c r="Q24" s="133">
        <f t="shared" si="4"/>
        <v>0</v>
      </c>
      <c r="R24" s="135"/>
      <c r="S24" s="135"/>
      <c r="T24" s="136"/>
      <c r="U24" s="114">
        <v>0</v>
      </c>
      <c r="V24" s="114">
        <f t="shared" si="5"/>
        <v>0</v>
      </c>
      <c r="W24" s="114"/>
      <c r="X24" s="114" t="s">
        <v>149</v>
      </c>
      <c r="Y24" s="114" t="s">
        <v>150</v>
      </c>
      <c r="Z24" s="105"/>
      <c r="AA24" s="105"/>
      <c r="AB24" s="105"/>
      <c r="AC24" s="105"/>
      <c r="AD24" s="105"/>
      <c r="AE24" s="105"/>
      <c r="AF24" s="105"/>
      <c r="AG24" s="105" t="s">
        <v>151</v>
      </c>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outlineLevel="1" x14ac:dyDescent="0.2">
      <c r="A25" s="157"/>
      <c r="B25" s="158" t="s">
        <v>1162</v>
      </c>
      <c r="C25" s="159" t="s">
        <v>1163</v>
      </c>
      <c r="D25" s="160"/>
      <c r="E25" s="161"/>
      <c r="F25" s="162"/>
      <c r="G25" s="164">
        <f>SUM(G26:G37)</f>
        <v>0</v>
      </c>
      <c r="H25" s="134">
        <v>0</v>
      </c>
      <c r="I25" s="135">
        <f t="shared" si="0"/>
        <v>0</v>
      </c>
      <c r="J25" s="134">
        <v>25000</v>
      </c>
      <c r="K25" s="135">
        <f t="shared" si="1"/>
        <v>0</v>
      </c>
      <c r="L25" s="135">
        <v>21</v>
      </c>
      <c r="M25" s="135">
        <f t="shared" si="2"/>
        <v>0</v>
      </c>
      <c r="N25" s="133">
        <v>0</v>
      </c>
      <c r="O25" s="133">
        <f t="shared" si="3"/>
        <v>0</v>
      </c>
      <c r="P25" s="133">
        <v>0</v>
      </c>
      <c r="Q25" s="133">
        <f t="shared" si="4"/>
        <v>0</v>
      </c>
      <c r="R25" s="135"/>
      <c r="S25" s="135"/>
      <c r="T25" s="136"/>
      <c r="U25" s="114">
        <v>0</v>
      </c>
      <c r="V25" s="114">
        <f t="shared" si="5"/>
        <v>0</v>
      </c>
      <c r="W25" s="114"/>
      <c r="X25" s="114" t="s">
        <v>149</v>
      </c>
      <c r="Y25" s="114" t="s">
        <v>150</v>
      </c>
      <c r="Z25" s="105"/>
      <c r="AA25" s="105"/>
      <c r="AB25" s="105"/>
      <c r="AC25" s="105"/>
      <c r="AD25" s="105"/>
      <c r="AE25" s="105"/>
      <c r="AF25" s="105"/>
      <c r="AG25" s="105" t="s">
        <v>151</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outlineLevel="1" x14ac:dyDescent="0.2">
      <c r="A26" s="123">
        <v>10</v>
      </c>
      <c r="B26" s="124" t="s">
        <v>1164</v>
      </c>
      <c r="C26" s="139" t="s">
        <v>1165</v>
      </c>
      <c r="D26" s="125" t="s">
        <v>146</v>
      </c>
      <c r="E26" s="126">
        <v>1</v>
      </c>
      <c r="F26" s="127"/>
      <c r="G26" s="129">
        <f>F26*E26</f>
        <v>0</v>
      </c>
      <c r="H26" s="134">
        <v>0</v>
      </c>
      <c r="I26" s="135">
        <f t="shared" si="0"/>
        <v>0</v>
      </c>
      <c r="J26" s="134">
        <v>10000</v>
      </c>
      <c r="K26" s="135">
        <f t="shared" si="1"/>
        <v>10000</v>
      </c>
      <c r="L26" s="135">
        <v>21</v>
      </c>
      <c r="M26" s="135">
        <f t="shared" si="2"/>
        <v>0</v>
      </c>
      <c r="N26" s="133">
        <v>0</v>
      </c>
      <c r="O26" s="133">
        <f t="shared" si="3"/>
        <v>0</v>
      </c>
      <c r="P26" s="133">
        <v>0</v>
      </c>
      <c r="Q26" s="133">
        <f t="shared" si="4"/>
        <v>0</v>
      </c>
      <c r="R26" s="135"/>
      <c r="S26" s="135" t="s">
        <v>147</v>
      </c>
      <c r="T26" s="136" t="s">
        <v>148</v>
      </c>
      <c r="U26" s="114">
        <v>0</v>
      </c>
      <c r="V26" s="114">
        <f t="shared" si="5"/>
        <v>0</v>
      </c>
      <c r="W26" s="114"/>
      <c r="X26" s="114" t="s">
        <v>149</v>
      </c>
      <c r="Y26" s="114" t="s">
        <v>150</v>
      </c>
      <c r="Z26" s="105"/>
      <c r="AA26" s="105"/>
      <c r="AB26" s="105"/>
      <c r="AC26" s="105"/>
      <c r="AD26" s="105"/>
      <c r="AE26" s="105"/>
      <c r="AF26" s="105"/>
      <c r="AG26" s="105" t="s">
        <v>151</v>
      </c>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ht="22.5" outlineLevel="1" x14ac:dyDescent="0.2">
      <c r="A27" s="112"/>
      <c r="B27" s="113"/>
      <c r="C27" s="145" t="s">
        <v>1166</v>
      </c>
      <c r="D27" s="143"/>
      <c r="E27" s="144"/>
      <c r="F27" s="114"/>
      <c r="G27" s="114"/>
      <c r="H27" s="134">
        <v>0</v>
      </c>
      <c r="I27" s="135">
        <f t="shared" si="0"/>
        <v>0</v>
      </c>
      <c r="J27" s="134">
        <v>20000</v>
      </c>
      <c r="K27" s="135">
        <f t="shared" si="1"/>
        <v>0</v>
      </c>
      <c r="L27" s="135">
        <v>21</v>
      </c>
      <c r="M27" s="135">
        <f t="shared" si="2"/>
        <v>0</v>
      </c>
      <c r="N27" s="133">
        <v>0</v>
      </c>
      <c r="O27" s="133">
        <f t="shared" si="3"/>
        <v>0</v>
      </c>
      <c r="P27" s="133">
        <v>0</v>
      </c>
      <c r="Q27" s="133">
        <f t="shared" si="4"/>
        <v>0</v>
      </c>
      <c r="R27" s="135"/>
      <c r="S27" s="135"/>
      <c r="T27" s="136"/>
      <c r="U27" s="114">
        <v>0</v>
      </c>
      <c r="V27" s="114">
        <f t="shared" si="5"/>
        <v>0</v>
      </c>
      <c r="W27" s="114"/>
      <c r="X27" s="114" t="s">
        <v>149</v>
      </c>
      <c r="Y27" s="114" t="s">
        <v>150</v>
      </c>
      <c r="Z27" s="105"/>
      <c r="AA27" s="105"/>
      <c r="AB27" s="105"/>
      <c r="AC27" s="105"/>
      <c r="AD27" s="105"/>
      <c r="AE27" s="105"/>
      <c r="AF27" s="105"/>
      <c r="AG27" s="105" t="s">
        <v>151</v>
      </c>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outlineLevel="1" x14ac:dyDescent="0.2">
      <c r="A28" s="123">
        <v>11</v>
      </c>
      <c r="B28" s="124" t="s">
        <v>1167</v>
      </c>
      <c r="C28" s="139" t="s">
        <v>1168</v>
      </c>
      <c r="D28" s="125" t="s">
        <v>146</v>
      </c>
      <c r="E28" s="126">
        <v>1</v>
      </c>
      <c r="F28" s="127"/>
      <c r="G28" s="129">
        <f>F28*E28</f>
        <v>0</v>
      </c>
      <c r="H28" s="134">
        <v>5000</v>
      </c>
      <c r="I28" s="135">
        <f t="shared" si="0"/>
        <v>5000</v>
      </c>
      <c r="J28" s="134">
        <v>0</v>
      </c>
      <c r="K28" s="135">
        <f t="shared" si="1"/>
        <v>0</v>
      </c>
      <c r="L28" s="135">
        <v>21</v>
      </c>
      <c r="M28" s="135">
        <f t="shared" si="2"/>
        <v>0</v>
      </c>
      <c r="N28" s="133">
        <v>0</v>
      </c>
      <c r="O28" s="133">
        <f t="shared" si="3"/>
        <v>0</v>
      </c>
      <c r="P28" s="133">
        <v>0</v>
      </c>
      <c r="Q28" s="133">
        <f t="shared" si="4"/>
        <v>0</v>
      </c>
      <c r="R28" s="135"/>
      <c r="S28" s="135" t="s">
        <v>147</v>
      </c>
      <c r="T28" s="136" t="s">
        <v>148</v>
      </c>
      <c r="U28" s="114">
        <v>0</v>
      </c>
      <c r="V28" s="114">
        <f t="shared" si="5"/>
        <v>0</v>
      </c>
      <c r="W28" s="114"/>
      <c r="X28" s="114" t="s">
        <v>164</v>
      </c>
      <c r="Y28" s="114" t="s">
        <v>150</v>
      </c>
      <c r="Z28" s="105"/>
      <c r="AA28" s="105"/>
      <c r="AB28" s="105"/>
      <c r="AC28" s="105"/>
      <c r="AD28" s="105"/>
      <c r="AE28" s="105"/>
      <c r="AF28" s="105"/>
      <c r="AG28" s="105" t="s">
        <v>165</v>
      </c>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ht="45" outlineLevel="1" x14ac:dyDescent="0.2">
      <c r="A29" s="112"/>
      <c r="B29" s="113"/>
      <c r="C29" s="145" t="s">
        <v>1169</v>
      </c>
      <c r="D29" s="143"/>
      <c r="E29" s="144"/>
      <c r="F29" s="114"/>
      <c r="G29" s="114"/>
      <c r="H29" s="134">
        <v>0</v>
      </c>
      <c r="I29" s="135">
        <f t="shared" si="0"/>
        <v>0</v>
      </c>
      <c r="J29" s="134">
        <v>12000</v>
      </c>
      <c r="K29" s="135">
        <f t="shared" si="1"/>
        <v>0</v>
      </c>
      <c r="L29" s="135">
        <v>21</v>
      </c>
      <c r="M29" s="135">
        <f t="shared" si="2"/>
        <v>0</v>
      </c>
      <c r="N29" s="133">
        <v>0</v>
      </c>
      <c r="O29" s="133">
        <f t="shared" si="3"/>
        <v>0</v>
      </c>
      <c r="P29" s="133">
        <v>0</v>
      </c>
      <c r="Q29" s="133">
        <f t="shared" si="4"/>
        <v>0</v>
      </c>
      <c r="R29" s="135"/>
      <c r="S29" s="135"/>
      <c r="T29" s="136"/>
      <c r="U29" s="114">
        <v>0</v>
      </c>
      <c r="V29" s="114">
        <f t="shared" si="5"/>
        <v>0</v>
      </c>
      <c r="W29" s="114"/>
      <c r="X29" s="114" t="s">
        <v>40</v>
      </c>
      <c r="Y29" s="114" t="s">
        <v>150</v>
      </c>
      <c r="Z29" s="105"/>
      <c r="AA29" s="105"/>
      <c r="AB29" s="105"/>
      <c r="AC29" s="105"/>
      <c r="AD29" s="105"/>
      <c r="AE29" s="105"/>
      <c r="AF29" s="105"/>
      <c r="AG29" s="105" t="s">
        <v>167</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outlineLevel="1" x14ac:dyDescent="0.2">
      <c r="A30" s="123">
        <v>12</v>
      </c>
      <c r="B30" s="124" t="s">
        <v>158</v>
      </c>
      <c r="C30" s="139" t="s">
        <v>1170</v>
      </c>
      <c r="D30" s="125" t="s">
        <v>146</v>
      </c>
      <c r="E30" s="126">
        <v>1</v>
      </c>
      <c r="F30" s="127"/>
      <c r="G30" s="129">
        <f>F30*E30</f>
        <v>0</v>
      </c>
      <c r="H30" s="134"/>
      <c r="I30" s="135"/>
      <c r="J30" s="134"/>
      <c r="K30" s="135"/>
      <c r="L30" s="135"/>
      <c r="M30" s="135"/>
      <c r="N30" s="133"/>
      <c r="O30" s="133"/>
      <c r="P30" s="133"/>
      <c r="Q30" s="133"/>
      <c r="R30" s="135"/>
      <c r="S30" s="135" t="s">
        <v>147</v>
      </c>
      <c r="T30" s="136" t="s">
        <v>148</v>
      </c>
      <c r="U30" s="114"/>
      <c r="V30" s="114"/>
      <c r="W30" s="114"/>
      <c r="X30" s="114"/>
      <c r="Y30" s="114"/>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ht="33.75" outlineLevel="1" x14ac:dyDescent="0.2">
      <c r="A31" s="112"/>
      <c r="B31" s="113"/>
      <c r="C31" s="145" t="s">
        <v>1171</v>
      </c>
      <c r="D31" s="143"/>
      <c r="E31" s="144"/>
      <c r="F31" s="114"/>
      <c r="G31" s="114"/>
      <c r="H31" s="134"/>
      <c r="I31" s="135"/>
      <c r="J31" s="134"/>
      <c r="K31" s="135"/>
      <c r="L31" s="135"/>
      <c r="M31" s="135"/>
      <c r="N31" s="133"/>
      <c r="O31" s="133"/>
      <c r="P31" s="133"/>
      <c r="Q31" s="133"/>
      <c r="R31" s="135"/>
      <c r="S31" s="135"/>
      <c r="T31" s="136"/>
      <c r="U31" s="114"/>
      <c r="V31" s="114"/>
      <c r="W31" s="114"/>
      <c r="X31" s="114"/>
      <c r="Y31" s="114"/>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row>
    <row r="32" spans="1:60" outlineLevel="1" x14ac:dyDescent="0.2">
      <c r="A32" s="123">
        <v>13</v>
      </c>
      <c r="B32" s="124" t="s">
        <v>159</v>
      </c>
      <c r="C32" s="139" t="s">
        <v>1172</v>
      </c>
      <c r="D32" s="125" t="s">
        <v>146</v>
      </c>
      <c r="E32" s="126">
        <v>1</v>
      </c>
      <c r="F32" s="127"/>
      <c r="G32" s="129">
        <f>F32*E32</f>
        <v>0</v>
      </c>
      <c r="H32" s="134"/>
      <c r="I32" s="135"/>
      <c r="J32" s="134"/>
      <c r="K32" s="135"/>
      <c r="L32" s="135"/>
      <c r="M32" s="135"/>
      <c r="N32" s="133"/>
      <c r="O32" s="133"/>
      <c r="P32" s="133"/>
      <c r="Q32" s="133"/>
      <c r="R32" s="135"/>
      <c r="S32" s="135" t="s">
        <v>147</v>
      </c>
      <c r="T32" s="136" t="s">
        <v>148</v>
      </c>
      <c r="U32" s="114"/>
      <c r="V32" s="114"/>
      <c r="W32" s="114"/>
      <c r="X32" s="114"/>
      <c r="Y32" s="114"/>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ht="90" outlineLevel="1" x14ac:dyDescent="0.2">
      <c r="A33" s="112"/>
      <c r="B33" s="113"/>
      <c r="C33" s="145" t="s">
        <v>1173</v>
      </c>
      <c r="D33" s="143"/>
      <c r="E33" s="144"/>
      <c r="F33" s="114"/>
      <c r="G33" s="114"/>
      <c r="H33" s="134"/>
      <c r="I33" s="135"/>
      <c r="J33" s="134"/>
      <c r="K33" s="135"/>
      <c r="L33" s="135"/>
      <c r="M33" s="135"/>
      <c r="N33" s="133"/>
      <c r="O33" s="133"/>
      <c r="P33" s="133"/>
      <c r="Q33" s="133"/>
      <c r="R33" s="135"/>
      <c r="S33" s="135"/>
      <c r="T33" s="136"/>
      <c r="U33" s="114"/>
      <c r="V33" s="114"/>
      <c r="W33" s="114"/>
      <c r="X33" s="114"/>
      <c r="Y33" s="114"/>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outlineLevel="1" x14ac:dyDescent="0.2">
      <c r="A34" s="123">
        <v>14</v>
      </c>
      <c r="B34" s="124" t="s">
        <v>160</v>
      </c>
      <c r="C34" s="139" t="s">
        <v>1174</v>
      </c>
      <c r="D34" s="125" t="s">
        <v>146</v>
      </c>
      <c r="E34" s="126">
        <v>1</v>
      </c>
      <c r="F34" s="127"/>
      <c r="G34" s="129">
        <f>F34*E34</f>
        <v>0</v>
      </c>
      <c r="H34" s="134"/>
      <c r="I34" s="135"/>
      <c r="J34" s="134"/>
      <c r="K34" s="135"/>
      <c r="L34" s="135"/>
      <c r="M34" s="135"/>
      <c r="N34" s="133"/>
      <c r="O34" s="133"/>
      <c r="P34" s="133"/>
      <c r="Q34" s="133"/>
      <c r="R34" s="135"/>
      <c r="S34" s="135" t="s">
        <v>147</v>
      </c>
      <c r="T34" s="136" t="s">
        <v>148</v>
      </c>
      <c r="U34" s="114"/>
      <c r="V34" s="114"/>
      <c r="W34" s="114"/>
      <c r="X34" s="114"/>
      <c r="Y34" s="114"/>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row>
    <row r="35" spans="1:60" ht="45" outlineLevel="1" x14ac:dyDescent="0.2">
      <c r="A35" s="112"/>
      <c r="B35" s="113"/>
      <c r="C35" s="145" t="s">
        <v>1175</v>
      </c>
      <c r="D35" s="143"/>
      <c r="E35" s="144"/>
      <c r="F35" s="114"/>
      <c r="G35" s="114"/>
      <c r="H35" s="134"/>
      <c r="I35" s="135"/>
      <c r="J35" s="134"/>
      <c r="K35" s="135"/>
      <c r="L35" s="135"/>
      <c r="M35" s="135"/>
      <c r="N35" s="133"/>
      <c r="O35" s="133"/>
      <c r="P35" s="133"/>
      <c r="Q35" s="133"/>
      <c r="R35" s="135"/>
      <c r="S35" s="135"/>
      <c r="T35" s="136"/>
      <c r="U35" s="114"/>
      <c r="V35" s="114"/>
      <c r="W35" s="114"/>
      <c r="X35" s="114"/>
      <c r="Y35" s="114"/>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outlineLevel="1" x14ac:dyDescent="0.2">
      <c r="A36" s="123">
        <v>15</v>
      </c>
      <c r="B36" s="124" t="s">
        <v>161</v>
      </c>
      <c r="C36" s="139" t="s">
        <v>1176</v>
      </c>
      <c r="D36" s="125" t="s">
        <v>162</v>
      </c>
      <c r="E36" s="126">
        <v>1</v>
      </c>
      <c r="F36" s="127"/>
      <c r="G36" s="129">
        <f>F36*E36</f>
        <v>0</v>
      </c>
      <c r="H36" s="134"/>
      <c r="I36" s="135"/>
      <c r="J36" s="134"/>
      <c r="K36" s="135"/>
      <c r="L36" s="135"/>
      <c r="M36" s="135"/>
      <c r="N36" s="133"/>
      <c r="O36" s="133"/>
      <c r="P36" s="133"/>
      <c r="Q36" s="133"/>
      <c r="R36" s="135"/>
      <c r="S36" s="135" t="s">
        <v>147</v>
      </c>
      <c r="T36" s="136" t="s">
        <v>148</v>
      </c>
      <c r="U36" s="114"/>
      <c r="V36" s="114"/>
      <c r="W36" s="114"/>
      <c r="X36" s="114"/>
      <c r="Y36" s="114"/>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outlineLevel="1" x14ac:dyDescent="0.2">
      <c r="A37" s="112"/>
      <c r="B37" s="113"/>
      <c r="C37" s="145" t="s">
        <v>1177</v>
      </c>
      <c r="D37" s="143"/>
      <c r="E37" s="144"/>
      <c r="F37" s="114"/>
      <c r="G37" s="114"/>
      <c r="H37" s="134"/>
      <c r="I37" s="135"/>
      <c r="J37" s="134"/>
      <c r="K37" s="135"/>
      <c r="L37" s="135"/>
      <c r="M37" s="135"/>
      <c r="N37" s="133"/>
      <c r="O37" s="133"/>
      <c r="P37" s="133"/>
      <c r="Q37" s="133"/>
      <c r="R37" s="135"/>
      <c r="S37" s="135"/>
      <c r="T37" s="136"/>
      <c r="U37" s="114"/>
      <c r="V37" s="114"/>
      <c r="W37" s="114"/>
      <c r="X37" s="114"/>
      <c r="Y37" s="114"/>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outlineLevel="1" x14ac:dyDescent="0.2">
      <c r="A38" s="157"/>
      <c r="B38" s="158" t="s">
        <v>1178</v>
      </c>
      <c r="C38" s="159" t="s">
        <v>1179</v>
      </c>
      <c r="D38" s="160"/>
      <c r="E38" s="161"/>
      <c r="F38" s="162"/>
      <c r="G38" s="164">
        <f>SUM(G39:G39)</f>
        <v>0</v>
      </c>
      <c r="H38" s="134"/>
      <c r="I38" s="135"/>
      <c r="J38" s="134"/>
      <c r="K38" s="135"/>
      <c r="L38" s="135"/>
      <c r="M38" s="135"/>
      <c r="N38" s="133"/>
      <c r="O38" s="133"/>
      <c r="P38" s="133"/>
      <c r="Q38" s="133"/>
      <c r="R38" s="135"/>
      <c r="S38" s="135"/>
      <c r="T38" s="136"/>
      <c r="U38" s="114"/>
      <c r="V38" s="114"/>
      <c r="W38" s="114"/>
      <c r="X38" s="114"/>
      <c r="Y38" s="114"/>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ht="22.5" outlineLevel="1" x14ac:dyDescent="0.2">
      <c r="A39" s="123">
        <v>16</v>
      </c>
      <c r="B39" s="124" t="s">
        <v>1180</v>
      </c>
      <c r="C39" s="139" t="s">
        <v>1181</v>
      </c>
      <c r="D39" s="125" t="s">
        <v>808</v>
      </c>
      <c r="E39" s="126">
        <v>100</v>
      </c>
      <c r="F39" s="127"/>
      <c r="G39" s="129">
        <f t="shared" ref="G39" si="7">ROUND(E39*F39,2)</f>
        <v>0</v>
      </c>
      <c r="H39" s="134"/>
      <c r="I39" s="135"/>
      <c r="J39" s="134"/>
      <c r="K39" s="135"/>
      <c r="L39" s="135"/>
      <c r="M39" s="135"/>
      <c r="N39" s="133"/>
      <c r="O39" s="133"/>
      <c r="P39" s="133"/>
      <c r="Q39" s="133"/>
      <c r="R39" s="135"/>
      <c r="S39" s="135" t="s">
        <v>147</v>
      </c>
      <c r="T39" s="136" t="s">
        <v>148</v>
      </c>
      <c r="U39" s="114"/>
      <c r="V39" s="114"/>
      <c r="W39" s="114"/>
      <c r="X39" s="114"/>
      <c r="Y39" s="114"/>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outlineLevel="1" x14ac:dyDescent="0.2">
      <c r="A40" s="157"/>
      <c r="B40" s="158" t="s">
        <v>1182</v>
      </c>
      <c r="C40" s="159" t="s">
        <v>1183</v>
      </c>
      <c r="D40" s="160"/>
      <c r="E40" s="161"/>
      <c r="F40" s="162"/>
      <c r="G40" s="164">
        <f>G41</f>
        <v>0</v>
      </c>
      <c r="H40" s="134"/>
      <c r="I40" s="135"/>
      <c r="J40" s="134"/>
      <c r="K40" s="135"/>
      <c r="L40" s="135"/>
      <c r="M40" s="135"/>
      <c r="N40" s="133"/>
      <c r="O40" s="133"/>
      <c r="P40" s="133"/>
      <c r="Q40" s="133"/>
      <c r="R40" s="135"/>
      <c r="S40" s="135"/>
      <c r="T40" s="136"/>
      <c r="U40" s="114"/>
      <c r="V40" s="114"/>
      <c r="W40" s="114"/>
      <c r="X40" s="114"/>
      <c r="Y40" s="114"/>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row>
    <row r="41" spans="1:60" outlineLevel="1" x14ac:dyDescent="0.2">
      <c r="A41" s="123">
        <v>17</v>
      </c>
      <c r="B41" s="124" t="s">
        <v>163</v>
      </c>
      <c r="C41" s="139" t="s">
        <v>1184</v>
      </c>
      <c r="D41" s="125" t="s">
        <v>146</v>
      </c>
      <c r="E41" s="126">
        <v>1</v>
      </c>
      <c r="F41" s="127"/>
      <c r="G41" s="129">
        <f>F41*E41</f>
        <v>0</v>
      </c>
      <c r="H41" s="134"/>
      <c r="I41" s="135"/>
      <c r="J41" s="134"/>
      <c r="K41" s="135"/>
      <c r="L41" s="135"/>
      <c r="M41" s="135"/>
      <c r="N41" s="133"/>
      <c r="O41" s="133"/>
      <c r="P41" s="133"/>
      <c r="Q41" s="133"/>
      <c r="R41" s="135"/>
      <c r="S41" s="135" t="s">
        <v>147</v>
      </c>
      <c r="T41" s="136" t="s">
        <v>148</v>
      </c>
      <c r="U41" s="114"/>
      <c r="V41" s="114"/>
      <c r="W41" s="114"/>
      <c r="X41" s="114"/>
      <c r="Y41" s="114"/>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ht="22.5" outlineLevel="1" x14ac:dyDescent="0.2">
      <c r="A42" s="112"/>
      <c r="B42" s="113"/>
      <c r="C42" s="145" t="s">
        <v>1185</v>
      </c>
      <c r="D42" s="143"/>
      <c r="E42" s="144"/>
      <c r="F42" s="114"/>
      <c r="G42" s="114"/>
      <c r="H42" s="134"/>
      <c r="I42" s="135"/>
      <c r="J42" s="134"/>
      <c r="K42" s="135"/>
      <c r="L42" s="135"/>
      <c r="M42" s="135"/>
      <c r="N42" s="133"/>
      <c r="O42" s="133"/>
      <c r="P42" s="133"/>
      <c r="Q42" s="133"/>
      <c r="R42" s="135"/>
      <c r="S42" s="135"/>
      <c r="T42" s="136"/>
      <c r="U42" s="114"/>
      <c r="V42" s="114"/>
      <c r="W42" s="114"/>
      <c r="X42" s="114"/>
      <c r="Y42" s="114"/>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outlineLevel="1" x14ac:dyDescent="0.2">
      <c r="A43" s="157"/>
      <c r="B43" s="158" t="s">
        <v>1186</v>
      </c>
      <c r="C43" s="159" t="s">
        <v>1187</v>
      </c>
      <c r="D43" s="160"/>
      <c r="E43" s="161"/>
      <c r="F43" s="162"/>
      <c r="G43" s="164">
        <f>SUM(G44:G46)</f>
        <v>0</v>
      </c>
      <c r="H43" s="134"/>
      <c r="I43" s="135"/>
      <c r="J43" s="134"/>
      <c r="K43" s="135"/>
      <c r="L43" s="135"/>
      <c r="M43" s="135"/>
      <c r="N43" s="133"/>
      <c r="O43" s="133"/>
      <c r="P43" s="133"/>
      <c r="Q43" s="133"/>
      <c r="R43" s="135"/>
      <c r="S43" s="135"/>
      <c r="T43" s="136"/>
      <c r="U43" s="114"/>
      <c r="V43" s="114"/>
      <c r="W43" s="114"/>
      <c r="X43" s="114"/>
      <c r="Y43" s="114"/>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outlineLevel="1" x14ac:dyDescent="0.2">
      <c r="A44" s="123">
        <v>19</v>
      </c>
      <c r="B44" s="124" t="s">
        <v>1188</v>
      </c>
      <c r="C44" s="139" t="s">
        <v>1189</v>
      </c>
      <c r="D44" s="125" t="s">
        <v>146</v>
      </c>
      <c r="E44" s="126">
        <v>1</v>
      </c>
      <c r="F44" s="127"/>
      <c r="G44" s="129">
        <f>F44*E44</f>
        <v>0</v>
      </c>
      <c r="H44" s="134"/>
      <c r="I44" s="135"/>
      <c r="J44" s="134"/>
      <c r="K44" s="135"/>
      <c r="L44" s="135"/>
      <c r="M44" s="135"/>
      <c r="N44" s="133"/>
      <c r="O44" s="133"/>
      <c r="P44" s="133"/>
      <c r="Q44" s="133"/>
      <c r="R44" s="135"/>
      <c r="S44" s="135" t="s">
        <v>147</v>
      </c>
      <c r="T44" s="136" t="s">
        <v>148</v>
      </c>
      <c r="U44" s="114"/>
      <c r="V44" s="114"/>
      <c r="W44" s="114"/>
      <c r="X44" s="114"/>
      <c r="Y44" s="114"/>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outlineLevel="1" x14ac:dyDescent="0.2">
      <c r="A45" s="123">
        <v>20</v>
      </c>
      <c r="B45" s="124" t="s">
        <v>1190</v>
      </c>
      <c r="C45" s="139" t="s">
        <v>1191</v>
      </c>
      <c r="D45" s="125" t="s">
        <v>146</v>
      </c>
      <c r="E45" s="126">
        <v>1</v>
      </c>
      <c r="F45" s="127"/>
      <c r="G45" s="129">
        <f>F45*E45</f>
        <v>0</v>
      </c>
      <c r="H45" s="134"/>
      <c r="I45" s="135"/>
      <c r="J45" s="134"/>
      <c r="K45" s="135"/>
      <c r="L45" s="135"/>
      <c r="M45" s="135"/>
      <c r="N45" s="133"/>
      <c r="O45" s="133"/>
      <c r="P45" s="133"/>
      <c r="Q45" s="133"/>
      <c r="R45" s="135"/>
      <c r="S45" s="135" t="s">
        <v>147</v>
      </c>
      <c r="T45" s="136" t="s">
        <v>148</v>
      </c>
      <c r="U45" s="114"/>
      <c r="V45" s="114"/>
      <c r="W45" s="114"/>
      <c r="X45" s="114"/>
      <c r="Y45" s="114"/>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ht="22.5" outlineLevel="1" x14ac:dyDescent="0.2">
      <c r="A46" s="112"/>
      <c r="B46" s="113"/>
      <c r="C46" s="145" t="s">
        <v>1192</v>
      </c>
      <c r="D46" s="143"/>
      <c r="E46" s="144"/>
      <c r="F46" s="114"/>
      <c r="G46" s="114"/>
      <c r="H46" s="134"/>
      <c r="I46" s="135"/>
      <c r="J46" s="134"/>
      <c r="K46" s="135"/>
      <c r="L46" s="135"/>
      <c r="M46" s="135"/>
      <c r="N46" s="133"/>
      <c r="O46" s="133"/>
      <c r="P46" s="133"/>
      <c r="Q46" s="133"/>
      <c r="R46" s="135"/>
      <c r="S46" s="105"/>
      <c r="T46" s="105"/>
      <c r="U46" s="114"/>
      <c r="V46" s="114"/>
      <c r="W46" s="114"/>
      <c r="X46" s="114"/>
      <c r="Y46" s="114"/>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165"/>
      <c r="B47" s="166" t="s">
        <v>24</v>
      </c>
      <c r="C47" s="167"/>
      <c r="D47" s="168"/>
      <c r="E47" s="168"/>
      <c r="F47" s="168"/>
      <c r="G47" s="169">
        <f>G43+G40+G38+G25+G20+G8</f>
        <v>0</v>
      </c>
      <c r="H47" s="134"/>
      <c r="I47" s="135"/>
      <c r="J47" s="134"/>
      <c r="K47" s="135"/>
      <c r="L47" s="135"/>
      <c r="M47" s="135"/>
      <c r="N47" s="133"/>
      <c r="O47" s="133"/>
      <c r="P47" s="133"/>
      <c r="Q47" s="133"/>
      <c r="R47" s="135"/>
      <c r="S47" s="105"/>
      <c r="T47" s="105"/>
      <c r="U47" s="114"/>
      <c r="V47" s="114"/>
      <c r="W47" s="114"/>
      <c r="X47" s="114"/>
      <c r="Y47" s="114"/>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x14ac:dyDescent="0.2">
      <c r="A48" s="3"/>
      <c r="B48" s="4"/>
      <c r="C48" s="140"/>
      <c r="D48" s="6"/>
      <c r="E48" s="3"/>
      <c r="F48" s="3"/>
      <c r="G48" s="3"/>
      <c r="H48" s="3"/>
      <c r="I48" s="3"/>
      <c r="J48" s="3"/>
      <c r="K48" s="3"/>
      <c r="L48" s="3"/>
      <c r="M48" s="3"/>
      <c r="N48" s="3"/>
      <c r="O48" s="3"/>
      <c r="P48" s="3"/>
      <c r="Q48" s="3"/>
      <c r="R48" s="3"/>
      <c r="S48" s="3"/>
      <c r="T48" s="3"/>
      <c r="U48" s="3"/>
      <c r="V48" s="3"/>
      <c r="W48" s="3"/>
      <c r="X48" s="3"/>
      <c r="Y48" s="3"/>
    </row>
    <row r="49" spans="1:33" x14ac:dyDescent="0.2">
      <c r="A49" s="278" t="s">
        <v>169</v>
      </c>
      <c r="B49" s="278"/>
      <c r="C49" s="278"/>
      <c r="D49" s="6"/>
      <c r="E49" s="3"/>
      <c r="F49" s="3"/>
      <c r="G49" s="3"/>
      <c r="H49" s="3"/>
      <c r="I49" s="3"/>
      <c r="J49" s="3"/>
      <c r="K49" s="3"/>
      <c r="L49" s="3"/>
      <c r="M49" s="3"/>
      <c r="N49" s="3"/>
      <c r="O49" s="3"/>
      <c r="P49" s="3"/>
      <c r="Q49" s="3"/>
      <c r="R49" s="3"/>
      <c r="S49" s="3"/>
      <c r="T49" s="3"/>
      <c r="U49" s="3"/>
      <c r="V49" s="3"/>
      <c r="W49" s="3"/>
      <c r="X49" s="3"/>
      <c r="Y49" s="3"/>
    </row>
    <row r="50" spans="1:33" x14ac:dyDescent="0.2">
      <c r="A50" s="262"/>
      <c r="B50" s="263"/>
      <c r="C50" s="263"/>
      <c r="D50" s="263"/>
      <c r="E50" s="263"/>
      <c r="F50" s="263"/>
      <c r="G50" s="264"/>
      <c r="H50" s="3"/>
      <c r="I50" s="3"/>
      <c r="J50" s="3"/>
      <c r="K50" s="3"/>
      <c r="L50" s="3"/>
      <c r="M50" s="3"/>
      <c r="N50" s="3"/>
      <c r="O50" s="3"/>
      <c r="P50" s="3"/>
      <c r="Q50" s="3"/>
      <c r="R50" s="3"/>
      <c r="S50" s="3"/>
      <c r="T50" s="3"/>
      <c r="U50" s="3"/>
      <c r="V50" s="3"/>
      <c r="W50" s="3"/>
      <c r="X50" s="3"/>
      <c r="Y50" s="3"/>
      <c r="AG50" t="s">
        <v>170</v>
      </c>
    </row>
    <row r="51" spans="1:33" x14ac:dyDescent="0.2">
      <c r="A51" s="265"/>
      <c r="B51" s="266"/>
      <c r="C51" s="266"/>
      <c r="D51" s="266"/>
      <c r="E51" s="266"/>
      <c r="F51" s="266"/>
      <c r="G51" s="267"/>
      <c r="H51" s="3"/>
      <c r="I51" s="3"/>
      <c r="J51" s="3"/>
      <c r="K51" s="3"/>
      <c r="L51" s="3"/>
      <c r="M51" s="3"/>
      <c r="N51" s="3"/>
      <c r="O51" s="3"/>
      <c r="P51" s="3"/>
      <c r="Q51" s="3"/>
      <c r="R51" s="3"/>
      <c r="S51" s="3"/>
      <c r="T51" s="3"/>
      <c r="U51" s="3"/>
      <c r="V51" s="3"/>
      <c r="W51" s="3"/>
      <c r="X51" s="3"/>
      <c r="Y51" s="3"/>
    </row>
    <row r="52" spans="1:33" x14ac:dyDescent="0.2">
      <c r="A52" s="265"/>
      <c r="B52" s="266"/>
      <c r="C52" s="266"/>
      <c r="D52" s="266"/>
      <c r="E52" s="266"/>
      <c r="F52" s="266"/>
      <c r="G52" s="267"/>
      <c r="H52" s="3"/>
      <c r="I52" s="3"/>
      <c r="J52" s="3"/>
      <c r="K52" s="3"/>
      <c r="L52" s="3"/>
      <c r="M52" s="3"/>
      <c r="N52" s="3"/>
      <c r="O52" s="3"/>
      <c r="P52" s="3"/>
      <c r="Q52" s="3"/>
      <c r="R52" s="3"/>
      <c r="S52" s="3"/>
      <c r="T52" s="3"/>
      <c r="U52" s="3"/>
      <c r="V52" s="3"/>
      <c r="W52" s="3"/>
      <c r="X52" s="3"/>
      <c r="Y52" s="3"/>
    </row>
    <row r="53" spans="1:33" x14ac:dyDescent="0.2">
      <c r="A53" s="265"/>
      <c r="B53" s="266"/>
      <c r="C53" s="266"/>
      <c r="D53" s="266"/>
      <c r="E53" s="266"/>
      <c r="F53" s="266"/>
      <c r="G53" s="267"/>
      <c r="H53" s="3"/>
      <c r="I53" s="3"/>
      <c r="J53" s="3"/>
      <c r="K53" s="3"/>
      <c r="L53" s="3"/>
      <c r="M53" s="3"/>
      <c r="N53" s="3"/>
      <c r="O53" s="3"/>
      <c r="P53" s="3"/>
      <c r="Q53" s="3"/>
      <c r="R53" s="3"/>
      <c r="S53" s="3"/>
      <c r="T53" s="3"/>
      <c r="U53" s="3"/>
      <c r="V53" s="3"/>
      <c r="W53" s="3"/>
      <c r="X53" s="3"/>
      <c r="Y53" s="3"/>
    </row>
    <row r="54" spans="1:33" x14ac:dyDescent="0.2">
      <c r="A54" s="268"/>
      <c r="B54" s="269"/>
      <c r="C54" s="269"/>
      <c r="D54" s="269"/>
      <c r="E54" s="269"/>
      <c r="F54" s="269"/>
      <c r="G54" s="270"/>
      <c r="H54" s="3"/>
      <c r="I54" s="3"/>
      <c r="J54" s="3"/>
      <c r="K54" s="3"/>
      <c r="L54" s="3"/>
      <c r="M54" s="3"/>
      <c r="N54" s="3"/>
      <c r="O54" s="3"/>
      <c r="P54" s="3"/>
      <c r="Q54" s="3"/>
      <c r="R54" s="3"/>
      <c r="S54" s="3"/>
      <c r="T54" s="3"/>
      <c r="U54" s="3"/>
      <c r="V54" s="3"/>
      <c r="W54" s="3"/>
      <c r="X54" s="3"/>
      <c r="Y54" s="3"/>
    </row>
    <row r="55" spans="1:33" x14ac:dyDescent="0.2">
      <c r="A55" s="3"/>
      <c r="B55" s="4"/>
      <c r="C55" s="140"/>
      <c r="D55" s="6"/>
      <c r="E55" s="3"/>
      <c r="F55" s="3"/>
      <c r="G55" s="3"/>
      <c r="H55" s="3"/>
      <c r="I55" s="3"/>
      <c r="J55" s="3"/>
      <c r="K55" s="3"/>
      <c r="L55" s="3"/>
      <c r="M55" s="3"/>
      <c r="N55" s="3"/>
      <c r="O55" s="3"/>
      <c r="P55" s="3"/>
      <c r="Q55" s="3"/>
      <c r="R55" s="3"/>
      <c r="S55" s="3"/>
      <c r="T55" s="3"/>
      <c r="U55" s="3"/>
      <c r="V55" s="3"/>
      <c r="W55" s="3"/>
      <c r="X55" s="3"/>
      <c r="Y55" s="3"/>
    </row>
    <row r="56" spans="1:33" x14ac:dyDescent="0.2">
      <c r="C56" s="142"/>
      <c r="D56" s="10"/>
      <c r="AG56" t="s">
        <v>171</v>
      </c>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sheetData>
  <sheetProtection algorithmName="SHA-512" hashValue="lGU+VjJI9suarab1oB8HEFCtVJZr2jhBmXwdy/sxYnWSQZ0sG1def9AQlOmRq45W/G60k0MRoajTf4n22ujXrg==" saltValue="anqLTb2RF2xgTVzDcStC7Q==" spinCount="100000" sheet="1" objects="1" scenarios="1"/>
  <mergeCells count="6">
    <mergeCell ref="A50:G54"/>
    <mergeCell ref="A1:G1"/>
    <mergeCell ref="C2:G2"/>
    <mergeCell ref="C3:G3"/>
    <mergeCell ref="C4:G4"/>
    <mergeCell ref="A49:C4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0F774-286C-4C93-B49D-D774D4F26A65}">
  <sheetPr>
    <outlinePr summaryBelow="0"/>
  </sheetPr>
  <dimension ref="A1:I5009"/>
  <sheetViews>
    <sheetView workbookViewId="0">
      <pane ySplit="7" topLeftCell="A415" activePane="bottomLeft" state="frozen"/>
      <selection pane="bottomLeft" activeCell="G398" sqref="G398"/>
    </sheetView>
  </sheetViews>
  <sheetFormatPr defaultRowHeight="12.75" outlineLevelRow="3" x14ac:dyDescent="0.2"/>
  <cols>
    <col min="1" max="1" width="5.28515625" style="199"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s>
  <sheetData>
    <row r="1" spans="1:9" ht="15.75" customHeight="1" x14ac:dyDescent="0.25">
      <c r="A1" s="271" t="s">
        <v>5</v>
      </c>
      <c r="B1" s="271"/>
      <c r="C1" s="271"/>
      <c r="D1" s="271"/>
      <c r="E1" s="271"/>
      <c r="F1" s="271"/>
      <c r="G1" s="271"/>
    </row>
    <row r="2" spans="1:9" ht="24.95" customHeight="1" x14ac:dyDescent="0.2">
      <c r="A2" s="197" t="s">
        <v>6</v>
      </c>
      <c r="B2" s="49" t="s">
        <v>35</v>
      </c>
      <c r="C2" s="272" t="s">
        <v>36</v>
      </c>
      <c r="D2" s="273"/>
      <c r="E2" s="273"/>
      <c r="F2" s="273"/>
      <c r="G2" s="274"/>
    </row>
    <row r="3" spans="1:9" ht="24.95" customHeight="1" x14ac:dyDescent="0.2">
      <c r="A3" s="197" t="s">
        <v>7</v>
      </c>
      <c r="B3" s="49" t="s">
        <v>37</v>
      </c>
      <c r="C3" s="272" t="s">
        <v>38</v>
      </c>
      <c r="D3" s="273"/>
      <c r="E3" s="273"/>
      <c r="F3" s="273"/>
      <c r="G3" s="274"/>
    </row>
    <row r="4" spans="1:9" ht="24.95" customHeight="1" x14ac:dyDescent="0.2">
      <c r="A4" s="198" t="s">
        <v>8</v>
      </c>
      <c r="B4" s="99" t="s">
        <v>41</v>
      </c>
      <c r="C4" s="275" t="s">
        <v>42</v>
      </c>
      <c r="D4" s="276"/>
      <c r="E4" s="276"/>
      <c r="F4" s="276"/>
      <c r="G4" s="277"/>
    </row>
    <row r="5" spans="1:9" x14ac:dyDescent="0.2">
      <c r="D5" s="10"/>
    </row>
    <row r="6" spans="1:9" ht="38.25" x14ac:dyDescent="0.2">
      <c r="A6" s="200" t="s">
        <v>121</v>
      </c>
      <c r="B6" s="103" t="s">
        <v>122</v>
      </c>
      <c r="C6" s="103" t="s">
        <v>123</v>
      </c>
      <c r="D6" s="102" t="s">
        <v>124</v>
      </c>
      <c r="E6" s="101" t="s">
        <v>125</v>
      </c>
      <c r="F6" s="100" t="s">
        <v>126</v>
      </c>
      <c r="G6" s="101" t="s">
        <v>24</v>
      </c>
      <c r="H6" s="104" t="s">
        <v>136</v>
      </c>
      <c r="I6" s="104" t="s">
        <v>137</v>
      </c>
    </row>
    <row r="7" spans="1:9" hidden="1" x14ac:dyDescent="0.2">
      <c r="A7" s="201"/>
      <c r="B7" s="4"/>
      <c r="C7" s="4"/>
      <c r="D7" s="6"/>
      <c r="E7" s="106"/>
      <c r="F7" s="107"/>
      <c r="G7" s="107"/>
      <c r="H7" s="107"/>
      <c r="I7" s="107"/>
    </row>
    <row r="8" spans="1:9" x14ac:dyDescent="0.2">
      <c r="A8" s="202" t="s">
        <v>143</v>
      </c>
      <c r="B8" s="117" t="s">
        <v>54</v>
      </c>
      <c r="C8" s="137" t="s">
        <v>56</v>
      </c>
      <c r="D8" s="118"/>
      <c r="E8" s="119"/>
      <c r="F8" s="120"/>
      <c r="G8" s="120">
        <f>SUM(G9:G19)</f>
        <v>0</v>
      </c>
      <c r="H8" s="120"/>
      <c r="I8" s="121"/>
    </row>
    <row r="9" spans="1:9" ht="22.5" outlineLevel="1" x14ac:dyDescent="0.2">
      <c r="A9" s="203">
        <v>1</v>
      </c>
      <c r="B9" s="124" t="s">
        <v>172</v>
      </c>
      <c r="C9" s="139" t="s">
        <v>173</v>
      </c>
      <c r="D9" s="125" t="s">
        <v>174</v>
      </c>
      <c r="E9" s="126">
        <v>165.255</v>
      </c>
      <c r="F9" s="127"/>
      <c r="G9" s="128">
        <f>ROUND(E9*F9,2)</f>
        <v>0</v>
      </c>
      <c r="H9" s="128" t="s">
        <v>166</v>
      </c>
      <c r="I9" s="129" t="s">
        <v>166</v>
      </c>
    </row>
    <row r="10" spans="1:9" outlineLevel="2" x14ac:dyDescent="0.2">
      <c r="A10" s="204"/>
      <c r="B10" s="113"/>
      <c r="C10" s="145" t="s">
        <v>1196</v>
      </c>
      <c r="D10" s="143"/>
      <c r="E10" s="144"/>
      <c r="F10" s="114"/>
      <c r="G10" s="114"/>
      <c r="H10" s="114"/>
      <c r="I10" s="114"/>
    </row>
    <row r="11" spans="1:9" outlineLevel="3" x14ac:dyDescent="0.2">
      <c r="A11" s="204"/>
      <c r="B11" s="113"/>
      <c r="C11" s="145">
        <v>165.255</v>
      </c>
      <c r="D11" s="143"/>
      <c r="E11" s="170">
        <v>165.255</v>
      </c>
      <c r="F11" s="114"/>
      <c r="G11" s="114"/>
      <c r="H11" s="114"/>
      <c r="I11" s="114"/>
    </row>
    <row r="12" spans="1:9" ht="22.5" outlineLevel="1" x14ac:dyDescent="0.2">
      <c r="A12" s="203">
        <v>2</v>
      </c>
      <c r="B12" s="124" t="s">
        <v>175</v>
      </c>
      <c r="C12" s="139" t="s">
        <v>176</v>
      </c>
      <c r="D12" s="125" t="s">
        <v>174</v>
      </c>
      <c r="E12" s="126">
        <v>3.99</v>
      </c>
      <c r="F12" s="127"/>
      <c r="G12" s="128">
        <f>ROUND(E12*F12,2)</f>
        <v>0</v>
      </c>
      <c r="H12" s="128" t="s">
        <v>166</v>
      </c>
      <c r="I12" s="129" t="s">
        <v>166</v>
      </c>
    </row>
    <row r="13" spans="1:9" outlineLevel="2" x14ac:dyDescent="0.2">
      <c r="A13" s="204"/>
      <c r="B13" s="113"/>
      <c r="C13" s="145" t="s">
        <v>177</v>
      </c>
      <c r="D13" s="143"/>
      <c r="E13" s="144"/>
      <c r="F13" s="114"/>
      <c r="G13" s="114"/>
      <c r="H13" s="114"/>
      <c r="I13" s="114"/>
    </row>
    <row r="14" spans="1:9" outlineLevel="3" x14ac:dyDescent="0.2">
      <c r="A14" s="204"/>
      <c r="B14" s="113"/>
      <c r="C14" s="145" t="s">
        <v>178</v>
      </c>
      <c r="D14" s="143"/>
      <c r="E14" s="144">
        <v>3.99</v>
      </c>
      <c r="F14" s="114"/>
      <c r="G14" s="114"/>
      <c r="H14" s="114"/>
      <c r="I14" s="114"/>
    </row>
    <row r="15" spans="1:9" ht="22.5" outlineLevel="1" x14ac:dyDescent="0.2">
      <c r="A15" s="203">
        <v>3</v>
      </c>
      <c r="B15" s="124" t="s">
        <v>179</v>
      </c>
      <c r="C15" s="139" t="s">
        <v>180</v>
      </c>
      <c r="D15" s="125" t="s">
        <v>174</v>
      </c>
      <c r="E15" s="126">
        <v>169.245</v>
      </c>
      <c r="F15" s="127"/>
      <c r="G15" s="128">
        <f>ROUND(E15*F15,2)</f>
        <v>0</v>
      </c>
      <c r="H15" s="128" t="s">
        <v>166</v>
      </c>
      <c r="I15" s="129" t="s">
        <v>166</v>
      </c>
    </row>
    <row r="16" spans="1:9" outlineLevel="2" x14ac:dyDescent="0.2">
      <c r="A16" s="204"/>
      <c r="B16" s="113"/>
      <c r="C16" s="145" t="s">
        <v>1197</v>
      </c>
      <c r="D16" s="143"/>
      <c r="E16" s="144"/>
      <c r="F16" s="114"/>
      <c r="G16" s="114"/>
      <c r="H16" s="114"/>
      <c r="I16" s="114"/>
    </row>
    <row r="17" spans="1:9" outlineLevel="3" x14ac:dyDescent="0.2">
      <c r="A17" s="204"/>
      <c r="B17" s="113"/>
      <c r="C17" s="145">
        <v>169.245</v>
      </c>
      <c r="D17" s="143"/>
      <c r="E17" s="144">
        <v>169.245</v>
      </c>
      <c r="F17" s="114"/>
      <c r="G17" s="114"/>
      <c r="H17" s="114"/>
      <c r="I17" s="114"/>
    </row>
    <row r="18" spans="1:9" ht="22.5" outlineLevel="1" x14ac:dyDescent="0.2">
      <c r="A18" s="205">
        <v>4</v>
      </c>
      <c r="B18" s="131" t="s">
        <v>181</v>
      </c>
      <c r="C18" s="138" t="s">
        <v>182</v>
      </c>
      <c r="D18" s="132" t="s">
        <v>174</v>
      </c>
      <c r="E18" s="126">
        <v>169.245</v>
      </c>
      <c r="F18" s="134"/>
      <c r="G18" s="135">
        <f>ROUND(E18*F18,2)</f>
        <v>0</v>
      </c>
      <c r="H18" s="135" t="s">
        <v>166</v>
      </c>
      <c r="I18" s="136" t="s">
        <v>166</v>
      </c>
    </row>
    <row r="19" spans="1:9" ht="22.5" outlineLevel="1" x14ac:dyDescent="0.2">
      <c r="A19" s="205">
        <v>5</v>
      </c>
      <c r="B19" s="131" t="s">
        <v>183</v>
      </c>
      <c r="C19" s="138" t="s">
        <v>184</v>
      </c>
      <c r="D19" s="132" t="s">
        <v>174</v>
      </c>
      <c r="E19" s="126">
        <v>169.245</v>
      </c>
      <c r="F19" s="134"/>
      <c r="G19" s="135">
        <f>ROUND(E19*F19,2)</f>
        <v>0</v>
      </c>
      <c r="H19" s="135" t="s">
        <v>166</v>
      </c>
      <c r="I19" s="136" t="s">
        <v>166</v>
      </c>
    </row>
    <row r="20" spans="1:9" x14ac:dyDescent="0.2">
      <c r="A20" s="202" t="s">
        <v>143</v>
      </c>
      <c r="B20" s="117" t="s">
        <v>39</v>
      </c>
      <c r="C20" s="137" t="s">
        <v>58</v>
      </c>
      <c r="D20" s="118"/>
      <c r="E20" s="119"/>
      <c r="F20" s="120"/>
      <c r="G20" s="120">
        <f>SUM(G21:G61)</f>
        <v>0</v>
      </c>
      <c r="H20" s="120"/>
      <c r="I20" s="121"/>
    </row>
    <row r="21" spans="1:9" outlineLevel="1" x14ac:dyDescent="0.2">
      <c r="A21" s="203">
        <v>6</v>
      </c>
      <c r="B21" s="124" t="s">
        <v>185</v>
      </c>
      <c r="C21" s="139" t="s">
        <v>186</v>
      </c>
      <c r="D21" s="125" t="s">
        <v>174</v>
      </c>
      <c r="E21" s="126">
        <v>12.6434</v>
      </c>
      <c r="F21" s="127"/>
      <c r="G21" s="128">
        <f>ROUND(E21*F21,2)</f>
        <v>0</v>
      </c>
      <c r="H21" s="128" t="s">
        <v>166</v>
      </c>
      <c r="I21" s="129" t="s">
        <v>166</v>
      </c>
    </row>
    <row r="22" spans="1:9" outlineLevel="2" x14ac:dyDescent="0.2">
      <c r="A22" s="204"/>
      <c r="B22" s="113"/>
      <c r="C22" s="145" t="s">
        <v>187</v>
      </c>
      <c r="D22" s="143"/>
      <c r="E22" s="144"/>
      <c r="F22" s="114"/>
      <c r="G22" s="114"/>
      <c r="H22" s="114"/>
      <c r="I22" s="114"/>
    </row>
    <row r="23" spans="1:9" outlineLevel="3" x14ac:dyDescent="0.2">
      <c r="A23" s="204"/>
      <c r="B23" s="113"/>
      <c r="C23" s="145" t="s">
        <v>188</v>
      </c>
      <c r="D23" s="143"/>
      <c r="E23" s="144"/>
      <c r="F23" s="114"/>
      <c r="G23" s="114"/>
      <c r="H23" s="114"/>
      <c r="I23" s="114"/>
    </row>
    <row r="24" spans="1:9" outlineLevel="3" x14ac:dyDescent="0.2">
      <c r="A24" s="204"/>
      <c r="B24" s="113"/>
      <c r="C24" s="145" t="s">
        <v>189</v>
      </c>
      <c r="D24" s="143"/>
      <c r="E24" s="144">
        <v>12.64</v>
      </c>
      <c r="F24" s="114"/>
      <c r="G24" s="114"/>
      <c r="H24" s="114"/>
      <c r="I24" s="114"/>
    </row>
    <row r="25" spans="1:9" outlineLevel="1" x14ac:dyDescent="0.2">
      <c r="A25" s="203">
        <v>7</v>
      </c>
      <c r="B25" s="124" t="s">
        <v>190</v>
      </c>
      <c r="C25" s="139" t="s">
        <v>191</v>
      </c>
      <c r="D25" s="125" t="s">
        <v>192</v>
      </c>
      <c r="E25" s="126">
        <v>7.1319999999999997</v>
      </c>
      <c r="F25" s="127"/>
      <c r="G25" s="128">
        <f>ROUND(E25*F25,2)</f>
        <v>0</v>
      </c>
      <c r="H25" s="128" t="s">
        <v>166</v>
      </c>
      <c r="I25" s="129" t="s">
        <v>166</v>
      </c>
    </row>
    <row r="26" spans="1:9" outlineLevel="2" x14ac:dyDescent="0.2">
      <c r="A26" s="204"/>
      <c r="B26" s="113"/>
      <c r="C26" s="145" t="s">
        <v>193</v>
      </c>
      <c r="D26" s="143"/>
      <c r="E26" s="144"/>
      <c r="F26" s="114"/>
      <c r="G26" s="114"/>
      <c r="H26" s="114"/>
      <c r="I26" s="114"/>
    </row>
    <row r="27" spans="1:9" outlineLevel="3" x14ac:dyDescent="0.2">
      <c r="A27" s="204"/>
      <c r="B27" s="113"/>
      <c r="C27" s="145" t="s">
        <v>194</v>
      </c>
      <c r="D27" s="143"/>
      <c r="E27" s="144"/>
      <c r="F27" s="114"/>
      <c r="G27" s="114"/>
      <c r="H27" s="114"/>
      <c r="I27" s="114"/>
    </row>
    <row r="28" spans="1:9" outlineLevel="3" x14ac:dyDescent="0.2">
      <c r="A28" s="204"/>
      <c r="B28" s="113"/>
      <c r="C28" s="145" t="s">
        <v>195</v>
      </c>
      <c r="D28" s="143"/>
      <c r="E28" s="144">
        <v>7.13</v>
      </c>
      <c r="F28" s="114"/>
      <c r="G28" s="114"/>
      <c r="H28" s="114"/>
      <c r="I28" s="114"/>
    </row>
    <row r="29" spans="1:9" outlineLevel="1" x14ac:dyDescent="0.2">
      <c r="A29" s="205">
        <v>8</v>
      </c>
      <c r="B29" s="131" t="s">
        <v>196</v>
      </c>
      <c r="C29" s="138" t="s">
        <v>197</v>
      </c>
      <c r="D29" s="132" t="s">
        <v>192</v>
      </c>
      <c r="E29" s="133">
        <v>7.1319999999999997</v>
      </c>
      <c r="F29" s="134"/>
      <c r="G29" s="135">
        <f>ROUND(E29*F29,2)</f>
        <v>0</v>
      </c>
      <c r="H29" s="135" t="s">
        <v>166</v>
      </c>
      <c r="I29" s="136" t="s">
        <v>166</v>
      </c>
    </row>
    <row r="30" spans="1:9" outlineLevel="1" x14ac:dyDescent="0.2">
      <c r="A30" s="205">
        <v>9</v>
      </c>
      <c r="B30" s="131" t="s">
        <v>198</v>
      </c>
      <c r="C30" s="138" t="s">
        <v>199</v>
      </c>
      <c r="D30" s="132" t="s">
        <v>200</v>
      </c>
      <c r="E30" s="133">
        <v>1.2629999999999999</v>
      </c>
      <c r="F30" s="134"/>
      <c r="G30" s="135">
        <f>ROUND(E30*F30,2)</f>
        <v>0</v>
      </c>
      <c r="H30" s="135" t="s">
        <v>166</v>
      </c>
      <c r="I30" s="136" t="s">
        <v>166</v>
      </c>
    </row>
    <row r="31" spans="1:9" ht="22.5" outlineLevel="1" x14ac:dyDescent="0.2">
      <c r="A31" s="203">
        <v>10</v>
      </c>
      <c r="B31" s="124" t="s">
        <v>201</v>
      </c>
      <c r="C31" s="139" t="s">
        <v>202</v>
      </c>
      <c r="D31" s="125" t="s">
        <v>192</v>
      </c>
      <c r="E31" s="126">
        <v>70.605000000000004</v>
      </c>
      <c r="F31" s="127"/>
      <c r="G31" s="128">
        <f>ROUND(E31*F31,2)</f>
        <v>0</v>
      </c>
      <c r="H31" s="128" t="s">
        <v>166</v>
      </c>
      <c r="I31" s="129" t="s">
        <v>166</v>
      </c>
    </row>
    <row r="32" spans="1:9" outlineLevel="2" x14ac:dyDescent="0.2">
      <c r="A32" s="204"/>
      <c r="B32" s="113"/>
      <c r="C32" s="145" t="s">
        <v>203</v>
      </c>
      <c r="D32" s="143"/>
      <c r="E32" s="144"/>
      <c r="F32" s="114"/>
      <c r="G32" s="114"/>
      <c r="H32" s="114"/>
      <c r="I32" s="114"/>
    </row>
    <row r="33" spans="1:9" outlineLevel="3" x14ac:dyDescent="0.2">
      <c r="A33" s="204"/>
      <c r="B33" s="113"/>
      <c r="C33" s="145" t="s">
        <v>1198</v>
      </c>
      <c r="D33" s="143"/>
      <c r="E33" s="144"/>
      <c r="F33" s="114"/>
      <c r="G33" s="114"/>
      <c r="H33" s="114"/>
      <c r="I33" s="114"/>
    </row>
    <row r="34" spans="1:9" outlineLevel="3" x14ac:dyDescent="0.2">
      <c r="A34" s="204"/>
      <c r="B34" s="113"/>
      <c r="C34" s="145">
        <v>70.605000000000004</v>
      </c>
      <c r="D34" s="143"/>
      <c r="E34" s="144">
        <v>70.605000000000004</v>
      </c>
      <c r="F34" s="114"/>
      <c r="G34" s="114"/>
      <c r="H34" s="114"/>
      <c r="I34" s="114"/>
    </row>
    <row r="35" spans="1:9" outlineLevel="1" x14ac:dyDescent="0.2">
      <c r="A35" s="203">
        <v>11</v>
      </c>
      <c r="B35" s="124" t="s">
        <v>204</v>
      </c>
      <c r="C35" s="139" t="s">
        <v>205</v>
      </c>
      <c r="D35" s="125" t="s">
        <v>174</v>
      </c>
      <c r="E35" s="126">
        <v>15.153</v>
      </c>
      <c r="F35" s="127"/>
      <c r="G35" s="128">
        <f>ROUND(E35*F35,2)</f>
        <v>0</v>
      </c>
      <c r="H35" s="128" t="s">
        <v>166</v>
      </c>
      <c r="I35" s="129" t="s">
        <v>166</v>
      </c>
    </row>
    <row r="36" spans="1:9" ht="22.5" outlineLevel="2" x14ac:dyDescent="0.2">
      <c r="A36" s="204"/>
      <c r="B36" s="113"/>
      <c r="C36" s="145" t="s">
        <v>1199</v>
      </c>
      <c r="D36" s="143"/>
      <c r="E36" s="144"/>
      <c r="F36" s="114"/>
      <c r="G36" s="114"/>
      <c r="H36" s="114"/>
      <c r="I36" s="114"/>
    </row>
    <row r="37" spans="1:9" outlineLevel="3" x14ac:dyDescent="0.2">
      <c r="A37" s="204"/>
      <c r="B37" s="113"/>
      <c r="C37" s="145" t="s">
        <v>177</v>
      </c>
      <c r="D37" s="143"/>
      <c r="E37" s="144"/>
      <c r="F37" s="114"/>
      <c r="G37" s="114"/>
      <c r="H37" s="114"/>
      <c r="I37" s="114"/>
    </row>
    <row r="38" spans="1:9" outlineLevel="3" x14ac:dyDescent="0.2">
      <c r="A38" s="204"/>
      <c r="B38" s="113"/>
      <c r="C38" s="145">
        <v>15.153</v>
      </c>
      <c r="D38" s="143"/>
      <c r="E38" s="144">
        <v>15.153</v>
      </c>
      <c r="F38" s="114"/>
      <c r="G38" s="114"/>
      <c r="H38" s="114"/>
      <c r="I38" s="114"/>
    </row>
    <row r="39" spans="1:9" outlineLevel="1" x14ac:dyDescent="0.2">
      <c r="A39" s="203">
        <v>12</v>
      </c>
      <c r="B39" s="124" t="s">
        <v>206</v>
      </c>
      <c r="C39" s="139" t="s">
        <v>207</v>
      </c>
      <c r="D39" s="125" t="s">
        <v>192</v>
      </c>
      <c r="E39" s="126">
        <v>27.31</v>
      </c>
      <c r="F39" s="127"/>
      <c r="G39" s="128">
        <f>ROUND(E39*F39,2)</f>
        <v>0</v>
      </c>
      <c r="H39" s="128" t="s">
        <v>166</v>
      </c>
      <c r="I39" s="129" t="s">
        <v>166</v>
      </c>
    </row>
    <row r="40" spans="1:9" outlineLevel="2" x14ac:dyDescent="0.2">
      <c r="A40" s="204"/>
      <c r="B40" s="113"/>
      <c r="C40" s="145" t="s">
        <v>208</v>
      </c>
      <c r="D40" s="143"/>
      <c r="E40" s="144"/>
      <c r="F40" s="114"/>
      <c r="G40" s="114"/>
      <c r="H40" s="114"/>
      <c r="I40" s="114"/>
    </row>
    <row r="41" spans="1:9" outlineLevel="3" x14ac:dyDescent="0.2">
      <c r="A41" s="204"/>
      <c r="B41" s="113"/>
      <c r="C41" s="145" t="s">
        <v>209</v>
      </c>
      <c r="D41" s="143"/>
      <c r="E41" s="144">
        <v>27.31</v>
      </c>
      <c r="F41" s="114"/>
      <c r="G41" s="114"/>
      <c r="H41" s="114"/>
      <c r="I41" s="114"/>
    </row>
    <row r="42" spans="1:9" outlineLevel="1" x14ac:dyDescent="0.2">
      <c r="A42" s="205">
        <v>13</v>
      </c>
      <c r="B42" s="131" t="s">
        <v>210</v>
      </c>
      <c r="C42" s="138" t="s">
        <v>211</v>
      </c>
      <c r="D42" s="132" t="s">
        <v>192</v>
      </c>
      <c r="E42" s="133">
        <v>27.31</v>
      </c>
      <c r="F42" s="134"/>
      <c r="G42" s="135">
        <f>ROUND(E42*F42,2)</f>
        <v>0</v>
      </c>
      <c r="H42" s="135" t="s">
        <v>166</v>
      </c>
      <c r="I42" s="136" t="s">
        <v>166</v>
      </c>
    </row>
    <row r="43" spans="1:9" ht="22.5" outlineLevel="1" x14ac:dyDescent="0.2">
      <c r="A43" s="205">
        <v>14</v>
      </c>
      <c r="B43" s="131" t="s">
        <v>212</v>
      </c>
      <c r="C43" s="138" t="s">
        <v>213</v>
      </c>
      <c r="D43" s="132" t="s">
        <v>200</v>
      </c>
      <c r="E43" s="133">
        <v>2.698</v>
      </c>
      <c r="F43" s="134"/>
      <c r="G43" s="135">
        <f>ROUND(E43*F43,2)</f>
        <v>0</v>
      </c>
      <c r="H43" s="135" t="s">
        <v>166</v>
      </c>
      <c r="I43" s="136" t="s">
        <v>166</v>
      </c>
    </row>
    <row r="44" spans="1:9" outlineLevel="1" x14ac:dyDescent="0.2">
      <c r="A44" s="203">
        <v>15</v>
      </c>
      <c r="B44" s="124" t="s">
        <v>214</v>
      </c>
      <c r="C44" s="139" t="s">
        <v>215</v>
      </c>
      <c r="D44" s="125" t="s">
        <v>174</v>
      </c>
      <c r="E44" s="126">
        <v>1</v>
      </c>
      <c r="F44" s="127"/>
      <c r="G44" s="128">
        <f>ROUND(E44*F44,2)</f>
        <v>0</v>
      </c>
      <c r="H44" s="128" t="s">
        <v>166</v>
      </c>
      <c r="I44" s="129" t="s">
        <v>166</v>
      </c>
    </row>
    <row r="45" spans="1:9" outlineLevel="2" x14ac:dyDescent="0.2">
      <c r="A45" s="204"/>
      <c r="B45" s="113"/>
      <c r="C45" s="145" t="s">
        <v>216</v>
      </c>
      <c r="D45" s="143"/>
      <c r="E45" s="144"/>
      <c r="F45" s="114"/>
      <c r="G45" s="114"/>
      <c r="H45" s="114"/>
      <c r="I45" s="114"/>
    </row>
    <row r="46" spans="1:9" outlineLevel="3" x14ac:dyDescent="0.2">
      <c r="A46" s="204"/>
      <c r="B46" s="113"/>
      <c r="C46" s="145" t="s">
        <v>54</v>
      </c>
      <c r="D46" s="143"/>
      <c r="E46" s="144">
        <v>1</v>
      </c>
      <c r="F46" s="114"/>
      <c r="G46" s="114"/>
      <c r="H46" s="114"/>
      <c r="I46" s="114"/>
    </row>
    <row r="47" spans="1:9" outlineLevel="1" x14ac:dyDescent="0.2">
      <c r="A47" s="203">
        <v>16</v>
      </c>
      <c r="B47" s="124" t="s">
        <v>217</v>
      </c>
      <c r="C47" s="139" t="s">
        <v>218</v>
      </c>
      <c r="D47" s="125" t="s">
        <v>192</v>
      </c>
      <c r="E47" s="126">
        <v>4</v>
      </c>
      <c r="F47" s="127"/>
      <c r="G47" s="128">
        <f>ROUND(E47*F47,2)</f>
        <v>0</v>
      </c>
      <c r="H47" s="128" t="s">
        <v>166</v>
      </c>
      <c r="I47" s="129" t="s">
        <v>166</v>
      </c>
    </row>
    <row r="48" spans="1:9" outlineLevel="2" x14ac:dyDescent="0.2">
      <c r="A48" s="204"/>
      <c r="B48" s="113"/>
      <c r="C48" s="145" t="s">
        <v>219</v>
      </c>
      <c r="D48" s="143"/>
      <c r="E48" s="144"/>
      <c r="F48" s="114"/>
      <c r="G48" s="114"/>
      <c r="H48" s="114"/>
      <c r="I48" s="114"/>
    </row>
    <row r="49" spans="1:9" outlineLevel="3" x14ac:dyDescent="0.2">
      <c r="A49" s="204"/>
      <c r="B49" s="113"/>
      <c r="C49" s="145" t="s">
        <v>43</v>
      </c>
      <c r="D49" s="143"/>
      <c r="E49" s="144">
        <v>4</v>
      </c>
      <c r="F49" s="114"/>
      <c r="G49" s="114"/>
      <c r="H49" s="114"/>
      <c r="I49" s="114"/>
    </row>
    <row r="50" spans="1:9" outlineLevel="1" x14ac:dyDescent="0.2">
      <c r="A50" s="205">
        <v>17</v>
      </c>
      <c r="B50" s="131" t="s">
        <v>220</v>
      </c>
      <c r="C50" s="138" t="s">
        <v>221</v>
      </c>
      <c r="D50" s="132" t="s">
        <v>192</v>
      </c>
      <c r="E50" s="133">
        <v>4</v>
      </c>
      <c r="F50" s="134"/>
      <c r="G50" s="135">
        <f>ROUND(E50*F50,2)</f>
        <v>0</v>
      </c>
      <c r="H50" s="135" t="s">
        <v>166</v>
      </c>
      <c r="I50" s="136" t="s">
        <v>166</v>
      </c>
    </row>
    <row r="51" spans="1:9" ht="22.5" outlineLevel="1" x14ac:dyDescent="0.2">
      <c r="A51" s="203">
        <v>18</v>
      </c>
      <c r="B51" s="124" t="s">
        <v>222</v>
      </c>
      <c r="C51" s="139" t="s">
        <v>223</v>
      </c>
      <c r="D51" s="125" t="s">
        <v>174</v>
      </c>
      <c r="E51" s="126">
        <v>3.9276</v>
      </c>
      <c r="F51" s="127"/>
      <c r="G51" s="128">
        <f>ROUND(E51*F51,2)</f>
        <v>0</v>
      </c>
      <c r="H51" s="128" t="s">
        <v>166</v>
      </c>
      <c r="I51" s="129" t="s">
        <v>166</v>
      </c>
    </row>
    <row r="52" spans="1:9" outlineLevel="2" x14ac:dyDescent="0.2">
      <c r="A52" s="204"/>
      <c r="B52" s="113"/>
      <c r="C52" s="145" t="s">
        <v>224</v>
      </c>
      <c r="D52" s="143"/>
      <c r="E52" s="144"/>
      <c r="F52" s="114"/>
      <c r="G52" s="114"/>
      <c r="H52" s="114"/>
      <c r="I52" s="114"/>
    </row>
    <row r="53" spans="1:9" outlineLevel="3" x14ac:dyDescent="0.2">
      <c r="A53" s="204"/>
      <c r="B53" s="113"/>
      <c r="C53" s="145" t="s">
        <v>225</v>
      </c>
      <c r="D53" s="143"/>
      <c r="E53" s="144">
        <v>3.93</v>
      </c>
      <c r="F53" s="114"/>
      <c r="G53" s="114"/>
      <c r="H53" s="114"/>
      <c r="I53" s="114"/>
    </row>
    <row r="54" spans="1:9" ht="22.5" outlineLevel="1" x14ac:dyDescent="0.2">
      <c r="A54" s="203">
        <v>19</v>
      </c>
      <c r="B54" s="124" t="s">
        <v>226</v>
      </c>
      <c r="C54" s="139" t="s">
        <v>227</v>
      </c>
      <c r="D54" s="125" t="s">
        <v>174</v>
      </c>
      <c r="E54" s="126">
        <v>11.7828</v>
      </c>
      <c r="F54" s="127"/>
      <c r="G54" s="128">
        <f>ROUND(E54*F54,2)</f>
        <v>0</v>
      </c>
      <c r="H54" s="128" t="s">
        <v>166</v>
      </c>
      <c r="I54" s="129" t="s">
        <v>166</v>
      </c>
    </row>
    <row r="55" spans="1:9" outlineLevel="2" x14ac:dyDescent="0.2">
      <c r="A55" s="204"/>
      <c r="B55" s="113"/>
      <c r="C55" s="145" t="s">
        <v>228</v>
      </c>
      <c r="D55" s="143"/>
      <c r="E55" s="144"/>
      <c r="F55" s="114"/>
      <c r="G55" s="114"/>
      <c r="H55" s="114"/>
      <c r="I55" s="114"/>
    </row>
    <row r="56" spans="1:9" outlineLevel="3" x14ac:dyDescent="0.2">
      <c r="A56" s="204"/>
      <c r="B56" s="113"/>
      <c r="C56" s="145" t="s">
        <v>229</v>
      </c>
      <c r="D56" s="143"/>
      <c r="E56" s="144">
        <v>11.78</v>
      </c>
      <c r="F56" s="114"/>
      <c r="G56" s="114"/>
      <c r="H56" s="114"/>
      <c r="I56" s="114"/>
    </row>
    <row r="57" spans="1:9" outlineLevel="1" x14ac:dyDescent="0.2">
      <c r="A57" s="203">
        <v>20</v>
      </c>
      <c r="B57" s="124" t="s">
        <v>230</v>
      </c>
      <c r="C57" s="139" t="s">
        <v>231</v>
      </c>
      <c r="D57" s="125" t="s">
        <v>174</v>
      </c>
      <c r="E57" s="126">
        <v>372.68</v>
      </c>
      <c r="F57" s="127"/>
      <c r="G57" s="128">
        <f>ROUND(E57*F57,2)</f>
        <v>0</v>
      </c>
      <c r="H57" s="128" t="s">
        <v>166</v>
      </c>
      <c r="I57" s="129" t="s">
        <v>166</v>
      </c>
    </row>
    <row r="58" spans="1:9" outlineLevel="2" x14ac:dyDescent="0.2">
      <c r="A58" s="204"/>
      <c r="B58" s="113"/>
      <c r="C58" s="145" t="s">
        <v>232</v>
      </c>
      <c r="D58" s="143"/>
      <c r="E58" s="144"/>
      <c r="F58" s="114"/>
      <c r="G58" s="114"/>
      <c r="H58" s="114"/>
      <c r="I58" s="114"/>
    </row>
    <row r="59" spans="1:9" outlineLevel="3" x14ac:dyDescent="0.2">
      <c r="A59" s="204"/>
      <c r="B59" s="113"/>
      <c r="C59" s="145" t="s">
        <v>233</v>
      </c>
      <c r="D59" s="143"/>
      <c r="E59" s="144">
        <v>372.68</v>
      </c>
      <c r="F59" s="114"/>
      <c r="G59" s="114"/>
      <c r="H59" s="114"/>
      <c r="I59" s="114"/>
    </row>
    <row r="60" spans="1:9" outlineLevel="1" x14ac:dyDescent="0.2">
      <c r="A60" s="205">
        <v>21</v>
      </c>
      <c r="B60" s="131" t="s">
        <v>234</v>
      </c>
      <c r="C60" s="138" t="s">
        <v>235</v>
      </c>
      <c r="D60" s="132" t="s">
        <v>236</v>
      </c>
      <c r="E60" s="133">
        <v>1</v>
      </c>
      <c r="F60" s="134"/>
      <c r="G60" s="135">
        <f>ROUND(E60*F60,2)</f>
        <v>0</v>
      </c>
      <c r="H60" s="135" t="s">
        <v>147</v>
      </c>
      <c r="I60" s="136" t="s">
        <v>148</v>
      </c>
    </row>
    <row r="61" spans="1:9" ht="22.5" outlineLevel="1" x14ac:dyDescent="0.2">
      <c r="A61" s="205">
        <v>22</v>
      </c>
      <c r="B61" s="131" t="s">
        <v>237</v>
      </c>
      <c r="C61" s="138" t="s">
        <v>238</v>
      </c>
      <c r="D61" s="132" t="s">
        <v>192</v>
      </c>
      <c r="E61" s="133">
        <v>588</v>
      </c>
      <c r="F61" s="134"/>
      <c r="G61" s="135">
        <f>ROUND(E61*F61,2)</f>
        <v>0</v>
      </c>
      <c r="H61" s="135" t="s">
        <v>166</v>
      </c>
      <c r="I61" s="136" t="s">
        <v>166</v>
      </c>
    </row>
    <row r="62" spans="1:9" x14ac:dyDescent="0.2">
      <c r="A62" s="202" t="s">
        <v>143</v>
      </c>
      <c r="B62" s="117" t="s">
        <v>41</v>
      </c>
      <c r="C62" s="137" t="s">
        <v>59</v>
      </c>
      <c r="D62" s="118"/>
      <c r="E62" s="119"/>
      <c r="F62" s="120"/>
      <c r="G62" s="120">
        <f>SUM(G63:G110)</f>
        <v>0</v>
      </c>
      <c r="H62" s="120"/>
      <c r="I62" s="121"/>
    </row>
    <row r="63" spans="1:9" ht="22.5" outlineLevel="1" x14ac:dyDescent="0.2">
      <c r="A63" s="203">
        <v>23</v>
      </c>
      <c r="B63" s="124" t="s">
        <v>239</v>
      </c>
      <c r="C63" s="139" t="s">
        <v>240</v>
      </c>
      <c r="D63" s="125" t="s">
        <v>192</v>
      </c>
      <c r="E63" s="126">
        <v>8</v>
      </c>
      <c r="F63" s="127"/>
      <c r="G63" s="128">
        <f>ROUND(E63*F63,2)</f>
        <v>0</v>
      </c>
      <c r="H63" s="128" t="s">
        <v>166</v>
      </c>
      <c r="I63" s="129" t="s">
        <v>166</v>
      </c>
    </row>
    <row r="64" spans="1:9" outlineLevel="2" x14ac:dyDescent="0.2">
      <c r="A64" s="204"/>
      <c r="B64" s="113"/>
      <c r="C64" s="145" t="s">
        <v>241</v>
      </c>
      <c r="D64" s="143"/>
      <c r="E64" s="144"/>
      <c r="F64" s="114"/>
      <c r="G64" s="114"/>
      <c r="H64" s="114"/>
      <c r="I64" s="114"/>
    </row>
    <row r="65" spans="1:9" outlineLevel="3" x14ac:dyDescent="0.2">
      <c r="A65" s="204"/>
      <c r="B65" s="113"/>
      <c r="C65" s="145" t="s">
        <v>65</v>
      </c>
      <c r="D65" s="143"/>
      <c r="E65" s="144">
        <v>8</v>
      </c>
      <c r="F65" s="114"/>
      <c r="G65" s="114"/>
      <c r="H65" s="114"/>
      <c r="I65" s="114"/>
    </row>
    <row r="66" spans="1:9" ht="45" outlineLevel="1" x14ac:dyDescent="0.2">
      <c r="A66" s="203">
        <v>24</v>
      </c>
      <c r="B66" s="124" t="s">
        <v>242</v>
      </c>
      <c r="C66" s="139" t="s">
        <v>243</v>
      </c>
      <c r="D66" s="125" t="s">
        <v>192</v>
      </c>
      <c r="E66" s="126">
        <v>210.48</v>
      </c>
      <c r="F66" s="127"/>
      <c r="G66" s="128">
        <f>ROUND(E66*F66,2)</f>
        <v>0</v>
      </c>
      <c r="H66" s="128" t="s">
        <v>166</v>
      </c>
      <c r="I66" s="129" t="s">
        <v>166</v>
      </c>
    </row>
    <row r="67" spans="1:9" outlineLevel="2" x14ac:dyDescent="0.2">
      <c r="A67" s="204"/>
      <c r="B67" s="113"/>
      <c r="C67" s="145" t="s">
        <v>244</v>
      </c>
      <c r="D67" s="143"/>
      <c r="E67" s="144"/>
      <c r="F67" s="114"/>
      <c r="G67" s="114"/>
      <c r="H67" s="114"/>
      <c r="I67" s="114"/>
    </row>
    <row r="68" spans="1:9" outlineLevel="3" x14ac:dyDescent="0.2">
      <c r="A68" s="204"/>
      <c r="B68" s="113"/>
      <c r="C68" s="145" t="s">
        <v>245</v>
      </c>
      <c r="D68" s="143"/>
      <c r="E68" s="144"/>
      <c r="F68" s="114"/>
      <c r="G68" s="114"/>
      <c r="H68" s="114"/>
      <c r="I68" s="114"/>
    </row>
    <row r="69" spans="1:9" outlineLevel="3" x14ac:dyDescent="0.2">
      <c r="A69" s="204"/>
      <c r="B69" s="113"/>
      <c r="C69" s="145" t="s">
        <v>1200</v>
      </c>
      <c r="D69" s="143"/>
      <c r="E69" s="144"/>
      <c r="F69" s="114"/>
      <c r="G69" s="114"/>
      <c r="H69" s="114"/>
      <c r="I69" s="114"/>
    </row>
    <row r="70" spans="1:9" outlineLevel="3" x14ac:dyDescent="0.2">
      <c r="A70" s="204"/>
      <c r="B70" s="113"/>
      <c r="C70" s="145" t="s">
        <v>246</v>
      </c>
      <c r="D70" s="143"/>
      <c r="E70" s="144"/>
      <c r="F70" s="114"/>
      <c r="G70" s="114"/>
      <c r="H70" s="114"/>
      <c r="I70" s="114"/>
    </row>
    <row r="71" spans="1:9" outlineLevel="3" x14ac:dyDescent="0.2">
      <c r="A71" s="204"/>
      <c r="B71" s="113"/>
      <c r="C71" s="145">
        <v>210.48</v>
      </c>
      <c r="D71" s="143"/>
      <c r="E71" s="144">
        <v>210.48</v>
      </c>
      <c r="F71" s="114"/>
      <c r="G71" s="114"/>
      <c r="H71" s="114"/>
      <c r="I71" s="114"/>
    </row>
    <row r="72" spans="1:9" ht="33.75" outlineLevel="1" x14ac:dyDescent="0.2">
      <c r="A72" s="203">
        <v>25</v>
      </c>
      <c r="B72" s="124" t="s">
        <v>247</v>
      </c>
      <c r="C72" s="139" t="s">
        <v>248</v>
      </c>
      <c r="D72" s="125" t="s">
        <v>174</v>
      </c>
      <c r="E72" s="126">
        <v>0.75600000000000001</v>
      </c>
      <c r="F72" s="127"/>
      <c r="G72" s="128">
        <f>ROUND(E72*F72,2)</f>
        <v>0</v>
      </c>
      <c r="H72" s="128" t="s">
        <v>166</v>
      </c>
      <c r="I72" s="129" t="s">
        <v>166</v>
      </c>
    </row>
    <row r="73" spans="1:9" outlineLevel="2" x14ac:dyDescent="0.2">
      <c r="A73" s="204"/>
      <c r="B73" s="113"/>
      <c r="C73" s="145" t="s">
        <v>249</v>
      </c>
      <c r="D73" s="143"/>
      <c r="E73" s="144"/>
      <c r="F73" s="114"/>
      <c r="G73" s="114"/>
      <c r="H73" s="114"/>
      <c r="I73" s="114"/>
    </row>
    <row r="74" spans="1:9" outlineLevel="3" x14ac:dyDescent="0.2">
      <c r="A74" s="204"/>
      <c r="B74" s="113"/>
      <c r="C74" s="145" t="s">
        <v>250</v>
      </c>
      <c r="D74" s="143"/>
      <c r="E74" s="144">
        <v>0.76</v>
      </c>
      <c r="F74" s="114"/>
      <c r="G74" s="114"/>
      <c r="H74" s="114"/>
      <c r="I74" s="114"/>
    </row>
    <row r="75" spans="1:9" ht="22.5" outlineLevel="1" x14ac:dyDescent="0.2">
      <c r="A75" s="205">
        <v>26</v>
      </c>
      <c r="B75" s="131" t="s">
        <v>251</v>
      </c>
      <c r="C75" s="138" t="s">
        <v>252</v>
      </c>
      <c r="D75" s="132" t="s">
        <v>200</v>
      </c>
      <c r="E75" s="133">
        <v>1.6987000000000001</v>
      </c>
      <c r="F75" s="134"/>
      <c r="G75" s="135">
        <f t="shared" ref="G75:G80" si="0">ROUND(E75*F75,2)</f>
        <v>0</v>
      </c>
      <c r="H75" s="135" t="s">
        <v>166</v>
      </c>
      <c r="I75" s="136" t="s">
        <v>166</v>
      </c>
    </row>
    <row r="76" spans="1:9" ht="22.5" outlineLevel="1" x14ac:dyDescent="0.2">
      <c r="A76" s="205">
        <v>27</v>
      </c>
      <c r="B76" s="131" t="s">
        <v>253</v>
      </c>
      <c r="C76" s="138" t="s">
        <v>254</v>
      </c>
      <c r="D76" s="132" t="s">
        <v>162</v>
      </c>
      <c r="E76" s="133">
        <v>8</v>
      </c>
      <c r="F76" s="134"/>
      <c r="G76" s="135">
        <f t="shared" si="0"/>
        <v>0</v>
      </c>
      <c r="H76" s="135" t="s">
        <v>166</v>
      </c>
      <c r="I76" s="136" t="s">
        <v>166</v>
      </c>
    </row>
    <row r="77" spans="1:9" ht="22.5" outlineLevel="1" x14ac:dyDescent="0.2">
      <c r="A77" s="205">
        <v>28</v>
      </c>
      <c r="B77" s="131" t="s">
        <v>255</v>
      </c>
      <c r="C77" s="138" t="s">
        <v>256</v>
      </c>
      <c r="D77" s="132" t="s">
        <v>162</v>
      </c>
      <c r="E77" s="133">
        <v>12</v>
      </c>
      <c r="F77" s="134"/>
      <c r="G77" s="135">
        <f t="shared" si="0"/>
        <v>0</v>
      </c>
      <c r="H77" s="135" t="s">
        <v>166</v>
      </c>
      <c r="I77" s="136" t="s">
        <v>166</v>
      </c>
    </row>
    <row r="78" spans="1:9" ht="22.5" outlineLevel="1" x14ac:dyDescent="0.2">
      <c r="A78" s="205">
        <v>29</v>
      </c>
      <c r="B78" s="131" t="s">
        <v>257</v>
      </c>
      <c r="C78" s="138" t="s">
        <v>258</v>
      </c>
      <c r="D78" s="132" t="s">
        <v>162</v>
      </c>
      <c r="E78" s="133">
        <v>3</v>
      </c>
      <c r="F78" s="134"/>
      <c r="G78" s="135">
        <f t="shared" si="0"/>
        <v>0</v>
      </c>
      <c r="H78" s="135" t="s">
        <v>166</v>
      </c>
      <c r="I78" s="136" t="s">
        <v>166</v>
      </c>
    </row>
    <row r="79" spans="1:9" ht="22.5" outlineLevel="1" x14ac:dyDescent="0.2">
      <c r="A79" s="205">
        <v>30</v>
      </c>
      <c r="B79" s="131" t="s">
        <v>259</v>
      </c>
      <c r="C79" s="138" t="s">
        <v>260</v>
      </c>
      <c r="D79" s="132" t="s">
        <v>162</v>
      </c>
      <c r="E79" s="133">
        <v>6</v>
      </c>
      <c r="F79" s="134"/>
      <c r="G79" s="135">
        <f t="shared" si="0"/>
        <v>0</v>
      </c>
      <c r="H79" s="135" t="s">
        <v>166</v>
      </c>
      <c r="I79" s="136" t="s">
        <v>166</v>
      </c>
    </row>
    <row r="80" spans="1:9" outlineLevel="1" x14ac:dyDescent="0.2">
      <c r="A80" s="203">
        <v>31</v>
      </c>
      <c r="B80" s="124" t="s">
        <v>261</v>
      </c>
      <c r="C80" s="139" t="s">
        <v>262</v>
      </c>
      <c r="D80" s="125" t="s">
        <v>174</v>
      </c>
      <c r="E80" s="126">
        <v>0.77639999999999998</v>
      </c>
      <c r="F80" s="127"/>
      <c r="G80" s="128">
        <f t="shared" si="0"/>
        <v>0</v>
      </c>
      <c r="H80" s="128" t="s">
        <v>166</v>
      </c>
      <c r="I80" s="129" t="s">
        <v>166</v>
      </c>
    </row>
    <row r="81" spans="1:9" outlineLevel="2" x14ac:dyDescent="0.2">
      <c r="A81" s="204"/>
      <c r="B81" s="113"/>
      <c r="C81" s="145" t="s">
        <v>263</v>
      </c>
      <c r="D81" s="143"/>
      <c r="E81" s="144"/>
      <c r="F81" s="114"/>
      <c r="G81" s="114"/>
      <c r="H81" s="114"/>
      <c r="I81" s="114"/>
    </row>
    <row r="82" spans="1:9" outlineLevel="3" x14ac:dyDescent="0.2">
      <c r="A82" s="204"/>
      <c r="B82" s="113"/>
      <c r="C82" s="145" t="s">
        <v>264</v>
      </c>
      <c r="D82" s="143"/>
      <c r="E82" s="144">
        <v>0.78</v>
      </c>
      <c r="F82" s="114"/>
      <c r="G82" s="114"/>
      <c r="H82" s="114"/>
      <c r="I82" s="114"/>
    </row>
    <row r="83" spans="1:9" ht="22.5" outlineLevel="1" x14ac:dyDescent="0.2">
      <c r="A83" s="203">
        <v>32</v>
      </c>
      <c r="B83" s="124" t="s">
        <v>265</v>
      </c>
      <c r="C83" s="139" t="s">
        <v>266</v>
      </c>
      <c r="D83" s="125" t="s">
        <v>200</v>
      </c>
      <c r="E83" s="126">
        <v>8.09E-2</v>
      </c>
      <c r="F83" s="127"/>
      <c r="G83" s="128">
        <f>ROUND(E83*F83,2)</f>
        <v>0</v>
      </c>
      <c r="H83" s="128" t="s">
        <v>166</v>
      </c>
      <c r="I83" s="129" t="s">
        <v>166</v>
      </c>
    </row>
    <row r="84" spans="1:9" outlineLevel="2" x14ac:dyDescent="0.2">
      <c r="A84" s="204"/>
      <c r="B84" s="113"/>
      <c r="C84" s="145" t="s">
        <v>267</v>
      </c>
      <c r="D84" s="143"/>
      <c r="E84" s="144"/>
      <c r="F84" s="114"/>
      <c r="G84" s="114"/>
      <c r="H84" s="114"/>
      <c r="I84" s="114"/>
    </row>
    <row r="85" spans="1:9" outlineLevel="3" x14ac:dyDescent="0.2">
      <c r="A85" s="204"/>
      <c r="B85" s="113"/>
      <c r="C85" s="145" t="s">
        <v>268</v>
      </c>
      <c r="D85" s="143"/>
      <c r="E85" s="144">
        <v>0.08</v>
      </c>
      <c r="F85" s="114"/>
      <c r="G85" s="114"/>
      <c r="H85" s="114"/>
      <c r="I85" s="114"/>
    </row>
    <row r="86" spans="1:9" ht="22.5" outlineLevel="1" x14ac:dyDescent="0.2">
      <c r="A86" s="203">
        <v>33</v>
      </c>
      <c r="B86" s="124" t="s">
        <v>269</v>
      </c>
      <c r="C86" s="139" t="s">
        <v>270</v>
      </c>
      <c r="D86" s="125" t="s">
        <v>200</v>
      </c>
      <c r="E86" s="126">
        <v>0.2301</v>
      </c>
      <c r="F86" s="127"/>
      <c r="G86" s="128">
        <f>ROUND(E86*F86,2)</f>
        <v>0</v>
      </c>
      <c r="H86" s="128" t="s">
        <v>166</v>
      </c>
      <c r="I86" s="129" t="s">
        <v>166</v>
      </c>
    </row>
    <row r="87" spans="1:9" outlineLevel="2" x14ac:dyDescent="0.2">
      <c r="A87" s="204"/>
      <c r="B87" s="113"/>
      <c r="C87" s="145" t="s">
        <v>271</v>
      </c>
      <c r="D87" s="143"/>
      <c r="E87" s="144"/>
      <c r="F87" s="114"/>
      <c r="G87" s="114"/>
      <c r="H87" s="114"/>
      <c r="I87" s="114"/>
    </row>
    <row r="88" spans="1:9" outlineLevel="3" x14ac:dyDescent="0.2">
      <c r="A88" s="204"/>
      <c r="B88" s="113"/>
      <c r="C88" s="145" t="s">
        <v>272</v>
      </c>
      <c r="D88" s="143"/>
      <c r="E88" s="144">
        <v>0.23</v>
      </c>
      <c r="F88" s="114"/>
      <c r="G88" s="114"/>
      <c r="H88" s="114"/>
      <c r="I88" s="114"/>
    </row>
    <row r="89" spans="1:9" ht="22.5" outlineLevel="1" x14ac:dyDescent="0.2">
      <c r="A89" s="203">
        <v>34</v>
      </c>
      <c r="B89" s="124" t="s">
        <v>273</v>
      </c>
      <c r="C89" s="139" t="s">
        <v>274</v>
      </c>
      <c r="D89" s="125" t="s">
        <v>200</v>
      </c>
      <c r="E89" s="126">
        <v>0.112</v>
      </c>
      <c r="F89" s="127"/>
      <c r="G89" s="128">
        <f>ROUND(E89*F89,2)</f>
        <v>0</v>
      </c>
      <c r="H89" s="128" t="s">
        <v>166</v>
      </c>
      <c r="I89" s="129" t="s">
        <v>166</v>
      </c>
    </row>
    <row r="90" spans="1:9" outlineLevel="2" x14ac:dyDescent="0.2">
      <c r="A90" s="204"/>
      <c r="B90" s="113"/>
      <c r="C90" s="145" t="s">
        <v>275</v>
      </c>
      <c r="D90" s="143"/>
      <c r="E90" s="144"/>
      <c r="F90" s="114"/>
      <c r="G90" s="114"/>
      <c r="H90" s="114"/>
      <c r="I90" s="114"/>
    </row>
    <row r="91" spans="1:9" outlineLevel="3" x14ac:dyDescent="0.2">
      <c r="A91" s="204"/>
      <c r="B91" s="113"/>
      <c r="C91" s="145" t="s">
        <v>276</v>
      </c>
      <c r="D91" s="143"/>
      <c r="E91" s="144">
        <v>0.11</v>
      </c>
      <c r="F91" s="114"/>
      <c r="G91" s="114"/>
      <c r="H91" s="114"/>
      <c r="I91" s="114"/>
    </row>
    <row r="92" spans="1:9" ht="22.5" outlineLevel="1" x14ac:dyDescent="0.2">
      <c r="A92" s="203">
        <v>35</v>
      </c>
      <c r="B92" s="124" t="s">
        <v>277</v>
      </c>
      <c r="C92" s="139" t="s">
        <v>278</v>
      </c>
      <c r="D92" s="125" t="s">
        <v>200</v>
      </c>
      <c r="E92" s="126">
        <v>9.3299999999999994E-2</v>
      </c>
      <c r="F92" s="127"/>
      <c r="G92" s="128">
        <f>ROUND(E92*F92,2)</f>
        <v>0</v>
      </c>
      <c r="H92" s="128" t="s">
        <v>166</v>
      </c>
      <c r="I92" s="129" t="s">
        <v>166</v>
      </c>
    </row>
    <row r="93" spans="1:9" outlineLevel="2" x14ac:dyDescent="0.2">
      <c r="A93" s="204"/>
      <c r="B93" s="113"/>
      <c r="C93" s="145" t="s">
        <v>279</v>
      </c>
      <c r="D93" s="143"/>
      <c r="E93" s="144"/>
      <c r="F93" s="114"/>
      <c r="G93" s="114"/>
      <c r="H93" s="114"/>
      <c r="I93" s="114"/>
    </row>
    <row r="94" spans="1:9" outlineLevel="3" x14ac:dyDescent="0.2">
      <c r="A94" s="204"/>
      <c r="B94" s="113"/>
      <c r="C94" s="145" t="s">
        <v>280</v>
      </c>
      <c r="D94" s="143"/>
      <c r="E94" s="144">
        <v>0.09</v>
      </c>
      <c r="F94" s="114"/>
      <c r="G94" s="114"/>
      <c r="H94" s="114"/>
      <c r="I94" s="114"/>
    </row>
    <row r="95" spans="1:9" ht="22.5" outlineLevel="1" x14ac:dyDescent="0.2">
      <c r="A95" s="203">
        <v>36</v>
      </c>
      <c r="B95" s="124" t="s">
        <v>281</v>
      </c>
      <c r="C95" s="139" t="s">
        <v>282</v>
      </c>
      <c r="D95" s="125" t="s">
        <v>200</v>
      </c>
      <c r="E95" s="126">
        <v>0.22389999999999999</v>
      </c>
      <c r="F95" s="127"/>
      <c r="G95" s="128">
        <f>ROUND(E95*F95,2)</f>
        <v>0</v>
      </c>
      <c r="H95" s="128" t="s">
        <v>166</v>
      </c>
      <c r="I95" s="129" t="s">
        <v>166</v>
      </c>
    </row>
    <row r="96" spans="1:9" outlineLevel="2" x14ac:dyDescent="0.2">
      <c r="A96" s="204"/>
      <c r="B96" s="113"/>
      <c r="C96" s="145" t="s">
        <v>283</v>
      </c>
      <c r="D96" s="143"/>
      <c r="E96" s="144"/>
      <c r="F96" s="114"/>
      <c r="G96" s="114"/>
      <c r="H96" s="114"/>
      <c r="I96" s="114"/>
    </row>
    <row r="97" spans="1:9" outlineLevel="3" x14ac:dyDescent="0.2">
      <c r="A97" s="204"/>
      <c r="B97" s="113"/>
      <c r="C97" s="145" t="s">
        <v>284</v>
      </c>
      <c r="D97" s="143"/>
      <c r="E97" s="144">
        <v>0.22</v>
      </c>
      <c r="F97" s="114"/>
      <c r="G97" s="114"/>
      <c r="H97" s="114"/>
      <c r="I97" s="114"/>
    </row>
    <row r="98" spans="1:9" ht="33.75" outlineLevel="1" x14ac:dyDescent="0.2">
      <c r="A98" s="203">
        <v>37</v>
      </c>
      <c r="B98" s="124" t="s">
        <v>285</v>
      </c>
      <c r="C98" s="139" t="s">
        <v>286</v>
      </c>
      <c r="D98" s="125" t="s">
        <v>192</v>
      </c>
      <c r="E98" s="126">
        <v>77.694999999999993</v>
      </c>
      <c r="F98" s="127"/>
      <c r="G98" s="128">
        <f>ROUND(E98*F98,2)</f>
        <v>0</v>
      </c>
      <c r="H98" s="128" t="s">
        <v>166</v>
      </c>
      <c r="I98" s="129" t="s">
        <v>166</v>
      </c>
    </row>
    <row r="99" spans="1:9" outlineLevel="2" x14ac:dyDescent="0.2">
      <c r="A99" s="204"/>
      <c r="B99" s="113"/>
      <c r="C99" s="145" t="s">
        <v>287</v>
      </c>
      <c r="D99" s="143"/>
      <c r="E99" s="144"/>
      <c r="F99" s="114"/>
      <c r="G99" s="114"/>
      <c r="H99" s="114"/>
      <c r="I99" s="114"/>
    </row>
    <row r="100" spans="1:9" outlineLevel="3" x14ac:dyDescent="0.2">
      <c r="A100" s="204"/>
      <c r="B100" s="113"/>
      <c r="C100" s="145" t="s">
        <v>288</v>
      </c>
      <c r="D100" s="143"/>
      <c r="E100" s="144">
        <v>77.69</v>
      </c>
      <c r="F100" s="114"/>
      <c r="G100" s="114"/>
      <c r="H100" s="114"/>
      <c r="I100" s="114"/>
    </row>
    <row r="101" spans="1:9" ht="22.5" outlineLevel="1" x14ac:dyDescent="0.2">
      <c r="A101" s="203">
        <v>38</v>
      </c>
      <c r="B101" s="124" t="s">
        <v>289</v>
      </c>
      <c r="C101" s="139" t="s">
        <v>290</v>
      </c>
      <c r="D101" s="125" t="s">
        <v>192</v>
      </c>
      <c r="E101" s="126">
        <v>9.0579999999999998</v>
      </c>
      <c r="F101" s="127"/>
      <c r="G101" s="128">
        <f>ROUND(E101*F101,2)</f>
        <v>0</v>
      </c>
      <c r="H101" s="128" t="s">
        <v>166</v>
      </c>
      <c r="I101" s="129" t="s">
        <v>166</v>
      </c>
    </row>
    <row r="102" spans="1:9" outlineLevel="2" x14ac:dyDescent="0.2">
      <c r="A102" s="204"/>
      <c r="B102" s="113"/>
      <c r="C102" s="145" t="s">
        <v>291</v>
      </c>
      <c r="D102" s="143"/>
      <c r="E102" s="144"/>
      <c r="F102" s="114"/>
      <c r="G102" s="114"/>
      <c r="H102" s="114"/>
      <c r="I102" s="114"/>
    </row>
    <row r="103" spans="1:9" outlineLevel="3" x14ac:dyDescent="0.2">
      <c r="A103" s="204"/>
      <c r="B103" s="113"/>
      <c r="C103" s="145" t="s">
        <v>292</v>
      </c>
      <c r="D103" s="143"/>
      <c r="E103" s="144">
        <v>9.06</v>
      </c>
      <c r="F103" s="114"/>
      <c r="G103" s="114"/>
      <c r="H103" s="114"/>
      <c r="I103" s="114"/>
    </row>
    <row r="104" spans="1:9" ht="45" outlineLevel="1" x14ac:dyDescent="0.2">
      <c r="A104" s="203">
        <v>39</v>
      </c>
      <c r="B104" s="124" t="s">
        <v>293</v>
      </c>
      <c r="C104" s="139" t="s">
        <v>294</v>
      </c>
      <c r="D104" s="125" t="s">
        <v>192</v>
      </c>
      <c r="E104" s="126">
        <v>144.30000000000001</v>
      </c>
      <c r="F104" s="127"/>
      <c r="G104" s="128">
        <f>ROUND(E104*F104,2)</f>
        <v>0</v>
      </c>
      <c r="H104" s="128" t="s">
        <v>166</v>
      </c>
      <c r="I104" s="129" t="s">
        <v>166</v>
      </c>
    </row>
    <row r="105" spans="1:9" outlineLevel="2" x14ac:dyDescent="0.2">
      <c r="A105" s="204"/>
      <c r="B105" s="113"/>
      <c r="C105" s="145" t="s">
        <v>295</v>
      </c>
      <c r="D105" s="143"/>
      <c r="E105" s="144"/>
      <c r="F105" s="114"/>
      <c r="G105" s="114"/>
      <c r="H105" s="114"/>
      <c r="I105" s="114"/>
    </row>
    <row r="106" spans="1:9" outlineLevel="3" x14ac:dyDescent="0.2">
      <c r="A106" s="204"/>
      <c r="B106" s="113"/>
      <c r="C106" s="145" t="s">
        <v>296</v>
      </c>
      <c r="D106" s="143"/>
      <c r="E106" s="144">
        <v>144.30000000000001</v>
      </c>
      <c r="F106" s="114"/>
      <c r="G106" s="114"/>
      <c r="H106" s="114"/>
      <c r="I106" s="114"/>
    </row>
    <row r="107" spans="1:9" ht="45" outlineLevel="1" x14ac:dyDescent="0.2">
      <c r="A107" s="203">
        <v>40</v>
      </c>
      <c r="B107" s="124" t="s">
        <v>297</v>
      </c>
      <c r="C107" s="139" t="s">
        <v>298</v>
      </c>
      <c r="D107" s="125" t="s">
        <v>192</v>
      </c>
      <c r="E107" s="126">
        <v>14.6</v>
      </c>
      <c r="F107" s="127"/>
      <c r="G107" s="128">
        <f>ROUND(E107*F107,2)</f>
        <v>0</v>
      </c>
      <c r="H107" s="128" t="s">
        <v>166</v>
      </c>
      <c r="I107" s="129" t="s">
        <v>166</v>
      </c>
    </row>
    <row r="108" spans="1:9" outlineLevel="2" x14ac:dyDescent="0.2">
      <c r="A108" s="204"/>
      <c r="B108" s="113"/>
      <c r="C108" s="145" t="s">
        <v>299</v>
      </c>
      <c r="D108" s="143"/>
      <c r="E108" s="144"/>
      <c r="F108" s="114"/>
      <c r="G108" s="114"/>
      <c r="H108" s="114"/>
      <c r="I108" s="114"/>
    </row>
    <row r="109" spans="1:9" outlineLevel="3" x14ac:dyDescent="0.2">
      <c r="A109" s="204"/>
      <c r="B109" s="113"/>
      <c r="C109" s="145" t="s">
        <v>300</v>
      </c>
      <c r="D109" s="143"/>
      <c r="E109" s="144">
        <v>14.6</v>
      </c>
      <c r="F109" s="114"/>
      <c r="G109" s="114"/>
      <c r="H109" s="114"/>
      <c r="I109" s="114"/>
    </row>
    <row r="110" spans="1:9" outlineLevel="1" x14ac:dyDescent="0.2">
      <c r="A110" s="205">
        <v>41</v>
      </c>
      <c r="B110" s="131" t="s">
        <v>301</v>
      </c>
      <c r="C110" s="138" t="s">
        <v>302</v>
      </c>
      <c r="D110" s="132" t="s">
        <v>303</v>
      </c>
      <c r="E110" s="133">
        <v>2</v>
      </c>
      <c r="F110" s="134"/>
      <c r="G110" s="135">
        <f>ROUND(E110*F110,2)</f>
        <v>0</v>
      </c>
      <c r="H110" s="135" t="s">
        <v>147</v>
      </c>
      <c r="I110" s="136" t="s">
        <v>148</v>
      </c>
    </row>
    <row r="111" spans="1:9" x14ac:dyDescent="0.2">
      <c r="A111" s="202" t="s">
        <v>143</v>
      </c>
      <c r="B111" s="117" t="s">
        <v>43</v>
      </c>
      <c r="C111" s="137" t="s">
        <v>60</v>
      </c>
      <c r="D111" s="118"/>
      <c r="E111" s="119"/>
      <c r="F111" s="120"/>
      <c r="G111" s="120">
        <f>SUM(G112:G122)</f>
        <v>0</v>
      </c>
      <c r="H111" s="120"/>
      <c r="I111" s="121"/>
    </row>
    <row r="112" spans="1:9" outlineLevel="1" x14ac:dyDescent="0.2">
      <c r="A112" s="203">
        <v>42</v>
      </c>
      <c r="B112" s="124" t="s">
        <v>304</v>
      </c>
      <c r="C112" s="139" t="s">
        <v>305</v>
      </c>
      <c r="D112" s="125" t="s">
        <v>174</v>
      </c>
      <c r="E112" s="126">
        <v>3.5819999999999999</v>
      </c>
      <c r="F112" s="127"/>
      <c r="G112" s="128">
        <f>ROUND(E112*F112,2)</f>
        <v>0</v>
      </c>
      <c r="H112" s="128" t="s">
        <v>166</v>
      </c>
      <c r="I112" s="129" t="s">
        <v>166</v>
      </c>
    </row>
    <row r="113" spans="1:9" outlineLevel="2" x14ac:dyDescent="0.2">
      <c r="A113" s="204"/>
      <c r="B113" s="113"/>
      <c r="C113" s="145" t="s">
        <v>306</v>
      </c>
      <c r="D113" s="143"/>
      <c r="E113" s="144"/>
      <c r="F113" s="114"/>
      <c r="G113" s="114"/>
      <c r="H113" s="114"/>
      <c r="I113" s="114"/>
    </row>
    <row r="114" spans="1:9" outlineLevel="3" x14ac:dyDescent="0.2">
      <c r="A114" s="204"/>
      <c r="B114" s="113"/>
      <c r="C114" s="145" t="s">
        <v>307</v>
      </c>
      <c r="D114" s="143"/>
      <c r="E114" s="144"/>
      <c r="F114" s="114"/>
      <c r="G114" s="114"/>
      <c r="H114" s="114"/>
      <c r="I114" s="114"/>
    </row>
    <row r="115" spans="1:9" outlineLevel="3" x14ac:dyDescent="0.2">
      <c r="A115" s="204"/>
      <c r="B115" s="113"/>
      <c r="C115" s="145" t="s">
        <v>308</v>
      </c>
      <c r="D115" s="143"/>
      <c r="E115" s="144">
        <v>3.58</v>
      </c>
      <c r="F115" s="114"/>
      <c r="G115" s="114"/>
      <c r="H115" s="114"/>
      <c r="I115" s="114"/>
    </row>
    <row r="116" spans="1:9" ht="22.5" outlineLevel="1" x14ac:dyDescent="0.2">
      <c r="A116" s="203">
        <v>43</v>
      </c>
      <c r="B116" s="124" t="s">
        <v>309</v>
      </c>
      <c r="C116" s="139" t="s">
        <v>310</v>
      </c>
      <c r="D116" s="125" t="s">
        <v>192</v>
      </c>
      <c r="E116" s="126">
        <v>23.88</v>
      </c>
      <c r="F116" s="127"/>
      <c r="G116" s="128">
        <f>ROUND(E116*F116,2)</f>
        <v>0</v>
      </c>
      <c r="H116" s="128" t="s">
        <v>166</v>
      </c>
      <c r="I116" s="129" t="s">
        <v>166</v>
      </c>
    </row>
    <row r="117" spans="1:9" outlineLevel="2" x14ac:dyDescent="0.2">
      <c r="A117" s="204"/>
      <c r="B117" s="113"/>
      <c r="C117" s="145" t="s">
        <v>311</v>
      </c>
      <c r="D117" s="143"/>
      <c r="E117" s="144"/>
      <c r="F117" s="114"/>
      <c r="G117" s="114"/>
      <c r="H117" s="114"/>
      <c r="I117" s="114"/>
    </row>
    <row r="118" spans="1:9" outlineLevel="3" x14ac:dyDescent="0.2">
      <c r="A118" s="204"/>
      <c r="B118" s="113"/>
      <c r="C118" s="145" t="s">
        <v>312</v>
      </c>
      <c r="D118" s="143"/>
      <c r="E118" s="144"/>
      <c r="F118" s="114"/>
      <c r="G118" s="114"/>
      <c r="H118" s="114"/>
      <c r="I118" s="114"/>
    </row>
    <row r="119" spans="1:9" outlineLevel="3" x14ac:dyDescent="0.2">
      <c r="A119" s="204"/>
      <c r="B119" s="113"/>
      <c r="C119" s="145" t="s">
        <v>313</v>
      </c>
      <c r="D119" s="143"/>
      <c r="E119" s="144">
        <v>23.88</v>
      </c>
      <c r="F119" s="114"/>
      <c r="G119" s="114"/>
      <c r="H119" s="114"/>
      <c r="I119" s="114"/>
    </row>
    <row r="120" spans="1:9" ht="22.5" outlineLevel="1" x14ac:dyDescent="0.2">
      <c r="A120" s="205">
        <v>44</v>
      </c>
      <c r="B120" s="131" t="s">
        <v>314</v>
      </c>
      <c r="C120" s="138" t="s">
        <v>315</v>
      </c>
      <c r="D120" s="132" t="s">
        <v>192</v>
      </c>
      <c r="E120" s="133">
        <v>23.88</v>
      </c>
      <c r="F120" s="134"/>
      <c r="G120" s="135">
        <f>ROUND(E120*F120,2)</f>
        <v>0</v>
      </c>
      <c r="H120" s="135" t="s">
        <v>166</v>
      </c>
      <c r="I120" s="136" t="s">
        <v>166</v>
      </c>
    </row>
    <row r="121" spans="1:9" ht="22.5" outlineLevel="1" x14ac:dyDescent="0.2">
      <c r="A121" s="205">
        <v>45</v>
      </c>
      <c r="B121" s="131" t="s">
        <v>316</v>
      </c>
      <c r="C121" s="138" t="s">
        <v>317</v>
      </c>
      <c r="D121" s="132" t="s">
        <v>200</v>
      </c>
      <c r="E121" s="133">
        <v>1.365</v>
      </c>
      <c r="F121" s="134"/>
      <c r="G121" s="135">
        <f>ROUND(E121*F121,2)</f>
        <v>0</v>
      </c>
      <c r="H121" s="135" t="s">
        <v>166</v>
      </c>
      <c r="I121" s="136" t="s">
        <v>166</v>
      </c>
    </row>
    <row r="122" spans="1:9" ht="22.5" outlineLevel="1" x14ac:dyDescent="0.2">
      <c r="A122" s="205">
        <v>46</v>
      </c>
      <c r="B122" s="131" t="s">
        <v>318</v>
      </c>
      <c r="C122" s="138" t="s">
        <v>319</v>
      </c>
      <c r="D122" s="132" t="s">
        <v>174</v>
      </c>
      <c r="E122" s="133">
        <v>1</v>
      </c>
      <c r="F122" s="134"/>
      <c r="G122" s="135">
        <f>ROUND(E122*F122,2)</f>
        <v>0</v>
      </c>
      <c r="H122" s="135" t="s">
        <v>166</v>
      </c>
      <c r="I122" s="136" t="s">
        <v>166</v>
      </c>
    </row>
    <row r="123" spans="1:9" x14ac:dyDescent="0.2">
      <c r="A123" s="202" t="s">
        <v>143</v>
      </c>
      <c r="B123" s="117" t="s">
        <v>45</v>
      </c>
      <c r="C123" s="137" t="s">
        <v>61</v>
      </c>
      <c r="D123" s="118"/>
      <c r="E123" s="119"/>
      <c r="F123" s="120"/>
      <c r="G123" s="120">
        <f>SUM(G124:G131)</f>
        <v>0</v>
      </c>
      <c r="H123" s="120"/>
      <c r="I123" s="121"/>
    </row>
    <row r="124" spans="1:9" ht="22.5" outlineLevel="1" x14ac:dyDescent="0.2">
      <c r="A124" s="205">
        <v>47</v>
      </c>
      <c r="B124" s="131" t="s">
        <v>320</v>
      </c>
      <c r="C124" s="138" t="s">
        <v>321</v>
      </c>
      <c r="D124" s="132" t="s">
        <v>192</v>
      </c>
      <c r="E124" s="133">
        <v>66.900000000000006</v>
      </c>
      <c r="F124" s="134"/>
      <c r="G124" s="135">
        <f t="shared" ref="G124:G129" si="1">ROUND(E124*F124,2)</f>
        <v>0</v>
      </c>
      <c r="H124" s="135" t="s">
        <v>166</v>
      </c>
      <c r="I124" s="136" t="s">
        <v>166</v>
      </c>
    </row>
    <row r="125" spans="1:9" ht="33.75" outlineLevel="1" x14ac:dyDescent="0.2">
      <c r="A125" s="205">
        <v>48</v>
      </c>
      <c r="B125" s="131" t="s">
        <v>322</v>
      </c>
      <c r="C125" s="138" t="s">
        <v>323</v>
      </c>
      <c r="D125" s="132" t="s">
        <v>192</v>
      </c>
      <c r="E125" s="133">
        <v>66.900000000000006</v>
      </c>
      <c r="F125" s="134"/>
      <c r="G125" s="135">
        <f t="shared" si="1"/>
        <v>0</v>
      </c>
      <c r="H125" s="135" t="s">
        <v>166</v>
      </c>
      <c r="I125" s="136" t="s">
        <v>166</v>
      </c>
    </row>
    <row r="126" spans="1:9" ht="22.5" outlineLevel="1" x14ac:dyDescent="0.2">
      <c r="A126" s="205">
        <v>49</v>
      </c>
      <c r="B126" s="131" t="s">
        <v>324</v>
      </c>
      <c r="C126" s="138" t="s">
        <v>325</v>
      </c>
      <c r="D126" s="132" t="s">
        <v>192</v>
      </c>
      <c r="E126" s="133">
        <v>66.900000000000006</v>
      </c>
      <c r="F126" s="134"/>
      <c r="G126" s="135">
        <f t="shared" si="1"/>
        <v>0</v>
      </c>
      <c r="H126" s="135" t="s">
        <v>166</v>
      </c>
      <c r="I126" s="136" t="s">
        <v>166</v>
      </c>
    </row>
    <row r="127" spans="1:9" ht="22.5" outlineLevel="1" x14ac:dyDescent="0.2">
      <c r="A127" s="205">
        <v>50</v>
      </c>
      <c r="B127" s="131" t="s">
        <v>326</v>
      </c>
      <c r="C127" s="138" t="s">
        <v>327</v>
      </c>
      <c r="D127" s="132" t="s">
        <v>192</v>
      </c>
      <c r="E127" s="133">
        <v>66.900000000000006</v>
      </c>
      <c r="F127" s="134"/>
      <c r="G127" s="135">
        <f t="shared" si="1"/>
        <v>0</v>
      </c>
      <c r="H127" s="135" t="s">
        <v>166</v>
      </c>
      <c r="I127" s="136" t="s">
        <v>166</v>
      </c>
    </row>
    <row r="128" spans="1:9" ht="22.5" outlineLevel="1" x14ac:dyDescent="0.2">
      <c r="A128" s="205">
        <v>51</v>
      </c>
      <c r="B128" s="131" t="s">
        <v>328</v>
      </c>
      <c r="C128" s="138" t="s">
        <v>329</v>
      </c>
      <c r="D128" s="132" t="s">
        <v>192</v>
      </c>
      <c r="E128" s="133">
        <v>66.900000000000006</v>
      </c>
      <c r="F128" s="134"/>
      <c r="G128" s="135">
        <f t="shared" si="1"/>
        <v>0</v>
      </c>
      <c r="H128" s="135" t="s">
        <v>330</v>
      </c>
      <c r="I128" s="136" t="s">
        <v>331</v>
      </c>
    </row>
    <row r="129" spans="1:9" ht="33.75" outlineLevel="1" x14ac:dyDescent="0.2">
      <c r="A129" s="203">
        <v>52</v>
      </c>
      <c r="B129" s="124" t="s">
        <v>332</v>
      </c>
      <c r="C129" s="139" t="s">
        <v>333</v>
      </c>
      <c r="D129" s="125" t="s">
        <v>192</v>
      </c>
      <c r="E129" s="126">
        <v>66.900000000000006</v>
      </c>
      <c r="F129" s="127"/>
      <c r="G129" s="128">
        <f t="shared" si="1"/>
        <v>0</v>
      </c>
      <c r="H129" s="128" t="s">
        <v>166</v>
      </c>
      <c r="I129" s="129" t="s">
        <v>166</v>
      </c>
    </row>
    <row r="130" spans="1:9" outlineLevel="2" x14ac:dyDescent="0.2">
      <c r="A130" s="204"/>
      <c r="B130" s="113"/>
      <c r="C130" s="145" t="s">
        <v>334</v>
      </c>
      <c r="D130" s="143"/>
      <c r="E130" s="144"/>
      <c r="F130" s="114"/>
      <c r="G130" s="114"/>
      <c r="H130" s="114"/>
      <c r="I130" s="114"/>
    </row>
    <row r="131" spans="1:9" outlineLevel="3" x14ac:dyDescent="0.2">
      <c r="A131" s="204"/>
      <c r="B131" s="113"/>
      <c r="C131" s="145" t="s">
        <v>335</v>
      </c>
      <c r="D131" s="143"/>
      <c r="E131" s="144">
        <v>66.900000000000006</v>
      </c>
      <c r="F131" s="114"/>
      <c r="G131" s="114"/>
      <c r="H131" s="114"/>
      <c r="I131" s="114"/>
    </row>
    <row r="132" spans="1:9" x14ac:dyDescent="0.2">
      <c r="A132" s="202" t="s">
        <v>143</v>
      </c>
      <c r="B132" s="117" t="s">
        <v>47</v>
      </c>
      <c r="C132" s="137" t="s">
        <v>62</v>
      </c>
      <c r="D132" s="118"/>
      <c r="E132" s="119"/>
      <c r="F132" s="120"/>
      <c r="G132" s="120">
        <f>SUM(G133:G200)</f>
        <v>0</v>
      </c>
      <c r="H132" s="120"/>
      <c r="I132" s="121"/>
    </row>
    <row r="133" spans="1:9" ht="33.75" outlineLevel="1" x14ac:dyDescent="0.2">
      <c r="A133" s="203">
        <v>53</v>
      </c>
      <c r="B133" s="124" t="s">
        <v>336</v>
      </c>
      <c r="C133" s="139" t="s">
        <v>337</v>
      </c>
      <c r="D133" s="125" t="s">
        <v>192</v>
      </c>
      <c r="E133" s="126">
        <v>177.3</v>
      </c>
      <c r="F133" s="127"/>
      <c r="G133" s="128">
        <f>ROUND(E133*F133,2)</f>
        <v>0</v>
      </c>
      <c r="H133" s="128" t="s">
        <v>166</v>
      </c>
      <c r="I133" s="129" t="s">
        <v>166</v>
      </c>
    </row>
    <row r="134" spans="1:9" outlineLevel="2" x14ac:dyDescent="0.2">
      <c r="A134" s="204"/>
      <c r="B134" s="113"/>
      <c r="C134" s="145" t="s">
        <v>338</v>
      </c>
      <c r="D134" s="143"/>
      <c r="E134" s="144"/>
      <c r="F134" s="114"/>
      <c r="G134" s="114"/>
      <c r="H134" s="114"/>
      <c r="I134" s="114"/>
    </row>
    <row r="135" spans="1:9" outlineLevel="3" x14ac:dyDescent="0.2">
      <c r="A135" s="204"/>
      <c r="B135" s="113"/>
      <c r="C135" s="145" t="s">
        <v>339</v>
      </c>
      <c r="D135" s="143"/>
      <c r="E135" s="144">
        <v>177.3</v>
      </c>
      <c r="F135" s="114"/>
      <c r="G135" s="114"/>
      <c r="H135" s="114"/>
      <c r="I135" s="114"/>
    </row>
    <row r="136" spans="1:9" ht="22.5" outlineLevel="1" x14ac:dyDescent="0.2">
      <c r="A136" s="205">
        <v>54</v>
      </c>
      <c r="B136" s="131" t="s">
        <v>340</v>
      </c>
      <c r="C136" s="138" t="s">
        <v>341</v>
      </c>
      <c r="D136" s="132" t="s">
        <v>192</v>
      </c>
      <c r="E136" s="133">
        <v>52.996000000000002</v>
      </c>
      <c r="F136" s="134"/>
      <c r="G136" s="135">
        <f>ROUND(E136*F136,2)</f>
        <v>0</v>
      </c>
      <c r="H136" s="135" t="s">
        <v>166</v>
      </c>
      <c r="I136" s="136" t="s">
        <v>166</v>
      </c>
    </row>
    <row r="137" spans="1:9" ht="22.5" outlineLevel="1" x14ac:dyDescent="0.2">
      <c r="A137" s="203">
        <v>55</v>
      </c>
      <c r="B137" s="124" t="s">
        <v>342</v>
      </c>
      <c r="C137" s="139" t="s">
        <v>343</v>
      </c>
      <c r="D137" s="125" t="s">
        <v>192</v>
      </c>
      <c r="E137" s="126">
        <v>921.39800000000002</v>
      </c>
      <c r="F137" s="127"/>
      <c r="G137" s="128">
        <f>ROUND(E137*F137,2)</f>
        <v>0</v>
      </c>
      <c r="H137" s="128" t="s">
        <v>166</v>
      </c>
      <c r="I137" s="129" t="s">
        <v>166</v>
      </c>
    </row>
    <row r="138" spans="1:9" outlineLevel="2" x14ac:dyDescent="0.2">
      <c r="A138" s="204"/>
      <c r="B138" s="113"/>
      <c r="C138" s="145" t="s">
        <v>344</v>
      </c>
      <c r="D138" s="143"/>
      <c r="E138" s="144"/>
      <c r="F138" s="114"/>
      <c r="G138" s="114"/>
      <c r="H138" s="114"/>
      <c r="I138" s="114"/>
    </row>
    <row r="139" spans="1:9" outlineLevel="3" x14ac:dyDescent="0.2">
      <c r="A139" s="204"/>
      <c r="B139" s="113"/>
      <c r="C139" s="145" t="s">
        <v>345</v>
      </c>
      <c r="D139" s="143"/>
      <c r="E139" s="144"/>
      <c r="F139" s="114"/>
      <c r="G139" s="114"/>
      <c r="H139" s="114"/>
      <c r="I139" s="114"/>
    </row>
    <row r="140" spans="1:9" outlineLevel="3" x14ac:dyDescent="0.2">
      <c r="A140" s="204"/>
      <c r="B140" s="113"/>
      <c r="C140" s="145" t="s">
        <v>346</v>
      </c>
      <c r="D140" s="143"/>
      <c r="E140" s="144"/>
      <c r="F140" s="114"/>
      <c r="G140" s="114"/>
      <c r="H140" s="114"/>
      <c r="I140" s="114"/>
    </row>
    <row r="141" spans="1:9" outlineLevel="3" x14ac:dyDescent="0.2">
      <c r="A141" s="204"/>
      <c r="B141" s="113"/>
      <c r="C141" s="145" t="s">
        <v>347</v>
      </c>
      <c r="D141" s="143"/>
      <c r="E141" s="144"/>
      <c r="F141" s="114"/>
      <c r="G141" s="114"/>
      <c r="H141" s="114"/>
      <c r="I141" s="114"/>
    </row>
    <row r="142" spans="1:9" outlineLevel="3" x14ac:dyDescent="0.2">
      <c r="A142" s="204"/>
      <c r="B142" s="113"/>
      <c r="C142" s="145" t="s">
        <v>348</v>
      </c>
      <c r="D142" s="143"/>
      <c r="E142" s="144"/>
      <c r="F142" s="114"/>
      <c r="G142" s="114"/>
      <c r="H142" s="114"/>
      <c r="I142" s="114"/>
    </row>
    <row r="143" spans="1:9" outlineLevel="3" x14ac:dyDescent="0.2">
      <c r="A143" s="204"/>
      <c r="B143" s="113"/>
      <c r="C143" s="145" t="s">
        <v>349</v>
      </c>
      <c r="D143" s="143"/>
      <c r="E143" s="144"/>
      <c r="F143" s="114"/>
      <c r="G143" s="114"/>
      <c r="H143" s="114"/>
      <c r="I143" s="114"/>
    </row>
    <row r="144" spans="1:9" outlineLevel="3" x14ac:dyDescent="0.2">
      <c r="A144" s="204"/>
      <c r="B144" s="113"/>
      <c r="C144" s="145" t="s">
        <v>350</v>
      </c>
      <c r="D144" s="143"/>
      <c r="E144" s="144"/>
      <c r="F144" s="114"/>
      <c r="G144" s="114"/>
      <c r="H144" s="114"/>
      <c r="I144" s="114"/>
    </row>
    <row r="145" spans="1:9" outlineLevel="3" x14ac:dyDescent="0.2">
      <c r="A145" s="204"/>
      <c r="B145" s="113"/>
      <c r="C145" s="145" t="s">
        <v>351</v>
      </c>
      <c r="D145" s="143"/>
      <c r="E145" s="144"/>
      <c r="F145" s="114"/>
      <c r="G145" s="114"/>
      <c r="H145" s="114"/>
      <c r="I145" s="114"/>
    </row>
    <row r="146" spans="1:9" outlineLevel="3" x14ac:dyDescent="0.2">
      <c r="A146" s="204"/>
      <c r="B146" s="113"/>
      <c r="C146" s="145" t="s">
        <v>352</v>
      </c>
      <c r="D146" s="143"/>
      <c r="E146" s="144"/>
      <c r="F146" s="114"/>
      <c r="G146" s="114"/>
      <c r="H146" s="114"/>
      <c r="I146" s="114"/>
    </row>
    <row r="147" spans="1:9" outlineLevel="3" x14ac:dyDescent="0.2">
      <c r="A147" s="204"/>
      <c r="B147" s="113"/>
      <c r="C147" s="145" t="s">
        <v>353</v>
      </c>
      <c r="D147" s="143"/>
      <c r="E147" s="144"/>
      <c r="F147" s="114"/>
      <c r="G147" s="114"/>
      <c r="H147" s="114"/>
      <c r="I147" s="114"/>
    </row>
    <row r="148" spans="1:9" outlineLevel="3" x14ac:dyDescent="0.2">
      <c r="A148" s="204"/>
      <c r="B148" s="113"/>
      <c r="C148" s="145" t="s">
        <v>354</v>
      </c>
      <c r="D148" s="143"/>
      <c r="E148" s="144"/>
      <c r="F148" s="114"/>
      <c r="G148" s="114"/>
      <c r="H148" s="114"/>
      <c r="I148" s="114"/>
    </row>
    <row r="149" spans="1:9" outlineLevel="3" x14ac:dyDescent="0.2">
      <c r="A149" s="204"/>
      <c r="B149" s="113"/>
      <c r="C149" s="145" t="s">
        <v>355</v>
      </c>
      <c r="D149" s="143"/>
      <c r="E149" s="144"/>
      <c r="F149" s="114"/>
      <c r="G149" s="114"/>
      <c r="H149" s="114"/>
      <c r="I149" s="114"/>
    </row>
    <row r="150" spans="1:9" outlineLevel="3" x14ac:dyDescent="0.2">
      <c r="A150" s="204"/>
      <c r="B150" s="113"/>
      <c r="C150" s="145" t="s">
        <v>356</v>
      </c>
      <c r="D150" s="143"/>
      <c r="E150" s="144"/>
      <c r="F150" s="114"/>
      <c r="G150" s="114"/>
      <c r="H150" s="114"/>
      <c r="I150" s="114"/>
    </row>
    <row r="151" spans="1:9" outlineLevel="3" x14ac:dyDescent="0.2">
      <c r="A151" s="204"/>
      <c r="B151" s="113"/>
      <c r="C151" s="145" t="s">
        <v>357</v>
      </c>
      <c r="D151" s="143"/>
      <c r="E151" s="144"/>
      <c r="F151" s="114"/>
      <c r="G151" s="114"/>
      <c r="H151" s="114"/>
      <c r="I151" s="114"/>
    </row>
    <row r="152" spans="1:9" outlineLevel="3" x14ac:dyDescent="0.2">
      <c r="A152" s="204"/>
      <c r="B152" s="113"/>
      <c r="C152" s="145" t="s">
        <v>358</v>
      </c>
      <c r="D152" s="143"/>
      <c r="E152" s="144"/>
      <c r="F152" s="114"/>
      <c r="G152" s="114"/>
      <c r="H152" s="114"/>
      <c r="I152" s="114"/>
    </row>
    <row r="153" spans="1:9" outlineLevel="3" x14ac:dyDescent="0.2">
      <c r="A153" s="204"/>
      <c r="B153" s="113"/>
      <c r="C153" s="145" t="s">
        <v>359</v>
      </c>
      <c r="D153" s="143"/>
      <c r="E153" s="144"/>
      <c r="F153" s="114"/>
      <c r="G153" s="114"/>
      <c r="H153" s="114"/>
      <c r="I153" s="114"/>
    </row>
    <row r="154" spans="1:9" outlineLevel="3" x14ac:dyDescent="0.2">
      <c r="A154" s="204"/>
      <c r="B154" s="113"/>
      <c r="C154" s="145" t="s">
        <v>360</v>
      </c>
      <c r="D154" s="143"/>
      <c r="E154" s="144"/>
      <c r="F154" s="114"/>
      <c r="G154" s="114"/>
      <c r="H154" s="114"/>
      <c r="I154" s="114"/>
    </row>
    <row r="155" spans="1:9" outlineLevel="3" x14ac:dyDescent="0.2">
      <c r="A155" s="204"/>
      <c r="B155" s="113"/>
      <c r="C155" s="145" t="s">
        <v>361</v>
      </c>
      <c r="D155" s="143"/>
      <c r="E155" s="144"/>
      <c r="F155" s="114"/>
      <c r="G155" s="114"/>
      <c r="H155" s="114"/>
      <c r="I155" s="114"/>
    </row>
    <row r="156" spans="1:9" outlineLevel="3" x14ac:dyDescent="0.2">
      <c r="A156" s="204"/>
      <c r="B156" s="113"/>
      <c r="C156" s="145" t="s">
        <v>362</v>
      </c>
      <c r="D156" s="143"/>
      <c r="E156" s="144"/>
      <c r="F156" s="114"/>
      <c r="G156" s="114"/>
      <c r="H156" s="114"/>
      <c r="I156" s="114"/>
    </row>
    <row r="157" spans="1:9" outlineLevel="3" x14ac:dyDescent="0.2">
      <c r="A157" s="204"/>
      <c r="B157" s="113"/>
      <c r="C157" s="145" t="s">
        <v>363</v>
      </c>
      <c r="D157" s="143"/>
      <c r="E157" s="144">
        <v>921.4</v>
      </c>
      <c r="F157" s="114"/>
      <c r="G157" s="114"/>
      <c r="H157" s="114"/>
      <c r="I157" s="114"/>
    </row>
    <row r="158" spans="1:9" outlineLevel="1" x14ac:dyDescent="0.2">
      <c r="A158" s="203">
        <v>56</v>
      </c>
      <c r="B158" s="124" t="s">
        <v>364</v>
      </c>
      <c r="C158" s="139" t="s">
        <v>365</v>
      </c>
      <c r="D158" s="125" t="s">
        <v>192</v>
      </c>
      <c r="E158" s="126">
        <v>11.175000000000001</v>
      </c>
      <c r="F158" s="127"/>
      <c r="G158" s="128">
        <f>ROUND(E158*F158,2)</f>
        <v>0</v>
      </c>
      <c r="H158" s="128" t="s">
        <v>166</v>
      </c>
      <c r="I158" s="129" t="s">
        <v>166</v>
      </c>
    </row>
    <row r="159" spans="1:9" outlineLevel="2" x14ac:dyDescent="0.2">
      <c r="A159" s="204"/>
      <c r="B159" s="113"/>
      <c r="C159" s="145" t="s">
        <v>366</v>
      </c>
      <c r="D159" s="143"/>
      <c r="E159" s="144"/>
      <c r="F159" s="114"/>
      <c r="G159" s="114"/>
      <c r="H159" s="114"/>
      <c r="I159" s="114"/>
    </row>
    <row r="160" spans="1:9" ht="22.5" outlineLevel="3" x14ac:dyDescent="0.2">
      <c r="A160" s="204"/>
      <c r="B160" s="113"/>
      <c r="C160" s="145" t="s">
        <v>367</v>
      </c>
      <c r="D160" s="143"/>
      <c r="E160" s="144"/>
      <c r="F160" s="114"/>
      <c r="G160" s="114"/>
      <c r="H160" s="114"/>
      <c r="I160" s="114"/>
    </row>
    <row r="161" spans="1:9" outlineLevel="3" x14ac:dyDescent="0.2">
      <c r="A161" s="204"/>
      <c r="B161" s="113"/>
      <c r="C161" s="145" t="s">
        <v>368</v>
      </c>
      <c r="D161" s="143"/>
      <c r="E161" s="144">
        <v>11.18</v>
      </c>
      <c r="F161" s="114"/>
      <c r="G161" s="114"/>
      <c r="H161" s="114"/>
      <c r="I161" s="114"/>
    </row>
    <row r="162" spans="1:9" ht="22.5" outlineLevel="1" x14ac:dyDescent="0.2">
      <c r="A162" s="203">
        <v>57</v>
      </c>
      <c r="B162" s="124" t="s">
        <v>369</v>
      </c>
      <c r="C162" s="139" t="s">
        <v>370</v>
      </c>
      <c r="D162" s="125" t="s">
        <v>192</v>
      </c>
      <c r="E162" s="126">
        <v>87.8</v>
      </c>
      <c r="F162" s="127"/>
      <c r="G162" s="128">
        <f>ROUND(E162*F162,2)</f>
        <v>0</v>
      </c>
      <c r="H162" s="128" t="s">
        <v>166</v>
      </c>
      <c r="I162" s="129" t="s">
        <v>166</v>
      </c>
    </row>
    <row r="163" spans="1:9" outlineLevel="2" x14ac:dyDescent="0.2">
      <c r="A163" s="204"/>
      <c r="B163" s="113"/>
      <c r="C163" s="145" t="s">
        <v>371</v>
      </c>
      <c r="D163" s="143"/>
      <c r="E163" s="144"/>
      <c r="F163" s="114"/>
      <c r="G163" s="114"/>
      <c r="H163" s="114"/>
      <c r="I163" s="114"/>
    </row>
    <row r="164" spans="1:9" outlineLevel="3" x14ac:dyDescent="0.2">
      <c r="A164" s="204"/>
      <c r="B164" s="113"/>
      <c r="C164" s="145" t="s">
        <v>372</v>
      </c>
      <c r="D164" s="143"/>
      <c r="E164" s="144"/>
      <c r="F164" s="114"/>
      <c r="G164" s="114"/>
      <c r="H164" s="114"/>
      <c r="I164" s="114"/>
    </row>
    <row r="165" spans="1:9" outlineLevel="3" x14ac:dyDescent="0.2">
      <c r="A165" s="204"/>
      <c r="B165" s="113"/>
      <c r="C165" s="145" t="s">
        <v>373</v>
      </c>
      <c r="D165" s="143"/>
      <c r="E165" s="144"/>
      <c r="F165" s="114"/>
      <c r="G165" s="114"/>
      <c r="H165" s="114"/>
      <c r="I165" s="114"/>
    </row>
    <row r="166" spans="1:9" outlineLevel="3" x14ac:dyDescent="0.2">
      <c r="A166" s="204"/>
      <c r="B166" s="113"/>
      <c r="C166" s="145" t="s">
        <v>374</v>
      </c>
      <c r="D166" s="143"/>
      <c r="E166" s="144"/>
      <c r="F166" s="114"/>
      <c r="G166" s="114"/>
      <c r="H166" s="114"/>
      <c r="I166" s="114"/>
    </row>
    <row r="167" spans="1:9" outlineLevel="3" x14ac:dyDescent="0.2">
      <c r="A167" s="204"/>
      <c r="B167" s="113"/>
      <c r="C167" s="145" t="s">
        <v>375</v>
      </c>
      <c r="D167" s="143"/>
      <c r="E167" s="144"/>
      <c r="F167" s="114"/>
      <c r="G167" s="114"/>
      <c r="H167" s="114"/>
      <c r="I167" s="114"/>
    </row>
    <row r="168" spans="1:9" outlineLevel="3" x14ac:dyDescent="0.2">
      <c r="A168" s="204"/>
      <c r="B168" s="113"/>
      <c r="C168" s="145" t="s">
        <v>376</v>
      </c>
      <c r="D168" s="143"/>
      <c r="E168" s="144"/>
      <c r="F168" s="114"/>
      <c r="G168" s="114"/>
      <c r="H168" s="114"/>
      <c r="I168" s="114"/>
    </row>
    <row r="169" spans="1:9" outlineLevel="3" x14ac:dyDescent="0.2">
      <c r="A169" s="204"/>
      <c r="B169" s="113"/>
      <c r="C169" s="145" t="s">
        <v>377</v>
      </c>
      <c r="D169" s="143"/>
      <c r="E169" s="144"/>
      <c r="F169" s="114"/>
      <c r="G169" s="114"/>
      <c r="H169" s="114"/>
      <c r="I169" s="114"/>
    </row>
    <row r="170" spans="1:9" outlineLevel="3" x14ac:dyDescent="0.2">
      <c r="A170" s="204"/>
      <c r="B170" s="113"/>
      <c r="C170" s="145" t="s">
        <v>378</v>
      </c>
      <c r="D170" s="143"/>
      <c r="E170" s="144"/>
      <c r="F170" s="114"/>
      <c r="G170" s="114"/>
      <c r="H170" s="114"/>
      <c r="I170" s="114"/>
    </row>
    <row r="171" spans="1:9" outlineLevel="3" x14ac:dyDescent="0.2">
      <c r="A171" s="204"/>
      <c r="B171" s="113"/>
      <c r="C171" s="145" t="s">
        <v>379</v>
      </c>
      <c r="D171" s="143"/>
      <c r="E171" s="144"/>
      <c r="F171" s="114"/>
      <c r="G171" s="114"/>
      <c r="H171" s="114"/>
      <c r="I171" s="114"/>
    </row>
    <row r="172" spans="1:9" outlineLevel="3" x14ac:dyDescent="0.2">
      <c r="A172" s="204"/>
      <c r="B172" s="113"/>
      <c r="C172" s="145" t="s">
        <v>380</v>
      </c>
      <c r="D172" s="143"/>
      <c r="E172" s="144">
        <v>87.8</v>
      </c>
      <c r="F172" s="114"/>
      <c r="G172" s="114"/>
      <c r="H172" s="114"/>
      <c r="I172" s="114"/>
    </row>
    <row r="173" spans="1:9" ht="22.5" outlineLevel="1" x14ac:dyDescent="0.2">
      <c r="A173" s="203">
        <v>58</v>
      </c>
      <c r="B173" s="124" t="s">
        <v>381</v>
      </c>
      <c r="C173" s="139" t="s">
        <v>382</v>
      </c>
      <c r="D173" s="125" t="s">
        <v>383</v>
      </c>
      <c r="E173" s="126">
        <v>44.7</v>
      </c>
      <c r="F173" s="127"/>
      <c r="G173" s="128">
        <f>ROUND(E173*F173,2)</f>
        <v>0</v>
      </c>
      <c r="H173" s="128" t="s">
        <v>166</v>
      </c>
      <c r="I173" s="129" t="s">
        <v>166</v>
      </c>
    </row>
    <row r="174" spans="1:9" outlineLevel="2" x14ac:dyDescent="0.2">
      <c r="A174" s="204"/>
      <c r="B174" s="113"/>
      <c r="C174" s="145" t="s">
        <v>384</v>
      </c>
      <c r="D174" s="143"/>
      <c r="E174" s="144"/>
      <c r="F174" s="114"/>
      <c r="G174" s="114"/>
      <c r="H174" s="114"/>
      <c r="I174" s="114"/>
    </row>
    <row r="175" spans="1:9" outlineLevel="3" x14ac:dyDescent="0.2">
      <c r="A175" s="204"/>
      <c r="B175" s="113"/>
      <c r="C175" s="145" t="s">
        <v>385</v>
      </c>
      <c r="D175" s="143"/>
      <c r="E175" s="144">
        <v>44.7</v>
      </c>
      <c r="F175" s="114"/>
      <c r="G175" s="114"/>
      <c r="H175" s="114"/>
      <c r="I175" s="114"/>
    </row>
    <row r="176" spans="1:9" outlineLevel="1" x14ac:dyDescent="0.2">
      <c r="A176" s="205">
        <v>59</v>
      </c>
      <c r="B176" s="131" t="s">
        <v>386</v>
      </c>
      <c r="C176" s="138" t="s">
        <v>387</v>
      </c>
      <c r="D176" s="132" t="s">
        <v>192</v>
      </c>
      <c r="E176" s="133">
        <v>354.96</v>
      </c>
      <c r="F176" s="134"/>
      <c r="G176" s="135">
        <f>ROUND(E176*F176,2)</f>
        <v>0</v>
      </c>
      <c r="H176" s="135" t="s">
        <v>166</v>
      </c>
      <c r="I176" s="136" t="s">
        <v>166</v>
      </c>
    </row>
    <row r="177" spans="1:9" ht="22.5" outlineLevel="1" x14ac:dyDescent="0.2">
      <c r="A177" s="203">
        <v>60</v>
      </c>
      <c r="B177" s="124" t="s">
        <v>388</v>
      </c>
      <c r="C177" s="139" t="s">
        <v>389</v>
      </c>
      <c r="D177" s="125" t="s">
        <v>192</v>
      </c>
      <c r="E177" s="126">
        <v>426.29500000000002</v>
      </c>
      <c r="F177" s="127"/>
      <c r="G177" s="128">
        <f>ROUND(E177*F177,2)</f>
        <v>0</v>
      </c>
      <c r="H177" s="128" t="s">
        <v>166</v>
      </c>
      <c r="I177" s="129" t="s">
        <v>166</v>
      </c>
    </row>
    <row r="178" spans="1:9" outlineLevel="2" x14ac:dyDescent="0.2">
      <c r="A178" s="204"/>
      <c r="B178" s="113"/>
      <c r="C178" s="145" t="s">
        <v>390</v>
      </c>
      <c r="D178" s="143"/>
      <c r="E178" s="144"/>
      <c r="F178" s="114"/>
      <c r="G178" s="114"/>
      <c r="H178" s="114"/>
      <c r="I178" s="114"/>
    </row>
    <row r="179" spans="1:9" ht="45" outlineLevel="3" x14ac:dyDescent="0.2">
      <c r="A179" s="204"/>
      <c r="B179" s="113"/>
      <c r="C179" s="145" t="s">
        <v>391</v>
      </c>
      <c r="D179" s="143"/>
      <c r="E179" s="144"/>
      <c r="F179" s="114"/>
      <c r="G179" s="114"/>
      <c r="H179" s="114"/>
      <c r="I179" s="114"/>
    </row>
    <row r="180" spans="1:9" ht="33.75" outlineLevel="3" x14ac:dyDescent="0.2">
      <c r="A180" s="204"/>
      <c r="B180" s="113"/>
      <c r="C180" s="145" t="s">
        <v>392</v>
      </c>
      <c r="D180" s="143"/>
      <c r="E180" s="144"/>
      <c r="F180" s="114"/>
      <c r="G180" s="114"/>
      <c r="H180" s="114"/>
      <c r="I180" s="114"/>
    </row>
    <row r="181" spans="1:9" outlineLevel="3" x14ac:dyDescent="0.2">
      <c r="A181" s="204"/>
      <c r="B181" s="113"/>
      <c r="C181" s="145" t="s">
        <v>393</v>
      </c>
      <c r="D181" s="143"/>
      <c r="E181" s="144"/>
      <c r="F181" s="114"/>
      <c r="G181" s="114"/>
      <c r="H181" s="114"/>
      <c r="I181" s="114"/>
    </row>
    <row r="182" spans="1:9" outlineLevel="3" x14ac:dyDescent="0.2">
      <c r="A182" s="204"/>
      <c r="B182" s="113"/>
      <c r="C182" s="145" t="s">
        <v>394</v>
      </c>
      <c r="D182" s="143"/>
      <c r="E182" s="144">
        <v>426.3</v>
      </c>
      <c r="F182" s="114"/>
      <c r="G182" s="114"/>
      <c r="H182" s="114"/>
      <c r="I182" s="114"/>
    </row>
    <row r="183" spans="1:9" ht="22.5" outlineLevel="1" x14ac:dyDescent="0.2">
      <c r="A183" s="205">
        <v>61</v>
      </c>
      <c r="B183" s="131" t="s">
        <v>395</v>
      </c>
      <c r="C183" s="138" t="s">
        <v>396</v>
      </c>
      <c r="D183" s="132" t="s">
        <v>192</v>
      </c>
      <c r="E183" s="133">
        <v>38.387999999999998</v>
      </c>
      <c r="F183" s="134"/>
      <c r="G183" s="135">
        <f>ROUND(E183*F183,2)</f>
        <v>0</v>
      </c>
      <c r="H183" s="135" t="s">
        <v>166</v>
      </c>
      <c r="I183" s="136" t="s">
        <v>166</v>
      </c>
    </row>
    <row r="184" spans="1:9" ht="33.75" outlineLevel="1" x14ac:dyDescent="0.2">
      <c r="A184" s="205">
        <v>62</v>
      </c>
      <c r="B184" s="131" t="s">
        <v>397</v>
      </c>
      <c r="C184" s="138" t="s">
        <v>398</v>
      </c>
      <c r="D184" s="132" t="s">
        <v>192</v>
      </c>
      <c r="E184" s="133">
        <v>426.29500000000002</v>
      </c>
      <c r="F184" s="134"/>
      <c r="G184" s="135">
        <f>ROUND(E184*F184,2)</f>
        <v>0</v>
      </c>
      <c r="H184" s="135" t="s">
        <v>166</v>
      </c>
      <c r="I184" s="136" t="s">
        <v>166</v>
      </c>
    </row>
    <row r="185" spans="1:9" outlineLevel="1" x14ac:dyDescent="0.2">
      <c r="A185" s="203">
        <v>63</v>
      </c>
      <c r="B185" s="124" t="s">
        <v>399</v>
      </c>
      <c r="C185" s="139" t="s">
        <v>400</v>
      </c>
      <c r="D185" s="125" t="s">
        <v>383</v>
      </c>
      <c r="E185" s="126">
        <v>112.95</v>
      </c>
      <c r="F185" s="127"/>
      <c r="G185" s="128">
        <f>ROUND(E185*F185,2)</f>
        <v>0</v>
      </c>
      <c r="H185" s="128" t="s">
        <v>166</v>
      </c>
      <c r="I185" s="129" t="s">
        <v>166</v>
      </c>
    </row>
    <row r="186" spans="1:9" outlineLevel="2" x14ac:dyDescent="0.2">
      <c r="A186" s="204"/>
      <c r="B186" s="113"/>
      <c r="C186" s="145" t="s">
        <v>401</v>
      </c>
      <c r="D186" s="143"/>
      <c r="E186" s="144"/>
      <c r="F186" s="114"/>
      <c r="G186" s="114"/>
      <c r="H186" s="114"/>
      <c r="I186" s="114"/>
    </row>
    <row r="187" spans="1:9" outlineLevel="3" x14ac:dyDescent="0.2">
      <c r="A187" s="204"/>
      <c r="B187" s="113"/>
      <c r="C187" s="145" t="s">
        <v>402</v>
      </c>
      <c r="D187" s="143"/>
      <c r="E187" s="144">
        <v>112.95</v>
      </c>
      <c r="F187" s="114"/>
      <c r="G187" s="114"/>
      <c r="H187" s="114"/>
      <c r="I187" s="114"/>
    </row>
    <row r="188" spans="1:9" ht="33.75" outlineLevel="1" x14ac:dyDescent="0.2">
      <c r="A188" s="203">
        <v>64</v>
      </c>
      <c r="B188" s="124" t="s">
        <v>403</v>
      </c>
      <c r="C188" s="139" t="s">
        <v>404</v>
      </c>
      <c r="D188" s="125" t="s">
        <v>192</v>
      </c>
      <c r="E188" s="126">
        <v>38.387999999999998</v>
      </c>
      <c r="F188" s="127"/>
      <c r="G188" s="128">
        <f>ROUND(E188*F188,2)</f>
        <v>0</v>
      </c>
      <c r="H188" s="128" t="s">
        <v>166</v>
      </c>
      <c r="I188" s="129" t="s">
        <v>166</v>
      </c>
    </row>
    <row r="189" spans="1:9" outlineLevel="2" x14ac:dyDescent="0.2">
      <c r="A189" s="204"/>
      <c r="B189" s="113"/>
      <c r="C189" s="145" t="s">
        <v>405</v>
      </c>
      <c r="D189" s="143"/>
      <c r="E189" s="144"/>
      <c r="F189" s="114"/>
      <c r="G189" s="114"/>
      <c r="H189" s="114"/>
      <c r="I189" s="114"/>
    </row>
    <row r="190" spans="1:9" outlineLevel="3" x14ac:dyDescent="0.2">
      <c r="A190" s="204"/>
      <c r="B190" s="113"/>
      <c r="C190" s="145" t="s">
        <v>406</v>
      </c>
      <c r="D190" s="143"/>
      <c r="E190" s="144">
        <v>38.39</v>
      </c>
      <c r="F190" s="114"/>
      <c r="G190" s="114"/>
      <c r="H190" s="114"/>
      <c r="I190" s="114"/>
    </row>
    <row r="191" spans="1:9" ht="22.5" outlineLevel="1" x14ac:dyDescent="0.2">
      <c r="A191" s="203">
        <v>65</v>
      </c>
      <c r="B191" s="124" t="s">
        <v>407</v>
      </c>
      <c r="C191" s="139" t="s">
        <v>408</v>
      </c>
      <c r="D191" s="125" t="s">
        <v>174</v>
      </c>
      <c r="E191" s="126">
        <v>48.8</v>
      </c>
      <c r="F191" s="127"/>
      <c r="G191" s="128">
        <f>ROUND(E191*F191,2)</f>
        <v>0</v>
      </c>
      <c r="H191" s="128" t="s">
        <v>166</v>
      </c>
      <c r="I191" s="129" t="s">
        <v>166</v>
      </c>
    </row>
    <row r="192" spans="1:9" outlineLevel="2" x14ac:dyDescent="0.2">
      <c r="A192" s="204"/>
      <c r="B192" s="113"/>
      <c r="C192" s="145" t="s">
        <v>409</v>
      </c>
      <c r="D192" s="143"/>
      <c r="E192" s="144"/>
      <c r="F192" s="114"/>
      <c r="G192" s="114"/>
      <c r="H192" s="114"/>
      <c r="I192" s="114"/>
    </row>
    <row r="193" spans="1:9" outlineLevel="3" x14ac:dyDescent="0.2">
      <c r="A193" s="204"/>
      <c r="B193" s="113"/>
      <c r="C193" s="145" t="s">
        <v>410</v>
      </c>
      <c r="D193" s="143"/>
      <c r="E193" s="144">
        <v>48.8</v>
      </c>
      <c r="F193" s="114"/>
      <c r="G193" s="114"/>
      <c r="H193" s="114"/>
      <c r="I193" s="114"/>
    </row>
    <row r="194" spans="1:9" outlineLevel="1" x14ac:dyDescent="0.2">
      <c r="A194" s="203">
        <v>66</v>
      </c>
      <c r="B194" s="124" t="s">
        <v>411</v>
      </c>
      <c r="C194" s="139" t="s">
        <v>412</v>
      </c>
      <c r="D194" s="125" t="s">
        <v>192</v>
      </c>
      <c r="E194" s="126">
        <v>15.5</v>
      </c>
      <c r="F194" s="127"/>
      <c r="G194" s="128">
        <f>ROUND(E194*F194,2)</f>
        <v>0</v>
      </c>
      <c r="H194" s="128" t="s">
        <v>147</v>
      </c>
      <c r="I194" s="129" t="s">
        <v>148</v>
      </c>
    </row>
    <row r="195" spans="1:9" outlineLevel="2" x14ac:dyDescent="0.2">
      <c r="A195" s="204"/>
      <c r="B195" s="113"/>
      <c r="C195" s="145" t="s">
        <v>413</v>
      </c>
      <c r="D195" s="143"/>
      <c r="E195" s="144"/>
      <c r="F195" s="114"/>
      <c r="G195" s="114"/>
      <c r="H195" s="114"/>
      <c r="I195" s="114"/>
    </row>
    <row r="196" spans="1:9" outlineLevel="3" x14ac:dyDescent="0.2">
      <c r="A196" s="204"/>
      <c r="B196" s="113"/>
      <c r="C196" s="145" t="s">
        <v>414</v>
      </c>
      <c r="D196" s="143"/>
      <c r="E196" s="144">
        <v>15.5</v>
      </c>
      <c r="F196" s="114"/>
      <c r="G196" s="114"/>
      <c r="H196" s="114"/>
      <c r="I196" s="114"/>
    </row>
    <row r="197" spans="1:9" outlineLevel="1" x14ac:dyDescent="0.2">
      <c r="A197" s="205">
        <v>67</v>
      </c>
      <c r="B197" s="131" t="s">
        <v>415</v>
      </c>
      <c r="C197" s="138" t="s">
        <v>416</v>
      </c>
      <c r="D197" s="132" t="s">
        <v>383</v>
      </c>
      <c r="E197" s="133">
        <v>3.3</v>
      </c>
      <c r="F197" s="134"/>
      <c r="G197" s="135">
        <f>ROUND(E197*F197,2)</f>
        <v>0</v>
      </c>
      <c r="H197" s="135" t="s">
        <v>147</v>
      </c>
      <c r="I197" s="136" t="s">
        <v>148</v>
      </c>
    </row>
    <row r="198" spans="1:9" ht="22.5" outlineLevel="1" x14ac:dyDescent="0.2">
      <c r="A198" s="203">
        <v>68</v>
      </c>
      <c r="B198" s="124" t="s">
        <v>417</v>
      </c>
      <c r="C198" s="139" t="s">
        <v>418</v>
      </c>
      <c r="D198" s="125" t="s">
        <v>192</v>
      </c>
      <c r="E198" s="126">
        <v>228.7</v>
      </c>
      <c r="F198" s="127"/>
      <c r="G198" s="128">
        <f>ROUND(E198*F198,2)</f>
        <v>0</v>
      </c>
      <c r="H198" s="128" t="s">
        <v>147</v>
      </c>
      <c r="I198" s="129" t="s">
        <v>148</v>
      </c>
    </row>
    <row r="199" spans="1:9" outlineLevel="2" x14ac:dyDescent="0.2">
      <c r="A199" s="204"/>
      <c r="B199" s="113"/>
      <c r="C199" s="145" t="s">
        <v>419</v>
      </c>
      <c r="D199" s="143"/>
      <c r="E199" s="144"/>
      <c r="F199" s="114"/>
      <c r="G199" s="114"/>
      <c r="H199" s="114"/>
      <c r="I199" s="114"/>
    </row>
    <row r="200" spans="1:9" outlineLevel="3" x14ac:dyDescent="0.2">
      <c r="A200" s="204"/>
      <c r="B200" s="113"/>
      <c r="C200" s="145">
        <v>228.7</v>
      </c>
      <c r="D200" s="143"/>
      <c r="E200" s="144">
        <v>228.7</v>
      </c>
      <c r="F200" s="114"/>
      <c r="G200" s="114"/>
      <c r="H200" s="114"/>
      <c r="I200" s="114"/>
    </row>
    <row r="201" spans="1:9" x14ac:dyDescent="0.2">
      <c r="A201" s="202" t="s">
        <v>143</v>
      </c>
      <c r="B201" s="117" t="s">
        <v>67</v>
      </c>
      <c r="C201" s="137" t="s">
        <v>68</v>
      </c>
      <c r="D201" s="118"/>
      <c r="E201" s="119"/>
      <c r="F201" s="120"/>
      <c r="G201" s="120">
        <f>SUM(G202:G250)</f>
        <v>0</v>
      </c>
      <c r="H201" s="120"/>
      <c r="I201" s="121"/>
    </row>
    <row r="202" spans="1:9" ht="22.5" outlineLevel="1" x14ac:dyDescent="0.2">
      <c r="A202" s="205">
        <v>69</v>
      </c>
      <c r="B202" s="131" t="s">
        <v>420</v>
      </c>
      <c r="C202" s="138" t="s">
        <v>421</v>
      </c>
      <c r="D202" s="132" t="s">
        <v>192</v>
      </c>
      <c r="E202" s="133">
        <v>500</v>
      </c>
      <c r="F202" s="134"/>
      <c r="G202" s="135">
        <f>ROUND(E202*F202,2)</f>
        <v>0</v>
      </c>
      <c r="H202" s="135" t="s">
        <v>166</v>
      </c>
      <c r="I202" s="136" t="s">
        <v>166</v>
      </c>
    </row>
    <row r="203" spans="1:9" ht="45" outlineLevel="1" x14ac:dyDescent="0.2">
      <c r="A203" s="205">
        <v>70</v>
      </c>
      <c r="B203" s="131" t="s">
        <v>422</v>
      </c>
      <c r="C203" s="138" t="s">
        <v>423</v>
      </c>
      <c r="D203" s="132" t="s">
        <v>192</v>
      </c>
      <c r="E203" s="133">
        <v>500</v>
      </c>
      <c r="F203" s="134"/>
      <c r="G203" s="135">
        <f>ROUND(E203*F203,2)</f>
        <v>0</v>
      </c>
      <c r="H203" s="135" t="s">
        <v>166</v>
      </c>
      <c r="I203" s="136" t="s">
        <v>166</v>
      </c>
    </row>
    <row r="204" spans="1:9" ht="22.5" outlineLevel="1" x14ac:dyDescent="0.2">
      <c r="A204" s="205">
        <v>71</v>
      </c>
      <c r="B204" s="131" t="s">
        <v>424</v>
      </c>
      <c r="C204" s="138" t="s">
        <v>425</v>
      </c>
      <c r="D204" s="132" t="s">
        <v>192</v>
      </c>
      <c r="E204" s="133">
        <v>500</v>
      </c>
      <c r="F204" s="134"/>
      <c r="G204" s="135">
        <f>ROUND(E204*F204,2)</f>
        <v>0</v>
      </c>
      <c r="H204" s="135" t="s">
        <v>166</v>
      </c>
      <c r="I204" s="136" t="s">
        <v>166</v>
      </c>
    </row>
    <row r="205" spans="1:9" outlineLevel="1" x14ac:dyDescent="0.2">
      <c r="A205" s="203">
        <v>72</v>
      </c>
      <c r="B205" s="124" t="s">
        <v>426</v>
      </c>
      <c r="C205" s="139" t="s">
        <v>427</v>
      </c>
      <c r="D205" s="125" t="s">
        <v>192</v>
      </c>
      <c r="E205" s="126">
        <v>17.2</v>
      </c>
      <c r="F205" s="127"/>
      <c r="G205" s="128">
        <f>ROUND(E205*F205,2)</f>
        <v>0</v>
      </c>
      <c r="H205" s="128" t="s">
        <v>428</v>
      </c>
      <c r="I205" s="129" t="s">
        <v>428</v>
      </c>
    </row>
    <row r="206" spans="1:9" outlineLevel="2" x14ac:dyDescent="0.2">
      <c r="A206" s="204"/>
      <c r="B206" s="113"/>
      <c r="C206" s="145" t="s">
        <v>429</v>
      </c>
      <c r="D206" s="143"/>
      <c r="E206" s="144"/>
      <c r="F206" s="114"/>
      <c r="G206" s="114"/>
      <c r="H206" s="114"/>
      <c r="I206" s="114"/>
    </row>
    <row r="207" spans="1:9" outlineLevel="3" x14ac:dyDescent="0.2">
      <c r="A207" s="204"/>
      <c r="B207" s="113"/>
      <c r="C207" s="145" t="s">
        <v>430</v>
      </c>
      <c r="D207" s="143"/>
      <c r="E207" s="144">
        <v>17.2</v>
      </c>
      <c r="F207" s="114"/>
      <c r="G207" s="114"/>
      <c r="H207" s="114"/>
      <c r="I207" s="114"/>
    </row>
    <row r="208" spans="1:9" ht="33.75" outlineLevel="1" x14ac:dyDescent="0.2">
      <c r="A208" s="203">
        <v>73</v>
      </c>
      <c r="B208" s="124" t="s">
        <v>431</v>
      </c>
      <c r="C208" s="139" t="s">
        <v>432</v>
      </c>
      <c r="D208" s="125" t="s">
        <v>174</v>
      </c>
      <c r="E208" s="126">
        <v>6.9927000000000001</v>
      </c>
      <c r="F208" s="127"/>
      <c r="G208" s="128">
        <f>ROUND(E208*F208,2)</f>
        <v>0</v>
      </c>
      <c r="H208" s="128" t="s">
        <v>166</v>
      </c>
      <c r="I208" s="129" t="s">
        <v>166</v>
      </c>
    </row>
    <row r="209" spans="1:9" outlineLevel="2" x14ac:dyDescent="0.2">
      <c r="A209" s="204"/>
      <c r="B209" s="113"/>
      <c r="C209" s="145" t="s">
        <v>433</v>
      </c>
      <c r="D209" s="143"/>
      <c r="E209" s="144"/>
      <c r="F209" s="114"/>
      <c r="G209" s="114"/>
      <c r="H209" s="114"/>
      <c r="I209" s="114"/>
    </row>
    <row r="210" spans="1:9" outlineLevel="3" x14ac:dyDescent="0.2">
      <c r="A210" s="204"/>
      <c r="B210" s="113"/>
      <c r="C210" s="145" t="s">
        <v>434</v>
      </c>
      <c r="D210" s="143"/>
      <c r="E210" s="144"/>
      <c r="F210" s="114"/>
      <c r="G210" s="114"/>
      <c r="H210" s="114"/>
      <c r="I210" s="114"/>
    </row>
    <row r="211" spans="1:9" outlineLevel="3" x14ac:dyDescent="0.2">
      <c r="A211" s="204"/>
      <c r="B211" s="113"/>
      <c r="C211" s="145" t="s">
        <v>435</v>
      </c>
      <c r="D211" s="143"/>
      <c r="E211" s="144">
        <v>6.99</v>
      </c>
      <c r="F211" s="114"/>
      <c r="G211" s="114"/>
      <c r="H211" s="114"/>
      <c r="I211" s="114"/>
    </row>
    <row r="212" spans="1:9" ht="45" outlineLevel="1" x14ac:dyDescent="0.2">
      <c r="A212" s="203">
        <v>74</v>
      </c>
      <c r="B212" s="124" t="s">
        <v>436</v>
      </c>
      <c r="C212" s="139" t="s">
        <v>437</v>
      </c>
      <c r="D212" s="125" t="s">
        <v>192</v>
      </c>
      <c r="E212" s="126">
        <v>31.6</v>
      </c>
      <c r="F212" s="127"/>
      <c r="G212" s="128">
        <f>ROUND(E212*F212,2)</f>
        <v>0</v>
      </c>
      <c r="H212" s="128" t="s">
        <v>166</v>
      </c>
      <c r="I212" s="129" t="s">
        <v>166</v>
      </c>
    </row>
    <row r="213" spans="1:9" outlineLevel="2" x14ac:dyDescent="0.2">
      <c r="A213" s="204"/>
      <c r="B213" s="113"/>
      <c r="C213" s="145" t="s">
        <v>438</v>
      </c>
      <c r="D213" s="143"/>
      <c r="E213" s="144"/>
      <c r="F213" s="114"/>
      <c r="G213" s="114"/>
      <c r="H213" s="114"/>
      <c r="I213" s="114"/>
    </row>
    <row r="214" spans="1:9" outlineLevel="3" x14ac:dyDescent="0.2">
      <c r="A214" s="204"/>
      <c r="B214" s="113"/>
      <c r="C214" s="145" t="s">
        <v>439</v>
      </c>
      <c r="D214" s="143"/>
      <c r="E214" s="144">
        <v>31.6</v>
      </c>
      <c r="F214" s="114"/>
      <c r="G214" s="114"/>
      <c r="H214" s="114"/>
      <c r="I214" s="114"/>
    </row>
    <row r="215" spans="1:9" ht="22.5" outlineLevel="1" x14ac:dyDescent="0.2">
      <c r="A215" s="205">
        <v>75</v>
      </c>
      <c r="B215" s="131" t="s">
        <v>440</v>
      </c>
      <c r="C215" s="138" t="s">
        <v>441</v>
      </c>
      <c r="D215" s="132" t="s">
        <v>162</v>
      </c>
      <c r="E215" s="133">
        <v>8</v>
      </c>
      <c r="F215" s="134"/>
      <c r="G215" s="135">
        <f>ROUND(E215*F215,2)</f>
        <v>0</v>
      </c>
      <c r="H215" s="135" t="s">
        <v>166</v>
      </c>
      <c r="I215" s="136" t="s">
        <v>166</v>
      </c>
    </row>
    <row r="216" spans="1:9" ht="45" outlineLevel="1" x14ac:dyDescent="0.2">
      <c r="A216" s="203">
        <v>76</v>
      </c>
      <c r="B216" s="124" t="s">
        <v>442</v>
      </c>
      <c r="C216" s="139" t="s">
        <v>443</v>
      </c>
      <c r="D216" s="125" t="s">
        <v>192</v>
      </c>
      <c r="E216" s="126">
        <v>12</v>
      </c>
      <c r="F216" s="127"/>
      <c r="G216" s="128">
        <f>ROUND(E216*F216,2)</f>
        <v>0</v>
      </c>
      <c r="H216" s="128" t="s">
        <v>166</v>
      </c>
      <c r="I216" s="129" t="s">
        <v>166</v>
      </c>
    </row>
    <row r="217" spans="1:9" outlineLevel="2" x14ac:dyDescent="0.2">
      <c r="A217" s="204"/>
      <c r="B217" s="113"/>
      <c r="C217" s="145" t="s">
        <v>444</v>
      </c>
      <c r="D217" s="143"/>
      <c r="E217" s="144"/>
      <c r="F217" s="114"/>
      <c r="G217" s="114"/>
      <c r="H217" s="114"/>
      <c r="I217" s="114"/>
    </row>
    <row r="218" spans="1:9" outlineLevel="3" x14ac:dyDescent="0.2">
      <c r="A218" s="204"/>
      <c r="B218" s="113"/>
      <c r="C218" s="145" t="s">
        <v>445</v>
      </c>
      <c r="D218" s="143"/>
      <c r="E218" s="144">
        <v>12</v>
      </c>
      <c r="F218" s="114"/>
      <c r="G218" s="114"/>
      <c r="H218" s="114"/>
      <c r="I218" s="114"/>
    </row>
    <row r="219" spans="1:9" ht="22.5" outlineLevel="1" x14ac:dyDescent="0.2">
      <c r="A219" s="203">
        <v>77</v>
      </c>
      <c r="B219" s="124" t="s">
        <v>446</v>
      </c>
      <c r="C219" s="139" t="s">
        <v>447</v>
      </c>
      <c r="D219" s="125" t="s">
        <v>383</v>
      </c>
      <c r="E219" s="126">
        <v>25.88</v>
      </c>
      <c r="F219" s="127"/>
      <c r="G219" s="128">
        <f>ROUND(E219*F219,2)</f>
        <v>0</v>
      </c>
      <c r="H219" s="128" t="s">
        <v>166</v>
      </c>
      <c r="I219" s="129" t="s">
        <v>166</v>
      </c>
    </row>
    <row r="220" spans="1:9" outlineLevel="2" x14ac:dyDescent="0.2">
      <c r="A220" s="204"/>
      <c r="B220" s="113"/>
      <c r="C220" s="145" t="s">
        <v>448</v>
      </c>
      <c r="D220" s="143"/>
      <c r="E220" s="144"/>
      <c r="F220" s="114"/>
      <c r="G220" s="114"/>
      <c r="H220" s="114"/>
      <c r="I220" s="114"/>
    </row>
    <row r="221" spans="1:9" outlineLevel="3" x14ac:dyDescent="0.2">
      <c r="A221" s="204"/>
      <c r="B221" s="113"/>
      <c r="C221" s="145" t="s">
        <v>449</v>
      </c>
      <c r="D221" s="143"/>
      <c r="E221" s="144">
        <v>25.88</v>
      </c>
      <c r="F221" s="114"/>
      <c r="G221" s="114"/>
      <c r="H221" s="114"/>
      <c r="I221" s="114"/>
    </row>
    <row r="222" spans="1:9" ht="33.75" outlineLevel="1" x14ac:dyDescent="0.2">
      <c r="A222" s="203">
        <v>78</v>
      </c>
      <c r="B222" s="124" t="s">
        <v>450</v>
      </c>
      <c r="C222" s="139" t="s">
        <v>451</v>
      </c>
      <c r="D222" s="125" t="s">
        <v>192</v>
      </c>
      <c r="E222" s="126">
        <v>177.3</v>
      </c>
      <c r="F222" s="127"/>
      <c r="G222" s="128">
        <f>ROUND(E222*F222,2)</f>
        <v>0</v>
      </c>
      <c r="H222" s="128" t="s">
        <v>166</v>
      </c>
      <c r="I222" s="129" t="s">
        <v>166</v>
      </c>
    </row>
    <row r="223" spans="1:9" outlineLevel="2" x14ac:dyDescent="0.2">
      <c r="A223" s="204"/>
      <c r="B223" s="113"/>
      <c r="C223" s="145" t="s">
        <v>338</v>
      </c>
      <c r="D223" s="143"/>
      <c r="E223" s="144"/>
      <c r="F223" s="114"/>
      <c r="G223" s="114"/>
      <c r="H223" s="114"/>
      <c r="I223" s="114"/>
    </row>
    <row r="224" spans="1:9" outlineLevel="3" x14ac:dyDescent="0.2">
      <c r="A224" s="204"/>
      <c r="B224" s="113"/>
      <c r="C224" s="145" t="s">
        <v>339</v>
      </c>
      <c r="D224" s="143"/>
      <c r="E224" s="144">
        <v>177.3</v>
      </c>
      <c r="F224" s="114"/>
      <c r="G224" s="114"/>
      <c r="H224" s="114"/>
      <c r="I224" s="114"/>
    </row>
    <row r="225" spans="1:9" ht="33.75" outlineLevel="1" x14ac:dyDescent="0.2">
      <c r="A225" s="203">
        <v>79</v>
      </c>
      <c r="B225" s="124" t="s">
        <v>452</v>
      </c>
      <c r="C225" s="139" t="s">
        <v>453</v>
      </c>
      <c r="D225" s="125" t="s">
        <v>192</v>
      </c>
      <c r="E225" s="126">
        <v>802.35</v>
      </c>
      <c r="F225" s="127"/>
      <c r="G225" s="128">
        <f>ROUND(E225*F225,2)</f>
        <v>0</v>
      </c>
      <c r="H225" s="128" t="s">
        <v>166</v>
      </c>
      <c r="I225" s="129" t="s">
        <v>166</v>
      </c>
    </row>
    <row r="226" spans="1:9" ht="22.5" outlineLevel="2" x14ac:dyDescent="0.2">
      <c r="A226" s="204"/>
      <c r="B226" s="113"/>
      <c r="C226" s="145" t="s">
        <v>454</v>
      </c>
      <c r="D226" s="143"/>
      <c r="E226" s="144"/>
      <c r="F226" s="114"/>
      <c r="G226" s="114"/>
      <c r="H226" s="114"/>
      <c r="I226" s="114"/>
    </row>
    <row r="227" spans="1:9" outlineLevel="3" x14ac:dyDescent="0.2">
      <c r="A227" s="204"/>
      <c r="B227" s="113"/>
      <c r="C227" s="145" t="s">
        <v>455</v>
      </c>
      <c r="D227" s="143"/>
      <c r="E227" s="144">
        <v>802.35</v>
      </c>
      <c r="F227" s="114"/>
      <c r="G227" s="114"/>
      <c r="H227" s="114"/>
      <c r="I227" s="114"/>
    </row>
    <row r="228" spans="1:9" ht="45" outlineLevel="1" x14ac:dyDescent="0.2">
      <c r="A228" s="203">
        <v>80</v>
      </c>
      <c r="B228" s="124" t="s">
        <v>456</v>
      </c>
      <c r="C228" s="139" t="s">
        <v>457</v>
      </c>
      <c r="D228" s="125" t="s">
        <v>192</v>
      </c>
      <c r="E228" s="126">
        <v>354.96</v>
      </c>
      <c r="F228" s="127"/>
      <c r="G228" s="128">
        <f>ROUND(E228*F228,2)</f>
        <v>0</v>
      </c>
      <c r="H228" s="128" t="s">
        <v>166</v>
      </c>
      <c r="I228" s="129" t="s">
        <v>166</v>
      </c>
    </row>
    <row r="229" spans="1:9" outlineLevel="2" x14ac:dyDescent="0.2">
      <c r="A229" s="204"/>
      <c r="B229" s="113"/>
      <c r="C229" s="145" t="s">
        <v>458</v>
      </c>
      <c r="D229" s="143"/>
      <c r="E229" s="144"/>
      <c r="F229" s="114"/>
      <c r="G229" s="114"/>
      <c r="H229" s="114"/>
      <c r="I229" s="114"/>
    </row>
    <row r="230" spans="1:9" outlineLevel="3" x14ac:dyDescent="0.2">
      <c r="A230" s="204"/>
      <c r="B230" s="113"/>
      <c r="C230" s="145" t="s">
        <v>459</v>
      </c>
      <c r="D230" s="143"/>
      <c r="E230" s="144">
        <v>354.96</v>
      </c>
      <c r="F230" s="114"/>
      <c r="G230" s="114"/>
      <c r="H230" s="114"/>
      <c r="I230" s="114"/>
    </row>
    <row r="231" spans="1:9" ht="22.5" outlineLevel="1" x14ac:dyDescent="0.2">
      <c r="A231" s="203">
        <v>81</v>
      </c>
      <c r="B231" s="124" t="s">
        <v>460</v>
      </c>
      <c r="C231" s="139" t="s">
        <v>461</v>
      </c>
      <c r="D231" s="125" t="s">
        <v>192</v>
      </c>
      <c r="E231" s="126">
        <v>15.6</v>
      </c>
      <c r="F231" s="127"/>
      <c r="G231" s="128">
        <f>ROUND(E231*F231,2)</f>
        <v>0</v>
      </c>
      <c r="H231" s="128" t="s">
        <v>166</v>
      </c>
      <c r="I231" s="129" t="s">
        <v>166</v>
      </c>
    </row>
    <row r="232" spans="1:9" outlineLevel="2" x14ac:dyDescent="0.2">
      <c r="A232" s="204"/>
      <c r="B232" s="113"/>
      <c r="C232" s="145" t="s">
        <v>462</v>
      </c>
      <c r="D232" s="143"/>
      <c r="E232" s="144"/>
      <c r="F232" s="114"/>
      <c r="G232" s="114"/>
      <c r="H232" s="114"/>
      <c r="I232" s="114"/>
    </row>
    <row r="233" spans="1:9" outlineLevel="3" x14ac:dyDescent="0.2">
      <c r="A233" s="204"/>
      <c r="B233" s="113"/>
      <c r="C233" s="145" t="s">
        <v>463</v>
      </c>
      <c r="D233" s="143"/>
      <c r="E233" s="144">
        <v>15.6</v>
      </c>
      <c r="F233" s="114"/>
      <c r="G233" s="114"/>
      <c r="H233" s="114"/>
      <c r="I233" s="114"/>
    </row>
    <row r="234" spans="1:9" ht="22.5" outlineLevel="1" x14ac:dyDescent="0.2">
      <c r="A234" s="203">
        <v>82</v>
      </c>
      <c r="B234" s="124" t="s">
        <v>464</v>
      </c>
      <c r="C234" s="139" t="s">
        <v>465</v>
      </c>
      <c r="D234" s="125" t="s">
        <v>192</v>
      </c>
      <c r="E234" s="126">
        <v>12.45</v>
      </c>
      <c r="F234" s="127"/>
      <c r="G234" s="128">
        <f>ROUND(E234*F234,2)</f>
        <v>0</v>
      </c>
      <c r="H234" s="128" t="s">
        <v>166</v>
      </c>
      <c r="I234" s="129" t="s">
        <v>166</v>
      </c>
    </row>
    <row r="235" spans="1:9" outlineLevel="2" x14ac:dyDescent="0.2">
      <c r="A235" s="204"/>
      <c r="B235" s="113"/>
      <c r="C235" s="145" t="s">
        <v>466</v>
      </c>
      <c r="D235" s="143"/>
      <c r="E235" s="144"/>
      <c r="F235" s="114"/>
      <c r="G235" s="114"/>
      <c r="H235" s="114"/>
      <c r="I235" s="114"/>
    </row>
    <row r="236" spans="1:9" outlineLevel="3" x14ac:dyDescent="0.2">
      <c r="A236" s="204"/>
      <c r="B236" s="113"/>
      <c r="C236" s="145" t="s">
        <v>467</v>
      </c>
      <c r="D236" s="143"/>
      <c r="E236" s="144">
        <v>12.45</v>
      </c>
      <c r="F236" s="114"/>
      <c r="G236" s="114"/>
      <c r="H236" s="114"/>
      <c r="I236" s="114"/>
    </row>
    <row r="237" spans="1:9" ht="22.5" outlineLevel="1" x14ac:dyDescent="0.2">
      <c r="A237" s="205">
        <v>83</v>
      </c>
      <c r="B237" s="131" t="s">
        <v>468</v>
      </c>
      <c r="C237" s="138" t="s">
        <v>469</v>
      </c>
      <c r="D237" s="132" t="s">
        <v>200</v>
      </c>
      <c r="E237" s="133">
        <v>86.173010000000005</v>
      </c>
      <c r="F237" s="134"/>
      <c r="G237" s="135">
        <f t="shared" ref="G237:G244" si="2">ROUND(E237*F237,2)</f>
        <v>0</v>
      </c>
      <c r="H237" s="135" t="s">
        <v>166</v>
      </c>
      <c r="I237" s="136" t="s">
        <v>166</v>
      </c>
    </row>
    <row r="238" spans="1:9" outlineLevel="1" x14ac:dyDescent="0.2">
      <c r="A238" s="205">
        <v>84</v>
      </c>
      <c r="B238" s="131" t="s">
        <v>470</v>
      </c>
      <c r="C238" s="138" t="s">
        <v>471</v>
      </c>
      <c r="D238" s="132" t="s">
        <v>200</v>
      </c>
      <c r="E238" s="133">
        <v>86.173010000000005</v>
      </c>
      <c r="F238" s="134"/>
      <c r="G238" s="135">
        <f t="shared" si="2"/>
        <v>0</v>
      </c>
      <c r="H238" s="135" t="s">
        <v>166</v>
      </c>
      <c r="I238" s="136" t="s">
        <v>166</v>
      </c>
    </row>
    <row r="239" spans="1:9" ht="22.5" outlineLevel="1" x14ac:dyDescent="0.2">
      <c r="A239" s="205">
        <v>85</v>
      </c>
      <c r="B239" s="131" t="s">
        <v>472</v>
      </c>
      <c r="C239" s="138" t="s">
        <v>473</v>
      </c>
      <c r="D239" s="132" t="s">
        <v>200</v>
      </c>
      <c r="E239" s="133">
        <v>1637.2871500000001</v>
      </c>
      <c r="F239" s="134"/>
      <c r="G239" s="135">
        <f t="shared" si="2"/>
        <v>0</v>
      </c>
      <c r="H239" s="135" t="s">
        <v>166</v>
      </c>
      <c r="I239" s="136" t="s">
        <v>166</v>
      </c>
    </row>
    <row r="240" spans="1:9" ht="22.5" outlineLevel="1" x14ac:dyDescent="0.2">
      <c r="A240" s="205">
        <v>86</v>
      </c>
      <c r="B240" s="131" t="s">
        <v>474</v>
      </c>
      <c r="C240" s="138" t="s">
        <v>475</v>
      </c>
      <c r="D240" s="132" t="s">
        <v>200</v>
      </c>
      <c r="E240" s="133">
        <v>86.173010000000005</v>
      </c>
      <c r="F240" s="134"/>
      <c r="G240" s="135">
        <f t="shared" si="2"/>
        <v>0</v>
      </c>
      <c r="H240" s="135" t="s">
        <v>166</v>
      </c>
      <c r="I240" s="136" t="s">
        <v>166</v>
      </c>
    </row>
    <row r="241" spans="1:9" ht="22.5" outlineLevel="1" x14ac:dyDescent="0.2">
      <c r="A241" s="205">
        <v>87</v>
      </c>
      <c r="B241" s="131" t="s">
        <v>476</v>
      </c>
      <c r="C241" s="138" t="s">
        <v>477</v>
      </c>
      <c r="D241" s="132" t="s">
        <v>200</v>
      </c>
      <c r="E241" s="133">
        <v>86.173010000000005</v>
      </c>
      <c r="F241" s="134"/>
      <c r="G241" s="135">
        <f t="shared" si="2"/>
        <v>0</v>
      </c>
      <c r="H241" s="135" t="s">
        <v>166</v>
      </c>
      <c r="I241" s="136" t="s">
        <v>166</v>
      </c>
    </row>
    <row r="242" spans="1:9" ht="22.5" outlineLevel="1" x14ac:dyDescent="0.2">
      <c r="A242" s="205">
        <v>88</v>
      </c>
      <c r="B242" s="131" t="s">
        <v>478</v>
      </c>
      <c r="C242" s="138" t="s">
        <v>479</v>
      </c>
      <c r="D242" s="132" t="s">
        <v>200</v>
      </c>
      <c r="E242" s="133">
        <v>86.173010000000005</v>
      </c>
      <c r="F242" s="134"/>
      <c r="G242" s="135">
        <f t="shared" si="2"/>
        <v>0</v>
      </c>
      <c r="H242" s="135" t="s">
        <v>166</v>
      </c>
      <c r="I242" s="136" t="s">
        <v>166</v>
      </c>
    </row>
    <row r="243" spans="1:9" outlineLevel="1" x14ac:dyDescent="0.2">
      <c r="A243" s="205">
        <v>89</v>
      </c>
      <c r="B243" s="131" t="s">
        <v>480</v>
      </c>
      <c r="C243" s="138" t="s">
        <v>481</v>
      </c>
      <c r="D243" s="132" t="s">
        <v>200</v>
      </c>
      <c r="E243" s="133">
        <v>86.173010000000005</v>
      </c>
      <c r="F243" s="134"/>
      <c r="G243" s="135">
        <f t="shared" si="2"/>
        <v>0</v>
      </c>
      <c r="H243" s="135" t="s">
        <v>166</v>
      </c>
      <c r="I243" s="136" t="s">
        <v>166</v>
      </c>
    </row>
    <row r="244" spans="1:9" ht="22.5" outlineLevel="1" x14ac:dyDescent="0.2">
      <c r="A244" s="203">
        <v>90</v>
      </c>
      <c r="B244" s="124" t="s">
        <v>482</v>
      </c>
      <c r="C244" s="139" t="s">
        <v>483</v>
      </c>
      <c r="D244" s="125" t="s">
        <v>192</v>
      </c>
      <c r="E244" s="126">
        <v>74.64</v>
      </c>
      <c r="F244" s="127"/>
      <c r="G244" s="128">
        <f t="shared" si="2"/>
        <v>0</v>
      </c>
      <c r="H244" s="128" t="s">
        <v>147</v>
      </c>
      <c r="I244" s="129" t="s">
        <v>148</v>
      </c>
    </row>
    <row r="245" spans="1:9" ht="22.5" outlineLevel="2" x14ac:dyDescent="0.2">
      <c r="A245" s="204"/>
      <c r="B245" s="113"/>
      <c r="C245" s="145" t="s">
        <v>484</v>
      </c>
      <c r="D245" s="143"/>
      <c r="E245" s="144"/>
      <c r="F245" s="114"/>
      <c r="G245" s="114"/>
      <c r="H245" s="114"/>
      <c r="I245" s="114"/>
    </row>
    <row r="246" spans="1:9" outlineLevel="3" x14ac:dyDescent="0.2">
      <c r="A246" s="204"/>
      <c r="B246" s="113"/>
      <c r="C246" s="145" t="s">
        <v>485</v>
      </c>
      <c r="D246" s="143"/>
      <c r="E246" s="144">
        <v>74.64</v>
      </c>
      <c r="F246" s="114"/>
      <c r="G246" s="114"/>
      <c r="H246" s="114"/>
      <c r="I246" s="114"/>
    </row>
    <row r="247" spans="1:9" outlineLevel="1" x14ac:dyDescent="0.2">
      <c r="A247" s="205">
        <v>91</v>
      </c>
      <c r="B247" s="131" t="s">
        <v>486</v>
      </c>
      <c r="C247" s="138" t="s">
        <v>487</v>
      </c>
      <c r="D247" s="132" t="s">
        <v>192</v>
      </c>
      <c r="E247" s="133">
        <v>4</v>
      </c>
      <c r="F247" s="134"/>
      <c r="G247" s="135">
        <f>ROUND(E247*F247,2)</f>
        <v>0</v>
      </c>
      <c r="H247" s="135" t="s">
        <v>147</v>
      </c>
      <c r="I247" s="136" t="s">
        <v>148</v>
      </c>
    </row>
    <row r="248" spans="1:9" ht="22.5" outlineLevel="1" x14ac:dyDescent="0.2">
      <c r="A248" s="205">
        <v>92</v>
      </c>
      <c r="B248" s="131" t="s">
        <v>488</v>
      </c>
      <c r="C248" s="138" t="s">
        <v>489</v>
      </c>
      <c r="D248" s="132" t="s">
        <v>303</v>
      </c>
      <c r="E248" s="133">
        <v>5</v>
      </c>
      <c r="F248" s="134"/>
      <c r="G248" s="135">
        <f>ROUND(E248*F248,2)</f>
        <v>0</v>
      </c>
      <c r="H248" s="135" t="s">
        <v>147</v>
      </c>
      <c r="I248" s="136" t="s">
        <v>148</v>
      </c>
    </row>
    <row r="249" spans="1:9" ht="22.5" outlineLevel="1" x14ac:dyDescent="0.2">
      <c r="A249" s="205">
        <v>93</v>
      </c>
      <c r="B249" s="131" t="s">
        <v>490</v>
      </c>
      <c r="C249" s="138" t="s">
        <v>491</v>
      </c>
      <c r="D249" s="132" t="s">
        <v>303</v>
      </c>
      <c r="E249" s="133">
        <v>5</v>
      </c>
      <c r="F249" s="134"/>
      <c r="G249" s="135">
        <f>ROUND(E249*F249,2)</f>
        <v>0</v>
      </c>
      <c r="H249" s="135" t="s">
        <v>147</v>
      </c>
      <c r="I249" s="136" t="s">
        <v>148</v>
      </c>
    </row>
    <row r="250" spans="1:9" outlineLevel="1" x14ac:dyDescent="0.2">
      <c r="A250" s="205">
        <v>94</v>
      </c>
      <c r="B250" s="131" t="s">
        <v>492</v>
      </c>
      <c r="C250" s="138" t="s">
        <v>493</v>
      </c>
      <c r="D250" s="132" t="s">
        <v>303</v>
      </c>
      <c r="E250" s="133">
        <v>12</v>
      </c>
      <c r="F250" s="134"/>
      <c r="G250" s="135">
        <f>ROUND(E250*F250,2)</f>
        <v>0</v>
      </c>
      <c r="H250" s="135" t="s">
        <v>147</v>
      </c>
      <c r="I250" s="136" t="s">
        <v>148</v>
      </c>
    </row>
    <row r="251" spans="1:9" x14ac:dyDescent="0.2">
      <c r="A251" s="202" t="s">
        <v>143</v>
      </c>
      <c r="B251" s="117" t="s">
        <v>73</v>
      </c>
      <c r="C251" s="137" t="s">
        <v>74</v>
      </c>
      <c r="D251" s="118"/>
      <c r="E251" s="119"/>
      <c r="F251" s="120"/>
      <c r="G251" s="120">
        <f>SUM(G252)</f>
        <v>0</v>
      </c>
      <c r="H251" s="120"/>
      <c r="I251" s="121"/>
    </row>
    <row r="252" spans="1:9" ht="33.75" outlineLevel="1" x14ac:dyDescent="0.2">
      <c r="A252" s="205">
        <v>95</v>
      </c>
      <c r="B252" s="131" t="s">
        <v>494</v>
      </c>
      <c r="C252" s="138" t="s">
        <v>495</v>
      </c>
      <c r="D252" s="132" t="s">
        <v>200</v>
      </c>
      <c r="E252" s="133">
        <v>1287.2168300000001</v>
      </c>
      <c r="F252" s="134"/>
      <c r="G252" s="135">
        <f>ROUND(E252*F252,2)</f>
        <v>0</v>
      </c>
      <c r="H252" s="135" t="s">
        <v>166</v>
      </c>
      <c r="I252" s="136" t="s">
        <v>166</v>
      </c>
    </row>
    <row r="253" spans="1:9" x14ac:dyDescent="0.2">
      <c r="A253" s="202" t="s">
        <v>143</v>
      </c>
      <c r="B253" s="117" t="s">
        <v>75</v>
      </c>
      <c r="C253" s="137" t="s">
        <v>76</v>
      </c>
      <c r="D253" s="118"/>
      <c r="E253" s="119"/>
      <c r="F253" s="120"/>
      <c r="G253" s="120">
        <f>SUM(G254:G263)</f>
        <v>0</v>
      </c>
      <c r="H253" s="120"/>
      <c r="I253" s="121"/>
    </row>
    <row r="254" spans="1:9" ht="22.5" outlineLevel="1" x14ac:dyDescent="0.2">
      <c r="A254" s="203">
        <v>96</v>
      </c>
      <c r="B254" s="124" t="s">
        <v>496</v>
      </c>
      <c r="C254" s="139" t="s">
        <v>497</v>
      </c>
      <c r="D254" s="125" t="s">
        <v>192</v>
      </c>
      <c r="E254" s="126">
        <v>86.407200000000003</v>
      </c>
      <c r="F254" s="127"/>
      <c r="G254" s="128">
        <f>ROUND(E254*F254,2)</f>
        <v>0</v>
      </c>
      <c r="H254" s="128" t="s">
        <v>166</v>
      </c>
      <c r="I254" s="129" t="s">
        <v>166</v>
      </c>
    </row>
    <row r="255" spans="1:9" outlineLevel="2" x14ac:dyDescent="0.2">
      <c r="A255" s="204"/>
      <c r="B255" s="113"/>
      <c r="C255" s="145" t="s">
        <v>499</v>
      </c>
      <c r="D255" s="143"/>
      <c r="E255" s="144"/>
      <c r="F255" s="114"/>
      <c r="G255" s="114"/>
      <c r="H255" s="114"/>
      <c r="I255" s="114"/>
    </row>
    <row r="256" spans="1:9" outlineLevel="3" x14ac:dyDescent="0.2">
      <c r="A256" s="204"/>
      <c r="B256" s="113"/>
      <c r="C256" s="145" t="s">
        <v>500</v>
      </c>
      <c r="D256" s="143"/>
      <c r="E256" s="144">
        <v>86.41</v>
      </c>
      <c r="F256" s="114"/>
      <c r="G256" s="114"/>
      <c r="H256" s="114"/>
      <c r="I256" s="114"/>
    </row>
    <row r="257" spans="1:9" ht="33.75" outlineLevel="1" x14ac:dyDescent="0.2">
      <c r="A257" s="205">
        <v>97</v>
      </c>
      <c r="B257" s="131" t="s">
        <v>501</v>
      </c>
      <c r="C257" s="138" t="s">
        <v>502</v>
      </c>
      <c r="D257" s="132" t="s">
        <v>192</v>
      </c>
      <c r="E257" s="133">
        <v>86.407200000000003</v>
      </c>
      <c r="F257" s="134"/>
      <c r="G257" s="135">
        <f>ROUND(E257*F257,2)</f>
        <v>0</v>
      </c>
      <c r="H257" s="135" t="s">
        <v>166</v>
      </c>
      <c r="I257" s="136" t="s">
        <v>166</v>
      </c>
    </row>
    <row r="258" spans="1:9" ht="33.75" outlineLevel="1" x14ac:dyDescent="0.2">
      <c r="A258" s="205">
        <v>98</v>
      </c>
      <c r="B258" s="131" t="s">
        <v>503</v>
      </c>
      <c r="C258" s="138" t="s">
        <v>504</v>
      </c>
      <c r="D258" s="132" t="s">
        <v>192</v>
      </c>
      <c r="E258" s="133">
        <v>86.407200000000003</v>
      </c>
      <c r="F258" s="134"/>
      <c r="G258" s="135">
        <f>ROUND(E258*F258,2)</f>
        <v>0</v>
      </c>
      <c r="H258" s="135" t="s">
        <v>166</v>
      </c>
      <c r="I258" s="136" t="s">
        <v>166</v>
      </c>
    </row>
    <row r="259" spans="1:9" outlineLevel="1" x14ac:dyDescent="0.2">
      <c r="A259" s="205">
        <v>99</v>
      </c>
      <c r="B259" s="131" t="s">
        <v>505</v>
      </c>
      <c r="C259" s="138" t="s">
        <v>506</v>
      </c>
      <c r="D259" s="132" t="s">
        <v>200</v>
      </c>
      <c r="E259" s="133">
        <v>0.23848</v>
      </c>
      <c r="F259" s="134"/>
      <c r="G259" s="135">
        <f>ROUND(E259*F259,2)</f>
        <v>0</v>
      </c>
      <c r="H259" s="135" t="s">
        <v>166</v>
      </c>
      <c r="I259" s="136" t="s">
        <v>166</v>
      </c>
    </row>
    <row r="260" spans="1:9" ht="33.75" outlineLevel="1" x14ac:dyDescent="0.2">
      <c r="A260" s="203">
        <v>100</v>
      </c>
      <c r="B260" s="124" t="s">
        <v>507</v>
      </c>
      <c r="C260" s="139" t="s">
        <v>508</v>
      </c>
      <c r="D260" s="125" t="s">
        <v>192</v>
      </c>
      <c r="E260" s="126">
        <v>100.568</v>
      </c>
      <c r="F260" s="127"/>
      <c r="G260" s="128">
        <f>ROUND(E260*F260,2)</f>
        <v>0</v>
      </c>
      <c r="H260" s="128" t="s">
        <v>166</v>
      </c>
      <c r="I260" s="129" t="s">
        <v>166</v>
      </c>
    </row>
    <row r="261" spans="1:9" outlineLevel="2" x14ac:dyDescent="0.2">
      <c r="A261" s="204"/>
      <c r="B261" s="113"/>
      <c r="C261" s="145" t="s">
        <v>509</v>
      </c>
      <c r="D261" s="143"/>
      <c r="E261" s="144"/>
      <c r="F261" s="114"/>
      <c r="G261" s="114"/>
      <c r="H261" s="114"/>
      <c r="I261" s="114"/>
    </row>
    <row r="262" spans="1:9" outlineLevel="3" x14ac:dyDescent="0.2">
      <c r="A262" s="204"/>
      <c r="B262" s="113"/>
      <c r="C262" s="145" t="s">
        <v>510</v>
      </c>
      <c r="D262" s="143"/>
      <c r="E262" s="144"/>
      <c r="F262" s="114"/>
      <c r="G262" s="114"/>
      <c r="H262" s="114"/>
      <c r="I262" s="114"/>
    </row>
    <row r="263" spans="1:9" outlineLevel="3" x14ac:dyDescent="0.2">
      <c r="A263" s="204"/>
      <c r="B263" s="113"/>
      <c r="C263" s="145" t="s">
        <v>511</v>
      </c>
      <c r="D263" s="143"/>
      <c r="E263" s="144">
        <v>100.57</v>
      </c>
      <c r="F263" s="114"/>
      <c r="G263" s="114"/>
      <c r="H263" s="114"/>
      <c r="I263" s="114"/>
    </row>
    <row r="264" spans="1:9" x14ac:dyDescent="0.2">
      <c r="A264" s="202" t="s">
        <v>143</v>
      </c>
      <c r="B264" s="117" t="s">
        <v>77</v>
      </c>
      <c r="C264" s="137" t="s">
        <v>78</v>
      </c>
      <c r="D264" s="118"/>
      <c r="E264" s="119"/>
      <c r="F264" s="120"/>
      <c r="G264" s="120">
        <f>SUM(G265:G287)</f>
        <v>0</v>
      </c>
      <c r="H264" s="120"/>
      <c r="I264" s="121"/>
    </row>
    <row r="265" spans="1:9" ht="22.5" outlineLevel="1" x14ac:dyDescent="0.2">
      <c r="A265" s="203">
        <v>101</v>
      </c>
      <c r="B265" s="124" t="s">
        <v>512</v>
      </c>
      <c r="C265" s="139" t="s">
        <v>513</v>
      </c>
      <c r="D265" s="125" t="s">
        <v>192</v>
      </c>
      <c r="E265" s="126">
        <v>68.213999999999999</v>
      </c>
      <c r="F265" s="127"/>
      <c r="G265" s="128">
        <f>ROUND(E265*F265,2)</f>
        <v>0</v>
      </c>
      <c r="H265" s="128" t="s">
        <v>166</v>
      </c>
      <c r="I265" s="129" t="s">
        <v>166</v>
      </c>
    </row>
    <row r="266" spans="1:9" outlineLevel="2" x14ac:dyDescent="0.2">
      <c r="A266" s="204"/>
      <c r="B266" s="113"/>
      <c r="C266" s="145" t="s">
        <v>514</v>
      </c>
      <c r="D266" s="143"/>
      <c r="E266" s="144"/>
      <c r="F266" s="114"/>
      <c r="G266" s="114"/>
      <c r="H266" s="114"/>
      <c r="I266" s="114"/>
    </row>
    <row r="267" spans="1:9" outlineLevel="3" x14ac:dyDescent="0.2">
      <c r="A267" s="204"/>
      <c r="B267" s="113"/>
      <c r="C267" s="145" t="s">
        <v>515</v>
      </c>
      <c r="D267" s="143"/>
      <c r="E267" s="144">
        <v>68.209999999999994</v>
      </c>
      <c r="F267" s="114"/>
      <c r="G267" s="114"/>
      <c r="H267" s="114"/>
      <c r="I267" s="114"/>
    </row>
    <row r="268" spans="1:9" ht="33.75" outlineLevel="1" x14ac:dyDescent="0.2">
      <c r="A268" s="203">
        <v>102</v>
      </c>
      <c r="B268" s="124" t="s">
        <v>516</v>
      </c>
      <c r="C268" s="139" t="s">
        <v>517</v>
      </c>
      <c r="D268" s="125" t="s">
        <v>192</v>
      </c>
      <c r="E268" s="126">
        <v>158.9</v>
      </c>
      <c r="F268" s="127"/>
      <c r="G268" s="128">
        <f>ROUND(E268*F268,2)</f>
        <v>0</v>
      </c>
      <c r="H268" s="128" t="s">
        <v>166</v>
      </c>
      <c r="I268" s="129" t="s">
        <v>166</v>
      </c>
    </row>
    <row r="269" spans="1:9" outlineLevel="2" x14ac:dyDescent="0.2">
      <c r="A269" s="204"/>
      <c r="B269" s="113"/>
      <c r="C269" s="145" t="s">
        <v>518</v>
      </c>
      <c r="D269" s="143"/>
      <c r="E269" s="144"/>
      <c r="F269" s="114"/>
      <c r="G269" s="114"/>
      <c r="H269" s="114"/>
      <c r="I269" s="114"/>
    </row>
    <row r="270" spans="1:9" outlineLevel="3" x14ac:dyDescent="0.2">
      <c r="A270" s="204"/>
      <c r="B270" s="113"/>
      <c r="C270" s="145" t="s">
        <v>519</v>
      </c>
      <c r="D270" s="143"/>
      <c r="E270" s="144">
        <v>158.9</v>
      </c>
      <c r="F270" s="114"/>
      <c r="G270" s="114"/>
      <c r="H270" s="114"/>
      <c r="I270" s="114"/>
    </row>
    <row r="271" spans="1:9" ht="22.5" outlineLevel="1" x14ac:dyDescent="0.2">
      <c r="A271" s="203">
        <v>103</v>
      </c>
      <c r="B271" s="124" t="s">
        <v>520</v>
      </c>
      <c r="C271" s="139" t="s">
        <v>521</v>
      </c>
      <c r="D271" s="125" t="s">
        <v>192</v>
      </c>
      <c r="E271" s="126">
        <v>48.8</v>
      </c>
      <c r="F271" s="127"/>
      <c r="G271" s="128">
        <f>ROUND(E271*F271,2)</f>
        <v>0</v>
      </c>
      <c r="H271" s="128" t="s">
        <v>166</v>
      </c>
      <c r="I271" s="129" t="s">
        <v>166</v>
      </c>
    </row>
    <row r="272" spans="1:9" outlineLevel="2" x14ac:dyDescent="0.2">
      <c r="A272" s="204"/>
      <c r="B272" s="113"/>
      <c r="C272" s="145" t="s">
        <v>409</v>
      </c>
      <c r="D272" s="143"/>
      <c r="E272" s="144"/>
      <c r="F272" s="114"/>
      <c r="G272" s="114"/>
      <c r="H272" s="114"/>
      <c r="I272" s="114"/>
    </row>
    <row r="273" spans="1:9" outlineLevel="3" x14ac:dyDescent="0.2">
      <c r="A273" s="204"/>
      <c r="B273" s="113"/>
      <c r="C273" s="145" t="s">
        <v>410</v>
      </c>
      <c r="D273" s="143"/>
      <c r="E273" s="144">
        <v>48.8</v>
      </c>
      <c r="F273" s="114"/>
      <c r="G273" s="114"/>
      <c r="H273" s="114"/>
      <c r="I273" s="114"/>
    </row>
    <row r="274" spans="1:9" ht="22.5" outlineLevel="1" x14ac:dyDescent="0.2">
      <c r="A274" s="205">
        <v>104</v>
      </c>
      <c r="B274" s="131" t="s">
        <v>522</v>
      </c>
      <c r="C274" s="138" t="s">
        <v>523</v>
      </c>
      <c r="D274" s="132" t="s">
        <v>192</v>
      </c>
      <c r="E274" s="133">
        <v>48.8</v>
      </c>
      <c r="F274" s="134"/>
      <c r="G274" s="135">
        <f>ROUND(E274*F274,2)</f>
        <v>0</v>
      </c>
      <c r="H274" s="135" t="s">
        <v>166</v>
      </c>
      <c r="I274" s="136" t="s">
        <v>166</v>
      </c>
    </row>
    <row r="275" spans="1:9" ht="22.5" outlineLevel="1" x14ac:dyDescent="0.2">
      <c r="A275" s="205">
        <v>105</v>
      </c>
      <c r="B275" s="131" t="s">
        <v>524</v>
      </c>
      <c r="C275" s="138" t="s">
        <v>525</v>
      </c>
      <c r="D275" s="132" t="s">
        <v>200</v>
      </c>
      <c r="E275" s="133">
        <v>0.78517000000000003</v>
      </c>
      <c r="F275" s="134"/>
      <c r="G275" s="135">
        <f>ROUND(E275*F275,2)</f>
        <v>0</v>
      </c>
      <c r="H275" s="135" t="s">
        <v>166</v>
      </c>
      <c r="I275" s="136" t="s">
        <v>166</v>
      </c>
    </row>
    <row r="276" spans="1:9" ht="33.75" outlineLevel="1" x14ac:dyDescent="0.2">
      <c r="A276" s="203">
        <v>106</v>
      </c>
      <c r="B276" s="124" t="s">
        <v>526</v>
      </c>
      <c r="C276" s="139" t="s">
        <v>527</v>
      </c>
      <c r="D276" s="125" t="s">
        <v>174</v>
      </c>
      <c r="E276" s="126">
        <v>8.0519999999999996</v>
      </c>
      <c r="F276" s="127"/>
      <c r="G276" s="128">
        <f>ROUND(E276*F276,2)</f>
        <v>0</v>
      </c>
      <c r="H276" s="128" t="s">
        <v>166</v>
      </c>
      <c r="I276" s="129" t="s">
        <v>166</v>
      </c>
    </row>
    <row r="277" spans="1:9" outlineLevel="2" x14ac:dyDescent="0.2">
      <c r="A277" s="204"/>
      <c r="B277" s="113"/>
      <c r="C277" s="145" t="s">
        <v>529</v>
      </c>
      <c r="D277" s="143"/>
      <c r="E277" s="144"/>
      <c r="F277" s="114"/>
      <c r="G277" s="114"/>
      <c r="H277" s="114"/>
      <c r="I277" s="114"/>
    </row>
    <row r="278" spans="1:9" outlineLevel="3" x14ac:dyDescent="0.2">
      <c r="A278" s="204"/>
      <c r="B278" s="113"/>
      <c r="C278" s="145" t="s">
        <v>530</v>
      </c>
      <c r="D278" s="143"/>
      <c r="E278" s="144">
        <v>8.0500000000000007</v>
      </c>
      <c r="F278" s="114"/>
      <c r="G278" s="114"/>
      <c r="H278" s="114"/>
      <c r="I278" s="114"/>
    </row>
    <row r="279" spans="1:9" ht="33.75" outlineLevel="1" x14ac:dyDescent="0.2">
      <c r="A279" s="203">
        <v>107</v>
      </c>
      <c r="B279" s="124" t="s">
        <v>531</v>
      </c>
      <c r="C279" s="139" t="s">
        <v>532</v>
      </c>
      <c r="D279" s="125" t="s">
        <v>192</v>
      </c>
      <c r="E279" s="126">
        <v>75.036500000000004</v>
      </c>
      <c r="F279" s="127"/>
      <c r="G279" s="128">
        <f>ROUND(E279*F279,2)</f>
        <v>0</v>
      </c>
      <c r="H279" s="128" t="s">
        <v>166</v>
      </c>
      <c r="I279" s="129" t="s">
        <v>166</v>
      </c>
    </row>
    <row r="280" spans="1:9" outlineLevel="2" x14ac:dyDescent="0.2">
      <c r="A280" s="204"/>
      <c r="B280" s="113"/>
      <c r="C280" s="145" t="s">
        <v>533</v>
      </c>
      <c r="D280" s="143"/>
      <c r="E280" s="144"/>
      <c r="F280" s="114"/>
      <c r="G280" s="114"/>
      <c r="H280" s="114"/>
      <c r="I280" s="114"/>
    </row>
    <row r="281" spans="1:9" outlineLevel="3" x14ac:dyDescent="0.2">
      <c r="A281" s="204"/>
      <c r="B281" s="113"/>
      <c r="C281" s="145" t="s">
        <v>534</v>
      </c>
      <c r="D281" s="143"/>
      <c r="E281" s="144">
        <v>75.040000000000006</v>
      </c>
      <c r="F281" s="114"/>
      <c r="G281" s="114"/>
      <c r="H281" s="114"/>
      <c r="I281" s="114"/>
    </row>
    <row r="282" spans="1:9" ht="33.75" outlineLevel="1" x14ac:dyDescent="0.2">
      <c r="A282" s="203">
        <v>108</v>
      </c>
      <c r="B282" s="124" t="s">
        <v>535</v>
      </c>
      <c r="C282" s="139" t="s">
        <v>536</v>
      </c>
      <c r="D282" s="125" t="s">
        <v>192</v>
      </c>
      <c r="E282" s="126">
        <v>75.035399999999996</v>
      </c>
      <c r="F282" s="127"/>
      <c r="G282" s="128">
        <f>ROUND(E282*F282,2)</f>
        <v>0</v>
      </c>
      <c r="H282" s="128" t="s">
        <v>166</v>
      </c>
      <c r="I282" s="129" t="s">
        <v>166</v>
      </c>
    </row>
    <row r="283" spans="1:9" outlineLevel="2" x14ac:dyDescent="0.2">
      <c r="A283" s="204"/>
      <c r="B283" s="113"/>
      <c r="C283" s="145" t="s">
        <v>537</v>
      </c>
      <c r="D283" s="143"/>
      <c r="E283" s="144"/>
      <c r="F283" s="114"/>
      <c r="G283" s="114"/>
      <c r="H283" s="114"/>
      <c r="I283" s="114"/>
    </row>
    <row r="284" spans="1:9" outlineLevel="3" x14ac:dyDescent="0.2">
      <c r="A284" s="204"/>
      <c r="B284" s="113"/>
      <c r="C284" s="145" t="s">
        <v>538</v>
      </c>
      <c r="D284" s="143"/>
      <c r="E284" s="144">
        <v>75.040000000000006</v>
      </c>
      <c r="F284" s="114"/>
      <c r="G284" s="114"/>
      <c r="H284" s="114"/>
      <c r="I284" s="114"/>
    </row>
    <row r="285" spans="1:9" outlineLevel="1" x14ac:dyDescent="0.2">
      <c r="A285" s="203">
        <v>109</v>
      </c>
      <c r="B285" s="124" t="s">
        <v>539</v>
      </c>
      <c r="C285" s="139" t="s">
        <v>1205</v>
      </c>
      <c r="D285" s="125" t="s">
        <v>192</v>
      </c>
      <c r="E285" s="126">
        <v>493.02</v>
      </c>
      <c r="F285" s="127"/>
      <c r="G285" s="128">
        <f>ROUND(E285*F285,2)</f>
        <v>0</v>
      </c>
      <c r="H285" s="128" t="s">
        <v>147</v>
      </c>
      <c r="I285" s="129" t="s">
        <v>148</v>
      </c>
    </row>
    <row r="286" spans="1:9" outlineLevel="2" x14ac:dyDescent="0.2">
      <c r="A286" s="204"/>
      <c r="B286" s="113"/>
      <c r="C286" s="145" t="s">
        <v>540</v>
      </c>
      <c r="D286" s="143"/>
      <c r="E286" s="144"/>
      <c r="F286" s="114"/>
      <c r="G286" s="114"/>
      <c r="H286" s="114"/>
      <c r="I286" s="114"/>
    </row>
    <row r="287" spans="1:9" outlineLevel="3" x14ac:dyDescent="0.2">
      <c r="A287" s="204"/>
      <c r="B287" s="113"/>
      <c r="C287" s="145" t="s">
        <v>541</v>
      </c>
      <c r="D287" s="143"/>
      <c r="E287" s="144">
        <v>493.02</v>
      </c>
      <c r="F287" s="114"/>
      <c r="G287" s="114"/>
      <c r="H287" s="114"/>
      <c r="I287" s="114"/>
    </row>
    <row r="288" spans="1:9" x14ac:dyDescent="0.2">
      <c r="A288" s="202" t="s">
        <v>143</v>
      </c>
      <c r="B288" s="117" t="s">
        <v>97</v>
      </c>
      <c r="C288" s="137" t="s">
        <v>98</v>
      </c>
      <c r="D288" s="118"/>
      <c r="E288" s="119"/>
      <c r="F288" s="120"/>
      <c r="G288" s="120">
        <f>SUM(G289:G313)</f>
        <v>0</v>
      </c>
      <c r="H288" s="120"/>
      <c r="I288" s="121"/>
    </row>
    <row r="289" spans="1:9" ht="45" outlineLevel="1" x14ac:dyDescent="0.2">
      <c r="A289" s="203">
        <v>110</v>
      </c>
      <c r="B289" s="124" t="s">
        <v>542</v>
      </c>
      <c r="C289" s="139" t="s">
        <v>543</v>
      </c>
      <c r="D289" s="125" t="s">
        <v>383</v>
      </c>
      <c r="E289" s="126">
        <v>130.30000000000001</v>
      </c>
      <c r="F289" s="127"/>
      <c r="G289" s="128">
        <f>ROUND(E289*F289,2)</f>
        <v>0</v>
      </c>
      <c r="H289" s="128" t="s">
        <v>166</v>
      </c>
      <c r="I289" s="129" t="s">
        <v>166</v>
      </c>
    </row>
    <row r="290" spans="1:9" outlineLevel="2" x14ac:dyDescent="0.2">
      <c r="A290" s="204"/>
      <c r="B290" s="113"/>
      <c r="C290" s="145" t="s">
        <v>544</v>
      </c>
      <c r="D290" s="143"/>
      <c r="E290" s="144"/>
      <c r="F290" s="114"/>
      <c r="G290" s="114"/>
      <c r="H290" s="114"/>
      <c r="I290" s="114"/>
    </row>
    <row r="291" spans="1:9" outlineLevel="3" x14ac:dyDescent="0.2">
      <c r="A291" s="204"/>
      <c r="B291" s="113"/>
      <c r="C291" s="145" t="s">
        <v>545</v>
      </c>
      <c r="D291" s="143"/>
      <c r="E291" s="144"/>
      <c r="F291" s="114"/>
      <c r="G291" s="114"/>
      <c r="H291" s="114"/>
      <c r="I291" s="114"/>
    </row>
    <row r="292" spans="1:9" outlineLevel="3" x14ac:dyDescent="0.2">
      <c r="A292" s="204"/>
      <c r="B292" s="113"/>
      <c r="C292" s="145" t="s">
        <v>546</v>
      </c>
      <c r="D292" s="143"/>
      <c r="E292" s="144">
        <v>130.30000000000001</v>
      </c>
      <c r="F292" s="114"/>
      <c r="G292" s="114"/>
      <c r="H292" s="114"/>
      <c r="I292" s="114"/>
    </row>
    <row r="293" spans="1:9" ht="45" outlineLevel="1" x14ac:dyDescent="0.2">
      <c r="A293" s="203">
        <v>111</v>
      </c>
      <c r="B293" s="124" t="s">
        <v>547</v>
      </c>
      <c r="C293" s="139" t="s">
        <v>548</v>
      </c>
      <c r="D293" s="125" t="s">
        <v>383</v>
      </c>
      <c r="E293" s="126">
        <v>147.44999999999999</v>
      </c>
      <c r="F293" s="127"/>
      <c r="G293" s="128">
        <f>ROUND(E293*F293,2)</f>
        <v>0</v>
      </c>
      <c r="H293" s="128" t="s">
        <v>166</v>
      </c>
      <c r="I293" s="129" t="s">
        <v>166</v>
      </c>
    </row>
    <row r="294" spans="1:9" outlineLevel="2" x14ac:dyDescent="0.2">
      <c r="A294" s="204"/>
      <c r="B294" s="113"/>
      <c r="C294" s="145" t="s">
        <v>549</v>
      </c>
      <c r="D294" s="143"/>
      <c r="E294" s="144"/>
      <c r="F294" s="114"/>
      <c r="G294" s="114"/>
      <c r="H294" s="114"/>
      <c r="I294" s="114"/>
    </row>
    <row r="295" spans="1:9" outlineLevel="3" x14ac:dyDescent="0.2">
      <c r="A295" s="204"/>
      <c r="B295" s="113"/>
      <c r="C295" s="145" t="s">
        <v>550</v>
      </c>
      <c r="D295" s="143"/>
      <c r="E295" s="144"/>
      <c r="F295" s="114"/>
      <c r="G295" s="114"/>
      <c r="H295" s="114"/>
      <c r="I295" s="114"/>
    </row>
    <row r="296" spans="1:9" outlineLevel="3" x14ac:dyDescent="0.2">
      <c r="A296" s="204"/>
      <c r="B296" s="113"/>
      <c r="C296" s="145" t="s">
        <v>551</v>
      </c>
      <c r="D296" s="143"/>
      <c r="E296" s="144">
        <v>147.44999999999999</v>
      </c>
      <c r="F296" s="114"/>
      <c r="G296" s="114"/>
      <c r="H296" s="114"/>
      <c r="I296" s="114"/>
    </row>
    <row r="297" spans="1:9" ht="45" outlineLevel="1" x14ac:dyDescent="0.2">
      <c r="A297" s="203">
        <v>112</v>
      </c>
      <c r="B297" s="124" t="s">
        <v>552</v>
      </c>
      <c r="C297" s="139" t="s">
        <v>553</v>
      </c>
      <c r="D297" s="125" t="s">
        <v>192</v>
      </c>
      <c r="E297" s="126">
        <v>26.32</v>
      </c>
      <c r="F297" s="127"/>
      <c r="G297" s="128">
        <f>ROUND(E297*F297,2)</f>
        <v>0</v>
      </c>
      <c r="H297" s="128" t="s">
        <v>166</v>
      </c>
      <c r="I297" s="129" t="s">
        <v>166</v>
      </c>
    </row>
    <row r="298" spans="1:9" outlineLevel="2" x14ac:dyDescent="0.2">
      <c r="A298" s="204"/>
      <c r="B298" s="113"/>
      <c r="C298" s="145" t="s">
        <v>554</v>
      </c>
      <c r="D298" s="143"/>
      <c r="E298" s="144"/>
      <c r="F298" s="114"/>
      <c r="G298" s="114"/>
      <c r="H298" s="114"/>
      <c r="I298" s="114"/>
    </row>
    <row r="299" spans="1:9" outlineLevel="3" x14ac:dyDescent="0.2">
      <c r="A299" s="204"/>
      <c r="B299" s="113"/>
      <c r="C299" s="145" t="s">
        <v>555</v>
      </c>
      <c r="D299" s="143"/>
      <c r="E299" s="144">
        <v>26.32</v>
      </c>
      <c r="F299" s="114"/>
      <c r="G299" s="114"/>
      <c r="H299" s="114"/>
      <c r="I299" s="114"/>
    </row>
    <row r="300" spans="1:9" ht="22.5" outlineLevel="1" x14ac:dyDescent="0.2">
      <c r="A300" s="203">
        <v>113</v>
      </c>
      <c r="B300" s="124" t="s">
        <v>556</v>
      </c>
      <c r="C300" s="139" t="s">
        <v>1238</v>
      </c>
      <c r="D300" s="125" t="s">
        <v>174</v>
      </c>
      <c r="E300" s="126">
        <v>7.4469000000000003</v>
      </c>
      <c r="F300" s="127"/>
      <c r="G300" s="128">
        <f>ROUND(E300*F300,2)</f>
        <v>0</v>
      </c>
      <c r="H300" s="128" t="s">
        <v>166</v>
      </c>
      <c r="I300" s="129" t="s">
        <v>166</v>
      </c>
    </row>
    <row r="301" spans="1:9" outlineLevel="2" x14ac:dyDescent="0.2">
      <c r="A301" s="204"/>
      <c r="B301" s="113"/>
      <c r="C301" s="145" t="s">
        <v>557</v>
      </c>
      <c r="D301" s="143"/>
      <c r="E301" s="144"/>
      <c r="F301" s="114"/>
      <c r="G301" s="114"/>
      <c r="H301" s="114"/>
      <c r="I301" s="114"/>
    </row>
    <row r="302" spans="1:9" outlineLevel="3" x14ac:dyDescent="0.2">
      <c r="A302" s="204"/>
      <c r="B302" s="113"/>
      <c r="C302" s="145" t="s">
        <v>558</v>
      </c>
      <c r="D302" s="143"/>
      <c r="E302" s="144"/>
      <c r="F302" s="114"/>
      <c r="G302" s="114"/>
      <c r="H302" s="114"/>
      <c r="I302" s="114"/>
    </row>
    <row r="303" spans="1:9" outlineLevel="3" x14ac:dyDescent="0.2">
      <c r="A303" s="204"/>
      <c r="B303" s="113"/>
      <c r="C303" s="145" t="s">
        <v>559</v>
      </c>
      <c r="D303" s="143"/>
      <c r="E303" s="144"/>
      <c r="F303" s="114"/>
      <c r="G303" s="114"/>
      <c r="H303" s="114"/>
      <c r="I303" s="114"/>
    </row>
    <row r="304" spans="1:9" outlineLevel="3" x14ac:dyDescent="0.2">
      <c r="A304" s="204"/>
      <c r="B304" s="113"/>
      <c r="C304" s="145" t="s">
        <v>560</v>
      </c>
      <c r="D304" s="143"/>
      <c r="E304" s="144"/>
      <c r="F304" s="114"/>
      <c r="G304" s="114"/>
      <c r="H304" s="114"/>
      <c r="I304" s="114"/>
    </row>
    <row r="305" spans="1:9" outlineLevel="3" x14ac:dyDescent="0.2">
      <c r="A305" s="204"/>
      <c r="B305" s="113"/>
      <c r="C305" s="145" t="s">
        <v>561</v>
      </c>
      <c r="D305" s="143"/>
      <c r="E305" s="144">
        <v>7.45</v>
      </c>
      <c r="F305" s="114"/>
      <c r="G305" s="114"/>
      <c r="H305" s="114"/>
      <c r="I305" s="114"/>
    </row>
    <row r="306" spans="1:9" ht="33.75" outlineLevel="1" x14ac:dyDescent="0.2">
      <c r="A306" s="205">
        <v>114</v>
      </c>
      <c r="B306" s="131" t="s">
        <v>562</v>
      </c>
      <c r="C306" s="138" t="s">
        <v>563</v>
      </c>
      <c r="D306" s="132" t="s">
        <v>192</v>
      </c>
      <c r="E306" s="133">
        <v>260</v>
      </c>
      <c r="F306" s="134"/>
      <c r="G306" s="135">
        <f>ROUND(E306*F306,2)</f>
        <v>0</v>
      </c>
      <c r="H306" s="135" t="s">
        <v>166</v>
      </c>
      <c r="I306" s="136" t="s">
        <v>166</v>
      </c>
    </row>
    <row r="307" spans="1:9" outlineLevel="1" x14ac:dyDescent="0.2">
      <c r="A307" s="205" t="s">
        <v>1237</v>
      </c>
      <c r="B307" s="131" t="s">
        <v>1235</v>
      </c>
      <c r="C307" s="138" t="s">
        <v>1236</v>
      </c>
      <c r="D307" s="132" t="s">
        <v>192</v>
      </c>
      <c r="E307" s="126">
        <f>E308+E309+E310</f>
        <v>809.51480000000004</v>
      </c>
      <c r="F307" s="134"/>
      <c r="G307" s="135">
        <f>ROUND(E307*F307,2)</f>
        <v>0</v>
      </c>
      <c r="H307" s="135" t="s">
        <v>166</v>
      </c>
      <c r="I307" s="136" t="s">
        <v>166</v>
      </c>
    </row>
    <row r="308" spans="1:9" ht="33.75" outlineLevel="1" x14ac:dyDescent="0.2">
      <c r="A308" s="206"/>
      <c r="B308" s="188"/>
      <c r="C308" s="189" t="s">
        <v>1240</v>
      </c>
      <c r="D308" s="190"/>
      <c r="E308" s="144">
        <f>0.22*0.1*4*30.45*2.6+0.22*0.1*4*72.8*6.4+0.14*0.2*4*45.4*5.1+0.2*0.14*4*90*10.08</f>
        <v>175.50680000000003</v>
      </c>
      <c r="F308" s="191"/>
      <c r="G308" s="191"/>
      <c r="H308" s="191"/>
      <c r="I308" s="191"/>
    </row>
    <row r="309" spans="1:9" outlineLevel="1" x14ac:dyDescent="0.2">
      <c r="A309" s="204"/>
      <c r="B309" s="113"/>
      <c r="C309" s="145" t="s">
        <v>1242</v>
      </c>
      <c r="D309" s="187"/>
      <c r="E309" s="144">
        <f xml:space="preserve"> 0.15*0.8*4*12+0.15*0.59*4*12</f>
        <v>10.007999999999999</v>
      </c>
      <c r="F309" s="114"/>
      <c r="G309" s="114"/>
      <c r="H309" s="114"/>
      <c r="I309" s="114"/>
    </row>
    <row r="310" spans="1:9" outlineLevel="1" x14ac:dyDescent="0.2">
      <c r="A310" s="207"/>
      <c r="B310" s="192"/>
      <c r="C310" s="193" t="s">
        <v>1239</v>
      </c>
      <c r="D310" s="194"/>
      <c r="E310" s="196">
        <f>260*2*1.2</f>
        <v>624</v>
      </c>
      <c r="F310" s="195"/>
      <c r="G310" s="195"/>
      <c r="H310" s="195"/>
      <c r="I310" s="195"/>
    </row>
    <row r="311" spans="1:9" ht="22.5" outlineLevel="1" x14ac:dyDescent="0.2">
      <c r="A311" s="208">
        <v>115</v>
      </c>
      <c r="B311" s="174" t="s">
        <v>564</v>
      </c>
      <c r="C311" s="175" t="s">
        <v>565</v>
      </c>
      <c r="D311" s="176" t="s">
        <v>0</v>
      </c>
      <c r="E311" s="177">
        <v>2310.5313200000001</v>
      </c>
      <c r="F311" s="178"/>
      <c r="G311" s="179">
        <f>ROUND(E311*F311,2)</f>
        <v>0</v>
      </c>
      <c r="H311" s="179" t="s">
        <v>166</v>
      </c>
      <c r="I311" s="180" t="s">
        <v>166</v>
      </c>
    </row>
    <row r="312" spans="1:9" outlineLevel="1" x14ac:dyDescent="0.2">
      <c r="A312" s="205">
        <v>116</v>
      </c>
      <c r="B312" s="131" t="s">
        <v>566</v>
      </c>
      <c r="C312" s="138" t="s">
        <v>1241</v>
      </c>
      <c r="D312" s="132" t="s">
        <v>174</v>
      </c>
      <c r="E312" s="133">
        <v>7.4469000000000003</v>
      </c>
      <c r="F312" s="134"/>
      <c r="G312" s="135">
        <f>ROUND(E312*F312,2)</f>
        <v>0</v>
      </c>
      <c r="H312" s="135" t="s">
        <v>147</v>
      </c>
      <c r="I312" s="136" t="s">
        <v>148</v>
      </c>
    </row>
    <row r="313" spans="1:9" outlineLevel="1" x14ac:dyDescent="0.2">
      <c r="A313" s="205">
        <v>117</v>
      </c>
      <c r="B313" s="131" t="s">
        <v>567</v>
      </c>
      <c r="C313" s="138" t="s">
        <v>1243</v>
      </c>
      <c r="D313" s="132" t="s">
        <v>236</v>
      </c>
      <c r="E313" s="133">
        <v>1</v>
      </c>
      <c r="F313" s="134"/>
      <c r="G313" s="135">
        <f>ROUND(E313*F313,2)</f>
        <v>0</v>
      </c>
      <c r="H313" s="135" t="s">
        <v>147</v>
      </c>
      <c r="I313" s="136" t="s">
        <v>148</v>
      </c>
    </row>
    <row r="314" spans="1:9" x14ac:dyDescent="0.2">
      <c r="A314" s="202" t="s">
        <v>143</v>
      </c>
      <c r="B314" s="117" t="s">
        <v>99</v>
      </c>
      <c r="C314" s="137" t="s">
        <v>100</v>
      </c>
      <c r="D314" s="118"/>
      <c r="E314" s="119"/>
      <c r="F314" s="120"/>
      <c r="G314" s="120">
        <f>SUM(G315:G333)</f>
        <v>0</v>
      </c>
      <c r="H314" s="120"/>
      <c r="I314" s="121"/>
    </row>
    <row r="315" spans="1:9" ht="33.75" outlineLevel="1" x14ac:dyDescent="0.2">
      <c r="A315" s="205">
        <v>118</v>
      </c>
      <c r="B315" s="131" t="s">
        <v>568</v>
      </c>
      <c r="C315" s="138" t="s">
        <v>569</v>
      </c>
      <c r="D315" s="132" t="s">
        <v>383</v>
      </c>
      <c r="E315" s="133">
        <v>46.5</v>
      </c>
      <c r="F315" s="134"/>
      <c r="G315" s="135">
        <f>ROUND(E315*F315,2)</f>
        <v>0</v>
      </c>
      <c r="H315" s="135" t="s">
        <v>166</v>
      </c>
      <c r="I315" s="136" t="s">
        <v>166</v>
      </c>
    </row>
    <row r="316" spans="1:9" ht="33.75" outlineLevel="1" x14ac:dyDescent="0.2">
      <c r="A316" s="205">
        <v>119</v>
      </c>
      <c r="B316" s="131" t="s">
        <v>570</v>
      </c>
      <c r="C316" s="138" t="s">
        <v>571</v>
      </c>
      <c r="D316" s="132" t="s">
        <v>162</v>
      </c>
      <c r="E316" s="133">
        <v>5</v>
      </c>
      <c r="F316" s="134"/>
      <c r="G316" s="135">
        <f>ROUND(E316*F316,2)</f>
        <v>0</v>
      </c>
      <c r="H316" s="135" t="s">
        <v>166</v>
      </c>
      <c r="I316" s="136" t="s">
        <v>166</v>
      </c>
    </row>
    <row r="317" spans="1:9" ht="22.5" outlineLevel="1" x14ac:dyDescent="0.2">
      <c r="A317" s="203">
        <v>120</v>
      </c>
      <c r="B317" s="124" t="s">
        <v>572</v>
      </c>
      <c r="C317" s="139" t="s">
        <v>573</v>
      </c>
      <c r="D317" s="125" t="s">
        <v>383</v>
      </c>
      <c r="E317" s="126">
        <v>18.899999999999999</v>
      </c>
      <c r="F317" s="127"/>
      <c r="G317" s="128">
        <f>ROUND(E317*F317,2)</f>
        <v>0</v>
      </c>
      <c r="H317" s="128" t="s">
        <v>166</v>
      </c>
      <c r="I317" s="129" t="s">
        <v>166</v>
      </c>
    </row>
    <row r="318" spans="1:9" outlineLevel="2" x14ac:dyDescent="0.2">
      <c r="A318" s="204"/>
      <c r="B318" s="113"/>
      <c r="C318" s="145" t="s">
        <v>574</v>
      </c>
      <c r="D318" s="143"/>
      <c r="E318" s="144"/>
      <c r="F318" s="114"/>
      <c r="G318" s="114"/>
      <c r="H318" s="114"/>
      <c r="I318" s="114"/>
    </row>
    <row r="319" spans="1:9" outlineLevel="3" x14ac:dyDescent="0.2">
      <c r="A319" s="204"/>
      <c r="B319" s="113"/>
      <c r="C319" s="145" t="s">
        <v>575</v>
      </c>
      <c r="D319" s="143"/>
      <c r="E319" s="144">
        <v>18.899999999999999</v>
      </c>
      <c r="F319" s="114"/>
      <c r="G319" s="114"/>
      <c r="H319" s="114"/>
      <c r="I319" s="114"/>
    </row>
    <row r="320" spans="1:9" ht="22.5" outlineLevel="1" x14ac:dyDescent="0.2">
      <c r="A320" s="203">
        <v>121</v>
      </c>
      <c r="B320" s="124" t="s">
        <v>576</v>
      </c>
      <c r="C320" s="139" t="s">
        <v>577</v>
      </c>
      <c r="D320" s="125" t="s">
        <v>383</v>
      </c>
      <c r="E320" s="126">
        <v>19.2</v>
      </c>
      <c r="F320" s="127"/>
      <c r="G320" s="128">
        <f>ROUND(E320*F320,2)</f>
        <v>0</v>
      </c>
      <c r="H320" s="128" t="s">
        <v>166</v>
      </c>
      <c r="I320" s="129" t="s">
        <v>166</v>
      </c>
    </row>
    <row r="321" spans="1:9" outlineLevel="2" x14ac:dyDescent="0.2">
      <c r="A321" s="204"/>
      <c r="B321" s="113"/>
      <c r="C321" s="145" t="s">
        <v>578</v>
      </c>
      <c r="D321" s="143"/>
      <c r="E321" s="144"/>
      <c r="F321" s="114"/>
      <c r="G321" s="114"/>
      <c r="H321" s="114"/>
      <c r="I321" s="114"/>
    </row>
    <row r="322" spans="1:9" outlineLevel="3" x14ac:dyDescent="0.2">
      <c r="A322" s="204"/>
      <c r="B322" s="113"/>
      <c r="C322" s="145" t="s">
        <v>579</v>
      </c>
      <c r="D322" s="143"/>
      <c r="E322" s="144">
        <v>19.2</v>
      </c>
      <c r="F322" s="114"/>
      <c r="G322" s="114"/>
      <c r="H322" s="114"/>
      <c r="I322" s="114"/>
    </row>
    <row r="323" spans="1:9" ht="22.5" outlineLevel="1" x14ac:dyDescent="0.2">
      <c r="A323" s="205">
        <v>122</v>
      </c>
      <c r="B323" s="131" t="s">
        <v>580</v>
      </c>
      <c r="C323" s="138" t="s">
        <v>581</v>
      </c>
      <c r="D323" s="132" t="s">
        <v>383</v>
      </c>
      <c r="E323" s="133">
        <v>5</v>
      </c>
      <c r="F323" s="134"/>
      <c r="G323" s="135">
        <f>ROUND(E323*F323,2)</f>
        <v>0</v>
      </c>
      <c r="H323" s="135" t="s">
        <v>166</v>
      </c>
      <c r="I323" s="136" t="s">
        <v>166</v>
      </c>
    </row>
    <row r="324" spans="1:9" ht="22.5" outlineLevel="1" x14ac:dyDescent="0.2">
      <c r="A324" s="203">
        <v>123</v>
      </c>
      <c r="B324" s="124" t="s">
        <v>582</v>
      </c>
      <c r="C324" s="139" t="s">
        <v>583</v>
      </c>
      <c r="D324" s="125" t="s">
        <v>383</v>
      </c>
      <c r="E324" s="126">
        <v>8.9</v>
      </c>
      <c r="F324" s="127"/>
      <c r="G324" s="128">
        <f>ROUND(E324*F324,2)</f>
        <v>0</v>
      </c>
      <c r="H324" s="128" t="s">
        <v>166</v>
      </c>
      <c r="I324" s="129" t="s">
        <v>166</v>
      </c>
    </row>
    <row r="325" spans="1:9" outlineLevel="2" x14ac:dyDescent="0.2">
      <c r="A325" s="204"/>
      <c r="B325" s="113"/>
      <c r="C325" s="145" t="s">
        <v>584</v>
      </c>
      <c r="D325" s="143"/>
      <c r="E325" s="144"/>
      <c r="F325" s="114"/>
      <c r="G325" s="114"/>
      <c r="H325" s="114"/>
      <c r="I325" s="114"/>
    </row>
    <row r="326" spans="1:9" outlineLevel="3" x14ac:dyDescent="0.2">
      <c r="A326" s="204"/>
      <c r="B326" s="113"/>
      <c r="C326" s="145" t="s">
        <v>585</v>
      </c>
      <c r="D326" s="143"/>
      <c r="E326" s="144">
        <v>8.9</v>
      </c>
      <c r="F326" s="114"/>
      <c r="G326" s="114"/>
      <c r="H326" s="114"/>
      <c r="I326" s="114"/>
    </row>
    <row r="327" spans="1:9" ht="45" outlineLevel="1" x14ac:dyDescent="0.2">
      <c r="A327" s="205">
        <v>124</v>
      </c>
      <c r="B327" s="131" t="s">
        <v>586</v>
      </c>
      <c r="C327" s="138" t="s">
        <v>587</v>
      </c>
      <c r="D327" s="132" t="s">
        <v>383</v>
      </c>
      <c r="E327" s="133">
        <v>17.3</v>
      </c>
      <c r="F327" s="134"/>
      <c r="G327" s="135">
        <f>ROUND(E327*F327,2)</f>
        <v>0</v>
      </c>
      <c r="H327" s="135" t="s">
        <v>166</v>
      </c>
      <c r="I327" s="136" t="s">
        <v>166</v>
      </c>
    </row>
    <row r="328" spans="1:9" ht="45" outlineLevel="1" x14ac:dyDescent="0.2">
      <c r="A328" s="203">
        <v>125</v>
      </c>
      <c r="B328" s="124" t="s">
        <v>588</v>
      </c>
      <c r="C328" s="139" t="s">
        <v>589</v>
      </c>
      <c r="D328" s="125" t="s">
        <v>192</v>
      </c>
      <c r="E328" s="126">
        <v>260</v>
      </c>
      <c r="F328" s="127"/>
      <c r="G328" s="128">
        <f>ROUND(E328*F328,2)</f>
        <v>0</v>
      </c>
      <c r="H328" s="128" t="s">
        <v>166</v>
      </c>
      <c r="I328" s="129" t="s">
        <v>166</v>
      </c>
    </row>
    <row r="329" spans="1:9" outlineLevel="2" x14ac:dyDescent="0.2">
      <c r="A329" s="204"/>
      <c r="B329" s="113"/>
      <c r="C329" s="145" t="s">
        <v>590</v>
      </c>
      <c r="D329" s="143"/>
      <c r="E329" s="144"/>
      <c r="F329" s="114"/>
      <c r="G329" s="114"/>
      <c r="H329" s="114"/>
      <c r="I329" s="114"/>
    </row>
    <row r="330" spans="1:9" outlineLevel="3" x14ac:dyDescent="0.2">
      <c r="A330" s="204"/>
      <c r="B330" s="113"/>
      <c r="C330" s="145" t="s">
        <v>591</v>
      </c>
      <c r="D330" s="143"/>
      <c r="E330" s="144"/>
      <c r="F330" s="114"/>
      <c r="G330" s="114"/>
      <c r="H330" s="114"/>
      <c r="I330" s="114"/>
    </row>
    <row r="331" spans="1:9" outlineLevel="3" x14ac:dyDescent="0.2">
      <c r="A331" s="204"/>
      <c r="B331" s="113"/>
      <c r="C331" s="145" t="s">
        <v>592</v>
      </c>
      <c r="D331" s="143"/>
      <c r="E331" s="144">
        <v>260</v>
      </c>
      <c r="F331" s="114"/>
      <c r="G331" s="114"/>
      <c r="H331" s="114"/>
      <c r="I331" s="114"/>
    </row>
    <row r="332" spans="1:9" ht="22.5" outlineLevel="1" x14ac:dyDescent="0.2">
      <c r="A332" s="205">
        <v>126</v>
      </c>
      <c r="B332" s="131" t="s">
        <v>593</v>
      </c>
      <c r="C332" s="138" t="s">
        <v>594</v>
      </c>
      <c r="D332" s="132" t="s">
        <v>200</v>
      </c>
      <c r="E332" s="133">
        <v>4.98888</v>
      </c>
      <c r="F332" s="134"/>
      <c r="G332" s="135">
        <f>ROUND(E332*F332,2)</f>
        <v>0</v>
      </c>
      <c r="H332" s="135" t="s">
        <v>166</v>
      </c>
      <c r="I332" s="136" t="s">
        <v>166</v>
      </c>
    </row>
    <row r="333" spans="1:9" outlineLevel="1" x14ac:dyDescent="0.2">
      <c r="A333" s="205">
        <v>127</v>
      </c>
      <c r="B333" s="131" t="s">
        <v>595</v>
      </c>
      <c r="C333" s="138" t="s">
        <v>596</v>
      </c>
      <c r="D333" s="132" t="s">
        <v>192</v>
      </c>
      <c r="E333" s="133">
        <v>260</v>
      </c>
      <c r="F333" s="134"/>
      <c r="G333" s="135">
        <f>ROUND(E333*F333,2)</f>
        <v>0</v>
      </c>
      <c r="H333" s="135" t="s">
        <v>147</v>
      </c>
      <c r="I333" s="136" t="s">
        <v>148</v>
      </c>
    </row>
    <row r="334" spans="1:9" x14ac:dyDescent="0.2">
      <c r="A334" s="202" t="s">
        <v>143</v>
      </c>
      <c r="B334" s="117" t="s">
        <v>101</v>
      </c>
      <c r="C334" s="137" t="s">
        <v>102</v>
      </c>
      <c r="D334" s="118"/>
      <c r="E334" s="119"/>
      <c r="F334" s="120"/>
      <c r="G334" s="120">
        <f>SUM(G335:G348)</f>
        <v>0</v>
      </c>
      <c r="H334" s="120"/>
      <c r="I334" s="121"/>
    </row>
    <row r="335" spans="1:9" ht="22.5" outlineLevel="1" x14ac:dyDescent="0.2">
      <c r="A335" s="205">
        <v>128</v>
      </c>
      <c r="B335" s="131" t="s">
        <v>597</v>
      </c>
      <c r="C335" s="138" t="s">
        <v>598</v>
      </c>
      <c r="D335" s="132" t="s">
        <v>303</v>
      </c>
      <c r="E335" s="133">
        <v>1</v>
      </c>
      <c r="F335" s="134"/>
      <c r="G335" s="135">
        <f t="shared" ref="G335:G348" si="3">ROUND(E335*F335,2)</f>
        <v>0</v>
      </c>
      <c r="H335" s="135" t="s">
        <v>147</v>
      </c>
      <c r="I335" s="136" t="s">
        <v>148</v>
      </c>
    </row>
    <row r="336" spans="1:9" ht="22.5" outlineLevel="1" x14ac:dyDescent="0.2">
      <c r="A336" s="205">
        <v>129</v>
      </c>
      <c r="B336" s="131" t="s">
        <v>599</v>
      </c>
      <c r="C336" s="138" t="s">
        <v>600</v>
      </c>
      <c r="D336" s="132" t="s">
        <v>303</v>
      </c>
      <c r="E336" s="133">
        <v>1</v>
      </c>
      <c r="F336" s="134"/>
      <c r="G336" s="135">
        <f t="shared" si="3"/>
        <v>0</v>
      </c>
      <c r="H336" s="135" t="s">
        <v>147</v>
      </c>
      <c r="I336" s="136" t="s">
        <v>148</v>
      </c>
    </row>
    <row r="337" spans="1:9" ht="22.5" outlineLevel="1" x14ac:dyDescent="0.2">
      <c r="A337" s="205">
        <v>130</v>
      </c>
      <c r="B337" s="131" t="s">
        <v>601</v>
      </c>
      <c r="C337" s="138" t="s">
        <v>602</v>
      </c>
      <c r="D337" s="132" t="s">
        <v>303</v>
      </c>
      <c r="E337" s="133">
        <v>1</v>
      </c>
      <c r="F337" s="134"/>
      <c r="G337" s="135">
        <f t="shared" si="3"/>
        <v>0</v>
      </c>
      <c r="H337" s="135" t="s">
        <v>147</v>
      </c>
      <c r="I337" s="136" t="s">
        <v>148</v>
      </c>
    </row>
    <row r="338" spans="1:9" ht="22.5" outlineLevel="1" x14ac:dyDescent="0.2">
      <c r="A338" s="205">
        <v>131</v>
      </c>
      <c r="B338" s="131" t="s">
        <v>603</v>
      </c>
      <c r="C338" s="138" t="s">
        <v>604</v>
      </c>
      <c r="D338" s="132" t="s">
        <v>303</v>
      </c>
      <c r="E338" s="133">
        <v>1</v>
      </c>
      <c r="F338" s="134"/>
      <c r="G338" s="135">
        <f t="shared" si="3"/>
        <v>0</v>
      </c>
      <c r="H338" s="135" t="s">
        <v>147</v>
      </c>
      <c r="I338" s="136" t="s">
        <v>148</v>
      </c>
    </row>
    <row r="339" spans="1:9" ht="22.5" outlineLevel="1" x14ac:dyDescent="0.2">
      <c r="A339" s="205">
        <v>132</v>
      </c>
      <c r="B339" s="131" t="s">
        <v>605</v>
      </c>
      <c r="C339" s="138" t="s">
        <v>606</v>
      </c>
      <c r="D339" s="132" t="s">
        <v>303</v>
      </c>
      <c r="E339" s="133">
        <v>1</v>
      </c>
      <c r="F339" s="134"/>
      <c r="G339" s="135">
        <f t="shared" si="3"/>
        <v>0</v>
      </c>
      <c r="H339" s="135" t="s">
        <v>147</v>
      </c>
      <c r="I339" s="136" t="s">
        <v>148</v>
      </c>
    </row>
    <row r="340" spans="1:9" ht="22.5" outlineLevel="1" x14ac:dyDescent="0.2">
      <c r="A340" s="205">
        <v>133</v>
      </c>
      <c r="B340" s="131" t="s">
        <v>607</v>
      </c>
      <c r="C340" s="138" t="s">
        <v>608</v>
      </c>
      <c r="D340" s="132" t="s">
        <v>303</v>
      </c>
      <c r="E340" s="133">
        <v>1</v>
      </c>
      <c r="F340" s="134"/>
      <c r="G340" s="135">
        <f t="shared" si="3"/>
        <v>0</v>
      </c>
      <c r="H340" s="135" t="s">
        <v>147</v>
      </c>
      <c r="I340" s="136" t="s">
        <v>148</v>
      </c>
    </row>
    <row r="341" spans="1:9" ht="22.5" outlineLevel="1" x14ac:dyDescent="0.2">
      <c r="A341" s="205">
        <v>134</v>
      </c>
      <c r="B341" s="131" t="s">
        <v>609</v>
      </c>
      <c r="C341" s="138" t="s">
        <v>610</v>
      </c>
      <c r="D341" s="132" t="s">
        <v>303</v>
      </c>
      <c r="E341" s="133">
        <v>1</v>
      </c>
      <c r="F341" s="134"/>
      <c r="G341" s="135">
        <f t="shared" si="3"/>
        <v>0</v>
      </c>
      <c r="H341" s="135" t="s">
        <v>147</v>
      </c>
      <c r="I341" s="136" t="s">
        <v>148</v>
      </c>
    </row>
    <row r="342" spans="1:9" ht="22.5" outlineLevel="1" x14ac:dyDescent="0.2">
      <c r="A342" s="205">
        <v>135</v>
      </c>
      <c r="B342" s="131" t="s">
        <v>611</v>
      </c>
      <c r="C342" s="138" t="s">
        <v>612</v>
      </c>
      <c r="D342" s="132" t="s">
        <v>303</v>
      </c>
      <c r="E342" s="133">
        <v>1</v>
      </c>
      <c r="F342" s="134"/>
      <c r="G342" s="135">
        <f t="shared" si="3"/>
        <v>0</v>
      </c>
      <c r="H342" s="135" t="s">
        <v>147</v>
      </c>
      <c r="I342" s="136" t="s">
        <v>148</v>
      </c>
    </row>
    <row r="343" spans="1:9" ht="22.5" outlineLevel="1" x14ac:dyDescent="0.2">
      <c r="A343" s="205">
        <v>136</v>
      </c>
      <c r="B343" s="131" t="s">
        <v>613</v>
      </c>
      <c r="C343" s="138" t="s">
        <v>614</v>
      </c>
      <c r="D343" s="132" t="s">
        <v>303</v>
      </c>
      <c r="E343" s="133">
        <v>1</v>
      </c>
      <c r="F343" s="134"/>
      <c r="G343" s="135">
        <f t="shared" si="3"/>
        <v>0</v>
      </c>
      <c r="H343" s="135" t="s">
        <v>147</v>
      </c>
      <c r="I343" s="136" t="s">
        <v>148</v>
      </c>
    </row>
    <row r="344" spans="1:9" ht="22.5" outlineLevel="1" x14ac:dyDescent="0.2">
      <c r="A344" s="205">
        <v>137</v>
      </c>
      <c r="B344" s="131" t="s">
        <v>615</v>
      </c>
      <c r="C344" s="138" t="s">
        <v>616</v>
      </c>
      <c r="D344" s="132" t="s">
        <v>303</v>
      </c>
      <c r="E344" s="133">
        <v>1</v>
      </c>
      <c r="F344" s="134"/>
      <c r="G344" s="135">
        <f t="shared" si="3"/>
        <v>0</v>
      </c>
      <c r="H344" s="135" t="s">
        <v>147</v>
      </c>
      <c r="I344" s="136" t="s">
        <v>148</v>
      </c>
    </row>
    <row r="345" spans="1:9" ht="22.5" outlineLevel="1" x14ac:dyDescent="0.2">
      <c r="A345" s="205">
        <v>138</v>
      </c>
      <c r="B345" s="131" t="s">
        <v>617</v>
      </c>
      <c r="C345" s="138" t="s">
        <v>618</v>
      </c>
      <c r="D345" s="132" t="s">
        <v>303</v>
      </c>
      <c r="E345" s="133">
        <v>1</v>
      </c>
      <c r="F345" s="134"/>
      <c r="G345" s="135">
        <f t="shared" si="3"/>
        <v>0</v>
      </c>
      <c r="H345" s="135" t="s">
        <v>147</v>
      </c>
      <c r="I345" s="136" t="s">
        <v>148</v>
      </c>
    </row>
    <row r="346" spans="1:9" ht="22.5" outlineLevel="1" x14ac:dyDescent="0.2">
      <c r="A346" s="205">
        <v>139</v>
      </c>
      <c r="B346" s="131" t="s">
        <v>619</v>
      </c>
      <c r="C346" s="138" t="s">
        <v>620</v>
      </c>
      <c r="D346" s="132" t="s">
        <v>303</v>
      </c>
      <c r="E346" s="133">
        <v>1</v>
      </c>
      <c r="F346" s="134"/>
      <c r="G346" s="135">
        <f t="shared" si="3"/>
        <v>0</v>
      </c>
      <c r="H346" s="135" t="s">
        <v>147</v>
      </c>
      <c r="I346" s="136" t="s">
        <v>148</v>
      </c>
    </row>
    <row r="347" spans="1:9" ht="22.5" outlineLevel="1" x14ac:dyDescent="0.2">
      <c r="A347" s="205">
        <v>140</v>
      </c>
      <c r="B347" s="131" t="s">
        <v>621</v>
      </c>
      <c r="C347" s="138" t="s">
        <v>622</v>
      </c>
      <c r="D347" s="132" t="s">
        <v>303</v>
      </c>
      <c r="E347" s="133">
        <v>1</v>
      </c>
      <c r="F347" s="134"/>
      <c r="G347" s="135">
        <f t="shared" si="3"/>
        <v>0</v>
      </c>
      <c r="H347" s="135" t="s">
        <v>147</v>
      </c>
      <c r="I347" s="136" t="s">
        <v>148</v>
      </c>
    </row>
    <row r="348" spans="1:9" ht="22.5" outlineLevel="1" x14ac:dyDescent="0.2">
      <c r="A348" s="205">
        <v>141</v>
      </c>
      <c r="B348" s="131" t="s">
        <v>624</v>
      </c>
      <c r="C348" s="138" t="s">
        <v>625</v>
      </c>
      <c r="D348" s="132" t="s">
        <v>303</v>
      </c>
      <c r="E348" s="133">
        <v>1</v>
      </c>
      <c r="F348" s="134"/>
      <c r="G348" s="135">
        <f t="shared" si="3"/>
        <v>0</v>
      </c>
      <c r="H348" s="135" t="s">
        <v>147</v>
      </c>
      <c r="I348" s="136" t="s">
        <v>148</v>
      </c>
    </row>
    <row r="349" spans="1:9" x14ac:dyDescent="0.2">
      <c r="A349" s="202" t="s">
        <v>143</v>
      </c>
      <c r="B349" s="117" t="s">
        <v>103</v>
      </c>
      <c r="C349" s="137" t="s">
        <v>104</v>
      </c>
      <c r="D349" s="118"/>
      <c r="E349" s="119"/>
      <c r="F349" s="120"/>
      <c r="G349" s="120">
        <f>SUM(G350:G366)</f>
        <v>0</v>
      </c>
      <c r="H349" s="120"/>
      <c r="I349" s="121"/>
    </row>
    <row r="350" spans="1:9" ht="22.5" outlineLevel="1" x14ac:dyDescent="0.2">
      <c r="A350" s="205">
        <v>142</v>
      </c>
      <c r="B350" s="131" t="s">
        <v>626</v>
      </c>
      <c r="C350" s="138" t="s">
        <v>627</v>
      </c>
      <c r="D350" s="132" t="s">
        <v>303</v>
      </c>
      <c r="E350" s="133">
        <v>1</v>
      </c>
      <c r="F350" s="134"/>
      <c r="G350" s="135">
        <f>ROUND(E350*F350,2)</f>
        <v>0</v>
      </c>
      <c r="H350" s="135" t="s">
        <v>147</v>
      </c>
      <c r="I350" s="136" t="s">
        <v>148</v>
      </c>
    </row>
    <row r="351" spans="1:9" outlineLevel="1" x14ac:dyDescent="0.2">
      <c r="A351" s="205">
        <v>143</v>
      </c>
      <c r="B351" s="131" t="s">
        <v>628</v>
      </c>
      <c r="C351" s="138" t="s">
        <v>629</v>
      </c>
      <c r="D351" s="132" t="s">
        <v>383</v>
      </c>
      <c r="E351" s="133">
        <v>17.100000000000001</v>
      </c>
      <c r="F351" s="134"/>
      <c r="G351" s="135">
        <f>ROUND(E351*F351,2)</f>
        <v>0</v>
      </c>
      <c r="H351" s="135" t="s">
        <v>147</v>
      </c>
      <c r="I351" s="136" t="s">
        <v>148</v>
      </c>
    </row>
    <row r="352" spans="1:9" outlineLevel="1" x14ac:dyDescent="0.2">
      <c r="A352" s="205">
        <v>144</v>
      </c>
      <c r="B352" s="131" t="s">
        <v>630</v>
      </c>
      <c r="C352" s="138" t="s">
        <v>631</v>
      </c>
      <c r="D352" s="132" t="s">
        <v>383</v>
      </c>
      <c r="E352" s="133">
        <v>5.86</v>
      </c>
      <c r="F352" s="134"/>
      <c r="G352" s="135">
        <f>ROUND(E352*F352,2)</f>
        <v>0</v>
      </c>
      <c r="H352" s="135" t="s">
        <v>147</v>
      </c>
      <c r="I352" s="136" t="s">
        <v>148</v>
      </c>
    </row>
    <row r="353" spans="1:9" ht="22.5" outlineLevel="1" x14ac:dyDescent="0.2">
      <c r="A353" s="205">
        <v>145</v>
      </c>
      <c r="B353" s="131" t="s">
        <v>632</v>
      </c>
      <c r="C353" s="138" t="s">
        <v>633</v>
      </c>
      <c r="D353" s="132" t="s">
        <v>303</v>
      </c>
      <c r="E353" s="133">
        <v>4</v>
      </c>
      <c r="F353" s="134"/>
      <c r="G353" s="135">
        <f>ROUND(E353*F353,2)</f>
        <v>0</v>
      </c>
      <c r="H353" s="135" t="s">
        <v>147</v>
      </c>
      <c r="I353" s="136" t="s">
        <v>148</v>
      </c>
    </row>
    <row r="354" spans="1:9" outlineLevel="1" x14ac:dyDescent="0.2">
      <c r="A354" s="203">
        <v>146</v>
      </c>
      <c r="B354" s="124" t="s">
        <v>634</v>
      </c>
      <c r="C354" s="139" t="s">
        <v>635</v>
      </c>
      <c r="D354" s="125" t="s">
        <v>192</v>
      </c>
      <c r="E354" s="126">
        <v>3.2</v>
      </c>
      <c r="F354" s="127"/>
      <c r="G354" s="128">
        <f>ROUND(E354*F354,2)</f>
        <v>0</v>
      </c>
      <c r="H354" s="128" t="s">
        <v>147</v>
      </c>
      <c r="I354" s="129" t="s">
        <v>148</v>
      </c>
    </row>
    <row r="355" spans="1:9" outlineLevel="2" x14ac:dyDescent="0.2">
      <c r="A355" s="204"/>
      <c r="B355" s="113"/>
      <c r="C355" s="145" t="s">
        <v>636</v>
      </c>
      <c r="D355" s="143"/>
      <c r="E355" s="144"/>
      <c r="F355" s="114"/>
      <c r="G355" s="114"/>
      <c r="H355" s="114"/>
      <c r="I355" s="114"/>
    </row>
    <row r="356" spans="1:9" outlineLevel="3" x14ac:dyDescent="0.2">
      <c r="A356" s="204"/>
      <c r="B356" s="113"/>
      <c r="C356" s="145" t="s">
        <v>637</v>
      </c>
      <c r="D356" s="143"/>
      <c r="E356" s="144">
        <v>3.2</v>
      </c>
      <c r="F356" s="114"/>
      <c r="G356" s="114"/>
      <c r="H356" s="114"/>
      <c r="I356" s="114"/>
    </row>
    <row r="357" spans="1:9" ht="22.5" outlineLevel="1" x14ac:dyDescent="0.2">
      <c r="A357" s="205">
        <v>147</v>
      </c>
      <c r="B357" s="131" t="s">
        <v>638</v>
      </c>
      <c r="C357" s="138" t="s">
        <v>639</v>
      </c>
      <c r="D357" s="132" t="s">
        <v>303</v>
      </c>
      <c r="E357" s="133">
        <v>1</v>
      </c>
      <c r="F357" s="134"/>
      <c r="G357" s="135">
        <f t="shared" ref="G357:G363" si="4">ROUND(E357*F357,2)</f>
        <v>0</v>
      </c>
      <c r="H357" s="135" t="s">
        <v>147</v>
      </c>
      <c r="I357" s="136" t="s">
        <v>148</v>
      </c>
    </row>
    <row r="358" spans="1:9" ht="22.5" outlineLevel="1" x14ac:dyDescent="0.2">
      <c r="A358" s="205">
        <v>148</v>
      </c>
      <c r="B358" s="131" t="s">
        <v>640</v>
      </c>
      <c r="C358" s="138" t="s">
        <v>641</v>
      </c>
      <c r="D358" s="132" t="s">
        <v>303</v>
      </c>
      <c r="E358" s="133">
        <v>1</v>
      </c>
      <c r="F358" s="134"/>
      <c r="G358" s="135">
        <f t="shared" si="4"/>
        <v>0</v>
      </c>
      <c r="H358" s="135" t="s">
        <v>147</v>
      </c>
      <c r="I358" s="136" t="s">
        <v>148</v>
      </c>
    </row>
    <row r="359" spans="1:9" ht="22.5" outlineLevel="1" x14ac:dyDescent="0.2">
      <c r="A359" s="205">
        <v>149</v>
      </c>
      <c r="B359" s="131" t="s">
        <v>642</v>
      </c>
      <c r="C359" s="138" t="s">
        <v>643</v>
      </c>
      <c r="D359" s="132" t="s">
        <v>303</v>
      </c>
      <c r="E359" s="133">
        <v>1</v>
      </c>
      <c r="F359" s="134"/>
      <c r="G359" s="135">
        <f t="shared" si="4"/>
        <v>0</v>
      </c>
      <c r="H359" s="135" t="s">
        <v>147</v>
      </c>
      <c r="I359" s="136" t="s">
        <v>148</v>
      </c>
    </row>
    <row r="360" spans="1:9" ht="22.5" outlineLevel="1" x14ac:dyDescent="0.2">
      <c r="A360" s="205">
        <v>150</v>
      </c>
      <c r="B360" s="131" t="s">
        <v>644</v>
      </c>
      <c r="C360" s="138" t="s">
        <v>645</v>
      </c>
      <c r="D360" s="132" t="s">
        <v>303</v>
      </c>
      <c r="E360" s="133">
        <v>1</v>
      </c>
      <c r="F360" s="134"/>
      <c r="G360" s="135">
        <f t="shared" si="4"/>
        <v>0</v>
      </c>
      <c r="H360" s="135" t="s">
        <v>147</v>
      </c>
      <c r="I360" s="136" t="s">
        <v>148</v>
      </c>
    </row>
    <row r="361" spans="1:9" ht="22.5" outlineLevel="1" x14ac:dyDescent="0.2">
      <c r="A361" s="205">
        <v>151</v>
      </c>
      <c r="B361" s="131" t="s">
        <v>646</v>
      </c>
      <c r="C361" s="138" t="s">
        <v>647</v>
      </c>
      <c r="D361" s="132" t="s">
        <v>303</v>
      </c>
      <c r="E361" s="133">
        <v>1</v>
      </c>
      <c r="F361" s="134"/>
      <c r="G361" s="135">
        <f t="shared" si="4"/>
        <v>0</v>
      </c>
      <c r="H361" s="135" t="s">
        <v>147</v>
      </c>
      <c r="I361" s="136" t="s">
        <v>148</v>
      </c>
    </row>
    <row r="362" spans="1:9" ht="22.5" outlineLevel="1" x14ac:dyDescent="0.2">
      <c r="A362" s="205">
        <v>152</v>
      </c>
      <c r="B362" s="131" t="s">
        <v>648</v>
      </c>
      <c r="C362" s="138" t="s">
        <v>649</v>
      </c>
      <c r="D362" s="132" t="s">
        <v>303</v>
      </c>
      <c r="E362" s="133">
        <v>1</v>
      </c>
      <c r="F362" s="134"/>
      <c r="G362" s="135">
        <f t="shared" si="4"/>
        <v>0</v>
      </c>
      <c r="H362" s="135" t="s">
        <v>147</v>
      </c>
      <c r="I362" s="136" t="s">
        <v>148</v>
      </c>
    </row>
    <row r="363" spans="1:9" ht="22.5" outlineLevel="1" x14ac:dyDescent="0.2">
      <c r="A363" s="203">
        <v>153</v>
      </c>
      <c r="B363" s="124" t="s">
        <v>650</v>
      </c>
      <c r="C363" s="139" t="s">
        <v>651</v>
      </c>
      <c r="D363" s="125" t="s">
        <v>192</v>
      </c>
      <c r="E363" s="126">
        <v>62.05</v>
      </c>
      <c r="F363" s="127"/>
      <c r="G363" s="128">
        <f t="shared" si="4"/>
        <v>0</v>
      </c>
      <c r="H363" s="128" t="s">
        <v>147</v>
      </c>
      <c r="I363" s="129" t="s">
        <v>148</v>
      </c>
    </row>
    <row r="364" spans="1:9" outlineLevel="2" x14ac:dyDescent="0.2">
      <c r="A364" s="204"/>
      <c r="B364" s="113"/>
      <c r="C364" s="145" t="s">
        <v>652</v>
      </c>
      <c r="D364" s="143"/>
      <c r="E364" s="144"/>
      <c r="F364" s="114"/>
      <c r="G364" s="114"/>
      <c r="H364" s="114"/>
      <c r="I364" s="114"/>
    </row>
    <row r="365" spans="1:9" ht="22.5" outlineLevel="3" x14ac:dyDescent="0.2">
      <c r="A365" s="204"/>
      <c r="B365" s="113"/>
      <c r="C365" s="145" t="s">
        <v>653</v>
      </c>
      <c r="D365" s="143"/>
      <c r="E365" s="144"/>
      <c r="F365" s="114"/>
      <c r="G365" s="114"/>
      <c r="H365" s="114"/>
      <c r="I365" s="114"/>
    </row>
    <row r="366" spans="1:9" outlineLevel="3" x14ac:dyDescent="0.2">
      <c r="A366" s="204"/>
      <c r="B366" s="113"/>
      <c r="C366" s="145" t="s">
        <v>654</v>
      </c>
      <c r="D366" s="143"/>
      <c r="E366" s="144">
        <v>62.05</v>
      </c>
      <c r="F366" s="114"/>
      <c r="G366" s="114"/>
      <c r="H366" s="114"/>
      <c r="I366" s="114"/>
    </row>
    <row r="367" spans="1:9" x14ac:dyDescent="0.2">
      <c r="A367" s="202" t="s">
        <v>143</v>
      </c>
      <c r="B367" s="117" t="s">
        <v>105</v>
      </c>
      <c r="C367" s="137" t="s">
        <v>106</v>
      </c>
      <c r="D367" s="118"/>
      <c r="E367" s="119"/>
      <c r="F367" s="120"/>
      <c r="G367" s="120">
        <f>SUM(G368:G377)</f>
        <v>0</v>
      </c>
      <c r="H367" s="120"/>
      <c r="I367" s="121"/>
    </row>
    <row r="368" spans="1:9" ht="22.5" outlineLevel="1" x14ac:dyDescent="0.2">
      <c r="A368" s="205">
        <v>154</v>
      </c>
      <c r="B368" s="131" t="s">
        <v>655</v>
      </c>
      <c r="C368" s="138" t="s">
        <v>656</v>
      </c>
      <c r="D368" s="132" t="s">
        <v>192</v>
      </c>
      <c r="E368" s="133">
        <v>48.8</v>
      </c>
      <c r="F368" s="134"/>
      <c r="G368" s="135">
        <f>ROUND(E368*F368,2)</f>
        <v>0</v>
      </c>
      <c r="H368" s="135" t="s">
        <v>166</v>
      </c>
      <c r="I368" s="136" t="s">
        <v>166</v>
      </c>
    </row>
    <row r="369" spans="1:9" ht="33.75" outlineLevel="1" x14ac:dyDescent="0.2">
      <c r="A369" s="203">
        <v>155</v>
      </c>
      <c r="B369" s="124" t="s">
        <v>657</v>
      </c>
      <c r="C369" s="139" t="s">
        <v>658</v>
      </c>
      <c r="D369" s="125" t="s">
        <v>192</v>
      </c>
      <c r="E369" s="126">
        <v>48.8</v>
      </c>
      <c r="F369" s="127"/>
      <c r="G369" s="128">
        <f>ROUND(E369*F369,2)</f>
        <v>0</v>
      </c>
      <c r="H369" s="128" t="s">
        <v>166</v>
      </c>
      <c r="I369" s="129" t="s">
        <v>166</v>
      </c>
    </row>
    <row r="370" spans="1:9" outlineLevel="2" x14ac:dyDescent="0.2">
      <c r="A370" s="204"/>
      <c r="B370" s="113"/>
      <c r="C370" s="145" t="s">
        <v>659</v>
      </c>
      <c r="D370" s="143"/>
      <c r="E370" s="144"/>
      <c r="F370" s="114"/>
      <c r="G370" s="114"/>
      <c r="H370" s="114"/>
      <c r="I370" s="114"/>
    </row>
    <row r="371" spans="1:9" outlineLevel="3" x14ac:dyDescent="0.2">
      <c r="A371" s="204"/>
      <c r="B371" s="113"/>
      <c r="C371" s="145" t="s">
        <v>410</v>
      </c>
      <c r="D371" s="143"/>
      <c r="E371" s="144">
        <v>48.8</v>
      </c>
      <c r="F371" s="114"/>
      <c r="G371" s="114"/>
      <c r="H371" s="114"/>
      <c r="I371" s="114"/>
    </row>
    <row r="372" spans="1:9" ht="22.5" outlineLevel="1" x14ac:dyDescent="0.2">
      <c r="A372" s="205">
        <v>156</v>
      </c>
      <c r="B372" s="131" t="s">
        <v>660</v>
      </c>
      <c r="C372" s="138" t="s">
        <v>661</v>
      </c>
      <c r="D372" s="132" t="s">
        <v>0</v>
      </c>
      <c r="E372" s="133">
        <v>754.1096</v>
      </c>
      <c r="F372" s="134"/>
      <c r="G372" s="135">
        <f>ROUND(E372*F372,2)</f>
        <v>0</v>
      </c>
      <c r="H372" s="135" t="s">
        <v>166</v>
      </c>
      <c r="I372" s="136" t="s">
        <v>166</v>
      </c>
    </row>
    <row r="373" spans="1:9" outlineLevel="1" x14ac:dyDescent="0.2">
      <c r="A373" s="205">
        <v>157</v>
      </c>
      <c r="B373" s="131" t="s">
        <v>662</v>
      </c>
      <c r="C373" s="138" t="s">
        <v>663</v>
      </c>
      <c r="D373" s="132" t="s">
        <v>192</v>
      </c>
      <c r="E373" s="133">
        <v>60</v>
      </c>
      <c r="F373" s="134"/>
      <c r="G373" s="135">
        <f>ROUND(E373*F373,2)</f>
        <v>0</v>
      </c>
      <c r="H373" s="135" t="s">
        <v>147</v>
      </c>
      <c r="I373" s="136" t="s">
        <v>148</v>
      </c>
    </row>
    <row r="374" spans="1:9" outlineLevel="1" x14ac:dyDescent="0.2">
      <c r="A374" s="203" t="s">
        <v>1250</v>
      </c>
      <c r="B374" s="124" t="s">
        <v>1244</v>
      </c>
      <c r="C374" s="139" t="s">
        <v>1245</v>
      </c>
      <c r="D374" s="125" t="s">
        <v>383</v>
      </c>
      <c r="E374" s="126">
        <f>2.5*2+3.24*2-0.8+8.2*2+1.5*2-0.8-0.8-0.8-0.8+2*2+2.46*2-0.8+3.84*2+2.74*2-0.8*2</f>
        <v>46.559999999999995</v>
      </c>
      <c r="F374" s="127"/>
      <c r="G374" s="129">
        <f>ROUND(E374*F374,2)</f>
        <v>0</v>
      </c>
      <c r="H374" s="128" t="s">
        <v>166</v>
      </c>
      <c r="I374" s="129" t="s">
        <v>166</v>
      </c>
    </row>
    <row r="375" spans="1:9" ht="22.5" outlineLevel="1" x14ac:dyDescent="0.2">
      <c r="A375" s="207"/>
      <c r="B375" s="192"/>
      <c r="C375" s="193" t="s">
        <v>1253</v>
      </c>
      <c r="D375" s="211"/>
      <c r="E375" s="212">
        <f>2.5*2+3.24*2-0.8+8.2*2+1.5*2-0.8-0.8-0.8-0.8+2*2+2.46*2-0.8+3.84*2+2.74*2-0.8*2</f>
        <v>46.559999999999995</v>
      </c>
      <c r="F375" s="195"/>
      <c r="G375" s="195"/>
      <c r="H375" s="195"/>
      <c r="I375" s="195"/>
    </row>
    <row r="376" spans="1:9" outlineLevel="1" x14ac:dyDescent="0.2">
      <c r="A376" s="209" t="s">
        <v>1251</v>
      </c>
      <c r="B376" s="131" t="s">
        <v>1246</v>
      </c>
      <c r="C376" s="138" t="s">
        <v>1247</v>
      </c>
      <c r="D376" s="132" t="s">
        <v>383</v>
      </c>
      <c r="E376" s="133">
        <v>46.56</v>
      </c>
      <c r="F376" s="134"/>
      <c r="G376" s="136">
        <f>ROUND(E376*F376,2)</f>
        <v>0</v>
      </c>
      <c r="H376" s="135" t="s">
        <v>166</v>
      </c>
      <c r="I376" s="136" t="s">
        <v>166</v>
      </c>
    </row>
    <row r="377" spans="1:9" outlineLevel="1" x14ac:dyDescent="0.2">
      <c r="A377" s="209" t="s">
        <v>1252</v>
      </c>
      <c r="B377" s="131" t="s">
        <v>1248</v>
      </c>
      <c r="C377" s="138" t="s">
        <v>1249</v>
      </c>
      <c r="D377" s="132" t="s">
        <v>383</v>
      </c>
      <c r="E377" s="133">
        <v>46.56</v>
      </c>
      <c r="F377" s="134"/>
      <c r="G377" s="136">
        <f>ROUND(E377*F377,2)</f>
        <v>0</v>
      </c>
      <c r="H377" s="135" t="s">
        <v>166</v>
      </c>
      <c r="I377" s="136" t="s">
        <v>166</v>
      </c>
    </row>
    <row r="378" spans="1:9" x14ac:dyDescent="0.2">
      <c r="A378" s="202" t="s">
        <v>143</v>
      </c>
      <c r="B378" s="117" t="s">
        <v>107</v>
      </c>
      <c r="C378" s="137" t="s">
        <v>108</v>
      </c>
      <c r="D378" s="118"/>
      <c r="E378" s="119"/>
      <c r="F378" s="120"/>
      <c r="G378" s="120">
        <f>SUM(G379:G386)</f>
        <v>0</v>
      </c>
      <c r="H378" s="120"/>
      <c r="I378" s="121"/>
    </row>
    <row r="379" spans="1:9" ht="22.5" outlineLevel="1" x14ac:dyDescent="0.2">
      <c r="A379" s="205">
        <v>158</v>
      </c>
      <c r="B379" s="131" t="s">
        <v>664</v>
      </c>
      <c r="C379" s="138" t="s">
        <v>665</v>
      </c>
      <c r="D379" s="132" t="s">
        <v>192</v>
      </c>
      <c r="E379" s="133">
        <v>52.996000000000002</v>
      </c>
      <c r="F379" s="134"/>
      <c r="G379" s="135">
        <f>ROUND(E379*F379,2)</f>
        <v>0</v>
      </c>
      <c r="H379" s="135" t="s">
        <v>166</v>
      </c>
      <c r="I379" s="136" t="s">
        <v>166</v>
      </c>
    </row>
    <row r="380" spans="1:9" ht="33.75" outlineLevel="1" x14ac:dyDescent="0.2">
      <c r="A380" s="203">
        <v>159</v>
      </c>
      <c r="B380" s="124" t="s">
        <v>666</v>
      </c>
      <c r="C380" s="139" t="s">
        <v>667</v>
      </c>
      <c r="D380" s="125" t="s">
        <v>192</v>
      </c>
      <c r="E380" s="126">
        <v>52.996000000000002</v>
      </c>
      <c r="F380" s="127"/>
      <c r="G380" s="128">
        <f>ROUND(E380*F380,2)</f>
        <v>0</v>
      </c>
      <c r="H380" s="128" t="s">
        <v>166</v>
      </c>
      <c r="I380" s="129" t="s">
        <v>166</v>
      </c>
    </row>
    <row r="381" spans="1:9" outlineLevel="2" x14ac:dyDescent="0.2">
      <c r="A381" s="204"/>
      <c r="B381" s="113"/>
      <c r="C381" s="145" t="s">
        <v>668</v>
      </c>
      <c r="D381" s="143"/>
      <c r="E381" s="144"/>
      <c r="F381" s="114"/>
      <c r="G381" s="114"/>
      <c r="H381" s="114"/>
      <c r="I381" s="114"/>
    </row>
    <row r="382" spans="1:9" outlineLevel="3" x14ac:dyDescent="0.2">
      <c r="A382" s="204"/>
      <c r="B382" s="113"/>
      <c r="C382" s="145" t="s">
        <v>669</v>
      </c>
      <c r="D382" s="143"/>
      <c r="E382" s="144"/>
      <c r="F382" s="114"/>
      <c r="G382" s="114"/>
      <c r="H382" s="114"/>
      <c r="I382" s="114"/>
    </row>
    <row r="383" spans="1:9" outlineLevel="3" x14ac:dyDescent="0.2">
      <c r="A383" s="204"/>
      <c r="B383" s="113"/>
      <c r="C383" s="145" t="s">
        <v>670</v>
      </c>
      <c r="D383" s="143"/>
      <c r="E383" s="144"/>
      <c r="F383" s="114"/>
      <c r="G383" s="114"/>
      <c r="H383" s="114"/>
      <c r="I383" s="114"/>
    </row>
    <row r="384" spans="1:9" outlineLevel="3" x14ac:dyDescent="0.2">
      <c r="A384" s="204"/>
      <c r="B384" s="113"/>
      <c r="C384" s="145" t="s">
        <v>671</v>
      </c>
      <c r="D384" s="143"/>
      <c r="E384" s="144">
        <v>53</v>
      </c>
      <c r="F384" s="114"/>
      <c r="G384" s="114"/>
      <c r="H384" s="114"/>
      <c r="I384" s="114"/>
    </row>
    <row r="385" spans="1:9" ht="22.5" outlineLevel="1" x14ac:dyDescent="0.2">
      <c r="A385" s="205">
        <v>160</v>
      </c>
      <c r="B385" s="131" t="s">
        <v>672</v>
      </c>
      <c r="C385" s="138" t="s">
        <v>673</v>
      </c>
      <c r="D385" s="132" t="s">
        <v>0</v>
      </c>
      <c r="E385" s="133">
        <v>786.68785000000003</v>
      </c>
      <c r="F385" s="134"/>
      <c r="G385" s="135">
        <f>ROUND(E385*F385,2)</f>
        <v>0</v>
      </c>
      <c r="H385" s="135" t="s">
        <v>166</v>
      </c>
      <c r="I385" s="136" t="s">
        <v>166</v>
      </c>
    </row>
    <row r="386" spans="1:9" outlineLevel="1" x14ac:dyDescent="0.2">
      <c r="A386" s="205">
        <v>161</v>
      </c>
      <c r="B386" s="131" t="s">
        <v>674</v>
      </c>
      <c r="C386" s="138" t="s">
        <v>675</v>
      </c>
      <c r="D386" s="132" t="s">
        <v>192</v>
      </c>
      <c r="E386" s="133">
        <v>60</v>
      </c>
      <c r="F386" s="134"/>
      <c r="G386" s="135">
        <f>ROUND(E386*F386,2)</f>
        <v>0</v>
      </c>
      <c r="H386" s="135" t="s">
        <v>147</v>
      </c>
      <c r="I386" s="136" t="s">
        <v>148</v>
      </c>
    </row>
    <row r="387" spans="1:9" x14ac:dyDescent="0.2">
      <c r="A387" s="202" t="s">
        <v>143</v>
      </c>
      <c r="B387" s="117" t="s">
        <v>109</v>
      </c>
      <c r="C387" s="137" t="s">
        <v>110</v>
      </c>
      <c r="D387" s="118"/>
      <c r="E387" s="119"/>
      <c r="F387" s="120"/>
      <c r="G387" s="120">
        <f>SUM(G388:G397)</f>
        <v>0</v>
      </c>
      <c r="H387" s="120"/>
      <c r="I387" s="121"/>
    </row>
    <row r="388" spans="1:9" ht="22.5" outlineLevel="1" x14ac:dyDescent="0.2">
      <c r="A388" s="203">
        <v>162</v>
      </c>
      <c r="B388" s="124" t="s">
        <v>676</v>
      </c>
      <c r="C388" s="139" t="s">
        <v>677</v>
      </c>
      <c r="D388" s="125" t="s">
        <v>192</v>
      </c>
      <c r="E388" s="126">
        <v>1144.4690000000001</v>
      </c>
      <c r="F388" s="127"/>
      <c r="G388" s="128">
        <f>ROUND(E388*F388,2)</f>
        <v>0</v>
      </c>
      <c r="H388" s="128" t="s">
        <v>166</v>
      </c>
      <c r="I388" s="129" t="s">
        <v>166</v>
      </c>
    </row>
    <row r="389" spans="1:9" outlineLevel="2" x14ac:dyDescent="0.2">
      <c r="A389" s="204"/>
      <c r="B389" s="113"/>
      <c r="C389" s="145" t="s">
        <v>678</v>
      </c>
      <c r="D389" s="143"/>
      <c r="E389" s="144"/>
      <c r="F389" s="114"/>
      <c r="G389" s="114"/>
      <c r="H389" s="114"/>
      <c r="I389" s="114"/>
    </row>
    <row r="390" spans="1:9" outlineLevel="3" x14ac:dyDescent="0.2">
      <c r="A390" s="204"/>
      <c r="B390" s="113"/>
      <c r="C390" s="145" t="s">
        <v>679</v>
      </c>
      <c r="D390" s="143"/>
      <c r="E390" s="144">
        <v>1144.47</v>
      </c>
      <c r="F390" s="114"/>
      <c r="G390" s="114"/>
      <c r="H390" s="114"/>
      <c r="I390" s="114"/>
    </row>
    <row r="391" spans="1:9" ht="22.5" outlineLevel="1" x14ac:dyDescent="0.2">
      <c r="A391" s="203">
        <v>163</v>
      </c>
      <c r="B391" s="124" t="s">
        <v>680</v>
      </c>
      <c r="C391" s="139" t="s">
        <v>681</v>
      </c>
      <c r="D391" s="125" t="s">
        <v>192</v>
      </c>
      <c r="E391" s="126">
        <v>985.56899999999996</v>
      </c>
      <c r="F391" s="127"/>
      <c r="G391" s="128">
        <f>ROUND(E391*F391,2)</f>
        <v>0</v>
      </c>
      <c r="H391" s="128" t="s">
        <v>166</v>
      </c>
      <c r="I391" s="129" t="s">
        <v>166</v>
      </c>
    </row>
    <row r="392" spans="1:9" outlineLevel="2" x14ac:dyDescent="0.2">
      <c r="A392" s="204"/>
      <c r="B392" s="113"/>
      <c r="C392" s="145" t="s">
        <v>682</v>
      </c>
      <c r="D392" s="143"/>
      <c r="E392" s="144"/>
      <c r="F392" s="114"/>
      <c r="G392" s="114"/>
      <c r="H392" s="114"/>
      <c r="I392" s="114"/>
    </row>
    <row r="393" spans="1:9" outlineLevel="3" x14ac:dyDescent="0.2">
      <c r="A393" s="204"/>
      <c r="B393" s="113"/>
      <c r="C393" s="145" t="s">
        <v>683</v>
      </c>
      <c r="D393" s="143"/>
      <c r="E393" s="144">
        <v>985.57</v>
      </c>
      <c r="F393" s="114"/>
      <c r="G393" s="114"/>
      <c r="H393" s="114"/>
      <c r="I393" s="114"/>
    </row>
    <row r="394" spans="1:9" outlineLevel="1" x14ac:dyDescent="0.2">
      <c r="A394" s="203">
        <v>164</v>
      </c>
      <c r="B394" s="124" t="s">
        <v>684</v>
      </c>
      <c r="C394" s="139" t="s">
        <v>685</v>
      </c>
      <c r="D394" s="125" t="s">
        <v>192</v>
      </c>
      <c r="E394" s="126">
        <v>158.9</v>
      </c>
      <c r="F394" s="127"/>
      <c r="G394" s="128">
        <f>ROUND(E394*F394,2)</f>
        <v>0</v>
      </c>
      <c r="H394" s="128" t="s">
        <v>147</v>
      </c>
      <c r="I394" s="129" t="s">
        <v>148</v>
      </c>
    </row>
    <row r="395" spans="1:9" outlineLevel="2" x14ac:dyDescent="0.2">
      <c r="A395" s="204"/>
      <c r="B395" s="113"/>
      <c r="C395" s="145" t="s">
        <v>518</v>
      </c>
      <c r="D395" s="143"/>
      <c r="E395" s="144"/>
      <c r="F395" s="114"/>
      <c r="G395" s="114"/>
      <c r="H395" s="114"/>
      <c r="I395" s="114"/>
    </row>
    <row r="396" spans="1:9" outlineLevel="3" x14ac:dyDescent="0.2">
      <c r="A396" s="204"/>
      <c r="B396" s="113"/>
      <c r="C396" s="145" t="s">
        <v>519</v>
      </c>
      <c r="D396" s="143"/>
      <c r="E396" s="144">
        <v>158.9</v>
      </c>
      <c r="F396" s="114"/>
      <c r="G396" s="114"/>
      <c r="H396" s="114"/>
      <c r="I396" s="114"/>
    </row>
    <row r="397" spans="1:9" x14ac:dyDescent="0.2">
      <c r="A397" s="201"/>
      <c r="B397" s="4"/>
      <c r="C397" s="140"/>
      <c r="D397" s="6"/>
      <c r="E397" s="3"/>
      <c r="F397" s="3"/>
      <c r="G397" s="3"/>
      <c r="H397" s="3"/>
      <c r="I397" s="3"/>
    </row>
    <row r="398" spans="1:9" x14ac:dyDescent="0.2">
      <c r="A398" s="210"/>
      <c r="B398" s="109" t="s">
        <v>24</v>
      </c>
      <c r="C398" s="141"/>
      <c r="D398" s="110"/>
      <c r="E398" s="111"/>
      <c r="F398" s="111"/>
      <c r="G398" s="122">
        <f>G8+G20+G62+G111+G123+G132+G201+G251+G253+G264+G288+G314+G334+G349+G367+G378+G387</f>
        <v>0</v>
      </c>
      <c r="H398" s="3"/>
      <c r="I398" s="3"/>
    </row>
    <row r="399" spans="1:9" x14ac:dyDescent="0.2">
      <c r="A399" s="201"/>
      <c r="B399" s="4"/>
      <c r="C399" s="140"/>
      <c r="D399" s="6"/>
      <c r="E399" s="3"/>
      <c r="F399" s="3"/>
      <c r="G399" s="3"/>
      <c r="H399" s="3"/>
      <c r="I399" s="3"/>
    </row>
    <row r="400" spans="1:9" x14ac:dyDescent="0.2">
      <c r="A400" s="201"/>
      <c r="B400" s="4"/>
      <c r="C400" s="140"/>
      <c r="D400" s="6"/>
      <c r="E400" s="3"/>
      <c r="F400" s="3"/>
      <c r="G400" s="3"/>
      <c r="H400" s="3"/>
      <c r="I400" s="3"/>
    </row>
    <row r="401" spans="1:9" x14ac:dyDescent="0.2">
      <c r="A401" s="282" t="s">
        <v>169</v>
      </c>
      <c r="B401" s="282"/>
      <c r="C401" s="283"/>
      <c r="D401" s="6"/>
      <c r="E401" s="3"/>
      <c r="F401" s="3"/>
      <c r="G401" s="3"/>
      <c r="H401" s="3"/>
      <c r="I401" s="3"/>
    </row>
    <row r="402" spans="1:9" x14ac:dyDescent="0.2">
      <c r="A402" s="262"/>
      <c r="B402" s="263"/>
      <c r="C402" s="279"/>
      <c r="D402" s="263"/>
      <c r="E402" s="263"/>
      <c r="F402" s="263"/>
      <c r="G402" s="264"/>
      <c r="H402" s="3"/>
      <c r="I402" s="3"/>
    </row>
    <row r="403" spans="1:9" x14ac:dyDescent="0.2">
      <c r="A403" s="265"/>
      <c r="B403" s="266"/>
      <c r="C403" s="280"/>
      <c r="D403" s="266"/>
      <c r="E403" s="266"/>
      <c r="F403" s="266"/>
      <c r="G403" s="267"/>
      <c r="H403" s="3"/>
      <c r="I403" s="3"/>
    </row>
    <row r="404" spans="1:9" x14ac:dyDescent="0.2">
      <c r="A404" s="265"/>
      <c r="B404" s="266"/>
      <c r="C404" s="280"/>
      <c r="D404" s="266"/>
      <c r="E404" s="266"/>
      <c r="F404" s="266"/>
      <c r="G404" s="267"/>
      <c r="H404" s="3"/>
      <c r="I404" s="3"/>
    </row>
    <row r="405" spans="1:9" x14ac:dyDescent="0.2">
      <c r="A405" s="265"/>
      <c r="B405" s="266"/>
      <c r="C405" s="280"/>
      <c r="D405" s="266"/>
      <c r="E405" s="266"/>
      <c r="F405" s="266"/>
      <c r="G405" s="267"/>
      <c r="H405" s="3"/>
      <c r="I405" s="3"/>
    </row>
    <row r="406" spans="1:9" x14ac:dyDescent="0.2">
      <c r="A406" s="268"/>
      <c r="B406" s="269"/>
      <c r="C406" s="281"/>
      <c r="D406" s="269"/>
      <c r="E406" s="269"/>
      <c r="F406" s="269"/>
      <c r="G406" s="270"/>
      <c r="H406" s="3"/>
      <c r="I406" s="3"/>
    </row>
    <row r="407" spans="1:9" x14ac:dyDescent="0.2">
      <c r="A407" s="201"/>
      <c r="B407" s="4"/>
      <c r="C407" s="140"/>
      <c r="D407" s="6"/>
      <c r="E407" s="3"/>
      <c r="F407" s="3"/>
      <c r="G407" s="3"/>
      <c r="H407" s="3"/>
      <c r="I407" s="3"/>
    </row>
    <row r="408" spans="1:9" x14ac:dyDescent="0.2">
      <c r="C408" s="142"/>
      <c r="D408" s="10"/>
    </row>
    <row r="409" spans="1:9" x14ac:dyDescent="0.2">
      <c r="D409" s="10"/>
    </row>
    <row r="410" spans="1:9" x14ac:dyDescent="0.2">
      <c r="D410" s="10"/>
    </row>
    <row r="411" spans="1:9" x14ac:dyDescent="0.2">
      <c r="D411" s="10"/>
    </row>
    <row r="412" spans="1:9" x14ac:dyDescent="0.2">
      <c r="D412" s="10"/>
    </row>
    <row r="413" spans="1:9" x14ac:dyDescent="0.2">
      <c r="D413" s="10"/>
    </row>
    <row r="414" spans="1:9" x14ac:dyDescent="0.2">
      <c r="D414" s="10"/>
    </row>
    <row r="415" spans="1:9" x14ac:dyDescent="0.2">
      <c r="D415" s="10"/>
    </row>
    <row r="416" spans="1:9"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sheetData>
  <sheetProtection algorithmName="SHA-512" hashValue="EpkhsoGJblpWIPGV3HW6t1SsmgK7xyc+iRJv6d912mv8WllL0nxF4vJiZ8sVs7g6YFL/c37FJpjYOOkRWwLWNg==" saltValue="4k95MDk8mls4R3u3hPVZLw==" spinCount="100000" sheet="1" objects="1" scenarios="1"/>
  <mergeCells count="6">
    <mergeCell ref="A402:G406"/>
    <mergeCell ref="A1:G1"/>
    <mergeCell ref="C2:G2"/>
    <mergeCell ref="C3:G3"/>
    <mergeCell ref="C4:G4"/>
    <mergeCell ref="A401:C40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A9751-1A47-4C8E-823B-3137EA8A0E3D}">
  <sheetPr>
    <outlinePr summaryBelow="0"/>
  </sheetPr>
  <dimension ref="A1:R5021"/>
  <sheetViews>
    <sheetView tabSelected="1" workbookViewId="0">
      <pane ySplit="7" topLeftCell="A80" activePane="bottomLeft" state="frozen"/>
      <selection pane="bottomLeft" activeCell="G71" sqref="G71"/>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10" max="10" width="12.28515625" customWidth="1"/>
  </cols>
  <sheetData>
    <row r="1" spans="1:18" ht="15.75" customHeight="1" x14ac:dyDescent="0.25">
      <c r="A1" s="271" t="s">
        <v>5</v>
      </c>
      <c r="B1" s="271"/>
      <c r="C1" s="271"/>
      <c r="D1" s="271"/>
      <c r="E1" s="271"/>
      <c r="F1" s="271"/>
      <c r="G1" s="271"/>
    </row>
    <row r="2" spans="1:18" ht="24.95" customHeight="1" x14ac:dyDescent="0.2">
      <c r="A2" s="50" t="s">
        <v>6</v>
      </c>
      <c r="B2" s="49" t="s">
        <v>35</v>
      </c>
      <c r="C2" s="272" t="s">
        <v>36</v>
      </c>
      <c r="D2" s="273"/>
      <c r="E2" s="273"/>
      <c r="F2" s="273"/>
      <c r="G2" s="274"/>
    </row>
    <row r="3" spans="1:18" ht="24.95" customHeight="1" x14ac:dyDescent="0.2">
      <c r="A3" s="50" t="s">
        <v>7</v>
      </c>
      <c r="B3" s="49" t="s">
        <v>37</v>
      </c>
      <c r="C3" s="272" t="s">
        <v>38</v>
      </c>
      <c r="D3" s="273"/>
      <c r="E3" s="273"/>
      <c r="F3" s="273"/>
      <c r="G3" s="274"/>
    </row>
    <row r="4" spans="1:18" ht="24.95" customHeight="1" x14ac:dyDescent="0.2">
      <c r="A4" s="98" t="s">
        <v>8</v>
      </c>
      <c r="B4" s="99" t="s">
        <v>43</v>
      </c>
      <c r="C4" s="275" t="s">
        <v>44</v>
      </c>
      <c r="D4" s="276"/>
      <c r="E4" s="276"/>
      <c r="F4" s="276"/>
      <c r="G4" s="277"/>
    </row>
    <row r="5" spans="1:18" x14ac:dyDescent="0.2">
      <c r="D5" s="10"/>
    </row>
    <row r="6" spans="1:18" ht="38.25" x14ac:dyDescent="0.2">
      <c r="A6" s="101" t="s">
        <v>121</v>
      </c>
      <c r="B6" s="103" t="s">
        <v>122</v>
      </c>
      <c r="C6" s="103" t="s">
        <v>123</v>
      </c>
      <c r="D6" s="102" t="s">
        <v>124</v>
      </c>
      <c r="E6" s="101" t="s">
        <v>125</v>
      </c>
      <c r="F6" s="100" t="s">
        <v>126</v>
      </c>
      <c r="G6" s="101" t="s">
        <v>24</v>
      </c>
      <c r="H6" s="104" t="s">
        <v>136</v>
      </c>
      <c r="I6" s="104" t="s">
        <v>137</v>
      </c>
    </row>
    <row r="7" spans="1:18" hidden="1" x14ac:dyDescent="0.2">
      <c r="A7" s="3"/>
      <c r="B7" s="4"/>
      <c r="C7" s="4"/>
      <c r="D7" s="6"/>
      <c r="E7" s="106"/>
      <c r="F7" s="107"/>
      <c r="G7" s="107"/>
      <c r="H7" s="107"/>
      <c r="I7" s="107"/>
    </row>
    <row r="8" spans="1:18" x14ac:dyDescent="0.2">
      <c r="A8" s="116" t="s">
        <v>143</v>
      </c>
      <c r="B8" s="117" t="s">
        <v>54</v>
      </c>
      <c r="C8" s="137" t="s">
        <v>56</v>
      </c>
      <c r="D8" s="118"/>
      <c r="E8" s="119"/>
      <c r="F8" s="120"/>
      <c r="G8" s="120">
        <f>SUM(G9:G12)</f>
        <v>0</v>
      </c>
      <c r="H8" s="120"/>
      <c r="I8" s="121"/>
    </row>
    <row r="9" spans="1:18" outlineLevel="1" x14ac:dyDescent="0.2">
      <c r="A9" s="130">
        <v>1</v>
      </c>
      <c r="B9" s="131" t="s">
        <v>1123</v>
      </c>
      <c r="C9" s="138" t="s">
        <v>1124</v>
      </c>
      <c r="D9" s="132" t="s">
        <v>174</v>
      </c>
      <c r="E9" s="133">
        <v>5.76</v>
      </c>
      <c r="F9" s="134"/>
      <c r="G9" s="135">
        <f>E9*F9</f>
        <v>0</v>
      </c>
      <c r="H9" s="135" t="s">
        <v>166</v>
      </c>
      <c r="I9" s="136" t="s">
        <v>166</v>
      </c>
      <c r="J9" s="105"/>
      <c r="K9" s="105"/>
      <c r="L9" s="105"/>
      <c r="M9" s="105"/>
      <c r="N9" s="105"/>
      <c r="O9" s="105"/>
      <c r="P9" s="105"/>
      <c r="Q9" s="105"/>
      <c r="R9" s="105"/>
    </row>
    <row r="10" spans="1:18" outlineLevel="1" x14ac:dyDescent="0.2">
      <c r="A10" s="130">
        <v>2</v>
      </c>
      <c r="B10" s="131" t="s">
        <v>1125</v>
      </c>
      <c r="C10" s="138" t="s">
        <v>1126</v>
      </c>
      <c r="D10" s="132" t="s">
        <v>174</v>
      </c>
      <c r="E10" s="133">
        <v>2.16</v>
      </c>
      <c r="F10" s="134"/>
      <c r="G10" s="135">
        <f t="shared" ref="G10:G12" si="0">E10*F10</f>
        <v>0</v>
      </c>
      <c r="H10" s="135" t="s">
        <v>166</v>
      </c>
      <c r="I10" s="136" t="s">
        <v>166</v>
      </c>
      <c r="J10" s="105"/>
      <c r="K10" s="105"/>
      <c r="L10" s="105"/>
      <c r="M10" s="105"/>
      <c r="N10" s="105"/>
      <c r="O10" s="105"/>
      <c r="P10" s="105"/>
      <c r="Q10" s="105"/>
      <c r="R10" s="105"/>
    </row>
    <row r="11" spans="1:18" outlineLevel="1" x14ac:dyDescent="0.2">
      <c r="A11" s="130">
        <v>3</v>
      </c>
      <c r="B11" s="131" t="s">
        <v>1127</v>
      </c>
      <c r="C11" s="138" t="s">
        <v>1128</v>
      </c>
      <c r="D11" s="132" t="s">
        <v>174</v>
      </c>
      <c r="E11" s="133">
        <v>3.6</v>
      </c>
      <c r="F11" s="134"/>
      <c r="G11" s="135">
        <f t="shared" si="0"/>
        <v>0</v>
      </c>
      <c r="H11" s="135" t="s">
        <v>166</v>
      </c>
      <c r="I11" s="136" t="s">
        <v>166</v>
      </c>
      <c r="J11" s="105"/>
      <c r="K11" s="105"/>
      <c r="L11" s="105"/>
      <c r="M11" s="105"/>
      <c r="N11" s="105"/>
      <c r="O11" s="105"/>
      <c r="P11" s="105"/>
      <c r="Q11" s="105"/>
      <c r="R11" s="105"/>
    </row>
    <row r="12" spans="1:18" outlineLevel="1" x14ac:dyDescent="0.2">
      <c r="A12" s="130">
        <v>4</v>
      </c>
      <c r="B12" s="131" t="s">
        <v>1129</v>
      </c>
      <c r="C12" s="138" t="s">
        <v>1130</v>
      </c>
      <c r="D12" s="132" t="s">
        <v>174</v>
      </c>
      <c r="E12" s="133">
        <v>0.72</v>
      </c>
      <c r="F12" s="134"/>
      <c r="G12" s="135">
        <f t="shared" si="0"/>
        <v>0</v>
      </c>
      <c r="H12" s="135" t="s">
        <v>166</v>
      </c>
      <c r="I12" s="136" t="s">
        <v>166</v>
      </c>
      <c r="J12" s="105"/>
      <c r="K12" s="105"/>
      <c r="L12" s="105"/>
      <c r="M12" s="105"/>
      <c r="N12" s="105"/>
      <c r="O12" s="105"/>
      <c r="P12" s="105"/>
      <c r="Q12" s="105"/>
      <c r="R12" s="105"/>
    </row>
    <row r="13" spans="1:18" x14ac:dyDescent="0.2">
      <c r="A13" s="116" t="s">
        <v>143</v>
      </c>
      <c r="B13" s="117" t="s">
        <v>39</v>
      </c>
      <c r="C13" s="137" t="s">
        <v>1131</v>
      </c>
      <c r="D13" s="118"/>
      <c r="E13" s="119"/>
      <c r="F13" s="120"/>
      <c r="G13" s="120">
        <f>SUM(G14:G16)</f>
        <v>0</v>
      </c>
      <c r="H13" s="120"/>
      <c r="I13" s="121"/>
    </row>
    <row r="14" spans="1:18" ht="22.5" outlineLevel="1" x14ac:dyDescent="0.2">
      <c r="A14" s="130">
        <f>A12+1</f>
        <v>5</v>
      </c>
      <c r="B14" s="131" t="s">
        <v>1132</v>
      </c>
      <c r="C14" s="138" t="s">
        <v>1133</v>
      </c>
      <c r="D14" s="132" t="s">
        <v>200</v>
      </c>
      <c r="E14" s="133">
        <v>0.35</v>
      </c>
      <c r="F14" s="134"/>
      <c r="G14" s="135">
        <f>E14*F14</f>
        <v>0</v>
      </c>
      <c r="H14" s="135" t="s">
        <v>166</v>
      </c>
      <c r="I14" s="136" t="s">
        <v>166</v>
      </c>
      <c r="J14" s="105"/>
      <c r="K14" s="105"/>
      <c r="L14" s="105"/>
      <c r="M14" s="105"/>
      <c r="N14" s="105"/>
      <c r="O14" s="105"/>
      <c r="P14" s="105"/>
      <c r="Q14" s="105"/>
      <c r="R14" s="105"/>
    </row>
    <row r="15" spans="1:18" outlineLevel="1" x14ac:dyDescent="0.2">
      <c r="A15" s="130">
        <f>A14+1</f>
        <v>6</v>
      </c>
      <c r="B15" s="131" t="s">
        <v>1134</v>
      </c>
      <c r="C15" s="138" t="s">
        <v>1135</v>
      </c>
      <c r="D15" s="132" t="s">
        <v>174</v>
      </c>
      <c r="E15" s="133">
        <v>0.72</v>
      </c>
      <c r="F15" s="134"/>
      <c r="G15" s="135">
        <f>E15*F15</f>
        <v>0</v>
      </c>
      <c r="H15" s="135" t="s">
        <v>166</v>
      </c>
      <c r="I15" s="136" t="s">
        <v>166</v>
      </c>
      <c r="J15" s="105"/>
      <c r="K15" s="105"/>
      <c r="L15" s="105"/>
      <c r="M15" s="105"/>
      <c r="N15" s="105"/>
      <c r="O15" s="105"/>
      <c r="P15" s="105"/>
      <c r="Q15" s="105"/>
      <c r="R15" s="105"/>
    </row>
    <row r="16" spans="1:18" ht="33.75" outlineLevel="1" x14ac:dyDescent="0.2">
      <c r="A16" s="130">
        <f>A15+1</f>
        <v>7</v>
      </c>
      <c r="B16" s="147" t="s">
        <v>1142</v>
      </c>
      <c r="C16" s="148" t="s">
        <v>1143</v>
      </c>
      <c r="D16" s="149" t="s">
        <v>303</v>
      </c>
      <c r="E16" s="150">
        <v>30</v>
      </c>
      <c r="F16" s="151"/>
      <c r="G16" s="152">
        <f>E16*F16</f>
        <v>0</v>
      </c>
      <c r="H16" s="135" t="s">
        <v>147</v>
      </c>
      <c r="I16" s="136" t="s">
        <v>148</v>
      </c>
      <c r="J16" s="105"/>
      <c r="K16" s="105"/>
      <c r="L16" s="105"/>
      <c r="M16" s="105"/>
      <c r="N16" s="105"/>
      <c r="O16" s="105"/>
      <c r="P16" s="105"/>
      <c r="Q16" s="105"/>
      <c r="R16" s="105"/>
    </row>
    <row r="17" spans="1:18" x14ac:dyDescent="0.2">
      <c r="A17" s="116" t="s">
        <v>143</v>
      </c>
      <c r="B17" s="117" t="s">
        <v>65</v>
      </c>
      <c r="C17" s="137" t="s">
        <v>66</v>
      </c>
      <c r="D17" s="118"/>
      <c r="E17" s="119"/>
      <c r="F17" s="120"/>
      <c r="G17" s="120">
        <f>SUM(G18)</f>
        <v>0</v>
      </c>
      <c r="H17" s="120"/>
      <c r="I17" s="121"/>
    </row>
    <row r="18" spans="1:18" ht="67.5" outlineLevel="1" x14ac:dyDescent="0.2">
      <c r="A18" s="130">
        <f>A16+1</f>
        <v>8</v>
      </c>
      <c r="B18" s="131" t="s">
        <v>686</v>
      </c>
      <c r="C18" s="138" t="s">
        <v>1206</v>
      </c>
      <c r="D18" s="132" t="s">
        <v>383</v>
      </c>
      <c r="E18" s="133">
        <v>22.4</v>
      </c>
      <c r="F18" s="134"/>
      <c r="G18" s="135">
        <f>ROUND(E18*F18,2)</f>
        <v>0</v>
      </c>
      <c r="H18" s="135" t="s">
        <v>147</v>
      </c>
      <c r="I18" s="136" t="s">
        <v>148</v>
      </c>
      <c r="J18" s="105"/>
      <c r="K18" s="105"/>
      <c r="L18" s="105"/>
      <c r="M18" s="105"/>
      <c r="N18" s="105"/>
      <c r="O18" s="105"/>
      <c r="P18" s="105"/>
      <c r="Q18" s="105"/>
      <c r="R18" s="105"/>
    </row>
    <row r="19" spans="1:18" x14ac:dyDescent="0.2">
      <c r="A19" s="116" t="s">
        <v>143</v>
      </c>
      <c r="B19" s="117" t="s">
        <v>63</v>
      </c>
      <c r="C19" s="137" t="s">
        <v>64</v>
      </c>
      <c r="D19" s="118"/>
      <c r="E19" s="119"/>
      <c r="F19" s="120"/>
      <c r="G19" s="120">
        <f>SUM(G20:G22)</f>
        <v>0</v>
      </c>
      <c r="H19" s="120"/>
      <c r="I19" s="121"/>
    </row>
    <row r="20" spans="1:18" ht="22.5" outlineLevel="1" x14ac:dyDescent="0.2">
      <c r="A20" s="130">
        <f>A18+1</f>
        <v>9</v>
      </c>
      <c r="B20" s="131" t="s">
        <v>687</v>
      </c>
      <c r="C20" s="138" t="s">
        <v>688</v>
      </c>
      <c r="D20" s="132" t="s">
        <v>192</v>
      </c>
      <c r="E20" s="133">
        <v>1.2</v>
      </c>
      <c r="F20" s="134"/>
      <c r="G20" s="135">
        <f>ROUND(E20*F20,2)</f>
        <v>0</v>
      </c>
      <c r="H20" s="135" t="s">
        <v>166</v>
      </c>
      <c r="I20" s="136" t="s">
        <v>166</v>
      </c>
      <c r="J20" s="105"/>
      <c r="K20" s="105"/>
      <c r="L20" s="105"/>
      <c r="M20" s="105"/>
      <c r="N20" s="105"/>
      <c r="O20" s="105"/>
      <c r="P20" s="105"/>
      <c r="Q20" s="105"/>
      <c r="R20" s="105"/>
    </row>
    <row r="21" spans="1:18" ht="22.5" outlineLevel="1" x14ac:dyDescent="0.2">
      <c r="A21" s="130">
        <f t="shared" ref="A21:A22" si="1">A20+1</f>
        <v>10</v>
      </c>
      <c r="B21" s="131" t="s">
        <v>689</v>
      </c>
      <c r="C21" s="138" t="s">
        <v>690</v>
      </c>
      <c r="D21" s="132" t="s">
        <v>383</v>
      </c>
      <c r="E21" s="133">
        <v>65</v>
      </c>
      <c r="F21" s="134"/>
      <c r="G21" s="135">
        <f>ROUND(E21*F21,2)</f>
        <v>0</v>
      </c>
      <c r="H21" s="135" t="s">
        <v>166</v>
      </c>
      <c r="I21" s="136" t="s">
        <v>166</v>
      </c>
      <c r="J21" s="105"/>
      <c r="K21" s="105"/>
      <c r="L21" s="105"/>
      <c r="M21" s="105"/>
      <c r="N21" s="105"/>
      <c r="O21" s="105"/>
      <c r="P21" s="105"/>
      <c r="Q21" s="105"/>
      <c r="R21" s="105"/>
    </row>
    <row r="22" spans="1:18" ht="22.5" outlineLevel="1" x14ac:dyDescent="0.2">
      <c r="A22" s="130">
        <f t="shared" si="1"/>
        <v>11</v>
      </c>
      <c r="B22" s="131" t="s">
        <v>342</v>
      </c>
      <c r="C22" s="138" t="s">
        <v>343</v>
      </c>
      <c r="D22" s="132" t="s">
        <v>192</v>
      </c>
      <c r="E22" s="133">
        <v>8.4700000000000006</v>
      </c>
      <c r="F22" s="134"/>
      <c r="G22" s="135">
        <f>ROUND(E22*F22,2)</f>
        <v>0</v>
      </c>
      <c r="H22" s="135" t="s">
        <v>166</v>
      </c>
      <c r="I22" s="136" t="s">
        <v>166</v>
      </c>
      <c r="J22" s="105"/>
      <c r="K22" s="105"/>
      <c r="L22" s="105"/>
      <c r="M22" s="105"/>
      <c r="N22" s="105"/>
      <c r="O22" s="105"/>
      <c r="P22" s="105"/>
      <c r="Q22" s="105"/>
      <c r="R22" s="105"/>
    </row>
    <row r="23" spans="1:18" x14ac:dyDescent="0.2">
      <c r="A23" s="116" t="s">
        <v>143</v>
      </c>
      <c r="B23" s="117" t="s">
        <v>65</v>
      </c>
      <c r="C23" s="137" t="s">
        <v>66</v>
      </c>
      <c r="D23" s="118"/>
      <c r="E23" s="119"/>
      <c r="F23" s="120"/>
      <c r="G23" s="120">
        <f>SUM(G24:G25)</f>
        <v>0</v>
      </c>
      <c r="H23" s="120"/>
      <c r="I23" s="121"/>
    </row>
    <row r="24" spans="1:18" ht="22.5" outlineLevel="1" x14ac:dyDescent="0.2">
      <c r="A24" s="130">
        <f>A22+1</f>
        <v>12</v>
      </c>
      <c r="B24" s="131" t="s">
        <v>691</v>
      </c>
      <c r="C24" s="138" t="s">
        <v>692</v>
      </c>
      <c r="D24" s="132" t="s">
        <v>383</v>
      </c>
      <c r="E24" s="133">
        <v>85.6</v>
      </c>
      <c r="F24" s="134"/>
      <c r="G24" s="135">
        <f>ROUND(E24*F24,2)</f>
        <v>0</v>
      </c>
      <c r="H24" s="135" t="s">
        <v>147</v>
      </c>
      <c r="I24" s="136" t="s">
        <v>148</v>
      </c>
      <c r="J24" s="105"/>
      <c r="K24" s="105"/>
      <c r="L24" s="105"/>
      <c r="M24" s="105"/>
      <c r="N24" s="105"/>
      <c r="O24" s="105"/>
      <c r="P24" s="105"/>
      <c r="Q24" s="105"/>
      <c r="R24" s="105"/>
    </row>
    <row r="25" spans="1:18" ht="33.75" outlineLevel="1" x14ac:dyDescent="0.2">
      <c r="A25" s="130">
        <f>A24+1</f>
        <v>13</v>
      </c>
      <c r="B25" s="131" t="s">
        <v>693</v>
      </c>
      <c r="C25" s="138" t="s">
        <v>1207</v>
      </c>
      <c r="D25" s="132" t="s">
        <v>383</v>
      </c>
      <c r="E25" s="133">
        <v>22.4</v>
      </c>
      <c r="F25" s="134"/>
      <c r="G25" s="135">
        <f>ROUND(E25*F25,2)</f>
        <v>0</v>
      </c>
      <c r="H25" s="135" t="s">
        <v>147</v>
      </c>
      <c r="I25" s="136" t="s">
        <v>148</v>
      </c>
      <c r="J25" s="105"/>
      <c r="K25" s="105"/>
      <c r="L25" s="105"/>
      <c r="M25" s="105"/>
      <c r="N25" s="105"/>
      <c r="O25" s="105"/>
      <c r="P25" s="105"/>
      <c r="Q25" s="105"/>
      <c r="R25" s="105"/>
    </row>
    <row r="26" spans="1:18" x14ac:dyDescent="0.2">
      <c r="A26" s="116" t="s">
        <v>143</v>
      </c>
      <c r="B26" s="117" t="s">
        <v>1136</v>
      </c>
      <c r="C26" s="137" t="s">
        <v>1137</v>
      </c>
      <c r="D26" s="118"/>
      <c r="E26" s="119"/>
      <c r="F26" s="120"/>
      <c r="G26" s="120">
        <f>SUM(G27)</f>
        <v>0</v>
      </c>
      <c r="H26" s="120"/>
      <c r="I26" s="121"/>
    </row>
    <row r="27" spans="1:18" outlineLevel="1" x14ac:dyDescent="0.2">
      <c r="A27" s="130">
        <f>A25+1</f>
        <v>14</v>
      </c>
      <c r="B27" s="131" t="s">
        <v>1138</v>
      </c>
      <c r="C27" s="138" t="s">
        <v>1139</v>
      </c>
      <c r="D27" s="132" t="s">
        <v>192</v>
      </c>
      <c r="E27" s="133">
        <v>16</v>
      </c>
      <c r="F27" s="134"/>
      <c r="G27" s="135">
        <f>E27*F27</f>
        <v>0</v>
      </c>
      <c r="H27" s="135" t="s">
        <v>166</v>
      </c>
      <c r="I27" s="136" t="s">
        <v>166</v>
      </c>
      <c r="J27" s="105"/>
      <c r="K27" s="105"/>
      <c r="L27" s="105"/>
      <c r="M27" s="105"/>
      <c r="N27" s="105"/>
      <c r="O27" s="105"/>
      <c r="P27" s="105"/>
      <c r="Q27" s="105"/>
      <c r="R27" s="105"/>
    </row>
    <row r="28" spans="1:18" x14ac:dyDescent="0.2">
      <c r="A28" s="116" t="s">
        <v>143</v>
      </c>
      <c r="B28" s="117" t="s">
        <v>71</v>
      </c>
      <c r="C28" s="137" t="s">
        <v>72</v>
      </c>
      <c r="D28" s="118"/>
      <c r="E28" s="119"/>
      <c r="F28" s="120"/>
      <c r="G28" s="120">
        <f>SUM(G29:G35)</f>
        <v>0</v>
      </c>
      <c r="H28" s="120"/>
      <c r="I28" s="121"/>
    </row>
    <row r="29" spans="1:18" ht="22.5" outlineLevel="1" x14ac:dyDescent="0.2">
      <c r="A29" s="130">
        <f>A27+1</f>
        <v>15</v>
      </c>
      <c r="B29" s="131" t="s">
        <v>694</v>
      </c>
      <c r="C29" s="138" t="s">
        <v>695</v>
      </c>
      <c r="D29" s="132" t="s">
        <v>383</v>
      </c>
      <c r="E29" s="133">
        <v>65</v>
      </c>
      <c r="F29" s="134"/>
      <c r="G29" s="135">
        <f t="shared" ref="G29:G35" si="2">ROUND(E29*F29,2)</f>
        <v>0</v>
      </c>
      <c r="H29" s="135" t="s">
        <v>166</v>
      </c>
      <c r="I29" s="136" t="s">
        <v>166</v>
      </c>
      <c r="J29" s="105"/>
      <c r="K29" s="105"/>
      <c r="L29" s="105"/>
      <c r="M29" s="105"/>
      <c r="N29" s="105"/>
      <c r="O29" s="105"/>
      <c r="P29" s="105"/>
      <c r="Q29" s="105"/>
      <c r="R29" s="105"/>
    </row>
    <row r="30" spans="1:18" ht="33.75" outlineLevel="1" x14ac:dyDescent="0.2">
      <c r="A30" s="130">
        <f t="shared" ref="A30:A35" si="3">A29+1</f>
        <v>16</v>
      </c>
      <c r="B30" s="131" t="s">
        <v>696</v>
      </c>
      <c r="C30" s="138" t="s">
        <v>697</v>
      </c>
      <c r="D30" s="132" t="s">
        <v>383</v>
      </c>
      <c r="E30" s="133">
        <v>4</v>
      </c>
      <c r="F30" s="134"/>
      <c r="G30" s="135">
        <f t="shared" si="2"/>
        <v>0</v>
      </c>
      <c r="H30" s="135" t="s">
        <v>166</v>
      </c>
      <c r="I30" s="136" t="s">
        <v>166</v>
      </c>
      <c r="J30" s="105"/>
      <c r="K30" s="105"/>
      <c r="L30" s="105"/>
      <c r="M30" s="105"/>
      <c r="N30" s="105"/>
      <c r="O30" s="105"/>
      <c r="P30" s="105"/>
      <c r="Q30" s="105"/>
      <c r="R30" s="105"/>
    </row>
    <row r="31" spans="1:18" outlineLevel="1" x14ac:dyDescent="0.2">
      <c r="A31" s="130">
        <f t="shared" si="3"/>
        <v>17</v>
      </c>
      <c r="B31" s="131" t="s">
        <v>698</v>
      </c>
      <c r="C31" s="138" t="s">
        <v>699</v>
      </c>
      <c r="D31" s="132" t="s">
        <v>200</v>
      </c>
      <c r="E31" s="133">
        <v>2.5249999999999999</v>
      </c>
      <c r="F31" s="134"/>
      <c r="G31" s="135">
        <f t="shared" si="2"/>
        <v>0</v>
      </c>
      <c r="H31" s="135" t="s">
        <v>166</v>
      </c>
      <c r="I31" s="136" t="s">
        <v>166</v>
      </c>
      <c r="J31" s="105"/>
      <c r="K31" s="105"/>
      <c r="L31" s="105"/>
      <c r="M31" s="105"/>
      <c r="N31" s="105"/>
      <c r="O31" s="105"/>
      <c r="P31" s="105"/>
      <c r="Q31" s="105"/>
      <c r="R31" s="105"/>
    </row>
    <row r="32" spans="1:18" ht="22.5" outlineLevel="1" x14ac:dyDescent="0.2">
      <c r="A32" s="130">
        <f t="shared" si="3"/>
        <v>18</v>
      </c>
      <c r="B32" s="131" t="s">
        <v>1140</v>
      </c>
      <c r="C32" s="138" t="s">
        <v>1141</v>
      </c>
      <c r="D32" s="132" t="s">
        <v>192</v>
      </c>
      <c r="E32" s="133">
        <v>0.02</v>
      </c>
      <c r="F32" s="134"/>
      <c r="G32" s="135">
        <f t="shared" si="2"/>
        <v>0</v>
      </c>
      <c r="H32" s="135" t="s">
        <v>166</v>
      </c>
      <c r="I32" s="136" t="s">
        <v>166</v>
      </c>
      <c r="J32" s="105"/>
      <c r="K32" s="105"/>
      <c r="L32" s="105"/>
      <c r="M32" s="105"/>
      <c r="N32" s="105"/>
      <c r="O32" s="105"/>
      <c r="P32" s="105"/>
      <c r="Q32" s="105"/>
      <c r="R32" s="105"/>
    </row>
    <row r="33" spans="1:18" ht="22.5" outlineLevel="1" x14ac:dyDescent="0.2">
      <c r="A33" s="130">
        <f t="shared" si="3"/>
        <v>19</v>
      </c>
      <c r="B33" s="131" t="s">
        <v>468</v>
      </c>
      <c r="C33" s="138" t="s">
        <v>469</v>
      </c>
      <c r="D33" s="132" t="s">
        <v>200</v>
      </c>
      <c r="E33" s="133">
        <v>2.5249999999999999</v>
      </c>
      <c r="F33" s="134"/>
      <c r="G33" s="135">
        <f t="shared" si="2"/>
        <v>0</v>
      </c>
      <c r="H33" s="135" t="s">
        <v>166</v>
      </c>
      <c r="I33" s="136" t="s">
        <v>166</v>
      </c>
      <c r="J33" s="105"/>
      <c r="K33" s="105"/>
      <c r="L33" s="105"/>
      <c r="M33" s="105"/>
      <c r="N33" s="105"/>
      <c r="O33" s="105"/>
      <c r="P33" s="105"/>
      <c r="Q33" s="105"/>
      <c r="R33" s="105"/>
    </row>
    <row r="34" spans="1:18" outlineLevel="1" x14ac:dyDescent="0.2">
      <c r="A34" s="130">
        <f t="shared" si="3"/>
        <v>20</v>
      </c>
      <c r="B34" s="131" t="s">
        <v>470</v>
      </c>
      <c r="C34" s="138" t="s">
        <v>471</v>
      </c>
      <c r="D34" s="132" t="s">
        <v>200</v>
      </c>
      <c r="E34" s="133">
        <v>2.5249999999999999</v>
      </c>
      <c r="F34" s="134"/>
      <c r="G34" s="135">
        <f t="shared" si="2"/>
        <v>0</v>
      </c>
      <c r="H34" s="135" t="s">
        <v>166</v>
      </c>
      <c r="I34" s="136" t="s">
        <v>166</v>
      </c>
      <c r="J34" s="105"/>
      <c r="K34" s="105"/>
      <c r="L34" s="105"/>
      <c r="M34" s="105"/>
      <c r="N34" s="105"/>
      <c r="O34" s="105"/>
      <c r="P34" s="105"/>
      <c r="Q34" s="105"/>
      <c r="R34" s="105"/>
    </row>
    <row r="35" spans="1:18" ht="22.5" outlineLevel="1" x14ac:dyDescent="0.2">
      <c r="A35" s="130">
        <f t="shared" si="3"/>
        <v>21</v>
      </c>
      <c r="B35" s="131" t="s">
        <v>472</v>
      </c>
      <c r="C35" s="138" t="s">
        <v>473</v>
      </c>
      <c r="D35" s="132" t="s">
        <v>200</v>
      </c>
      <c r="E35" s="133">
        <v>75.75</v>
      </c>
      <c r="F35" s="134"/>
      <c r="G35" s="135">
        <f t="shared" si="2"/>
        <v>0</v>
      </c>
      <c r="H35" s="135" t="s">
        <v>166</v>
      </c>
      <c r="I35" s="136" t="s">
        <v>166</v>
      </c>
      <c r="J35" s="105"/>
      <c r="K35" s="105"/>
      <c r="L35" s="105"/>
      <c r="M35" s="105"/>
      <c r="N35" s="105"/>
      <c r="O35" s="105"/>
      <c r="P35" s="105"/>
      <c r="Q35" s="105"/>
      <c r="R35" s="105"/>
    </row>
    <row r="36" spans="1:18" x14ac:dyDescent="0.2">
      <c r="A36" s="116" t="s">
        <v>143</v>
      </c>
      <c r="B36" s="117" t="s">
        <v>73</v>
      </c>
      <c r="C36" s="137" t="s">
        <v>74</v>
      </c>
      <c r="D36" s="118"/>
      <c r="E36" s="119"/>
      <c r="F36" s="120"/>
      <c r="G36" s="120">
        <f>SUM(G37)</f>
        <v>0</v>
      </c>
      <c r="H36" s="120"/>
      <c r="I36" s="121"/>
    </row>
    <row r="37" spans="1:18" ht="33.75" outlineLevel="1" x14ac:dyDescent="0.2">
      <c r="A37" s="130">
        <f>A35+1</f>
        <v>22</v>
      </c>
      <c r="B37" s="131" t="s">
        <v>700</v>
      </c>
      <c r="C37" s="138" t="s">
        <v>701</v>
      </c>
      <c r="D37" s="132" t="s">
        <v>200</v>
      </c>
      <c r="E37" s="133">
        <v>0.66398000000000001</v>
      </c>
      <c r="F37" s="134"/>
      <c r="G37" s="135">
        <f>ROUND(E37*F37,2)</f>
        <v>0</v>
      </c>
      <c r="H37" s="135" t="s">
        <v>166</v>
      </c>
      <c r="I37" s="136" t="s">
        <v>166</v>
      </c>
      <c r="J37" s="105"/>
      <c r="K37" s="105"/>
      <c r="L37" s="105"/>
      <c r="M37" s="105"/>
      <c r="N37" s="105"/>
      <c r="O37" s="105"/>
      <c r="P37" s="105"/>
      <c r="Q37" s="105"/>
      <c r="R37" s="105"/>
    </row>
    <row r="38" spans="1:18" x14ac:dyDescent="0.2">
      <c r="A38" s="116" t="s">
        <v>143</v>
      </c>
      <c r="B38" s="117" t="s">
        <v>79</v>
      </c>
      <c r="C38" s="137" t="s">
        <v>80</v>
      </c>
      <c r="D38" s="118"/>
      <c r="E38" s="119"/>
      <c r="F38" s="120"/>
      <c r="G38" s="120">
        <f>SUM(G39:G49)</f>
        <v>0</v>
      </c>
      <c r="H38" s="120"/>
      <c r="I38" s="121"/>
    </row>
    <row r="39" spans="1:18" ht="22.5" outlineLevel="1" x14ac:dyDescent="0.2">
      <c r="A39" s="130">
        <f>A37+1</f>
        <v>23</v>
      </c>
      <c r="B39" s="131" t="s">
        <v>702</v>
      </c>
      <c r="C39" s="138" t="s">
        <v>703</v>
      </c>
      <c r="D39" s="132" t="s">
        <v>383</v>
      </c>
      <c r="E39" s="133">
        <v>7</v>
      </c>
      <c r="F39" s="134"/>
      <c r="G39" s="135">
        <f t="shared" ref="G39:G49" si="4">ROUND(E39*F39,2)</f>
        <v>0</v>
      </c>
      <c r="H39" s="135" t="s">
        <v>166</v>
      </c>
      <c r="I39" s="136" t="s">
        <v>166</v>
      </c>
      <c r="J39" s="105"/>
      <c r="K39" s="105"/>
      <c r="L39" s="105"/>
      <c r="M39" s="105"/>
      <c r="N39" s="105"/>
      <c r="O39" s="105"/>
      <c r="P39" s="105"/>
      <c r="Q39" s="105"/>
      <c r="R39" s="105"/>
    </row>
    <row r="40" spans="1:18" ht="22.5" outlineLevel="1" x14ac:dyDescent="0.2">
      <c r="A40" s="130">
        <f>A39+1</f>
        <v>24</v>
      </c>
      <c r="B40" s="131" t="s">
        <v>704</v>
      </c>
      <c r="C40" s="138" t="s">
        <v>705</v>
      </c>
      <c r="D40" s="132" t="s">
        <v>383</v>
      </c>
      <c r="E40" s="133">
        <v>4</v>
      </c>
      <c r="F40" s="134"/>
      <c r="G40" s="135">
        <f t="shared" si="4"/>
        <v>0</v>
      </c>
      <c r="H40" s="135" t="s">
        <v>166</v>
      </c>
      <c r="I40" s="136" t="s">
        <v>166</v>
      </c>
      <c r="J40" s="105"/>
      <c r="K40" s="105"/>
      <c r="L40" s="105"/>
      <c r="M40" s="105"/>
      <c r="N40" s="105"/>
      <c r="O40" s="105"/>
      <c r="P40" s="105"/>
      <c r="Q40" s="105"/>
      <c r="R40" s="105"/>
    </row>
    <row r="41" spans="1:18" ht="22.5" outlineLevel="1" x14ac:dyDescent="0.2">
      <c r="A41" s="130">
        <f t="shared" ref="A41:A49" si="5">A40+1</f>
        <v>25</v>
      </c>
      <c r="B41" s="131" t="s">
        <v>706</v>
      </c>
      <c r="C41" s="138" t="s">
        <v>707</v>
      </c>
      <c r="D41" s="132" t="s">
        <v>383</v>
      </c>
      <c r="E41" s="133">
        <v>7</v>
      </c>
      <c r="F41" s="134"/>
      <c r="G41" s="135">
        <f t="shared" si="4"/>
        <v>0</v>
      </c>
      <c r="H41" s="135" t="s">
        <v>166</v>
      </c>
      <c r="I41" s="136" t="s">
        <v>166</v>
      </c>
      <c r="J41" s="105"/>
      <c r="K41" s="105"/>
      <c r="L41" s="105"/>
      <c r="M41" s="105"/>
      <c r="N41" s="105"/>
      <c r="O41" s="105"/>
      <c r="P41" s="105"/>
      <c r="Q41" s="105"/>
      <c r="R41" s="105"/>
    </row>
    <row r="42" spans="1:18" outlineLevel="1" x14ac:dyDescent="0.2">
      <c r="A42" s="130" t="s">
        <v>1223</v>
      </c>
      <c r="B42" s="131" t="s">
        <v>1221</v>
      </c>
      <c r="C42" s="138" t="s">
        <v>1217</v>
      </c>
      <c r="D42" s="132" t="s">
        <v>303</v>
      </c>
      <c r="E42" s="133">
        <v>4</v>
      </c>
      <c r="F42" s="134"/>
      <c r="G42" s="135">
        <f>E42*F42</f>
        <v>0</v>
      </c>
      <c r="H42" s="135" t="s">
        <v>1222</v>
      </c>
      <c r="I42" s="136"/>
      <c r="J42" s="105"/>
      <c r="K42" s="105"/>
      <c r="L42" s="105"/>
      <c r="M42" s="105"/>
      <c r="N42" s="105"/>
      <c r="O42" s="105"/>
      <c r="P42" s="105"/>
      <c r="Q42" s="105"/>
      <c r="R42" s="105"/>
    </row>
    <row r="43" spans="1:18" ht="22.5" outlineLevel="1" x14ac:dyDescent="0.2">
      <c r="A43" s="130" t="s">
        <v>1224</v>
      </c>
      <c r="B43" s="131" t="s">
        <v>1219</v>
      </c>
      <c r="C43" s="138" t="s">
        <v>1220</v>
      </c>
      <c r="D43" s="132" t="s">
        <v>383</v>
      </c>
      <c r="E43" s="133">
        <v>20</v>
      </c>
      <c r="F43" s="134"/>
      <c r="G43" s="135">
        <f>E43*F43</f>
        <v>0</v>
      </c>
      <c r="H43" s="135" t="s">
        <v>166</v>
      </c>
      <c r="I43" s="136" t="s">
        <v>166</v>
      </c>
      <c r="J43" s="105"/>
      <c r="K43" s="105"/>
      <c r="L43" s="105"/>
      <c r="M43" s="105"/>
      <c r="N43" s="105"/>
      <c r="O43" s="105"/>
      <c r="P43" s="105"/>
      <c r="Q43" s="105"/>
      <c r="R43" s="105"/>
    </row>
    <row r="44" spans="1:18" outlineLevel="1" x14ac:dyDescent="0.2">
      <c r="A44" s="130"/>
      <c r="B44" s="181"/>
      <c r="C44" s="186" t="s">
        <v>1218</v>
      </c>
      <c r="D44" s="182"/>
      <c r="E44" s="183"/>
      <c r="F44" s="184"/>
      <c r="G44" s="184"/>
      <c r="H44" s="184"/>
      <c r="I44" s="185"/>
      <c r="J44" s="105"/>
      <c r="K44" s="105"/>
      <c r="L44" s="105"/>
      <c r="M44" s="105"/>
      <c r="N44" s="105"/>
      <c r="O44" s="105"/>
      <c r="P44" s="105"/>
      <c r="Q44" s="105"/>
      <c r="R44" s="105"/>
    </row>
    <row r="45" spans="1:18" ht="22.5" outlineLevel="1" x14ac:dyDescent="0.2">
      <c r="A45" s="130">
        <f>A41+1</f>
        <v>26</v>
      </c>
      <c r="B45" s="131" t="s">
        <v>708</v>
      </c>
      <c r="C45" s="138" t="s">
        <v>709</v>
      </c>
      <c r="D45" s="132" t="s">
        <v>162</v>
      </c>
      <c r="E45" s="133">
        <v>5</v>
      </c>
      <c r="F45" s="134"/>
      <c r="G45" s="135">
        <f t="shared" si="4"/>
        <v>0</v>
      </c>
      <c r="H45" s="135" t="s">
        <v>166</v>
      </c>
      <c r="I45" s="136" t="s">
        <v>166</v>
      </c>
      <c r="J45" s="105"/>
      <c r="K45" s="105"/>
      <c r="L45" s="105"/>
      <c r="M45" s="105"/>
      <c r="N45" s="105"/>
      <c r="O45" s="105"/>
      <c r="P45" s="105"/>
      <c r="Q45" s="105"/>
      <c r="R45" s="105"/>
    </row>
    <row r="46" spans="1:18" outlineLevel="1" x14ac:dyDescent="0.2">
      <c r="A46" s="130">
        <v>27</v>
      </c>
      <c r="B46" s="131" t="s">
        <v>1225</v>
      </c>
      <c r="C46" s="138" t="s">
        <v>1228</v>
      </c>
      <c r="D46" s="132" t="s">
        <v>383</v>
      </c>
      <c r="E46" s="133">
        <v>12.6</v>
      </c>
      <c r="F46" s="134"/>
      <c r="G46" s="135">
        <f>E46*F46</f>
        <v>0</v>
      </c>
      <c r="H46" s="135" t="s">
        <v>166</v>
      </c>
      <c r="I46" s="136" t="s">
        <v>166</v>
      </c>
      <c r="J46" s="171"/>
      <c r="K46" s="105"/>
      <c r="L46" s="105"/>
      <c r="M46" s="105"/>
      <c r="N46" s="105"/>
      <c r="O46" s="105"/>
      <c r="P46" s="105"/>
      <c r="Q46" s="105"/>
      <c r="R46" s="105"/>
    </row>
    <row r="47" spans="1:18" outlineLevel="1" x14ac:dyDescent="0.2">
      <c r="A47" s="172" t="s">
        <v>1208</v>
      </c>
      <c r="B47" s="147" t="s">
        <v>1226</v>
      </c>
      <c r="C47" s="148" t="s">
        <v>1227</v>
      </c>
      <c r="D47" s="149" t="s">
        <v>383</v>
      </c>
      <c r="E47" s="150">
        <v>6</v>
      </c>
      <c r="F47" s="151"/>
      <c r="G47" s="135">
        <f>E47*F47</f>
        <v>0</v>
      </c>
      <c r="H47" s="135" t="s">
        <v>166</v>
      </c>
      <c r="I47" s="136" t="s">
        <v>166</v>
      </c>
      <c r="J47" s="171"/>
      <c r="K47" s="105"/>
      <c r="L47" s="105"/>
      <c r="M47" s="105"/>
      <c r="N47" s="105"/>
      <c r="O47" s="105"/>
      <c r="P47" s="105"/>
      <c r="Q47" s="105"/>
      <c r="R47" s="105"/>
    </row>
    <row r="48" spans="1:18" ht="22.5" outlineLevel="1" x14ac:dyDescent="0.2">
      <c r="A48" s="173">
        <f>A46+1</f>
        <v>28</v>
      </c>
      <c r="B48" s="174" t="s">
        <v>710</v>
      </c>
      <c r="C48" s="175" t="s">
        <v>711</v>
      </c>
      <c r="D48" s="176" t="s">
        <v>162</v>
      </c>
      <c r="E48" s="177">
        <v>2</v>
      </c>
      <c r="F48" s="178"/>
      <c r="G48" s="179">
        <f t="shared" si="4"/>
        <v>0</v>
      </c>
      <c r="H48" s="179" t="s">
        <v>166</v>
      </c>
      <c r="I48" s="180" t="s">
        <v>166</v>
      </c>
      <c r="J48" s="105"/>
      <c r="K48" s="105"/>
      <c r="L48" s="105"/>
      <c r="M48" s="105"/>
      <c r="N48" s="105"/>
      <c r="O48" s="105"/>
      <c r="P48" s="105"/>
      <c r="Q48" s="105"/>
      <c r="R48" s="105"/>
    </row>
    <row r="49" spans="1:18" ht="22.5" outlineLevel="1" x14ac:dyDescent="0.2">
      <c r="A49" s="130">
        <f t="shared" si="5"/>
        <v>29</v>
      </c>
      <c r="B49" s="131" t="s">
        <v>712</v>
      </c>
      <c r="C49" s="138" t="s">
        <v>713</v>
      </c>
      <c r="D49" s="132" t="s">
        <v>200</v>
      </c>
      <c r="E49" s="133">
        <v>1.2930000000000001E-2</v>
      </c>
      <c r="F49" s="134"/>
      <c r="G49" s="135">
        <f t="shared" si="4"/>
        <v>0</v>
      </c>
      <c r="H49" s="135" t="s">
        <v>166</v>
      </c>
      <c r="I49" s="136" t="s">
        <v>166</v>
      </c>
      <c r="J49" s="105"/>
      <c r="K49" s="105"/>
      <c r="L49" s="105"/>
      <c r="M49" s="105"/>
      <c r="N49" s="105"/>
      <c r="O49" s="105"/>
      <c r="P49" s="105"/>
      <c r="Q49" s="105"/>
      <c r="R49" s="105"/>
    </row>
    <row r="50" spans="1:18" x14ac:dyDescent="0.2">
      <c r="A50" s="116" t="s">
        <v>143</v>
      </c>
      <c r="B50" s="117" t="s">
        <v>81</v>
      </c>
      <c r="C50" s="137" t="s">
        <v>82</v>
      </c>
      <c r="D50" s="118"/>
      <c r="E50" s="119"/>
      <c r="F50" s="120"/>
      <c r="G50" s="120">
        <f>SUM(G51:G64)</f>
        <v>0</v>
      </c>
      <c r="H50" s="120"/>
      <c r="I50" s="121"/>
    </row>
    <row r="51" spans="1:18" ht="33.75" outlineLevel="1" x14ac:dyDescent="0.2">
      <c r="A51" s="130">
        <f>A49+1</f>
        <v>30</v>
      </c>
      <c r="B51" s="131" t="s">
        <v>714</v>
      </c>
      <c r="C51" s="138" t="s">
        <v>715</v>
      </c>
      <c r="D51" s="132" t="s">
        <v>383</v>
      </c>
      <c r="E51" s="133">
        <v>28</v>
      </c>
      <c r="F51" s="134"/>
      <c r="G51" s="135">
        <f t="shared" ref="G51:G64" si="6">ROUND(E51*F51,2)</f>
        <v>0</v>
      </c>
      <c r="H51" s="135" t="s">
        <v>166</v>
      </c>
      <c r="I51" s="136" t="s">
        <v>166</v>
      </c>
      <c r="J51" s="105"/>
      <c r="K51" s="105"/>
      <c r="L51" s="105"/>
      <c r="M51" s="105"/>
      <c r="N51" s="105"/>
      <c r="O51" s="105"/>
      <c r="P51" s="105"/>
      <c r="Q51" s="105"/>
      <c r="R51" s="105"/>
    </row>
    <row r="52" spans="1:18" ht="33.75" outlineLevel="1" x14ac:dyDescent="0.2">
      <c r="A52" s="130">
        <f t="shared" ref="A52:A64" si="7">A51+1</f>
        <v>31</v>
      </c>
      <c r="B52" s="131" t="s">
        <v>716</v>
      </c>
      <c r="C52" s="138" t="s">
        <v>717</v>
      </c>
      <c r="D52" s="132" t="s">
        <v>383</v>
      </c>
      <c r="E52" s="133">
        <v>30</v>
      </c>
      <c r="F52" s="134"/>
      <c r="G52" s="135">
        <f t="shared" si="6"/>
        <v>0</v>
      </c>
      <c r="H52" s="135" t="s">
        <v>166</v>
      </c>
      <c r="I52" s="136" t="s">
        <v>166</v>
      </c>
      <c r="J52" s="105"/>
      <c r="K52" s="105"/>
      <c r="L52" s="105"/>
      <c r="M52" s="105"/>
      <c r="N52" s="105"/>
      <c r="O52" s="105"/>
      <c r="P52" s="105"/>
      <c r="Q52" s="105"/>
      <c r="R52" s="105"/>
    </row>
    <row r="53" spans="1:18" ht="33.75" outlineLevel="1" x14ac:dyDescent="0.2">
      <c r="A53" s="130">
        <f t="shared" si="7"/>
        <v>32</v>
      </c>
      <c r="B53" s="131" t="s">
        <v>718</v>
      </c>
      <c r="C53" s="138" t="s">
        <v>719</v>
      </c>
      <c r="D53" s="132" t="s">
        <v>383</v>
      </c>
      <c r="E53" s="133">
        <v>4</v>
      </c>
      <c r="F53" s="134"/>
      <c r="G53" s="135">
        <f t="shared" si="6"/>
        <v>0</v>
      </c>
      <c r="H53" s="135" t="s">
        <v>166</v>
      </c>
      <c r="I53" s="136" t="s">
        <v>166</v>
      </c>
      <c r="J53" s="105"/>
      <c r="K53" s="105"/>
      <c r="L53" s="105"/>
      <c r="M53" s="105"/>
      <c r="N53" s="105"/>
      <c r="O53" s="105"/>
      <c r="P53" s="105"/>
      <c r="Q53" s="105"/>
      <c r="R53" s="105"/>
    </row>
    <row r="54" spans="1:18" ht="33.75" outlineLevel="1" x14ac:dyDescent="0.2">
      <c r="A54" s="130">
        <f t="shared" si="7"/>
        <v>33</v>
      </c>
      <c r="B54" s="131" t="s">
        <v>720</v>
      </c>
      <c r="C54" s="138" t="s">
        <v>721</v>
      </c>
      <c r="D54" s="132" t="s">
        <v>383</v>
      </c>
      <c r="E54" s="133">
        <v>28</v>
      </c>
      <c r="F54" s="134"/>
      <c r="G54" s="135">
        <f t="shared" si="6"/>
        <v>0</v>
      </c>
      <c r="H54" s="135" t="s">
        <v>166</v>
      </c>
      <c r="I54" s="136" t="s">
        <v>166</v>
      </c>
      <c r="J54" s="105"/>
      <c r="K54" s="105"/>
      <c r="L54" s="105"/>
      <c r="M54" s="105"/>
      <c r="N54" s="105"/>
      <c r="O54" s="105"/>
      <c r="P54" s="105"/>
      <c r="Q54" s="105"/>
      <c r="R54" s="105"/>
    </row>
    <row r="55" spans="1:18" ht="33.75" outlineLevel="1" x14ac:dyDescent="0.2">
      <c r="A55" s="130">
        <f t="shared" si="7"/>
        <v>34</v>
      </c>
      <c r="B55" s="131" t="s">
        <v>722</v>
      </c>
      <c r="C55" s="138" t="s">
        <v>723</v>
      </c>
      <c r="D55" s="132" t="s">
        <v>383</v>
      </c>
      <c r="E55" s="133">
        <v>30</v>
      </c>
      <c r="F55" s="134"/>
      <c r="G55" s="135">
        <f t="shared" si="6"/>
        <v>0</v>
      </c>
      <c r="H55" s="135" t="s">
        <v>166</v>
      </c>
      <c r="I55" s="136" t="s">
        <v>166</v>
      </c>
      <c r="J55" s="105"/>
      <c r="K55" s="105"/>
      <c r="L55" s="105"/>
      <c r="M55" s="105"/>
      <c r="N55" s="105"/>
      <c r="O55" s="105"/>
      <c r="P55" s="105"/>
      <c r="Q55" s="105"/>
      <c r="R55" s="105"/>
    </row>
    <row r="56" spans="1:18" ht="33.75" outlineLevel="1" x14ac:dyDescent="0.2">
      <c r="A56" s="130">
        <f t="shared" si="7"/>
        <v>35</v>
      </c>
      <c r="B56" s="131" t="s">
        <v>724</v>
      </c>
      <c r="C56" s="138" t="s">
        <v>725</v>
      </c>
      <c r="D56" s="132" t="s">
        <v>383</v>
      </c>
      <c r="E56" s="133">
        <v>4</v>
      </c>
      <c r="F56" s="134"/>
      <c r="G56" s="135">
        <f t="shared" si="6"/>
        <v>0</v>
      </c>
      <c r="H56" s="135" t="s">
        <v>166</v>
      </c>
      <c r="I56" s="136" t="s">
        <v>166</v>
      </c>
      <c r="J56" s="105"/>
      <c r="K56" s="105"/>
      <c r="L56" s="105"/>
      <c r="M56" s="105"/>
      <c r="N56" s="105"/>
      <c r="O56" s="105"/>
      <c r="P56" s="105"/>
      <c r="Q56" s="105"/>
      <c r="R56" s="105"/>
    </row>
    <row r="57" spans="1:18" outlineLevel="1" x14ac:dyDescent="0.2">
      <c r="A57" s="130">
        <f t="shared" si="7"/>
        <v>36</v>
      </c>
      <c r="B57" s="131" t="s">
        <v>726</v>
      </c>
      <c r="C57" s="138" t="s">
        <v>727</v>
      </c>
      <c r="D57" s="132" t="s">
        <v>162</v>
      </c>
      <c r="E57" s="133">
        <v>11</v>
      </c>
      <c r="F57" s="134"/>
      <c r="G57" s="135">
        <f t="shared" si="6"/>
        <v>0</v>
      </c>
      <c r="H57" s="135" t="s">
        <v>166</v>
      </c>
      <c r="I57" s="136" t="s">
        <v>166</v>
      </c>
      <c r="J57" s="105"/>
      <c r="K57" s="105"/>
      <c r="L57" s="105"/>
      <c r="M57" s="105"/>
      <c r="N57" s="105"/>
      <c r="O57" s="105"/>
      <c r="P57" s="105"/>
      <c r="Q57" s="105"/>
      <c r="R57" s="105"/>
    </row>
    <row r="58" spans="1:18" ht="22.5" outlineLevel="1" x14ac:dyDescent="0.2">
      <c r="A58" s="130">
        <f t="shared" si="7"/>
        <v>37</v>
      </c>
      <c r="B58" s="131" t="s">
        <v>728</v>
      </c>
      <c r="C58" s="138" t="s">
        <v>729</v>
      </c>
      <c r="D58" s="132" t="s">
        <v>162</v>
      </c>
      <c r="E58" s="133">
        <v>1</v>
      </c>
      <c r="F58" s="134"/>
      <c r="G58" s="135">
        <f t="shared" si="6"/>
        <v>0</v>
      </c>
      <c r="H58" s="135" t="s">
        <v>166</v>
      </c>
      <c r="I58" s="136" t="s">
        <v>166</v>
      </c>
      <c r="J58" s="105"/>
      <c r="K58" s="105"/>
      <c r="L58" s="105"/>
      <c r="M58" s="105"/>
      <c r="N58" s="105"/>
      <c r="O58" s="105"/>
      <c r="P58" s="105"/>
      <c r="Q58" s="105"/>
      <c r="R58" s="105"/>
    </row>
    <row r="59" spans="1:18" ht="22.5" outlineLevel="1" x14ac:dyDescent="0.2">
      <c r="A59" s="130">
        <f t="shared" si="7"/>
        <v>38</v>
      </c>
      <c r="B59" s="131" t="s">
        <v>730</v>
      </c>
      <c r="C59" s="138" t="s">
        <v>731</v>
      </c>
      <c r="D59" s="132" t="s">
        <v>162</v>
      </c>
      <c r="E59" s="133">
        <v>2</v>
      </c>
      <c r="F59" s="134"/>
      <c r="G59" s="135">
        <f t="shared" si="6"/>
        <v>0</v>
      </c>
      <c r="H59" s="135" t="s">
        <v>166</v>
      </c>
      <c r="I59" s="136" t="s">
        <v>166</v>
      </c>
      <c r="J59" s="105"/>
      <c r="K59" s="105"/>
      <c r="L59" s="105"/>
      <c r="M59" s="105"/>
      <c r="N59" s="105"/>
      <c r="O59" s="105"/>
      <c r="P59" s="105"/>
      <c r="Q59" s="105"/>
      <c r="R59" s="105"/>
    </row>
    <row r="60" spans="1:18" ht="22.5" outlineLevel="1" x14ac:dyDescent="0.2">
      <c r="A60" s="130">
        <f t="shared" si="7"/>
        <v>39</v>
      </c>
      <c r="B60" s="131" t="s">
        <v>732</v>
      </c>
      <c r="C60" s="138" t="s">
        <v>733</v>
      </c>
      <c r="D60" s="132" t="s">
        <v>162</v>
      </c>
      <c r="E60" s="133">
        <v>1</v>
      </c>
      <c r="F60" s="134"/>
      <c r="G60" s="135">
        <f t="shared" si="6"/>
        <v>0</v>
      </c>
      <c r="H60" s="135" t="s">
        <v>166</v>
      </c>
      <c r="I60" s="136" t="s">
        <v>166</v>
      </c>
      <c r="J60" s="105"/>
      <c r="K60" s="105"/>
      <c r="L60" s="105"/>
      <c r="M60" s="105"/>
      <c r="N60" s="105"/>
      <c r="O60" s="105"/>
      <c r="P60" s="105"/>
      <c r="Q60" s="105"/>
      <c r="R60" s="105"/>
    </row>
    <row r="61" spans="1:18" ht="33.75" outlineLevel="1" x14ac:dyDescent="0.2">
      <c r="A61" s="130">
        <f t="shared" si="7"/>
        <v>40</v>
      </c>
      <c r="B61" s="131" t="s">
        <v>734</v>
      </c>
      <c r="C61" s="138" t="s">
        <v>735</v>
      </c>
      <c r="D61" s="132" t="s">
        <v>162</v>
      </c>
      <c r="E61" s="133">
        <v>1</v>
      </c>
      <c r="F61" s="134"/>
      <c r="G61" s="135">
        <f t="shared" si="6"/>
        <v>0</v>
      </c>
      <c r="H61" s="135" t="s">
        <v>166</v>
      </c>
      <c r="I61" s="136" t="s">
        <v>166</v>
      </c>
      <c r="J61" s="105"/>
      <c r="K61" s="105"/>
      <c r="L61" s="105"/>
      <c r="M61" s="105"/>
      <c r="N61" s="105"/>
      <c r="O61" s="105"/>
      <c r="P61" s="105"/>
      <c r="Q61" s="105"/>
      <c r="R61" s="105"/>
    </row>
    <row r="62" spans="1:18" ht="22.5" outlineLevel="1" x14ac:dyDescent="0.2">
      <c r="A62" s="130">
        <f t="shared" si="7"/>
        <v>41</v>
      </c>
      <c r="B62" s="131" t="s">
        <v>736</v>
      </c>
      <c r="C62" s="138" t="s">
        <v>737</v>
      </c>
      <c r="D62" s="132" t="s">
        <v>162</v>
      </c>
      <c r="E62" s="133">
        <v>1</v>
      </c>
      <c r="F62" s="134"/>
      <c r="G62" s="135">
        <f t="shared" si="6"/>
        <v>0</v>
      </c>
      <c r="H62" s="135" t="s">
        <v>166</v>
      </c>
      <c r="I62" s="136" t="s">
        <v>166</v>
      </c>
      <c r="J62" s="105"/>
      <c r="K62" s="105"/>
      <c r="L62" s="105"/>
      <c r="M62" s="105"/>
      <c r="N62" s="105"/>
      <c r="O62" s="105"/>
      <c r="P62" s="105"/>
      <c r="Q62" s="105"/>
      <c r="R62" s="105"/>
    </row>
    <row r="63" spans="1:18" outlineLevel="1" x14ac:dyDescent="0.2">
      <c r="A63" s="130">
        <f t="shared" si="7"/>
        <v>42</v>
      </c>
      <c r="B63" s="131" t="s">
        <v>738</v>
      </c>
      <c r="C63" s="138" t="s">
        <v>739</v>
      </c>
      <c r="D63" s="132" t="s">
        <v>383</v>
      </c>
      <c r="E63" s="133">
        <v>58</v>
      </c>
      <c r="F63" s="134"/>
      <c r="G63" s="135">
        <f t="shared" si="6"/>
        <v>0</v>
      </c>
      <c r="H63" s="135" t="s">
        <v>166</v>
      </c>
      <c r="I63" s="136" t="s">
        <v>166</v>
      </c>
      <c r="J63" s="105"/>
      <c r="K63" s="105"/>
      <c r="L63" s="105"/>
      <c r="M63" s="105"/>
      <c r="N63" s="105"/>
      <c r="O63" s="105"/>
      <c r="P63" s="105"/>
      <c r="Q63" s="105"/>
      <c r="R63" s="105"/>
    </row>
    <row r="64" spans="1:18" ht="22.5" outlineLevel="1" x14ac:dyDescent="0.2">
      <c r="A64" s="130">
        <f t="shared" si="7"/>
        <v>43</v>
      </c>
      <c r="B64" s="131" t="s">
        <v>740</v>
      </c>
      <c r="C64" s="138" t="s">
        <v>741</v>
      </c>
      <c r="D64" s="132" t="s">
        <v>200</v>
      </c>
      <c r="E64" s="133">
        <v>1.3339999999999999E-2</v>
      </c>
      <c r="F64" s="134"/>
      <c r="G64" s="135">
        <f t="shared" si="6"/>
        <v>0</v>
      </c>
      <c r="H64" s="135" t="s">
        <v>166</v>
      </c>
      <c r="I64" s="136" t="s">
        <v>166</v>
      </c>
      <c r="J64" s="105"/>
      <c r="K64" s="105"/>
      <c r="L64" s="105"/>
      <c r="M64" s="105"/>
      <c r="N64" s="105"/>
      <c r="O64" s="105"/>
      <c r="P64" s="105"/>
      <c r="Q64" s="105"/>
      <c r="R64" s="105"/>
    </row>
    <row r="65" spans="1:18" x14ac:dyDescent="0.2">
      <c r="A65" s="116" t="s">
        <v>143</v>
      </c>
      <c r="B65" s="117" t="s">
        <v>83</v>
      </c>
      <c r="C65" s="137" t="s">
        <v>84</v>
      </c>
      <c r="D65" s="118"/>
      <c r="E65" s="119"/>
      <c r="F65" s="120"/>
      <c r="G65" s="120">
        <f>SUM(G66:G70)</f>
        <v>0</v>
      </c>
      <c r="H65" s="120"/>
      <c r="I65" s="121"/>
    </row>
    <row r="66" spans="1:18" ht="33.75" outlineLevel="1" x14ac:dyDescent="0.2">
      <c r="A66" s="130">
        <f>A64+1</f>
        <v>44</v>
      </c>
      <c r="B66" s="131" t="s">
        <v>742</v>
      </c>
      <c r="C66" s="138" t="s">
        <v>743</v>
      </c>
      <c r="D66" s="132" t="s">
        <v>383</v>
      </c>
      <c r="E66" s="133">
        <v>22</v>
      </c>
      <c r="F66" s="134"/>
      <c r="G66" s="135">
        <f>ROUND(E66*F66,2)</f>
        <v>0</v>
      </c>
      <c r="H66" s="135" t="s">
        <v>166</v>
      </c>
      <c r="I66" s="136" t="s">
        <v>166</v>
      </c>
      <c r="J66" s="105"/>
      <c r="K66" s="105"/>
      <c r="L66" s="105"/>
      <c r="M66" s="105"/>
      <c r="N66" s="105"/>
      <c r="O66" s="105"/>
      <c r="P66" s="105"/>
      <c r="Q66" s="105"/>
      <c r="R66" s="105"/>
    </row>
    <row r="67" spans="1:18" ht="22.5" outlineLevel="1" x14ac:dyDescent="0.2">
      <c r="A67" s="130">
        <f t="shared" ref="A67" si="8">A66+1</f>
        <v>45</v>
      </c>
      <c r="B67" s="131" t="s">
        <v>744</v>
      </c>
      <c r="C67" s="138" t="s">
        <v>745</v>
      </c>
      <c r="D67" s="132" t="s">
        <v>383</v>
      </c>
      <c r="E67" s="133">
        <v>22</v>
      </c>
      <c r="F67" s="134"/>
      <c r="G67" s="135">
        <f>ROUND(E67*F67,2)</f>
        <v>0</v>
      </c>
      <c r="H67" s="135" t="s">
        <v>166</v>
      </c>
      <c r="I67" s="136" t="s">
        <v>166</v>
      </c>
      <c r="J67" s="105"/>
      <c r="K67" s="105"/>
      <c r="L67" s="105"/>
      <c r="M67" s="105"/>
      <c r="N67" s="105"/>
      <c r="O67" s="105"/>
      <c r="P67" s="105"/>
      <c r="Q67" s="105"/>
      <c r="R67" s="105"/>
    </row>
    <row r="68" spans="1:18" outlineLevel="1" x14ac:dyDescent="0.2">
      <c r="A68" s="130" t="s">
        <v>1209</v>
      </c>
      <c r="B68" s="131" t="s">
        <v>1231</v>
      </c>
      <c r="C68" s="138" t="s">
        <v>1233</v>
      </c>
      <c r="D68" s="132" t="s">
        <v>303</v>
      </c>
      <c r="E68" s="133">
        <v>1</v>
      </c>
      <c r="F68" s="134"/>
      <c r="G68" s="135">
        <f>ROUND(E68*F68,2)</f>
        <v>0</v>
      </c>
      <c r="H68" s="135" t="s">
        <v>1222</v>
      </c>
      <c r="I68" s="136"/>
      <c r="J68" s="171"/>
      <c r="K68" s="105"/>
      <c r="L68" s="105"/>
      <c r="M68" s="105"/>
      <c r="N68" s="105"/>
      <c r="O68" s="105"/>
      <c r="P68" s="105"/>
      <c r="Q68" s="105"/>
      <c r="R68" s="105"/>
    </row>
    <row r="69" spans="1:18" outlineLevel="1" x14ac:dyDescent="0.2">
      <c r="A69" s="130" t="s">
        <v>1210</v>
      </c>
      <c r="B69" s="131" t="s">
        <v>1232</v>
      </c>
      <c r="C69" s="138" t="s">
        <v>1234</v>
      </c>
      <c r="D69" s="132" t="s">
        <v>303</v>
      </c>
      <c r="E69" s="133">
        <v>1</v>
      </c>
      <c r="F69" s="134"/>
      <c r="G69" s="135">
        <f>ROUND(E69*F69,2)</f>
        <v>0</v>
      </c>
      <c r="H69" s="135" t="s">
        <v>1222</v>
      </c>
      <c r="I69" s="136"/>
      <c r="J69" s="171"/>
      <c r="K69" s="105"/>
      <c r="L69" s="105"/>
      <c r="M69" s="105"/>
      <c r="N69" s="105"/>
      <c r="O69" s="105"/>
      <c r="P69" s="105"/>
      <c r="Q69" s="105"/>
      <c r="R69" s="105"/>
    </row>
    <row r="70" spans="1:18" ht="22.5" outlineLevel="1" x14ac:dyDescent="0.2">
      <c r="A70" s="130">
        <f>A67+1</f>
        <v>46</v>
      </c>
      <c r="B70" s="131" t="s">
        <v>746</v>
      </c>
      <c r="C70" s="138" t="s">
        <v>747</v>
      </c>
      <c r="D70" s="132" t="s">
        <v>200</v>
      </c>
      <c r="E70" s="133">
        <v>8.1000000000000003E-2</v>
      </c>
      <c r="F70" s="134"/>
      <c r="G70" s="135">
        <f>ROUND(E70*F70,2)</f>
        <v>0</v>
      </c>
      <c r="H70" s="135" t="s">
        <v>166</v>
      </c>
      <c r="I70" s="136" t="s">
        <v>166</v>
      </c>
      <c r="J70" s="105"/>
      <c r="K70" s="105"/>
      <c r="L70" s="105"/>
      <c r="M70" s="105"/>
      <c r="N70" s="105"/>
      <c r="O70" s="105"/>
      <c r="P70" s="105"/>
      <c r="Q70" s="105"/>
      <c r="R70" s="105"/>
    </row>
    <row r="71" spans="1:18" x14ac:dyDescent="0.2">
      <c r="A71" s="116" t="s">
        <v>143</v>
      </c>
      <c r="B71" s="117" t="s">
        <v>85</v>
      </c>
      <c r="C71" s="137" t="s">
        <v>86</v>
      </c>
      <c r="D71" s="118"/>
      <c r="E71" s="119"/>
      <c r="F71" s="120"/>
      <c r="G71" s="120">
        <f>SUM(G72:G92)</f>
        <v>0</v>
      </c>
      <c r="H71" s="120"/>
      <c r="I71" s="121"/>
    </row>
    <row r="72" spans="1:18" outlineLevel="1" x14ac:dyDescent="0.2">
      <c r="A72" s="130">
        <f>A70+1</f>
        <v>47</v>
      </c>
      <c r="B72" s="131" t="s">
        <v>748</v>
      </c>
      <c r="C72" s="138" t="s">
        <v>749</v>
      </c>
      <c r="D72" s="132" t="s">
        <v>303</v>
      </c>
      <c r="E72" s="133">
        <v>2</v>
      </c>
      <c r="F72" s="134"/>
      <c r="G72" s="135">
        <f t="shared" ref="G72:G92" si="9">ROUND(E72*F72,2)</f>
        <v>0</v>
      </c>
      <c r="H72" s="135" t="s">
        <v>166</v>
      </c>
      <c r="I72" s="136" t="s">
        <v>166</v>
      </c>
      <c r="J72" s="105"/>
      <c r="K72" s="105"/>
      <c r="L72" s="105"/>
      <c r="M72" s="105"/>
      <c r="N72" s="105"/>
      <c r="O72" s="105"/>
      <c r="P72" s="105"/>
      <c r="Q72" s="105"/>
      <c r="R72" s="105"/>
    </row>
    <row r="73" spans="1:18" outlineLevel="1" x14ac:dyDescent="0.2">
      <c r="A73" s="130">
        <f t="shared" ref="A73:A88" si="10">A72+1</f>
        <v>48</v>
      </c>
      <c r="B73" s="131" t="s">
        <v>750</v>
      </c>
      <c r="C73" s="138" t="s">
        <v>751</v>
      </c>
      <c r="D73" s="132" t="s">
        <v>303</v>
      </c>
      <c r="E73" s="133">
        <v>4</v>
      </c>
      <c r="F73" s="134"/>
      <c r="G73" s="135">
        <f t="shared" si="9"/>
        <v>0</v>
      </c>
      <c r="H73" s="135" t="s">
        <v>166</v>
      </c>
      <c r="I73" s="136" t="s">
        <v>166</v>
      </c>
      <c r="J73" s="105"/>
      <c r="K73" s="105"/>
      <c r="L73" s="105"/>
      <c r="M73" s="105"/>
      <c r="N73" s="105"/>
      <c r="O73" s="105"/>
      <c r="P73" s="105"/>
      <c r="Q73" s="105"/>
      <c r="R73" s="105"/>
    </row>
    <row r="74" spans="1:18" ht="22.5" outlineLevel="1" x14ac:dyDescent="0.2">
      <c r="A74" s="130">
        <f t="shared" si="10"/>
        <v>49</v>
      </c>
      <c r="B74" s="131" t="s">
        <v>752</v>
      </c>
      <c r="C74" s="138" t="s">
        <v>753</v>
      </c>
      <c r="D74" s="132" t="s">
        <v>303</v>
      </c>
      <c r="E74" s="133">
        <v>2</v>
      </c>
      <c r="F74" s="134"/>
      <c r="G74" s="135">
        <f t="shared" si="9"/>
        <v>0</v>
      </c>
      <c r="H74" s="135" t="s">
        <v>166</v>
      </c>
      <c r="I74" s="136" t="s">
        <v>166</v>
      </c>
      <c r="J74" s="105"/>
      <c r="K74" s="105"/>
      <c r="L74" s="105"/>
      <c r="M74" s="105"/>
      <c r="N74" s="105"/>
      <c r="O74" s="105"/>
      <c r="P74" s="105"/>
      <c r="Q74" s="105"/>
      <c r="R74" s="105"/>
    </row>
    <row r="75" spans="1:18" outlineLevel="1" x14ac:dyDescent="0.2">
      <c r="A75" s="130">
        <f t="shared" si="10"/>
        <v>50</v>
      </c>
      <c r="B75" s="131" t="s">
        <v>754</v>
      </c>
      <c r="C75" s="138" t="s">
        <v>755</v>
      </c>
      <c r="D75" s="132" t="s">
        <v>303</v>
      </c>
      <c r="E75" s="133">
        <v>2</v>
      </c>
      <c r="F75" s="134"/>
      <c r="G75" s="135">
        <f t="shared" si="9"/>
        <v>0</v>
      </c>
      <c r="H75" s="135" t="s">
        <v>166</v>
      </c>
      <c r="I75" s="136" t="s">
        <v>166</v>
      </c>
      <c r="J75" s="105"/>
      <c r="K75" s="105"/>
      <c r="L75" s="105"/>
      <c r="M75" s="105"/>
      <c r="N75" s="105"/>
      <c r="O75" s="105"/>
      <c r="P75" s="105"/>
      <c r="Q75" s="105"/>
      <c r="R75" s="105"/>
    </row>
    <row r="76" spans="1:18" ht="22.5" outlineLevel="1" x14ac:dyDescent="0.2">
      <c r="A76" s="130">
        <f t="shared" si="10"/>
        <v>51</v>
      </c>
      <c r="B76" s="131" t="s">
        <v>756</v>
      </c>
      <c r="C76" s="138" t="s">
        <v>757</v>
      </c>
      <c r="D76" s="132" t="s">
        <v>303</v>
      </c>
      <c r="E76" s="133">
        <v>10</v>
      </c>
      <c r="F76" s="134"/>
      <c r="G76" s="135">
        <f t="shared" si="9"/>
        <v>0</v>
      </c>
      <c r="H76" s="135" t="s">
        <v>166</v>
      </c>
      <c r="I76" s="136" t="s">
        <v>166</v>
      </c>
      <c r="J76" s="105"/>
      <c r="K76" s="105"/>
      <c r="L76" s="105"/>
      <c r="M76" s="105"/>
      <c r="N76" s="105"/>
      <c r="O76" s="105"/>
      <c r="P76" s="105"/>
      <c r="Q76" s="105"/>
      <c r="R76" s="105"/>
    </row>
    <row r="77" spans="1:18" ht="22.5" outlineLevel="1" x14ac:dyDescent="0.2">
      <c r="A77" s="130">
        <f t="shared" si="10"/>
        <v>52</v>
      </c>
      <c r="B77" s="131" t="s">
        <v>758</v>
      </c>
      <c r="C77" s="138" t="s">
        <v>759</v>
      </c>
      <c r="D77" s="132" t="s">
        <v>303</v>
      </c>
      <c r="E77" s="133">
        <v>4</v>
      </c>
      <c r="F77" s="134"/>
      <c r="G77" s="135">
        <f t="shared" si="9"/>
        <v>0</v>
      </c>
      <c r="H77" s="135" t="s">
        <v>166</v>
      </c>
      <c r="I77" s="136" t="s">
        <v>166</v>
      </c>
      <c r="J77" s="105"/>
      <c r="K77" s="105"/>
      <c r="L77" s="105"/>
      <c r="M77" s="105"/>
      <c r="N77" s="105"/>
      <c r="O77" s="105"/>
      <c r="P77" s="105"/>
      <c r="Q77" s="105"/>
      <c r="R77" s="105"/>
    </row>
    <row r="78" spans="1:18" outlineLevel="1" x14ac:dyDescent="0.2">
      <c r="A78" s="130">
        <f t="shared" si="10"/>
        <v>53</v>
      </c>
      <c r="B78" s="131" t="s">
        <v>760</v>
      </c>
      <c r="C78" s="138" t="s">
        <v>761</v>
      </c>
      <c r="D78" s="132" t="s">
        <v>303</v>
      </c>
      <c r="E78" s="133">
        <v>2</v>
      </c>
      <c r="F78" s="134"/>
      <c r="G78" s="135">
        <f t="shared" si="9"/>
        <v>0</v>
      </c>
      <c r="H78" s="135" t="s">
        <v>166</v>
      </c>
      <c r="I78" s="136" t="s">
        <v>166</v>
      </c>
      <c r="J78" s="105"/>
      <c r="K78" s="105"/>
      <c r="L78" s="105"/>
      <c r="M78" s="105"/>
      <c r="N78" s="105"/>
      <c r="O78" s="105"/>
      <c r="P78" s="105"/>
      <c r="Q78" s="105"/>
      <c r="R78" s="105"/>
    </row>
    <row r="79" spans="1:18" outlineLevel="1" x14ac:dyDescent="0.2">
      <c r="A79" s="130">
        <f t="shared" si="10"/>
        <v>54</v>
      </c>
      <c r="B79" s="131" t="s">
        <v>762</v>
      </c>
      <c r="C79" s="138" t="s">
        <v>763</v>
      </c>
      <c r="D79" s="132" t="s">
        <v>303</v>
      </c>
      <c r="E79" s="133">
        <v>2</v>
      </c>
      <c r="F79" s="134"/>
      <c r="G79" s="135">
        <f t="shared" si="9"/>
        <v>0</v>
      </c>
      <c r="H79" s="135" t="s">
        <v>166</v>
      </c>
      <c r="I79" s="136" t="s">
        <v>166</v>
      </c>
      <c r="J79" s="105"/>
      <c r="K79" s="105"/>
      <c r="L79" s="105"/>
      <c r="M79" s="105"/>
      <c r="N79" s="105"/>
      <c r="O79" s="105"/>
      <c r="P79" s="105"/>
      <c r="Q79" s="105"/>
      <c r="R79" s="105"/>
    </row>
    <row r="80" spans="1:18" ht="56.25" outlineLevel="1" x14ac:dyDescent="0.2">
      <c r="A80" s="130">
        <f t="shared" si="10"/>
        <v>55</v>
      </c>
      <c r="B80" s="131" t="s">
        <v>764</v>
      </c>
      <c r="C80" s="138" t="s">
        <v>765</v>
      </c>
      <c r="D80" s="132" t="s">
        <v>303</v>
      </c>
      <c r="E80" s="133">
        <v>3</v>
      </c>
      <c r="F80" s="134"/>
      <c r="G80" s="135">
        <f t="shared" si="9"/>
        <v>0</v>
      </c>
      <c r="H80" s="135" t="s">
        <v>166</v>
      </c>
      <c r="I80" s="136" t="s">
        <v>166</v>
      </c>
      <c r="J80" s="105"/>
      <c r="K80" s="105"/>
      <c r="L80" s="105"/>
      <c r="M80" s="105"/>
      <c r="N80" s="105"/>
      <c r="O80" s="105"/>
      <c r="P80" s="105"/>
      <c r="Q80" s="105"/>
      <c r="R80" s="105"/>
    </row>
    <row r="81" spans="1:18" ht="22.5" outlineLevel="1" x14ac:dyDescent="0.2">
      <c r="A81" s="130">
        <f t="shared" si="10"/>
        <v>56</v>
      </c>
      <c r="B81" s="131" t="s">
        <v>766</v>
      </c>
      <c r="C81" s="138" t="s">
        <v>767</v>
      </c>
      <c r="D81" s="132" t="s">
        <v>303</v>
      </c>
      <c r="E81" s="133">
        <v>1</v>
      </c>
      <c r="F81" s="134"/>
      <c r="G81" s="135">
        <f t="shared" si="9"/>
        <v>0</v>
      </c>
      <c r="H81" s="135" t="s">
        <v>166</v>
      </c>
      <c r="I81" s="136" t="s">
        <v>166</v>
      </c>
      <c r="J81" s="105"/>
      <c r="K81" s="105"/>
      <c r="L81" s="105"/>
      <c r="M81" s="105"/>
      <c r="N81" s="105"/>
      <c r="O81" s="105"/>
      <c r="P81" s="105"/>
      <c r="Q81" s="105"/>
      <c r="R81" s="105"/>
    </row>
    <row r="82" spans="1:18" ht="22.5" outlineLevel="1" x14ac:dyDescent="0.2">
      <c r="A82" s="130">
        <f t="shared" si="10"/>
        <v>57</v>
      </c>
      <c r="B82" s="131" t="s">
        <v>768</v>
      </c>
      <c r="C82" s="138" t="s">
        <v>769</v>
      </c>
      <c r="D82" s="132" t="s">
        <v>200</v>
      </c>
      <c r="E82" s="133">
        <v>7.9000000000000001E-2</v>
      </c>
      <c r="F82" s="134"/>
      <c r="G82" s="135">
        <f t="shared" si="9"/>
        <v>0</v>
      </c>
      <c r="H82" s="135" t="s">
        <v>166</v>
      </c>
      <c r="I82" s="136" t="s">
        <v>166</v>
      </c>
      <c r="J82" s="105"/>
      <c r="K82" s="105"/>
      <c r="L82" s="105"/>
      <c r="M82" s="105"/>
      <c r="N82" s="105"/>
      <c r="O82" s="105"/>
      <c r="P82" s="105"/>
      <c r="Q82" s="105"/>
      <c r="R82" s="105"/>
    </row>
    <row r="83" spans="1:18" ht="22.5" outlineLevel="1" x14ac:dyDescent="0.2">
      <c r="A83" s="130">
        <f t="shared" si="10"/>
        <v>58</v>
      </c>
      <c r="B83" s="131" t="s">
        <v>770</v>
      </c>
      <c r="C83" s="138" t="s">
        <v>771</v>
      </c>
      <c r="D83" s="132" t="s">
        <v>303</v>
      </c>
      <c r="E83" s="133">
        <v>4</v>
      </c>
      <c r="F83" s="134"/>
      <c r="G83" s="135">
        <f t="shared" si="9"/>
        <v>0</v>
      </c>
      <c r="H83" s="135" t="s">
        <v>166</v>
      </c>
      <c r="I83" s="136" t="s">
        <v>166</v>
      </c>
      <c r="J83" s="105"/>
      <c r="K83" s="105"/>
      <c r="L83" s="105"/>
      <c r="M83" s="105"/>
      <c r="N83" s="105"/>
      <c r="O83" s="105"/>
      <c r="P83" s="105"/>
      <c r="Q83" s="105"/>
      <c r="R83" s="105"/>
    </row>
    <row r="84" spans="1:18" ht="22.5" outlineLevel="1" x14ac:dyDescent="0.2">
      <c r="A84" s="130">
        <f t="shared" si="10"/>
        <v>59</v>
      </c>
      <c r="B84" s="131" t="s">
        <v>772</v>
      </c>
      <c r="C84" s="138" t="s">
        <v>773</v>
      </c>
      <c r="D84" s="132" t="s">
        <v>303</v>
      </c>
      <c r="E84" s="133">
        <v>2</v>
      </c>
      <c r="F84" s="134"/>
      <c r="G84" s="135">
        <f t="shared" si="9"/>
        <v>0</v>
      </c>
      <c r="H84" s="135" t="s">
        <v>166</v>
      </c>
      <c r="I84" s="136" t="s">
        <v>166</v>
      </c>
      <c r="J84" s="105"/>
      <c r="K84" s="105"/>
      <c r="L84" s="105"/>
      <c r="M84" s="105"/>
      <c r="N84" s="105"/>
      <c r="O84" s="105"/>
      <c r="P84" s="105"/>
      <c r="Q84" s="105"/>
      <c r="R84" s="105"/>
    </row>
    <row r="85" spans="1:18" ht="22.5" outlineLevel="1" x14ac:dyDescent="0.2">
      <c r="A85" s="130">
        <f t="shared" si="10"/>
        <v>60</v>
      </c>
      <c r="B85" s="131" t="s">
        <v>774</v>
      </c>
      <c r="C85" s="138" t="s">
        <v>775</v>
      </c>
      <c r="D85" s="132" t="s">
        <v>303</v>
      </c>
      <c r="E85" s="133">
        <v>2</v>
      </c>
      <c r="F85" s="134"/>
      <c r="G85" s="135">
        <f t="shared" si="9"/>
        <v>0</v>
      </c>
      <c r="H85" s="135" t="s">
        <v>166</v>
      </c>
      <c r="I85" s="136" t="s">
        <v>166</v>
      </c>
      <c r="J85" s="105"/>
      <c r="K85" s="105"/>
      <c r="L85" s="105"/>
      <c r="M85" s="105"/>
      <c r="N85" s="105"/>
      <c r="O85" s="105"/>
      <c r="P85" s="105"/>
      <c r="Q85" s="105"/>
      <c r="R85" s="105"/>
    </row>
    <row r="86" spans="1:18" ht="22.5" outlineLevel="1" x14ac:dyDescent="0.2">
      <c r="A86" s="130">
        <f t="shared" si="10"/>
        <v>61</v>
      </c>
      <c r="B86" s="131" t="s">
        <v>776</v>
      </c>
      <c r="C86" s="138" t="s">
        <v>777</v>
      </c>
      <c r="D86" s="132" t="s">
        <v>303</v>
      </c>
      <c r="E86" s="133">
        <v>2</v>
      </c>
      <c r="F86" s="134"/>
      <c r="G86" s="135">
        <f t="shared" si="9"/>
        <v>0</v>
      </c>
      <c r="H86" s="135" t="s">
        <v>166</v>
      </c>
      <c r="I86" s="136" t="s">
        <v>166</v>
      </c>
      <c r="J86" s="105"/>
      <c r="K86" s="105"/>
      <c r="L86" s="105"/>
      <c r="M86" s="105"/>
      <c r="N86" s="105"/>
      <c r="O86" s="105"/>
      <c r="P86" s="105"/>
      <c r="Q86" s="105"/>
      <c r="R86" s="105"/>
    </row>
    <row r="87" spans="1:18" ht="45" outlineLevel="1" x14ac:dyDescent="0.2">
      <c r="A87" s="130">
        <f t="shared" si="10"/>
        <v>62</v>
      </c>
      <c r="B87" s="131" t="s">
        <v>779</v>
      </c>
      <c r="C87" s="138" t="s">
        <v>780</v>
      </c>
      <c r="D87" s="132" t="s">
        <v>303</v>
      </c>
      <c r="E87" s="133">
        <v>2</v>
      </c>
      <c r="F87" s="134"/>
      <c r="G87" s="135">
        <f t="shared" si="9"/>
        <v>0</v>
      </c>
      <c r="H87" s="135" t="s">
        <v>166</v>
      </c>
      <c r="I87" s="136" t="s">
        <v>166</v>
      </c>
      <c r="J87" s="105"/>
      <c r="K87" s="105"/>
      <c r="L87" s="105"/>
      <c r="M87" s="105"/>
      <c r="N87" s="105"/>
      <c r="O87" s="105"/>
      <c r="P87" s="105"/>
      <c r="Q87" s="105"/>
      <c r="R87" s="105"/>
    </row>
    <row r="88" spans="1:18" ht="22.5" outlineLevel="1" x14ac:dyDescent="0.2">
      <c r="A88" s="130">
        <f t="shared" si="10"/>
        <v>63</v>
      </c>
      <c r="B88" s="131" t="s">
        <v>781</v>
      </c>
      <c r="C88" s="138" t="s">
        <v>782</v>
      </c>
      <c r="D88" s="132" t="s">
        <v>303</v>
      </c>
      <c r="E88" s="133">
        <v>4</v>
      </c>
      <c r="F88" s="134"/>
      <c r="G88" s="135">
        <f t="shared" si="9"/>
        <v>0</v>
      </c>
      <c r="H88" s="135" t="s">
        <v>166</v>
      </c>
      <c r="I88" s="136" t="s">
        <v>166</v>
      </c>
      <c r="J88" s="105"/>
      <c r="K88" s="105"/>
      <c r="L88" s="105"/>
      <c r="M88" s="105"/>
      <c r="N88" s="105"/>
      <c r="O88" s="105"/>
      <c r="P88" s="105"/>
      <c r="Q88" s="105"/>
      <c r="R88" s="105"/>
    </row>
    <row r="89" spans="1:18" ht="22.5" outlineLevel="1" x14ac:dyDescent="0.2">
      <c r="A89" s="130" t="s">
        <v>1211</v>
      </c>
      <c r="B89" s="131" t="s">
        <v>1212</v>
      </c>
      <c r="C89" s="138" t="s">
        <v>1213</v>
      </c>
      <c r="D89" s="132" t="s">
        <v>303</v>
      </c>
      <c r="E89" s="133">
        <v>4</v>
      </c>
      <c r="F89" s="134"/>
      <c r="G89" s="135">
        <f t="shared" si="9"/>
        <v>0</v>
      </c>
      <c r="H89" s="135"/>
      <c r="I89" s="136"/>
      <c r="J89" s="105"/>
      <c r="K89" s="105"/>
      <c r="L89" s="105"/>
      <c r="M89" s="105"/>
      <c r="N89" s="105"/>
      <c r="O89" s="105"/>
      <c r="P89" s="105"/>
      <c r="Q89" s="105"/>
      <c r="R89" s="105"/>
    </row>
    <row r="90" spans="1:18" ht="33.75" outlineLevel="1" x14ac:dyDescent="0.2">
      <c r="A90" s="130">
        <f>A88+1</f>
        <v>64</v>
      </c>
      <c r="B90" s="131" t="s">
        <v>783</v>
      </c>
      <c r="C90" s="138" t="s">
        <v>784</v>
      </c>
      <c r="D90" s="132" t="s">
        <v>303</v>
      </c>
      <c r="E90" s="133">
        <v>2</v>
      </c>
      <c r="F90" s="134"/>
      <c r="G90" s="135">
        <f t="shared" si="9"/>
        <v>0</v>
      </c>
      <c r="H90" s="135" t="s">
        <v>166</v>
      </c>
      <c r="I90" s="136" t="s">
        <v>166</v>
      </c>
      <c r="J90" s="105"/>
      <c r="K90" s="105"/>
      <c r="L90" s="105"/>
      <c r="M90" s="105"/>
      <c r="N90" s="105"/>
      <c r="O90" s="105"/>
      <c r="P90" s="105"/>
      <c r="Q90" s="105"/>
      <c r="R90" s="105"/>
    </row>
    <row r="91" spans="1:18" ht="33.75" outlineLevel="1" x14ac:dyDescent="0.2">
      <c r="A91" s="130">
        <f>A90+1</f>
        <v>65</v>
      </c>
      <c r="B91" s="131" t="s">
        <v>785</v>
      </c>
      <c r="C91" s="138" t="s">
        <v>786</v>
      </c>
      <c r="D91" s="132" t="s">
        <v>303</v>
      </c>
      <c r="E91" s="133">
        <v>2</v>
      </c>
      <c r="F91" s="134"/>
      <c r="G91" s="135">
        <f t="shared" si="9"/>
        <v>0</v>
      </c>
      <c r="H91" s="135" t="s">
        <v>787</v>
      </c>
      <c r="I91" s="136" t="s">
        <v>787</v>
      </c>
      <c r="J91" s="105"/>
      <c r="K91" s="105"/>
      <c r="L91" s="105"/>
      <c r="M91" s="105"/>
      <c r="N91" s="105"/>
      <c r="O91" s="105"/>
      <c r="P91" s="105"/>
      <c r="Q91" s="105"/>
      <c r="R91" s="105"/>
    </row>
    <row r="92" spans="1:18" ht="22.5" outlineLevel="1" x14ac:dyDescent="0.2">
      <c r="A92" s="172" t="s">
        <v>1214</v>
      </c>
      <c r="B92" s="147" t="s">
        <v>1215</v>
      </c>
      <c r="C92" s="148" t="s">
        <v>1216</v>
      </c>
      <c r="D92" s="149" t="s">
        <v>303</v>
      </c>
      <c r="E92" s="150">
        <v>2</v>
      </c>
      <c r="F92" s="151"/>
      <c r="G92" s="152">
        <f t="shared" si="9"/>
        <v>0</v>
      </c>
      <c r="H92" s="135" t="s">
        <v>147</v>
      </c>
      <c r="I92" s="136" t="s">
        <v>148</v>
      </c>
      <c r="J92" s="105"/>
      <c r="K92" s="105"/>
      <c r="L92" s="105"/>
      <c r="M92" s="105"/>
      <c r="N92" s="105"/>
      <c r="O92" s="105"/>
      <c r="P92" s="105"/>
      <c r="Q92" s="105"/>
      <c r="R92" s="105"/>
    </row>
    <row r="93" spans="1:18" x14ac:dyDescent="0.2">
      <c r="A93" s="116" t="s">
        <v>143</v>
      </c>
      <c r="B93" s="117" t="s">
        <v>87</v>
      </c>
      <c r="C93" s="137" t="s">
        <v>88</v>
      </c>
      <c r="D93" s="118"/>
      <c r="E93" s="119"/>
      <c r="F93" s="120"/>
      <c r="G93" s="120">
        <f>SUM(G94:G96)</f>
        <v>0</v>
      </c>
      <c r="H93" s="120"/>
      <c r="I93" s="121"/>
    </row>
    <row r="94" spans="1:18" ht="56.25" outlineLevel="1" x14ac:dyDescent="0.2">
      <c r="A94" s="130">
        <f>A91+1</f>
        <v>66</v>
      </c>
      <c r="B94" s="131" t="s">
        <v>788</v>
      </c>
      <c r="C94" s="138" t="s">
        <v>789</v>
      </c>
      <c r="D94" s="132" t="s">
        <v>303</v>
      </c>
      <c r="E94" s="133">
        <v>2</v>
      </c>
      <c r="F94" s="134"/>
      <c r="G94" s="135">
        <f>ROUND(E94*F94,2)</f>
        <v>0</v>
      </c>
      <c r="H94" s="135" t="s">
        <v>166</v>
      </c>
      <c r="I94" s="136" t="s">
        <v>166</v>
      </c>
      <c r="J94" s="105"/>
      <c r="K94" s="105"/>
      <c r="L94" s="105"/>
      <c r="M94" s="105"/>
      <c r="N94" s="105"/>
      <c r="O94" s="105"/>
      <c r="P94" s="105"/>
      <c r="Q94" s="105"/>
      <c r="R94" s="105"/>
    </row>
    <row r="95" spans="1:18" ht="22.5" outlineLevel="1" x14ac:dyDescent="0.2">
      <c r="A95" s="130">
        <f t="shared" ref="A95:A96" si="11">A94+1</f>
        <v>67</v>
      </c>
      <c r="B95" s="131" t="s">
        <v>790</v>
      </c>
      <c r="C95" s="138" t="s">
        <v>791</v>
      </c>
      <c r="D95" s="132" t="s">
        <v>200</v>
      </c>
      <c r="E95" s="133">
        <v>1.4E-2</v>
      </c>
      <c r="F95" s="134"/>
      <c r="G95" s="135">
        <f>ROUND(E95*F95,2)</f>
        <v>0</v>
      </c>
      <c r="H95" s="135" t="s">
        <v>166</v>
      </c>
      <c r="I95" s="136" t="s">
        <v>166</v>
      </c>
      <c r="J95" s="105"/>
      <c r="K95" s="105"/>
      <c r="L95" s="105"/>
      <c r="M95" s="105"/>
      <c r="N95" s="105"/>
      <c r="O95" s="105"/>
      <c r="P95" s="105"/>
      <c r="Q95" s="105"/>
      <c r="R95" s="105"/>
    </row>
    <row r="96" spans="1:18" ht="33.75" outlineLevel="1" x14ac:dyDescent="0.2">
      <c r="A96" s="130">
        <f t="shared" si="11"/>
        <v>68</v>
      </c>
      <c r="B96" s="131" t="s">
        <v>792</v>
      </c>
      <c r="C96" s="138" t="s">
        <v>793</v>
      </c>
      <c r="D96" s="132" t="s">
        <v>303</v>
      </c>
      <c r="E96" s="133">
        <v>2</v>
      </c>
      <c r="F96" s="134"/>
      <c r="G96" s="135">
        <f>ROUND(E96*F96,2)</f>
        <v>0</v>
      </c>
      <c r="H96" s="135" t="s">
        <v>166</v>
      </c>
      <c r="I96" s="136" t="s">
        <v>166</v>
      </c>
      <c r="J96" s="105"/>
      <c r="K96" s="105"/>
      <c r="L96" s="105"/>
      <c r="M96" s="105"/>
      <c r="N96" s="105"/>
      <c r="O96" s="105"/>
      <c r="P96" s="105"/>
      <c r="Q96" s="105"/>
      <c r="R96" s="105"/>
    </row>
    <row r="97" spans="1:18" x14ac:dyDescent="0.2">
      <c r="A97" s="116" t="s">
        <v>143</v>
      </c>
      <c r="B97" s="117" t="s">
        <v>93</v>
      </c>
      <c r="C97" s="137" t="s">
        <v>94</v>
      </c>
      <c r="D97" s="118"/>
      <c r="E97" s="119"/>
      <c r="F97" s="120"/>
      <c r="G97" s="120">
        <f>SUM(G98:G102)</f>
        <v>0</v>
      </c>
      <c r="H97" s="120"/>
      <c r="I97" s="121"/>
    </row>
    <row r="98" spans="1:18" ht="22.5" outlineLevel="1" x14ac:dyDescent="0.2">
      <c r="A98" s="130">
        <f>A96+1</f>
        <v>69</v>
      </c>
      <c r="B98" s="131" t="s">
        <v>794</v>
      </c>
      <c r="C98" s="138" t="s">
        <v>795</v>
      </c>
      <c r="D98" s="132" t="s">
        <v>303</v>
      </c>
      <c r="E98" s="133">
        <v>1</v>
      </c>
      <c r="F98" s="134"/>
      <c r="G98" s="135">
        <f>ROUND(E98*F98,2)</f>
        <v>0</v>
      </c>
      <c r="H98" s="135" t="s">
        <v>166</v>
      </c>
      <c r="I98" s="136" t="s">
        <v>166</v>
      </c>
      <c r="J98" s="105"/>
      <c r="K98" s="105"/>
      <c r="L98" s="105"/>
      <c r="M98" s="105"/>
      <c r="N98" s="105"/>
      <c r="O98" s="105"/>
      <c r="P98" s="105"/>
      <c r="Q98" s="105"/>
      <c r="R98" s="105"/>
    </row>
    <row r="99" spans="1:18" ht="22.5" outlineLevel="1" x14ac:dyDescent="0.2">
      <c r="A99" s="130">
        <f t="shared" ref="A99:A102" si="12">A98+1</f>
        <v>70</v>
      </c>
      <c r="B99" s="131" t="s">
        <v>796</v>
      </c>
      <c r="C99" s="138" t="s">
        <v>797</v>
      </c>
      <c r="D99" s="132" t="s">
        <v>303</v>
      </c>
      <c r="E99" s="133">
        <v>1</v>
      </c>
      <c r="F99" s="134"/>
      <c r="G99" s="135">
        <f>ROUND(E99*F99,2)</f>
        <v>0</v>
      </c>
      <c r="H99" s="135" t="s">
        <v>166</v>
      </c>
      <c r="I99" s="136" t="s">
        <v>166</v>
      </c>
      <c r="J99" s="105"/>
      <c r="K99" s="105"/>
      <c r="L99" s="105"/>
      <c r="M99" s="105"/>
      <c r="N99" s="105"/>
      <c r="O99" s="105"/>
      <c r="P99" s="105"/>
      <c r="Q99" s="105"/>
      <c r="R99" s="105"/>
    </row>
    <row r="100" spans="1:18" ht="33.75" outlineLevel="1" x14ac:dyDescent="0.2">
      <c r="A100" s="130">
        <f t="shared" si="12"/>
        <v>71</v>
      </c>
      <c r="B100" s="131" t="s">
        <v>798</v>
      </c>
      <c r="C100" s="138" t="s">
        <v>799</v>
      </c>
      <c r="D100" s="132" t="s">
        <v>303</v>
      </c>
      <c r="E100" s="133">
        <v>1</v>
      </c>
      <c r="F100" s="134"/>
      <c r="G100" s="135">
        <f>ROUND(E100*F100,2)</f>
        <v>0</v>
      </c>
      <c r="H100" s="135" t="s">
        <v>147</v>
      </c>
      <c r="I100" s="136" t="s">
        <v>148</v>
      </c>
      <c r="J100" s="105"/>
      <c r="K100" s="105"/>
      <c r="L100" s="105"/>
      <c r="M100" s="105"/>
      <c r="N100" s="105"/>
      <c r="O100" s="105"/>
      <c r="P100" s="105"/>
      <c r="Q100" s="105"/>
      <c r="R100" s="105"/>
    </row>
    <row r="101" spans="1:18" ht="22.5" outlineLevel="1" x14ac:dyDescent="0.2">
      <c r="A101" s="130">
        <f t="shared" si="12"/>
        <v>72</v>
      </c>
      <c r="B101" s="131" t="s">
        <v>800</v>
      </c>
      <c r="C101" s="138" t="s">
        <v>801</v>
      </c>
      <c r="D101" s="132" t="s">
        <v>303</v>
      </c>
      <c r="E101" s="133">
        <v>1</v>
      </c>
      <c r="F101" s="134"/>
      <c r="G101" s="135">
        <f>ROUND(E101*F101,2)</f>
        <v>0</v>
      </c>
      <c r="H101" s="135" t="s">
        <v>147</v>
      </c>
      <c r="I101" s="136" t="s">
        <v>148</v>
      </c>
      <c r="J101" s="105"/>
      <c r="K101" s="105"/>
      <c r="L101" s="105"/>
      <c r="M101" s="105"/>
      <c r="N101" s="105"/>
      <c r="O101" s="105"/>
      <c r="P101" s="105"/>
      <c r="Q101" s="105"/>
      <c r="R101" s="105"/>
    </row>
    <row r="102" spans="1:18" ht="22.5" outlineLevel="1" x14ac:dyDescent="0.2">
      <c r="A102" s="130">
        <f t="shared" si="12"/>
        <v>73</v>
      </c>
      <c r="B102" s="124" t="s">
        <v>802</v>
      </c>
      <c r="C102" s="139" t="s">
        <v>803</v>
      </c>
      <c r="D102" s="125" t="s">
        <v>303</v>
      </c>
      <c r="E102" s="126">
        <v>1</v>
      </c>
      <c r="F102" s="127"/>
      <c r="G102" s="128">
        <f>ROUND(E102*F102,2)</f>
        <v>0</v>
      </c>
      <c r="H102" s="128" t="s">
        <v>147</v>
      </c>
      <c r="I102" s="129" t="s">
        <v>148</v>
      </c>
      <c r="J102" s="105"/>
      <c r="K102" s="105"/>
      <c r="L102" s="105"/>
      <c r="M102" s="105"/>
      <c r="N102" s="105"/>
      <c r="O102" s="105"/>
      <c r="P102" s="105"/>
      <c r="Q102" s="105"/>
      <c r="R102" s="105"/>
    </row>
    <row r="103" spans="1:18" x14ac:dyDescent="0.2">
      <c r="A103" s="3"/>
      <c r="B103" s="4"/>
      <c r="C103" s="140"/>
      <c r="D103" s="6"/>
      <c r="E103" s="3"/>
      <c r="F103" s="3"/>
      <c r="G103" s="3"/>
      <c r="H103" s="3"/>
      <c r="I103" s="3"/>
    </row>
    <row r="104" spans="1:18" x14ac:dyDescent="0.2">
      <c r="A104" s="108"/>
      <c r="B104" s="109" t="s">
        <v>24</v>
      </c>
      <c r="C104" s="141"/>
      <c r="D104" s="110"/>
      <c r="E104" s="111"/>
      <c r="F104" s="111"/>
      <c r="G104" s="122">
        <f>G97+G93+G71+G65+G50+G38+G36+G28+G26+G23+G19+G17+G13+G8</f>
        <v>0</v>
      </c>
      <c r="H104" s="3"/>
      <c r="I104" s="3"/>
    </row>
    <row r="105" spans="1:18" x14ac:dyDescent="0.2">
      <c r="A105" s="3"/>
      <c r="B105" s="4"/>
      <c r="C105" s="140"/>
      <c r="D105" s="6"/>
      <c r="E105" s="3"/>
      <c r="F105" s="3"/>
      <c r="G105" s="3"/>
      <c r="H105" s="3"/>
      <c r="I105" s="3"/>
    </row>
    <row r="106" spans="1:18" x14ac:dyDescent="0.2">
      <c r="A106" s="3"/>
      <c r="B106" s="4"/>
      <c r="C106" s="140"/>
      <c r="D106" s="6"/>
      <c r="E106" s="3"/>
      <c r="F106" s="3"/>
      <c r="G106" s="3"/>
      <c r="H106" s="3"/>
      <c r="I106" s="3"/>
    </row>
    <row r="107" spans="1:18" x14ac:dyDescent="0.2">
      <c r="A107" s="282" t="s">
        <v>169</v>
      </c>
      <c r="B107" s="282"/>
      <c r="C107" s="283"/>
      <c r="D107" s="6"/>
      <c r="E107" s="3"/>
      <c r="F107" s="3"/>
      <c r="G107" s="3"/>
      <c r="H107" s="3"/>
      <c r="I107" s="3"/>
    </row>
    <row r="108" spans="1:18" x14ac:dyDescent="0.2">
      <c r="A108" s="262"/>
      <c r="B108" s="263"/>
      <c r="C108" s="279"/>
      <c r="D108" s="263"/>
      <c r="E108" s="263"/>
      <c r="F108" s="263"/>
      <c r="G108" s="264"/>
      <c r="H108" s="3"/>
      <c r="I108" s="3"/>
    </row>
    <row r="109" spans="1:18" x14ac:dyDescent="0.2">
      <c r="A109" s="265"/>
      <c r="B109" s="266"/>
      <c r="C109" s="280"/>
      <c r="D109" s="266"/>
      <c r="E109" s="266"/>
      <c r="F109" s="266"/>
      <c r="G109" s="267"/>
      <c r="H109" s="3"/>
      <c r="I109" s="3"/>
    </row>
    <row r="110" spans="1:18" x14ac:dyDescent="0.2">
      <c r="A110" s="265"/>
      <c r="B110" s="266"/>
      <c r="C110" s="280"/>
      <c r="D110" s="266"/>
      <c r="E110" s="266"/>
      <c r="F110" s="266"/>
      <c r="G110" s="267"/>
      <c r="H110" s="3"/>
      <c r="I110" s="3"/>
    </row>
    <row r="111" spans="1:18" x14ac:dyDescent="0.2">
      <c r="A111" s="265"/>
      <c r="B111" s="266"/>
      <c r="C111" s="280"/>
      <c r="D111" s="266"/>
      <c r="E111" s="266"/>
      <c r="F111" s="266"/>
      <c r="G111" s="267"/>
      <c r="H111" s="3"/>
      <c r="I111" s="3"/>
    </row>
    <row r="112" spans="1:18" x14ac:dyDescent="0.2">
      <c r="A112" s="268"/>
      <c r="B112" s="269"/>
      <c r="C112" s="281"/>
      <c r="D112" s="269"/>
      <c r="E112" s="269"/>
      <c r="F112" s="269"/>
      <c r="G112" s="270"/>
      <c r="H112" s="3"/>
      <c r="I112" s="3"/>
    </row>
    <row r="113" spans="1:9" x14ac:dyDescent="0.2">
      <c r="A113" s="3"/>
      <c r="B113" s="4"/>
      <c r="C113" s="140"/>
      <c r="D113" s="6"/>
      <c r="E113" s="3"/>
      <c r="F113" s="3"/>
      <c r="G113" s="3"/>
      <c r="H113" s="3"/>
      <c r="I113" s="3"/>
    </row>
    <row r="114" spans="1:9" x14ac:dyDescent="0.2">
      <c r="C114" s="142"/>
      <c r="D114" s="10"/>
    </row>
    <row r="115" spans="1:9" x14ac:dyDescent="0.2">
      <c r="D115" s="10"/>
    </row>
    <row r="116" spans="1:9" x14ac:dyDescent="0.2">
      <c r="D116" s="10"/>
    </row>
    <row r="117" spans="1:9" x14ac:dyDescent="0.2">
      <c r="D117" s="10"/>
    </row>
    <row r="118" spans="1:9" x14ac:dyDescent="0.2">
      <c r="D118" s="10"/>
    </row>
    <row r="119" spans="1:9" x14ac:dyDescent="0.2">
      <c r="D119" s="10"/>
    </row>
    <row r="120" spans="1:9" x14ac:dyDescent="0.2">
      <c r="D120" s="10"/>
    </row>
    <row r="121" spans="1:9" x14ac:dyDescent="0.2">
      <c r="D121" s="10"/>
    </row>
    <row r="122" spans="1:9" x14ac:dyDescent="0.2">
      <c r="D122" s="10"/>
    </row>
    <row r="123" spans="1:9" x14ac:dyDescent="0.2">
      <c r="D123" s="10"/>
    </row>
    <row r="124" spans="1:9" x14ac:dyDescent="0.2">
      <c r="D124" s="10"/>
    </row>
    <row r="125" spans="1:9" x14ac:dyDescent="0.2">
      <c r="D125" s="10"/>
    </row>
    <row r="126" spans="1:9" x14ac:dyDescent="0.2">
      <c r="D126" s="10"/>
    </row>
    <row r="127" spans="1:9" x14ac:dyDescent="0.2">
      <c r="D127" s="10"/>
    </row>
    <row r="128" spans="1:9"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row r="5013" spans="4:4" x14ac:dyDescent="0.2">
      <c r="D5013" s="10"/>
    </row>
    <row r="5014" spans="4:4" x14ac:dyDescent="0.2">
      <c r="D5014" s="10"/>
    </row>
    <row r="5015" spans="4:4" x14ac:dyDescent="0.2">
      <c r="D5015" s="10"/>
    </row>
    <row r="5016" spans="4:4" x14ac:dyDescent="0.2">
      <c r="D5016" s="10"/>
    </row>
    <row r="5017" spans="4:4" x14ac:dyDescent="0.2">
      <c r="D5017" s="10"/>
    </row>
    <row r="5018" spans="4:4" x14ac:dyDescent="0.2">
      <c r="D5018" s="10"/>
    </row>
    <row r="5019" spans="4:4" x14ac:dyDescent="0.2">
      <c r="D5019" s="10"/>
    </row>
    <row r="5020" spans="4:4" x14ac:dyDescent="0.2">
      <c r="D5020" s="10"/>
    </row>
    <row r="5021" spans="4:4" x14ac:dyDescent="0.2">
      <c r="D5021" s="10"/>
    </row>
  </sheetData>
  <sheetProtection algorithmName="SHA-512" hashValue="1FemaBvMAuTkeL7e2MiyampEquORSwSGmsEToDddhAx2/oKGco/TW2Eb9Y1nZPv+6t0M7xFTlshor9Bkh9Cbrw==" saltValue="0kZ/L52k1HMh2lsHHhvBMg==" spinCount="100000" sheet="1" objects="1" scenarios="1"/>
  <mergeCells count="6">
    <mergeCell ref="A108:G112"/>
    <mergeCell ref="A1:G1"/>
    <mergeCell ref="C2:G2"/>
    <mergeCell ref="C3:G3"/>
    <mergeCell ref="C4:G4"/>
    <mergeCell ref="A107:C10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0BCF1-2E19-4A71-B0EF-D368662F3651}">
  <sheetPr>
    <outlinePr summaryBelow="0"/>
  </sheetPr>
  <dimension ref="A1:BH5001"/>
  <sheetViews>
    <sheetView workbookViewId="0">
      <pane ySplit="7" topLeftCell="A28" activePane="bottomLeft" state="frozen"/>
      <selection pane="bottomLeft" activeCell="AP36" sqref="AP36"/>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8" max="18" width="0" hidden="1" customWidth="1"/>
    <col min="21" max="25" width="0" hidden="1" customWidth="1"/>
    <col min="29" max="29" width="0" hidden="1" customWidth="1"/>
    <col min="31" max="41" width="0" hidden="1" customWidth="1"/>
  </cols>
  <sheetData>
    <row r="1" spans="1:60" ht="15.75" customHeight="1" x14ac:dyDescent="0.25">
      <c r="A1" s="271" t="s">
        <v>5</v>
      </c>
      <c r="B1" s="271"/>
      <c r="C1" s="271"/>
      <c r="D1" s="271"/>
      <c r="E1" s="271"/>
      <c r="F1" s="271"/>
      <c r="G1" s="271"/>
      <c r="AG1" t="s">
        <v>117</v>
      </c>
    </row>
    <row r="2" spans="1:60" ht="24.95" customHeight="1" x14ac:dyDescent="0.2">
      <c r="A2" s="50" t="s">
        <v>6</v>
      </c>
      <c r="B2" s="49" t="s">
        <v>35</v>
      </c>
      <c r="C2" s="272" t="s">
        <v>36</v>
      </c>
      <c r="D2" s="273"/>
      <c r="E2" s="273"/>
      <c r="F2" s="273"/>
      <c r="G2" s="274"/>
      <c r="AG2" t="s">
        <v>118</v>
      </c>
    </row>
    <row r="3" spans="1:60" ht="24.95" customHeight="1" x14ac:dyDescent="0.2">
      <c r="A3" s="50" t="s">
        <v>7</v>
      </c>
      <c r="B3" s="49" t="s">
        <v>37</v>
      </c>
      <c r="C3" s="272" t="s">
        <v>38</v>
      </c>
      <c r="D3" s="273"/>
      <c r="E3" s="273"/>
      <c r="F3" s="273"/>
      <c r="G3" s="274"/>
      <c r="AC3" s="95" t="s">
        <v>118</v>
      </c>
      <c r="AG3" t="s">
        <v>119</v>
      </c>
    </row>
    <row r="4" spans="1:60" ht="24.95" customHeight="1" x14ac:dyDescent="0.2">
      <c r="A4" s="98" t="s">
        <v>8</v>
      </c>
      <c r="B4" s="99" t="s">
        <v>45</v>
      </c>
      <c r="C4" s="275" t="s">
        <v>46</v>
      </c>
      <c r="D4" s="276"/>
      <c r="E4" s="276"/>
      <c r="F4" s="276"/>
      <c r="G4" s="277"/>
      <c r="AG4" t="s">
        <v>120</v>
      </c>
    </row>
    <row r="5" spans="1:60" x14ac:dyDescent="0.2">
      <c r="D5" s="10"/>
    </row>
    <row r="6" spans="1:60" ht="38.25" x14ac:dyDescent="0.2">
      <c r="A6" s="101" t="s">
        <v>121</v>
      </c>
      <c r="B6" s="103" t="s">
        <v>122</v>
      </c>
      <c r="C6" s="103" t="s">
        <v>123</v>
      </c>
      <c r="D6" s="102" t="s">
        <v>124</v>
      </c>
      <c r="E6" s="101" t="s">
        <v>125</v>
      </c>
      <c r="F6" s="100" t="s">
        <v>126</v>
      </c>
      <c r="G6" s="101" t="s">
        <v>24</v>
      </c>
      <c r="H6" s="104" t="s">
        <v>25</v>
      </c>
      <c r="I6" s="104" t="s">
        <v>127</v>
      </c>
      <c r="J6" s="104" t="s">
        <v>26</v>
      </c>
      <c r="K6" s="104" t="s">
        <v>128</v>
      </c>
      <c r="L6" s="104" t="s">
        <v>129</v>
      </c>
      <c r="M6" s="104" t="s">
        <v>130</v>
      </c>
      <c r="N6" s="104" t="s">
        <v>131</v>
      </c>
      <c r="O6" s="104" t="s">
        <v>132</v>
      </c>
      <c r="P6" s="104" t="s">
        <v>133</v>
      </c>
      <c r="Q6" s="104" t="s">
        <v>134</v>
      </c>
      <c r="R6" s="104" t="s">
        <v>135</v>
      </c>
      <c r="S6" s="104" t="s">
        <v>136</v>
      </c>
      <c r="T6" s="104" t="s">
        <v>137</v>
      </c>
      <c r="U6" s="104" t="s">
        <v>138</v>
      </c>
      <c r="V6" s="104" t="s">
        <v>139</v>
      </c>
      <c r="W6" s="104" t="s">
        <v>140</v>
      </c>
      <c r="X6" s="104" t="s">
        <v>141</v>
      </c>
      <c r="Y6" s="104" t="s">
        <v>142</v>
      </c>
    </row>
    <row r="7" spans="1:60" hidden="1" x14ac:dyDescent="0.2">
      <c r="A7" s="3"/>
      <c r="B7" s="4"/>
      <c r="C7" s="4"/>
      <c r="D7" s="6"/>
      <c r="E7" s="106"/>
      <c r="F7" s="107"/>
      <c r="G7" s="107"/>
      <c r="H7" s="107"/>
      <c r="I7" s="107"/>
      <c r="J7" s="107"/>
      <c r="K7" s="107"/>
      <c r="L7" s="107"/>
      <c r="M7" s="107"/>
      <c r="N7" s="106"/>
      <c r="O7" s="106"/>
      <c r="P7" s="106"/>
      <c r="Q7" s="106"/>
      <c r="R7" s="107"/>
      <c r="S7" s="107"/>
      <c r="T7" s="107"/>
      <c r="U7" s="107"/>
      <c r="V7" s="107"/>
      <c r="W7" s="107"/>
      <c r="X7" s="107"/>
      <c r="Y7" s="107"/>
    </row>
    <row r="8" spans="1:60" x14ac:dyDescent="0.2">
      <c r="A8" s="116" t="s">
        <v>143</v>
      </c>
      <c r="B8" s="117" t="s">
        <v>63</v>
      </c>
      <c r="C8" s="137" t="s">
        <v>64</v>
      </c>
      <c r="D8" s="118"/>
      <c r="E8" s="119"/>
      <c r="F8" s="120"/>
      <c r="G8" s="120">
        <f>SUMIF(AG9:AG10,"&lt;&gt;NOR",G9:G10)</f>
        <v>0</v>
      </c>
      <c r="H8" s="120"/>
      <c r="I8" s="120">
        <f>SUM(I9:I10)</f>
        <v>6704.8</v>
      </c>
      <c r="J8" s="120"/>
      <c r="K8" s="120">
        <f>SUM(K9:K10)</f>
        <v>17859.169999999998</v>
      </c>
      <c r="L8" s="120"/>
      <c r="M8" s="120">
        <f>SUM(M9:M10)</f>
        <v>0</v>
      </c>
      <c r="N8" s="119"/>
      <c r="O8" s="119">
        <f>SUM(O9:O10)</f>
        <v>0</v>
      </c>
      <c r="P8" s="119"/>
      <c r="Q8" s="119">
        <f>SUM(Q9:Q10)</f>
        <v>0</v>
      </c>
      <c r="R8" s="120"/>
      <c r="S8" s="120"/>
      <c r="T8" s="121"/>
      <c r="U8" s="115"/>
      <c r="V8" s="115">
        <f>SUM(V9:V10)</f>
        <v>34.869999999999997</v>
      </c>
      <c r="W8" s="115"/>
      <c r="X8" s="115"/>
      <c r="Y8" s="115"/>
      <c r="AG8" t="s">
        <v>144</v>
      </c>
    </row>
    <row r="9" spans="1:60" ht="22.5" outlineLevel="1" x14ac:dyDescent="0.2">
      <c r="A9" s="130">
        <v>1</v>
      </c>
      <c r="B9" s="131" t="s">
        <v>804</v>
      </c>
      <c r="C9" s="138" t="s">
        <v>805</v>
      </c>
      <c r="D9" s="132" t="s">
        <v>383</v>
      </c>
      <c r="E9" s="133">
        <v>111.756</v>
      </c>
      <c r="F9" s="134"/>
      <c r="G9" s="135">
        <f>ROUND(E9*F9,2)</f>
        <v>0</v>
      </c>
      <c r="H9" s="134">
        <v>49.72</v>
      </c>
      <c r="I9" s="135">
        <f>ROUND(E9*H9,2)</f>
        <v>5556.51</v>
      </c>
      <c r="J9" s="134">
        <v>91.78</v>
      </c>
      <c r="K9" s="135">
        <f>ROUND(E9*J9,2)</f>
        <v>10256.969999999999</v>
      </c>
      <c r="L9" s="135">
        <v>21</v>
      </c>
      <c r="M9" s="135">
        <f>G9*(1+L9/100)</f>
        <v>0</v>
      </c>
      <c r="N9" s="133">
        <v>0</v>
      </c>
      <c r="O9" s="133">
        <f>ROUND(E9*N9,2)</f>
        <v>0</v>
      </c>
      <c r="P9" s="133">
        <v>0</v>
      </c>
      <c r="Q9" s="133">
        <f>ROUND(E9*P9,2)</f>
        <v>0</v>
      </c>
      <c r="R9" s="135"/>
      <c r="S9" s="135" t="s">
        <v>166</v>
      </c>
      <c r="T9" s="136" t="s">
        <v>166</v>
      </c>
      <c r="U9" s="114">
        <v>0.186</v>
      </c>
      <c r="V9" s="114">
        <f>ROUND(E9*U9,2)</f>
        <v>20.79</v>
      </c>
      <c r="W9" s="114"/>
      <c r="X9" s="114" t="s">
        <v>149</v>
      </c>
      <c r="Y9" s="114" t="s">
        <v>150</v>
      </c>
      <c r="Z9" s="105"/>
      <c r="AA9" s="105"/>
      <c r="AB9" s="105"/>
      <c r="AC9" s="105"/>
      <c r="AD9" s="105"/>
      <c r="AE9" s="105"/>
      <c r="AF9" s="105"/>
      <c r="AG9" s="105" t="s">
        <v>151</v>
      </c>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1:60" ht="22.5" outlineLevel="1" x14ac:dyDescent="0.2">
      <c r="A10" s="130">
        <v>2</v>
      </c>
      <c r="B10" s="131" t="s">
        <v>342</v>
      </c>
      <c r="C10" s="138" t="s">
        <v>343</v>
      </c>
      <c r="D10" s="132" t="s">
        <v>192</v>
      </c>
      <c r="E10" s="133">
        <v>16.763400000000001</v>
      </c>
      <c r="F10" s="134"/>
      <c r="G10" s="135">
        <f>ROUND(E10*F10,2)</f>
        <v>0</v>
      </c>
      <c r="H10" s="134">
        <v>68.5</v>
      </c>
      <c r="I10" s="135">
        <f>ROUND(E10*H10,2)</f>
        <v>1148.29</v>
      </c>
      <c r="J10" s="134">
        <v>453.5</v>
      </c>
      <c r="K10" s="135">
        <f>ROUND(E10*J10,2)</f>
        <v>7602.2</v>
      </c>
      <c r="L10" s="135">
        <v>21</v>
      </c>
      <c r="M10" s="135">
        <f>G10*(1+L10/100)</f>
        <v>0</v>
      </c>
      <c r="N10" s="133">
        <v>0</v>
      </c>
      <c r="O10" s="133">
        <f>ROUND(E10*N10,2)</f>
        <v>0</v>
      </c>
      <c r="P10" s="133">
        <v>0</v>
      </c>
      <c r="Q10" s="133">
        <f>ROUND(E10*P10,2)</f>
        <v>0</v>
      </c>
      <c r="R10" s="135"/>
      <c r="S10" s="135" t="s">
        <v>166</v>
      </c>
      <c r="T10" s="136" t="s">
        <v>166</v>
      </c>
      <c r="U10" s="114">
        <v>0.84</v>
      </c>
      <c r="V10" s="114">
        <f>ROUND(E10*U10,2)</f>
        <v>14.08</v>
      </c>
      <c r="W10" s="114"/>
      <c r="X10" s="114" t="s">
        <v>149</v>
      </c>
      <c r="Y10" s="114" t="s">
        <v>150</v>
      </c>
      <c r="Z10" s="105"/>
      <c r="AA10" s="105"/>
      <c r="AB10" s="105"/>
      <c r="AC10" s="105"/>
      <c r="AD10" s="105"/>
      <c r="AE10" s="105"/>
      <c r="AF10" s="105"/>
      <c r="AG10" s="105" t="s">
        <v>151</v>
      </c>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x14ac:dyDescent="0.2">
      <c r="A11" s="116" t="s">
        <v>143</v>
      </c>
      <c r="B11" s="117" t="s">
        <v>69</v>
      </c>
      <c r="C11" s="137" t="s">
        <v>70</v>
      </c>
      <c r="D11" s="118"/>
      <c r="E11" s="119"/>
      <c r="F11" s="120"/>
      <c r="G11" s="120">
        <f>SUMIF(AG12:AG12,"&lt;&gt;NOR",G12:G12)</f>
        <v>0</v>
      </c>
      <c r="H11" s="120"/>
      <c r="I11" s="120">
        <f>SUM(I12:I12)</f>
        <v>0</v>
      </c>
      <c r="J11" s="120"/>
      <c r="K11" s="120">
        <f>SUM(K12:K12)</f>
        <v>13464</v>
      </c>
      <c r="L11" s="120"/>
      <c r="M11" s="120">
        <f>SUM(M12:M12)</f>
        <v>0</v>
      </c>
      <c r="N11" s="119"/>
      <c r="O11" s="119">
        <f>SUM(O12:O12)</f>
        <v>0</v>
      </c>
      <c r="P11" s="119"/>
      <c r="Q11" s="119">
        <f>SUM(Q12:Q12)</f>
        <v>0</v>
      </c>
      <c r="R11" s="120"/>
      <c r="S11" s="120"/>
      <c r="T11" s="121"/>
      <c r="U11" s="115"/>
      <c r="V11" s="115">
        <f>SUM(V12:V12)</f>
        <v>24</v>
      </c>
      <c r="W11" s="115"/>
      <c r="X11" s="115"/>
      <c r="Y11" s="115"/>
      <c r="AG11" t="s">
        <v>144</v>
      </c>
    </row>
    <row r="12" spans="1:60" outlineLevel="1" x14ac:dyDescent="0.2">
      <c r="A12" s="130">
        <v>3</v>
      </c>
      <c r="B12" s="131" t="s">
        <v>806</v>
      </c>
      <c r="C12" s="138" t="s">
        <v>807</v>
      </c>
      <c r="D12" s="132" t="s">
        <v>808</v>
      </c>
      <c r="E12" s="133">
        <v>24</v>
      </c>
      <c r="F12" s="134"/>
      <c r="G12" s="135">
        <f>ROUND(E12*F12,2)</f>
        <v>0</v>
      </c>
      <c r="H12" s="134">
        <v>0</v>
      </c>
      <c r="I12" s="135">
        <f>ROUND(E12*H12,2)</f>
        <v>0</v>
      </c>
      <c r="J12" s="134">
        <v>561</v>
      </c>
      <c r="K12" s="135">
        <f>ROUND(E12*J12,2)</f>
        <v>13464</v>
      </c>
      <c r="L12" s="135">
        <v>21</v>
      </c>
      <c r="M12" s="135">
        <f>G12*(1+L12/100)</f>
        <v>0</v>
      </c>
      <c r="N12" s="133">
        <v>0</v>
      </c>
      <c r="O12" s="133">
        <f>ROUND(E12*N12,2)</f>
        <v>0</v>
      </c>
      <c r="P12" s="133">
        <v>0</v>
      </c>
      <c r="Q12" s="133">
        <f>ROUND(E12*P12,2)</f>
        <v>0</v>
      </c>
      <c r="R12" s="135" t="s">
        <v>809</v>
      </c>
      <c r="S12" s="135" t="s">
        <v>166</v>
      </c>
      <c r="T12" s="136" t="s">
        <v>166</v>
      </c>
      <c r="U12" s="114">
        <v>1</v>
      </c>
      <c r="V12" s="114">
        <f>ROUND(E12*U12,2)</f>
        <v>24</v>
      </c>
      <c r="W12" s="114"/>
      <c r="X12" s="114" t="s">
        <v>810</v>
      </c>
      <c r="Y12" s="114" t="s">
        <v>150</v>
      </c>
      <c r="Z12" s="105"/>
      <c r="AA12" s="105"/>
      <c r="AB12" s="105"/>
      <c r="AC12" s="105"/>
      <c r="AD12" s="105"/>
      <c r="AE12" s="105"/>
      <c r="AF12" s="105"/>
      <c r="AG12" s="105" t="s">
        <v>811</v>
      </c>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1:60" x14ac:dyDescent="0.2">
      <c r="A13" s="116" t="s">
        <v>143</v>
      </c>
      <c r="B13" s="117" t="s">
        <v>71</v>
      </c>
      <c r="C13" s="137" t="s">
        <v>72</v>
      </c>
      <c r="D13" s="118"/>
      <c r="E13" s="119"/>
      <c r="F13" s="120"/>
      <c r="G13" s="120">
        <f>SUMIF(AG14:AG20,"&lt;&gt;NOR",G14:G20)</f>
        <v>0</v>
      </c>
      <c r="H13" s="120"/>
      <c r="I13" s="120">
        <f>SUM(I14:I20)</f>
        <v>1995.84</v>
      </c>
      <c r="J13" s="120"/>
      <c r="K13" s="120">
        <f>SUM(K14:K20)</f>
        <v>31047.01</v>
      </c>
      <c r="L13" s="120"/>
      <c r="M13" s="120">
        <f>SUM(M14:M20)</f>
        <v>0</v>
      </c>
      <c r="N13" s="119"/>
      <c r="O13" s="119">
        <f>SUM(O14:O20)</f>
        <v>22.4</v>
      </c>
      <c r="P13" s="119"/>
      <c r="Q13" s="119">
        <f>SUM(Q14:Q20)</f>
        <v>0</v>
      </c>
      <c r="R13" s="120"/>
      <c r="S13" s="120"/>
      <c r="T13" s="121"/>
      <c r="U13" s="115"/>
      <c r="V13" s="115">
        <f>SUM(V14:V20)</f>
        <v>62.7</v>
      </c>
      <c r="W13" s="115"/>
      <c r="X13" s="115"/>
      <c r="Y13" s="115"/>
      <c r="AG13" t="s">
        <v>144</v>
      </c>
    </row>
    <row r="14" spans="1:60" ht="45" outlineLevel="1" x14ac:dyDescent="0.2">
      <c r="A14" s="130">
        <v>4</v>
      </c>
      <c r="B14" s="131" t="s">
        <v>812</v>
      </c>
      <c r="C14" s="138" t="s">
        <v>813</v>
      </c>
      <c r="D14" s="132" t="s">
        <v>162</v>
      </c>
      <c r="E14" s="133">
        <v>28</v>
      </c>
      <c r="F14" s="134"/>
      <c r="G14" s="135">
        <f t="shared" ref="G14:G20" si="0">ROUND(E14*F14,2)</f>
        <v>0</v>
      </c>
      <c r="H14" s="134">
        <v>9.7799999999999994</v>
      </c>
      <c r="I14" s="135">
        <f t="shared" ref="I14:I20" si="1">ROUND(E14*H14,2)</f>
        <v>273.83999999999997</v>
      </c>
      <c r="J14" s="134">
        <v>157.72</v>
      </c>
      <c r="K14" s="135">
        <f t="shared" ref="K14:K20" si="2">ROUND(E14*J14,2)</f>
        <v>4416.16</v>
      </c>
      <c r="L14" s="135">
        <v>21</v>
      </c>
      <c r="M14" s="135">
        <f t="shared" ref="M14:M20" si="3">G14*(1+L14/100)</f>
        <v>0</v>
      </c>
      <c r="N14" s="133">
        <v>0</v>
      </c>
      <c r="O14" s="133">
        <f t="shared" ref="O14:O20" si="4">ROUND(E14*N14,2)</f>
        <v>0</v>
      </c>
      <c r="P14" s="133">
        <v>0</v>
      </c>
      <c r="Q14" s="133">
        <f t="shared" ref="Q14:Q20" si="5">ROUND(E14*P14,2)</f>
        <v>0</v>
      </c>
      <c r="R14" s="135"/>
      <c r="S14" s="135" t="s">
        <v>166</v>
      </c>
      <c r="T14" s="136" t="s">
        <v>166</v>
      </c>
      <c r="U14" s="114">
        <v>0.38100000000000001</v>
      </c>
      <c r="V14" s="114">
        <f t="shared" ref="V14:V20" si="6">ROUND(E14*U14,2)</f>
        <v>10.67</v>
      </c>
      <c r="W14" s="114"/>
      <c r="X14" s="114" t="s">
        <v>149</v>
      </c>
      <c r="Y14" s="114" t="s">
        <v>150</v>
      </c>
      <c r="Z14" s="105"/>
      <c r="AA14" s="105"/>
      <c r="AB14" s="105"/>
      <c r="AC14" s="105"/>
      <c r="AD14" s="105"/>
      <c r="AE14" s="105"/>
      <c r="AF14" s="105"/>
      <c r="AG14" s="105" t="s">
        <v>151</v>
      </c>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22.5" outlineLevel="1" x14ac:dyDescent="0.2">
      <c r="A15" s="130">
        <v>5</v>
      </c>
      <c r="B15" s="131" t="s">
        <v>814</v>
      </c>
      <c r="C15" s="138" t="s">
        <v>815</v>
      </c>
      <c r="D15" s="132" t="s">
        <v>383</v>
      </c>
      <c r="E15" s="133">
        <v>9</v>
      </c>
      <c r="F15" s="134"/>
      <c r="G15" s="135">
        <f t="shared" si="0"/>
        <v>0</v>
      </c>
      <c r="H15" s="134">
        <v>14.35</v>
      </c>
      <c r="I15" s="135">
        <f t="shared" si="1"/>
        <v>129.15</v>
      </c>
      <c r="J15" s="134">
        <v>75.55</v>
      </c>
      <c r="K15" s="135">
        <f t="shared" si="2"/>
        <v>679.95</v>
      </c>
      <c r="L15" s="135">
        <v>21</v>
      </c>
      <c r="M15" s="135">
        <f t="shared" si="3"/>
        <v>0</v>
      </c>
      <c r="N15" s="133">
        <v>0.38624999999999998</v>
      </c>
      <c r="O15" s="133">
        <f t="shared" si="4"/>
        <v>3.48</v>
      </c>
      <c r="P15" s="133">
        <v>0</v>
      </c>
      <c r="Q15" s="133">
        <f t="shared" si="5"/>
        <v>0</v>
      </c>
      <c r="R15" s="135"/>
      <c r="S15" s="135" t="s">
        <v>166</v>
      </c>
      <c r="T15" s="136" t="s">
        <v>166</v>
      </c>
      <c r="U15" s="114">
        <v>0.17599999999999999</v>
      </c>
      <c r="V15" s="114">
        <f t="shared" si="6"/>
        <v>1.58</v>
      </c>
      <c r="W15" s="114"/>
      <c r="X15" s="114" t="s">
        <v>149</v>
      </c>
      <c r="Y15" s="114" t="s">
        <v>150</v>
      </c>
      <c r="Z15" s="105"/>
      <c r="AA15" s="105"/>
      <c r="AB15" s="105"/>
      <c r="AC15" s="105"/>
      <c r="AD15" s="105"/>
      <c r="AE15" s="105"/>
      <c r="AF15" s="105"/>
      <c r="AG15" s="105" t="s">
        <v>151</v>
      </c>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1:60" ht="22.5" outlineLevel="1" x14ac:dyDescent="0.2">
      <c r="A16" s="130">
        <v>6</v>
      </c>
      <c r="B16" s="131" t="s">
        <v>816</v>
      </c>
      <c r="C16" s="138" t="s">
        <v>817</v>
      </c>
      <c r="D16" s="132" t="s">
        <v>383</v>
      </c>
      <c r="E16" s="133">
        <v>111</v>
      </c>
      <c r="F16" s="134"/>
      <c r="G16" s="135">
        <f t="shared" si="0"/>
        <v>0</v>
      </c>
      <c r="H16" s="134">
        <v>14.35</v>
      </c>
      <c r="I16" s="135">
        <f t="shared" si="1"/>
        <v>1592.85</v>
      </c>
      <c r="J16" s="134">
        <v>126.65</v>
      </c>
      <c r="K16" s="135">
        <f t="shared" si="2"/>
        <v>14058.15</v>
      </c>
      <c r="L16" s="135">
        <v>21</v>
      </c>
      <c r="M16" s="135">
        <f t="shared" si="3"/>
        <v>0</v>
      </c>
      <c r="N16" s="133">
        <v>0</v>
      </c>
      <c r="O16" s="133">
        <f t="shared" si="4"/>
        <v>0</v>
      </c>
      <c r="P16" s="133">
        <v>0</v>
      </c>
      <c r="Q16" s="133">
        <f t="shared" si="5"/>
        <v>0</v>
      </c>
      <c r="R16" s="135"/>
      <c r="S16" s="135" t="s">
        <v>166</v>
      </c>
      <c r="T16" s="136" t="s">
        <v>166</v>
      </c>
      <c r="U16" s="114">
        <v>0.30099999999999999</v>
      </c>
      <c r="V16" s="114">
        <f t="shared" si="6"/>
        <v>33.409999999999997</v>
      </c>
      <c r="W16" s="114"/>
      <c r="X16" s="114" t="s">
        <v>149</v>
      </c>
      <c r="Y16" s="114" t="s">
        <v>150</v>
      </c>
      <c r="Z16" s="105"/>
      <c r="AA16" s="105"/>
      <c r="AB16" s="105"/>
      <c r="AC16" s="105"/>
      <c r="AD16" s="105"/>
      <c r="AE16" s="105"/>
      <c r="AF16" s="105"/>
      <c r="AG16" s="105" t="s">
        <v>151</v>
      </c>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outlineLevel="1" x14ac:dyDescent="0.2">
      <c r="A17" s="130">
        <v>7</v>
      </c>
      <c r="B17" s="131" t="s">
        <v>698</v>
      </c>
      <c r="C17" s="138" t="s">
        <v>699</v>
      </c>
      <c r="D17" s="132" t="s">
        <v>200</v>
      </c>
      <c r="E17" s="133">
        <v>3.3327</v>
      </c>
      <c r="F17" s="134"/>
      <c r="G17" s="135">
        <f t="shared" si="0"/>
        <v>0</v>
      </c>
      <c r="H17" s="134">
        <v>0</v>
      </c>
      <c r="I17" s="135">
        <f t="shared" si="1"/>
        <v>0</v>
      </c>
      <c r="J17" s="134">
        <v>1730</v>
      </c>
      <c r="K17" s="135">
        <f t="shared" si="2"/>
        <v>5765.57</v>
      </c>
      <c r="L17" s="135">
        <v>21</v>
      </c>
      <c r="M17" s="135">
        <f t="shared" si="3"/>
        <v>0</v>
      </c>
      <c r="N17" s="133">
        <v>0.30651</v>
      </c>
      <c r="O17" s="133">
        <f t="shared" si="4"/>
        <v>1.02</v>
      </c>
      <c r="P17" s="133">
        <v>0</v>
      </c>
      <c r="Q17" s="133">
        <f t="shared" si="5"/>
        <v>0</v>
      </c>
      <c r="R17" s="135"/>
      <c r="S17" s="135" t="s">
        <v>166</v>
      </c>
      <c r="T17" s="136" t="s">
        <v>166</v>
      </c>
      <c r="U17" s="114">
        <v>2.6120000000000001</v>
      </c>
      <c r="V17" s="114">
        <f t="shared" si="6"/>
        <v>8.7100000000000009</v>
      </c>
      <c r="W17" s="114"/>
      <c r="X17" s="114" t="s">
        <v>149</v>
      </c>
      <c r="Y17" s="114" t="s">
        <v>150</v>
      </c>
      <c r="Z17" s="105"/>
      <c r="AA17" s="105"/>
      <c r="AB17" s="105"/>
      <c r="AC17" s="105"/>
      <c r="AD17" s="105"/>
      <c r="AE17" s="105"/>
      <c r="AF17" s="105"/>
      <c r="AG17" s="105" t="s">
        <v>151</v>
      </c>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ht="22.5" outlineLevel="1" x14ac:dyDescent="0.2">
      <c r="A18" s="130">
        <v>8</v>
      </c>
      <c r="B18" s="131" t="s">
        <v>818</v>
      </c>
      <c r="C18" s="138" t="s">
        <v>819</v>
      </c>
      <c r="D18" s="132" t="s">
        <v>200</v>
      </c>
      <c r="E18" s="133">
        <v>3.3327</v>
      </c>
      <c r="F18" s="134"/>
      <c r="G18" s="135">
        <f t="shared" si="0"/>
        <v>0</v>
      </c>
      <c r="H18" s="134">
        <v>0</v>
      </c>
      <c r="I18" s="135">
        <f t="shared" si="1"/>
        <v>0</v>
      </c>
      <c r="J18" s="134">
        <v>817</v>
      </c>
      <c r="K18" s="135">
        <f t="shared" si="2"/>
        <v>2722.82</v>
      </c>
      <c r="L18" s="135">
        <v>21</v>
      </c>
      <c r="M18" s="135">
        <f t="shared" si="3"/>
        <v>0</v>
      </c>
      <c r="N18" s="133">
        <v>0.30993999999999999</v>
      </c>
      <c r="O18" s="133">
        <f t="shared" si="4"/>
        <v>1.03</v>
      </c>
      <c r="P18" s="133">
        <v>0</v>
      </c>
      <c r="Q18" s="133">
        <f t="shared" si="5"/>
        <v>0</v>
      </c>
      <c r="R18" s="135"/>
      <c r="S18" s="135" t="s">
        <v>166</v>
      </c>
      <c r="T18" s="136" t="s">
        <v>166</v>
      </c>
      <c r="U18" s="114">
        <v>2.0089999999999999</v>
      </c>
      <c r="V18" s="114">
        <f t="shared" si="6"/>
        <v>6.7</v>
      </c>
      <c r="W18" s="114"/>
      <c r="X18" s="114" t="s">
        <v>149</v>
      </c>
      <c r="Y18" s="114" t="s">
        <v>150</v>
      </c>
      <c r="Z18" s="105"/>
      <c r="AA18" s="105"/>
      <c r="AB18" s="105"/>
      <c r="AC18" s="105"/>
      <c r="AD18" s="105"/>
      <c r="AE18" s="105"/>
      <c r="AF18" s="105"/>
      <c r="AG18" s="105" t="s">
        <v>151</v>
      </c>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outlineLevel="1" x14ac:dyDescent="0.2">
      <c r="A19" s="130">
        <v>9</v>
      </c>
      <c r="B19" s="131" t="s">
        <v>470</v>
      </c>
      <c r="C19" s="138" t="s">
        <v>471</v>
      </c>
      <c r="D19" s="132" t="s">
        <v>200</v>
      </c>
      <c r="E19" s="133">
        <v>3.3327</v>
      </c>
      <c r="F19" s="134"/>
      <c r="G19" s="135">
        <f t="shared" si="0"/>
        <v>0</v>
      </c>
      <c r="H19" s="134">
        <v>0</v>
      </c>
      <c r="I19" s="135">
        <f t="shared" si="1"/>
        <v>0</v>
      </c>
      <c r="J19" s="134">
        <v>271.5</v>
      </c>
      <c r="K19" s="135">
        <f t="shared" si="2"/>
        <v>904.83</v>
      </c>
      <c r="L19" s="135">
        <v>21</v>
      </c>
      <c r="M19" s="135">
        <f t="shared" si="3"/>
        <v>0</v>
      </c>
      <c r="N19" s="133">
        <v>0.31628000000000001</v>
      </c>
      <c r="O19" s="133">
        <f t="shared" si="4"/>
        <v>1.05</v>
      </c>
      <c r="P19" s="133">
        <v>0</v>
      </c>
      <c r="Q19" s="133">
        <f t="shared" si="5"/>
        <v>0</v>
      </c>
      <c r="R19" s="135"/>
      <c r="S19" s="135" t="s">
        <v>166</v>
      </c>
      <c r="T19" s="136" t="s">
        <v>166</v>
      </c>
      <c r="U19" s="114">
        <v>0.49</v>
      </c>
      <c r="V19" s="114">
        <f t="shared" si="6"/>
        <v>1.63</v>
      </c>
      <c r="W19" s="114"/>
      <c r="X19" s="114" t="s">
        <v>149</v>
      </c>
      <c r="Y19" s="114" t="s">
        <v>150</v>
      </c>
      <c r="Z19" s="105"/>
      <c r="AA19" s="105"/>
      <c r="AB19" s="105"/>
      <c r="AC19" s="105"/>
      <c r="AD19" s="105"/>
      <c r="AE19" s="105"/>
      <c r="AF19" s="105"/>
      <c r="AG19" s="105" t="s">
        <v>151</v>
      </c>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ht="22.5" outlineLevel="1" x14ac:dyDescent="0.2">
      <c r="A20" s="130">
        <v>10</v>
      </c>
      <c r="B20" s="131" t="s">
        <v>472</v>
      </c>
      <c r="C20" s="138" t="s">
        <v>473</v>
      </c>
      <c r="D20" s="132" t="s">
        <v>200</v>
      </c>
      <c r="E20" s="133">
        <v>99.980999999999995</v>
      </c>
      <c r="F20" s="134"/>
      <c r="G20" s="135">
        <f t="shared" si="0"/>
        <v>0</v>
      </c>
      <c r="H20" s="134">
        <v>0</v>
      </c>
      <c r="I20" s="135">
        <f t="shared" si="1"/>
        <v>0</v>
      </c>
      <c r="J20" s="134">
        <v>25</v>
      </c>
      <c r="K20" s="135">
        <f t="shared" si="2"/>
        <v>2499.5300000000002</v>
      </c>
      <c r="L20" s="135">
        <v>21</v>
      </c>
      <c r="M20" s="135">
        <f t="shared" si="3"/>
        <v>0</v>
      </c>
      <c r="N20" s="133">
        <v>0.15826000000000001</v>
      </c>
      <c r="O20" s="133">
        <f t="shared" si="4"/>
        <v>15.82</v>
      </c>
      <c r="P20" s="133">
        <v>0</v>
      </c>
      <c r="Q20" s="133">
        <f t="shared" si="5"/>
        <v>0</v>
      </c>
      <c r="R20" s="135"/>
      <c r="S20" s="135" t="s">
        <v>166</v>
      </c>
      <c r="T20" s="136" t="s">
        <v>166</v>
      </c>
      <c r="U20" s="114">
        <v>0</v>
      </c>
      <c r="V20" s="114">
        <f t="shared" si="6"/>
        <v>0</v>
      </c>
      <c r="W20" s="114"/>
      <c r="X20" s="114" t="s">
        <v>149</v>
      </c>
      <c r="Y20" s="114" t="s">
        <v>150</v>
      </c>
      <c r="Z20" s="105"/>
      <c r="AA20" s="105"/>
      <c r="AB20" s="105"/>
      <c r="AC20" s="105"/>
      <c r="AD20" s="105"/>
      <c r="AE20" s="105"/>
      <c r="AF20" s="105"/>
      <c r="AG20" s="105" t="s">
        <v>151</v>
      </c>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x14ac:dyDescent="0.2">
      <c r="A21" s="116" t="s">
        <v>143</v>
      </c>
      <c r="B21" s="117" t="s">
        <v>73</v>
      </c>
      <c r="C21" s="137" t="s">
        <v>74</v>
      </c>
      <c r="D21" s="118"/>
      <c r="E21" s="119"/>
      <c r="F21" s="120"/>
      <c r="G21" s="120">
        <f>SUMIF(AG22:AG22,"&lt;&gt;NOR",G22:G22)</f>
        <v>0</v>
      </c>
      <c r="H21" s="120"/>
      <c r="I21" s="120">
        <f>SUM(I22:I22)</f>
        <v>0</v>
      </c>
      <c r="J21" s="120"/>
      <c r="K21" s="120">
        <f>SUM(K22:K22)</f>
        <v>3500.19</v>
      </c>
      <c r="L21" s="120"/>
      <c r="M21" s="120">
        <f>SUM(M22:M22)</f>
        <v>0</v>
      </c>
      <c r="N21" s="119"/>
      <c r="O21" s="119">
        <f>SUM(O22:O22)</f>
        <v>0</v>
      </c>
      <c r="P21" s="119"/>
      <c r="Q21" s="119">
        <f>SUM(Q22:Q22)</f>
        <v>0</v>
      </c>
      <c r="R21" s="120"/>
      <c r="S21" s="120"/>
      <c r="T21" s="121"/>
      <c r="U21" s="115"/>
      <c r="V21" s="115">
        <f>SUM(V22:V22)</f>
        <v>7.38</v>
      </c>
      <c r="W21" s="115"/>
      <c r="X21" s="115"/>
      <c r="Y21" s="115"/>
      <c r="AG21" t="s">
        <v>144</v>
      </c>
    </row>
    <row r="22" spans="1:60" ht="33.75" outlineLevel="1" x14ac:dyDescent="0.2">
      <c r="A22" s="130">
        <v>11</v>
      </c>
      <c r="B22" s="131" t="s">
        <v>820</v>
      </c>
      <c r="C22" s="138" t="s">
        <v>821</v>
      </c>
      <c r="D22" s="132" t="s">
        <v>200</v>
      </c>
      <c r="E22" s="133">
        <v>1.34107</v>
      </c>
      <c r="F22" s="134"/>
      <c r="G22" s="135">
        <f>ROUND(E22*F22,2)</f>
        <v>0</v>
      </c>
      <c r="H22" s="134">
        <v>0</v>
      </c>
      <c r="I22" s="135">
        <f>ROUND(E22*H22,2)</f>
        <v>0</v>
      </c>
      <c r="J22" s="134">
        <v>2610</v>
      </c>
      <c r="K22" s="135">
        <f>ROUND(E22*J22,2)</f>
        <v>3500.19</v>
      </c>
      <c r="L22" s="135">
        <v>21</v>
      </c>
      <c r="M22" s="135">
        <f>G22*(1+L22/100)</f>
        <v>0</v>
      </c>
      <c r="N22" s="133">
        <v>5.0000000000000001E-4</v>
      </c>
      <c r="O22" s="133">
        <f>ROUND(E22*N22,2)</f>
        <v>0</v>
      </c>
      <c r="P22" s="133">
        <v>0</v>
      </c>
      <c r="Q22" s="133">
        <f>ROUND(E22*P22,2)</f>
        <v>0</v>
      </c>
      <c r="R22" s="135"/>
      <c r="S22" s="135" t="s">
        <v>166</v>
      </c>
      <c r="T22" s="136" t="s">
        <v>166</v>
      </c>
      <c r="U22" s="114">
        <v>5.5</v>
      </c>
      <c r="V22" s="114">
        <f>ROUND(E22*U22,2)</f>
        <v>7.38</v>
      </c>
      <c r="W22" s="114"/>
      <c r="X22" s="114" t="s">
        <v>149</v>
      </c>
      <c r="Y22" s="114" t="s">
        <v>150</v>
      </c>
      <c r="Z22" s="105"/>
      <c r="AA22" s="105"/>
      <c r="AB22" s="105"/>
      <c r="AC22" s="105"/>
      <c r="AD22" s="105"/>
      <c r="AE22" s="105"/>
      <c r="AF22" s="105"/>
      <c r="AG22" s="105" t="s">
        <v>151</v>
      </c>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x14ac:dyDescent="0.2">
      <c r="A23" s="116" t="s">
        <v>143</v>
      </c>
      <c r="B23" s="117" t="s">
        <v>77</v>
      </c>
      <c r="C23" s="137" t="s">
        <v>78</v>
      </c>
      <c r="D23" s="118"/>
      <c r="E23" s="119"/>
      <c r="F23" s="120"/>
      <c r="G23" s="120">
        <f>SUMIF(AG24:AG30,"&lt;&gt;NOR",G24:G30)</f>
        <v>0</v>
      </c>
      <c r="H23" s="120"/>
      <c r="I23" s="120">
        <f>SUM(I24:I30)</f>
        <v>2662.2200000000003</v>
      </c>
      <c r="J23" s="120"/>
      <c r="K23" s="120">
        <f>SUM(K24:K30)</f>
        <v>6303.26</v>
      </c>
      <c r="L23" s="120"/>
      <c r="M23" s="120">
        <f>SUM(M24:M30)</f>
        <v>0</v>
      </c>
      <c r="N23" s="119"/>
      <c r="O23" s="119">
        <f>SUM(O24:O30)</f>
        <v>119.63</v>
      </c>
      <c r="P23" s="119"/>
      <c r="Q23" s="119">
        <f>SUM(Q24:Q30)</f>
        <v>0</v>
      </c>
      <c r="R23" s="120"/>
      <c r="S23" s="120"/>
      <c r="T23" s="121"/>
      <c r="U23" s="115"/>
      <c r="V23" s="115">
        <f>SUM(V24:V30)</f>
        <v>12.19</v>
      </c>
      <c r="W23" s="115"/>
      <c r="X23" s="115"/>
      <c r="Y23" s="115"/>
      <c r="AG23" t="s">
        <v>144</v>
      </c>
    </row>
    <row r="24" spans="1:60" ht="22.5" outlineLevel="1" x14ac:dyDescent="0.2">
      <c r="A24" s="130">
        <v>12</v>
      </c>
      <c r="B24" s="131" t="s">
        <v>822</v>
      </c>
      <c r="C24" s="138" t="s">
        <v>823</v>
      </c>
      <c r="D24" s="132" t="s">
        <v>383</v>
      </c>
      <c r="E24" s="133">
        <v>116</v>
      </c>
      <c r="F24" s="134"/>
      <c r="G24" s="135">
        <f t="shared" ref="G24:G30" si="7">ROUND(E24*F24,2)</f>
        <v>0</v>
      </c>
      <c r="H24" s="134">
        <v>0</v>
      </c>
      <c r="I24" s="135">
        <f t="shared" ref="I24:I30" si="8">ROUND(E24*H24,2)</f>
        <v>0</v>
      </c>
      <c r="J24" s="134">
        <v>54.3</v>
      </c>
      <c r="K24" s="135">
        <f t="shared" ref="K24:K30" si="9">ROUND(E24*J24,2)</f>
        <v>6298.8</v>
      </c>
      <c r="L24" s="135">
        <v>21</v>
      </c>
      <c r="M24" s="135">
        <f t="shared" ref="M24:M30" si="10">G24*(1+L24/100)</f>
        <v>0</v>
      </c>
      <c r="N24" s="133">
        <v>0</v>
      </c>
      <c r="O24" s="133">
        <f t="shared" ref="O24:O30" si="11">ROUND(E24*N24,2)</f>
        <v>0</v>
      </c>
      <c r="P24" s="133">
        <v>0</v>
      </c>
      <c r="Q24" s="133">
        <f t="shared" ref="Q24:Q30" si="12">ROUND(E24*P24,2)</f>
        <v>0</v>
      </c>
      <c r="R24" s="135"/>
      <c r="S24" s="135" t="s">
        <v>166</v>
      </c>
      <c r="T24" s="136" t="s">
        <v>166</v>
      </c>
      <c r="U24" s="114">
        <v>0.105</v>
      </c>
      <c r="V24" s="114">
        <f t="shared" ref="V24:V30" si="13">ROUND(E24*U24,2)</f>
        <v>12.18</v>
      </c>
      <c r="W24" s="114"/>
      <c r="X24" s="114" t="s">
        <v>149</v>
      </c>
      <c r="Y24" s="114" t="s">
        <v>150</v>
      </c>
      <c r="Z24" s="105"/>
      <c r="AA24" s="105"/>
      <c r="AB24" s="105"/>
      <c r="AC24" s="105"/>
      <c r="AD24" s="105"/>
      <c r="AE24" s="105"/>
      <c r="AF24" s="105"/>
      <c r="AG24" s="105" t="s">
        <v>498</v>
      </c>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1:60" ht="22.5" outlineLevel="1" x14ac:dyDescent="0.2">
      <c r="A25" s="130">
        <v>13</v>
      </c>
      <c r="B25" s="131" t="s">
        <v>824</v>
      </c>
      <c r="C25" s="138" t="s">
        <v>825</v>
      </c>
      <c r="D25" s="132" t="s">
        <v>200</v>
      </c>
      <c r="E25" s="133">
        <v>3.48E-3</v>
      </c>
      <c r="F25" s="134"/>
      <c r="G25" s="135">
        <f t="shared" si="7"/>
        <v>0</v>
      </c>
      <c r="H25" s="134">
        <v>0</v>
      </c>
      <c r="I25" s="135">
        <f t="shared" si="8"/>
        <v>0</v>
      </c>
      <c r="J25" s="134">
        <v>1282</v>
      </c>
      <c r="K25" s="135">
        <f t="shared" si="9"/>
        <v>4.46</v>
      </c>
      <c r="L25" s="135">
        <v>21</v>
      </c>
      <c r="M25" s="135">
        <f t="shared" si="10"/>
        <v>0</v>
      </c>
      <c r="N25" s="133">
        <v>0</v>
      </c>
      <c r="O25" s="133">
        <f t="shared" si="11"/>
        <v>0</v>
      </c>
      <c r="P25" s="133">
        <v>2.48E-3</v>
      </c>
      <c r="Q25" s="133">
        <f t="shared" si="12"/>
        <v>0</v>
      </c>
      <c r="R25" s="135"/>
      <c r="S25" s="135" t="s">
        <v>166</v>
      </c>
      <c r="T25" s="136" t="s">
        <v>166</v>
      </c>
      <c r="U25" s="114">
        <v>1.966</v>
      </c>
      <c r="V25" s="114">
        <f t="shared" si="13"/>
        <v>0.01</v>
      </c>
      <c r="W25" s="114"/>
      <c r="X25" s="114" t="s">
        <v>149</v>
      </c>
      <c r="Y25" s="114" t="s">
        <v>150</v>
      </c>
      <c r="Z25" s="105"/>
      <c r="AA25" s="105"/>
      <c r="AB25" s="105"/>
      <c r="AC25" s="105"/>
      <c r="AD25" s="105"/>
      <c r="AE25" s="105"/>
      <c r="AF25" s="105"/>
      <c r="AG25" s="105" t="s">
        <v>498</v>
      </c>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1:60" ht="45" outlineLevel="1" x14ac:dyDescent="0.2">
      <c r="A26" s="130">
        <v>14</v>
      </c>
      <c r="B26" s="131" t="s">
        <v>826</v>
      </c>
      <c r="C26" s="138" t="s">
        <v>827</v>
      </c>
      <c r="D26" s="132" t="s">
        <v>383</v>
      </c>
      <c r="E26" s="133">
        <v>65</v>
      </c>
      <c r="F26" s="134"/>
      <c r="G26" s="135">
        <f t="shared" si="7"/>
        <v>0</v>
      </c>
      <c r="H26" s="134">
        <v>14.4</v>
      </c>
      <c r="I26" s="135">
        <f t="shared" si="8"/>
        <v>936</v>
      </c>
      <c r="J26" s="134">
        <v>0</v>
      </c>
      <c r="K26" s="135">
        <f t="shared" si="9"/>
        <v>0</v>
      </c>
      <c r="L26" s="135">
        <v>21</v>
      </c>
      <c r="M26" s="135">
        <f t="shared" si="10"/>
        <v>0</v>
      </c>
      <c r="N26" s="133">
        <v>0.16700000000000001</v>
      </c>
      <c r="O26" s="133">
        <f t="shared" si="11"/>
        <v>10.86</v>
      </c>
      <c r="P26" s="133">
        <v>0</v>
      </c>
      <c r="Q26" s="133">
        <f t="shared" si="12"/>
        <v>0</v>
      </c>
      <c r="R26" s="135" t="s">
        <v>528</v>
      </c>
      <c r="S26" s="135" t="s">
        <v>166</v>
      </c>
      <c r="T26" s="136" t="s">
        <v>166</v>
      </c>
      <c r="U26" s="114">
        <v>0</v>
      </c>
      <c r="V26" s="114">
        <f t="shared" si="13"/>
        <v>0</v>
      </c>
      <c r="W26" s="114"/>
      <c r="X26" s="114" t="s">
        <v>164</v>
      </c>
      <c r="Y26" s="114" t="s">
        <v>150</v>
      </c>
      <c r="Z26" s="105"/>
      <c r="AA26" s="105"/>
      <c r="AB26" s="105"/>
      <c r="AC26" s="105"/>
      <c r="AD26" s="105"/>
      <c r="AE26" s="105"/>
      <c r="AF26" s="105"/>
      <c r="AG26" s="105" t="s">
        <v>778</v>
      </c>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60" ht="45" outlineLevel="1" x14ac:dyDescent="0.2">
      <c r="A27" s="130">
        <v>15</v>
      </c>
      <c r="B27" s="131" t="s">
        <v>828</v>
      </c>
      <c r="C27" s="138" t="s">
        <v>829</v>
      </c>
      <c r="D27" s="132" t="s">
        <v>383</v>
      </c>
      <c r="E27" s="133">
        <v>46</v>
      </c>
      <c r="F27" s="134"/>
      <c r="G27" s="135">
        <f t="shared" si="7"/>
        <v>0</v>
      </c>
      <c r="H27" s="134">
        <v>17.899999999999999</v>
      </c>
      <c r="I27" s="135">
        <f t="shared" si="8"/>
        <v>823.4</v>
      </c>
      <c r="J27" s="134">
        <v>0</v>
      </c>
      <c r="K27" s="135">
        <f t="shared" si="9"/>
        <v>0</v>
      </c>
      <c r="L27" s="135">
        <v>21</v>
      </c>
      <c r="M27" s="135">
        <f t="shared" si="10"/>
        <v>0</v>
      </c>
      <c r="N27" s="133">
        <v>0.14874000000000001</v>
      </c>
      <c r="O27" s="133">
        <f t="shared" si="11"/>
        <v>6.84</v>
      </c>
      <c r="P27" s="133">
        <v>0</v>
      </c>
      <c r="Q27" s="133">
        <f t="shared" si="12"/>
        <v>0</v>
      </c>
      <c r="R27" s="135" t="s">
        <v>528</v>
      </c>
      <c r="S27" s="135" t="s">
        <v>166</v>
      </c>
      <c r="T27" s="136" t="s">
        <v>166</v>
      </c>
      <c r="U27" s="114">
        <v>0</v>
      </c>
      <c r="V27" s="114">
        <f t="shared" si="13"/>
        <v>0</v>
      </c>
      <c r="W27" s="114"/>
      <c r="X27" s="114" t="s">
        <v>164</v>
      </c>
      <c r="Y27" s="114" t="s">
        <v>150</v>
      </c>
      <c r="Z27" s="105"/>
      <c r="AA27" s="105"/>
      <c r="AB27" s="105"/>
      <c r="AC27" s="105"/>
      <c r="AD27" s="105"/>
      <c r="AE27" s="105"/>
      <c r="AF27" s="105"/>
      <c r="AG27" s="105" t="s">
        <v>778</v>
      </c>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60" ht="45" outlineLevel="1" x14ac:dyDescent="0.2">
      <c r="A28" s="130">
        <v>16</v>
      </c>
      <c r="B28" s="131" t="s">
        <v>830</v>
      </c>
      <c r="C28" s="138" t="s">
        <v>831</v>
      </c>
      <c r="D28" s="132" t="s">
        <v>383</v>
      </c>
      <c r="E28" s="133">
        <v>5</v>
      </c>
      <c r="F28" s="134"/>
      <c r="G28" s="135">
        <f t="shared" si="7"/>
        <v>0</v>
      </c>
      <c r="H28" s="134">
        <v>35.1</v>
      </c>
      <c r="I28" s="135">
        <f t="shared" si="8"/>
        <v>175.5</v>
      </c>
      <c r="J28" s="134">
        <v>0</v>
      </c>
      <c r="K28" s="135">
        <f t="shared" si="9"/>
        <v>0</v>
      </c>
      <c r="L28" s="135">
        <v>21</v>
      </c>
      <c r="M28" s="135">
        <f t="shared" si="10"/>
        <v>0</v>
      </c>
      <c r="N28" s="133">
        <v>5.2595599999999996</v>
      </c>
      <c r="O28" s="133">
        <f t="shared" si="11"/>
        <v>26.3</v>
      </c>
      <c r="P28" s="133">
        <v>0</v>
      </c>
      <c r="Q28" s="133">
        <f t="shared" si="12"/>
        <v>0</v>
      </c>
      <c r="R28" s="135" t="s">
        <v>528</v>
      </c>
      <c r="S28" s="135" t="s">
        <v>166</v>
      </c>
      <c r="T28" s="136" t="s">
        <v>166</v>
      </c>
      <c r="U28" s="114">
        <v>0</v>
      </c>
      <c r="V28" s="114">
        <f t="shared" si="13"/>
        <v>0</v>
      </c>
      <c r="W28" s="114"/>
      <c r="X28" s="114" t="s">
        <v>164</v>
      </c>
      <c r="Y28" s="114" t="s">
        <v>150</v>
      </c>
      <c r="Z28" s="105"/>
      <c r="AA28" s="105"/>
      <c r="AB28" s="105"/>
      <c r="AC28" s="105"/>
      <c r="AD28" s="105"/>
      <c r="AE28" s="105"/>
      <c r="AF28" s="105"/>
      <c r="AG28" s="105" t="s">
        <v>778</v>
      </c>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60" ht="22.5" outlineLevel="1" x14ac:dyDescent="0.2">
      <c r="A29" s="130">
        <v>17</v>
      </c>
      <c r="B29" s="131" t="s">
        <v>832</v>
      </c>
      <c r="C29" s="138" t="s">
        <v>833</v>
      </c>
      <c r="D29" s="132" t="s">
        <v>162</v>
      </c>
      <c r="E29" s="133">
        <v>580</v>
      </c>
      <c r="F29" s="134"/>
      <c r="G29" s="135">
        <f t="shared" si="7"/>
        <v>0</v>
      </c>
      <c r="H29" s="134">
        <v>0.53</v>
      </c>
      <c r="I29" s="135">
        <f t="shared" si="8"/>
        <v>307.39999999999998</v>
      </c>
      <c r="J29" s="134">
        <v>0</v>
      </c>
      <c r="K29" s="135">
        <f t="shared" si="9"/>
        <v>0</v>
      </c>
      <c r="L29" s="135">
        <v>21</v>
      </c>
      <c r="M29" s="135">
        <f t="shared" si="10"/>
        <v>0</v>
      </c>
      <c r="N29" s="133">
        <v>0.12959999999999999</v>
      </c>
      <c r="O29" s="133">
        <f t="shared" si="11"/>
        <v>75.17</v>
      </c>
      <c r="P29" s="133">
        <v>0</v>
      </c>
      <c r="Q29" s="133">
        <f t="shared" si="12"/>
        <v>0</v>
      </c>
      <c r="R29" s="135" t="s">
        <v>528</v>
      </c>
      <c r="S29" s="135" t="s">
        <v>166</v>
      </c>
      <c r="T29" s="136" t="s">
        <v>166</v>
      </c>
      <c r="U29" s="114">
        <v>0</v>
      </c>
      <c r="V29" s="114">
        <f t="shared" si="13"/>
        <v>0</v>
      </c>
      <c r="W29" s="114"/>
      <c r="X29" s="114" t="s">
        <v>164</v>
      </c>
      <c r="Y29" s="114" t="s">
        <v>150</v>
      </c>
      <c r="Z29" s="105"/>
      <c r="AA29" s="105"/>
      <c r="AB29" s="105"/>
      <c r="AC29" s="105"/>
      <c r="AD29" s="105"/>
      <c r="AE29" s="105"/>
      <c r="AF29" s="105"/>
      <c r="AG29" s="105" t="s">
        <v>165</v>
      </c>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60" ht="22.5" outlineLevel="1" x14ac:dyDescent="0.2">
      <c r="A30" s="130">
        <v>18</v>
      </c>
      <c r="B30" s="131" t="s">
        <v>834</v>
      </c>
      <c r="C30" s="138" t="s">
        <v>835</v>
      </c>
      <c r="D30" s="132" t="s">
        <v>162</v>
      </c>
      <c r="E30" s="133">
        <v>5.8</v>
      </c>
      <c r="F30" s="134"/>
      <c r="G30" s="135">
        <f t="shared" si="7"/>
        <v>0</v>
      </c>
      <c r="H30" s="134">
        <v>72.400000000000006</v>
      </c>
      <c r="I30" s="135">
        <f t="shared" si="8"/>
        <v>419.92</v>
      </c>
      <c r="J30" s="134">
        <v>0</v>
      </c>
      <c r="K30" s="135">
        <f t="shared" si="9"/>
        <v>0</v>
      </c>
      <c r="L30" s="135">
        <v>21</v>
      </c>
      <c r="M30" s="135">
        <f t="shared" si="10"/>
        <v>0</v>
      </c>
      <c r="N30" s="133">
        <v>0.08</v>
      </c>
      <c r="O30" s="133">
        <f t="shared" si="11"/>
        <v>0.46</v>
      </c>
      <c r="P30" s="133">
        <v>0</v>
      </c>
      <c r="Q30" s="133">
        <f t="shared" si="12"/>
        <v>0</v>
      </c>
      <c r="R30" s="135" t="s">
        <v>528</v>
      </c>
      <c r="S30" s="135" t="s">
        <v>166</v>
      </c>
      <c r="T30" s="136" t="s">
        <v>166</v>
      </c>
      <c r="U30" s="114">
        <v>0</v>
      </c>
      <c r="V30" s="114">
        <f t="shared" si="13"/>
        <v>0</v>
      </c>
      <c r="W30" s="114"/>
      <c r="X30" s="114" t="s">
        <v>164</v>
      </c>
      <c r="Y30" s="114" t="s">
        <v>150</v>
      </c>
      <c r="Z30" s="105"/>
      <c r="AA30" s="105"/>
      <c r="AB30" s="105"/>
      <c r="AC30" s="105"/>
      <c r="AD30" s="105"/>
      <c r="AE30" s="105"/>
      <c r="AF30" s="105"/>
      <c r="AG30" s="105" t="s">
        <v>165</v>
      </c>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1:60" x14ac:dyDescent="0.2">
      <c r="A31" s="116" t="s">
        <v>143</v>
      </c>
      <c r="B31" s="117" t="s">
        <v>89</v>
      </c>
      <c r="C31" s="137" t="s">
        <v>90</v>
      </c>
      <c r="D31" s="118"/>
      <c r="E31" s="119"/>
      <c r="F31" s="120"/>
      <c r="G31" s="120">
        <f>SUMIF(AG32:AG33,"&lt;&gt;NOR",G32:G33)</f>
        <v>0</v>
      </c>
      <c r="H31" s="120"/>
      <c r="I31" s="120">
        <f>SUM(I32:I33)</f>
        <v>25000</v>
      </c>
      <c r="J31" s="120"/>
      <c r="K31" s="120">
        <f>SUM(K32:K33)</f>
        <v>59000</v>
      </c>
      <c r="L31" s="120"/>
      <c r="M31" s="120">
        <f>SUM(M32:M33)</f>
        <v>0</v>
      </c>
      <c r="N31" s="119"/>
      <c r="O31" s="119">
        <f>SUM(O32:O33)</f>
        <v>0</v>
      </c>
      <c r="P31" s="119"/>
      <c r="Q31" s="119">
        <f>SUM(Q32:Q33)</f>
        <v>0</v>
      </c>
      <c r="R31" s="120"/>
      <c r="S31" s="120"/>
      <c r="T31" s="121"/>
      <c r="U31" s="115"/>
      <c r="V31" s="115">
        <f>SUM(V32:V33)</f>
        <v>0</v>
      </c>
      <c r="W31" s="115"/>
      <c r="X31" s="115"/>
      <c r="Y31" s="115"/>
      <c r="AG31" t="s">
        <v>144</v>
      </c>
    </row>
    <row r="32" spans="1:60" ht="22.5" outlineLevel="1" x14ac:dyDescent="0.2">
      <c r="A32" s="130">
        <v>19</v>
      </c>
      <c r="B32" s="131" t="s">
        <v>836</v>
      </c>
      <c r="C32" s="138" t="s">
        <v>1229</v>
      </c>
      <c r="D32" s="132" t="s">
        <v>303</v>
      </c>
      <c r="E32" s="133">
        <v>1</v>
      </c>
      <c r="F32" s="134"/>
      <c r="G32" s="135">
        <f>ROUND(E32*F32,2)</f>
        <v>0</v>
      </c>
      <c r="H32" s="134">
        <v>0</v>
      </c>
      <c r="I32" s="135">
        <f>ROUND(E32*H32,2)</f>
        <v>0</v>
      </c>
      <c r="J32" s="134">
        <v>59000</v>
      </c>
      <c r="K32" s="135">
        <f>ROUND(E32*J32,2)</f>
        <v>59000</v>
      </c>
      <c r="L32" s="135">
        <v>21</v>
      </c>
      <c r="M32" s="135">
        <f>G32*(1+L32/100)</f>
        <v>0</v>
      </c>
      <c r="N32" s="133">
        <v>0</v>
      </c>
      <c r="O32" s="133">
        <f>ROUND(E32*N32,2)</f>
        <v>0</v>
      </c>
      <c r="P32" s="133">
        <v>0</v>
      </c>
      <c r="Q32" s="133">
        <f>ROUND(E32*P32,2)</f>
        <v>0</v>
      </c>
      <c r="R32" s="135"/>
      <c r="S32" s="135" t="s">
        <v>147</v>
      </c>
      <c r="T32" s="136" t="s">
        <v>148</v>
      </c>
      <c r="U32" s="114">
        <v>0</v>
      </c>
      <c r="V32" s="114">
        <f>ROUND(E32*U32,2)</f>
        <v>0</v>
      </c>
      <c r="W32" s="114"/>
      <c r="X32" s="114" t="s">
        <v>149</v>
      </c>
      <c r="Y32" s="114" t="s">
        <v>150</v>
      </c>
      <c r="Z32" s="105"/>
      <c r="AA32" s="105"/>
      <c r="AB32" s="105"/>
      <c r="AC32" s="105"/>
      <c r="AD32" s="105"/>
      <c r="AE32" s="105"/>
      <c r="AF32" s="105"/>
      <c r="AG32" s="105" t="s">
        <v>498</v>
      </c>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1:60" ht="22.5" outlineLevel="1" x14ac:dyDescent="0.2">
      <c r="A33" s="130">
        <v>20</v>
      </c>
      <c r="B33" s="131" t="s">
        <v>837</v>
      </c>
      <c r="C33" s="138" t="s">
        <v>1230</v>
      </c>
      <c r="D33" s="132" t="s">
        <v>303</v>
      </c>
      <c r="E33" s="133">
        <v>1</v>
      </c>
      <c r="F33" s="134"/>
      <c r="G33" s="135">
        <f>ROUND(E33*F33,2)</f>
        <v>0</v>
      </c>
      <c r="H33" s="134">
        <v>25000</v>
      </c>
      <c r="I33" s="135">
        <f>ROUND(E33*H33,2)</f>
        <v>25000</v>
      </c>
      <c r="J33" s="134">
        <v>0</v>
      </c>
      <c r="K33" s="135">
        <f>ROUND(E33*J33,2)</f>
        <v>0</v>
      </c>
      <c r="L33" s="135">
        <v>21</v>
      </c>
      <c r="M33" s="135">
        <f>G33*(1+L33/100)</f>
        <v>0</v>
      </c>
      <c r="N33" s="133">
        <v>0</v>
      </c>
      <c r="O33" s="133">
        <f>ROUND(E33*N33,2)</f>
        <v>0</v>
      </c>
      <c r="P33" s="133">
        <v>0</v>
      </c>
      <c r="Q33" s="133">
        <f>ROUND(E33*P33,2)</f>
        <v>0</v>
      </c>
      <c r="R33" s="135"/>
      <c r="S33" s="135" t="s">
        <v>147</v>
      </c>
      <c r="T33" s="136" t="s">
        <v>148</v>
      </c>
      <c r="U33" s="114">
        <v>0</v>
      </c>
      <c r="V33" s="114">
        <f>ROUND(E33*U33,2)</f>
        <v>0</v>
      </c>
      <c r="W33" s="114"/>
      <c r="X33" s="114" t="s">
        <v>164</v>
      </c>
      <c r="Y33" s="114" t="s">
        <v>150</v>
      </c>
      <c r="Z33" s="105"/>
      <c r="AA33" s="105"/>
      <c r="AB33" s="105"/>
      <c r="AC33" s="105"/>
      <c r="AD33" s="105"/>
      <c r="AE33" s="105"/>
      <c r="AF33" s="105"/>
      <c r="AG33" s="105" t="s">
        <v>165</v>
      </c>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1:60" x14ac:dyDescent="0.2">
      <c r="A34" s="116" t="s">
        <v>143</v>
      </c>
      <c r="B34" s="117" t="s">
        <v>91</v>
      </c>
      <c r="C34" s="137" t="s">
        <v>92</v>
      </c>
      <c r="D34" s="118"/>
      <c r="E34" s="119"/>
      <c r="F34" s="120"/>
      <c r="G34" s="120">
        <f>SUMIF(AG35:AG39,"&lt;&gt;NOR",G35:G39)</f>
        <v>0</v>
      </c>
      <c r="H34" s="120"/>
      <c r="I34" s="120">
        <f>SUM(I35:I39)</f>
        <v>35860.379999999997</v>
      </c>
      <c r="J34" s="120"/>
      <c r="K34" s="120">
        <f>SUM(K35:K39)</f>
        <v>22491.020000000004</v>
      </c>
      <c r="L34" s="120"/>
      <c r="M34" s="120">
        <f>SUM(M35:M39)</f>
        <v>0</v>
      </c>
      <c r="N34" s="119"/>
      <c r="O34" s="119">
        <f>SUM(O35:O39)</f>
        <v>0</v>
      </c>
      <c r="P34" s="119"/>
      <c r="Q34" s="119">
        <f>SUM(Q35:Q39)</f>
        <v>0</v>
      </c>
      <c r="R34" s="120"/>
      <c r="S34" s="120"/>
      <c r="T34" s="121"/>
      <c r="U34" s="115"/>
      <c r="V34" s="115">
        <f>SUM(V35:V39)</f>
        <v>37.490000000000009</v>
      </c>
      <c r="W34" s="115"/>
      <c r="X34" s="115"/>
      <c r="Y34" s="115"/>
      <c r="AG34" t="s">
        <v>144</v>
      </c>
    </row>
    <row r="35" spans="1:60" ht="33.75" outlineLevel="1" x14ac:dyDescent="0.2">
      <c r="A35" s="130">
        <v>21</v>
      </c>
      <c r="B35" s="131" t="s">
        <v>838</v>
      </c>
      <c r="C35" s="138" t="s">
        <v>839</v>
      </c>
      <c r="D35" s="132" t="s">
        <v>383</v>
      </c>
      <c r="E35" s="133">
        <v>65</v>
      </c>
      <c r="F35" s="134"/>
      <c r="G35" s="135">
        <f>ROUND(E35*F35,2)</f>
        <v>0</v>
      </c>
      <c r="H35" s="134">
        <v>279.27</v>
      </c>
      <c r="I35" s="135">
        <f>ROUND(E35*H35,2)</f>
        <v>18152.55</v>
      </c>
      <c r="J35" s="134">
        <v>179.23</v>
      </c>
      <c r="K35" s="135">
        <f>ROUND(E35*J35,2)</f>
        <v>11649.95</v>
      </c>
      <c r="L35" s="135">
        <v>21</v>
      </c>
      <c r="M35" s="135">
        <f>G35*(1+L35/100)</f>
        <v>0</v>
      </c>
      <c r="N35" s="133">
        <v>0</v>
      </c>
      <c r="O35" s="133">
        <f>ROUND(E35*N35,2)</f>
        <v>0</v>
      </c>
      <c r="P35" s="133">
        <v>0</v>
      </c>
      <c r="Q35" s="133">
        <f>ROUND(E35*P35,2)</f>
        <v>0</v>
      </c>
      <c r="R35" s="135"/>
      <c r="S35" s="135" t="s">
        <v>166</v>
      </c>
      <c r="T35" s="136" t="s">
        <v>166</v>
      </c>
      <c r="U35" s="114">
        <v>0.29737999999999998</v>
      </c>
      <c r="V35" s="114">
        <f>ROUND(E35*U35,2)</f>
        <v>19.329999999999998</v>
      </c>
      <c r="W35" s="114"/>
      <c r="X35" s="114" t="s">
        <v>149</v>
      </c>
      <c r="Y35" s="114" t="s">
        <v>150</v>
      </c>
      <c r="Z35" s="105"/>
      <c r="AA35" s="105"/>
      <c r="AB35" s="105"/>
      <c r="AC35" s="105"/>
      <c r="AD35" s="105"/>
      <c r="AE35" s="105"/>
      <c r="AF35" s="105"/>
      <c r="AG35" s="105" t="s">
        <v>498</v>
      </c>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1:60" ht="33.75" outlineLevel="1" x14ac:dyDescent="0.2">
      <c r="A36" s="130">
        <v>22</v>
      </c>
      <c r="B36" s="131" t="s">
        <v>840</v>
      </c>
      <c r="C36" s="138" t="s">
        <v>841</v>
      </c>
      <c r="D36" s="132" t="s">
        <v>383</v>
      </c>
      <c r="E36" s="133">
        <v>46</v>
      </c>
      <c r="F36" s="134"/>
      <c r="G36" s="135">
        <f>ROUND(E36*F36,2)</f>
        <v>0</v>
      </c>
      <c r="H36" s="134">
        <v>339.67</v>
      </c>
      <c r="I36" s="135">
        <f>ROUND(E36*H36,2)</f>
        <v>15624.82</v>
      </c>
      <c r="J36" s="134">
        <v>185.33</v>
      </c>
      <c r="K36" s="135">
        <f>ROUND(E36*J36,2)</f>
        <v>8525.18</v>
      </c>
      <c r="L36" s="135">
        <v>21</v>
      </c>
      <c r="M36" s="135">
        <f>G36*(1+L36/100)</f>
        <v>0</v>
      </c>
      <c r="N36" s="133">
        <v>0</v>
      </c>
      <c r="O36" s="133">
        <f>ROUND(E36*N36,2)</f>
        <v>0</v>
      </c>
      <c r="P36" s="133">
        <v>0</v>
      </c>
      <c r="Q36" s="133">
        <f>ROUND(E36*P36,2)</f>
        <v>0</v>
      </c>
      <c r="R36" s="135"/>
      <c r="S36" s="135" t="s">
        <v>166</v>
      </c>
      <c r="T36" s="136" t="s">
        <v>166</v>
      </c>
      <c r="U36" s="114">
        <v>0.30737999999999999</v>
      </c>
      <c r="V36" s="114">
        <f>ROUND(E36*U36,2)</f>
        <v>14.14</v>
      </c>
      <c r="W36" s="114"/>
      <c r="X36" s="114" t="s">
        <v>149</v>
      </c>
      <c r="Y36" s="114" t="s">
        <v>150</v>
      </c>
      <c r="Z36" s="105"/>
      <c r="AA36" s="105"/>
      <c r="AB36" s="105"/>
      <c r="AC36" s="105"/>
      <c r="AD36" s="105"/>
      <c r="AE36" s="105"/>
      <c r="AF36" s="105"/>
      <c r="AG36" s="105" t="s">
        <v>498</v>
      </c>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1:60" ht="33.75" outlineLevel="1" x14ac:dyDescent="0.2">
      <c r="A37" s="130">
        <v>23</v>
      </c>
      <c r="B37" s="131" t="s">
        <v>742</v>
      </c>
      <c r="C37" s="138" t="s">
        <v>743</v>
      </c>
      <c r="D37" s="132" t="s">
        <v>383</v>
      </c>
      <c r="E37" s="133">
        <v>5</v>
      </c>
      <c r="F37" s="134"/>
      <c r="G37" s="135">
        <f>ROUND(E37*F37,2)</f>
        <v>0</v>
      </c>
      <c r="H37" s="134">
        <v>410.57</v>
      </c>
      <c r="I37" s="135">
        <f>ROUND(E37*H37,2)</f>
        <v>2052.85</v>
      </c>
      <c r="J37" s="134">
        <v>191.43</v>
      </c>
      <c r="K37" s="135">
        <f>ROUND(E37*J37,2)</f>
        <v>957.15</v>
      </c>
      <c r="L37" s="135">
        <v>21</v>
      </c>
      <c r="M37" s="135">
        <f>G37*(1+L37/100)</f>
        <v>0</v>
      </c>
      <c r="N37" s="133">
        <v>0</v>
      </c>
      <c r="O37" s="133">
        <f>ROUND(E37*N37,2)</f>
        <v>0</v>
      </c>
      <c r="P37" s="133">
        <v>0</v>
      </c>
      <c r="Q37" s="133">
        <f>ROUND(E37*P37,2)</f>
        <v>0</v>
      </c>
      <c r="R37" s="135"/>
      <c r="S37" s="135" t="s">
        <v>166</v>
      </c>
      <c r="T37" s="136" t="s">
        <v>166</v>
      </c>
      <c r="U37" s="114">
        <v>0.31738</v>
      </c>
      <c r="V37" s="114">
        <f>ROUND(E37*U37,2)</f>
        <v>1.59</v>
      </c>
      <c r="W37" s="114"/>
      <c r="X37" s="114" t="s">
        <v>149</v>
      </c>
      <c r="Y37" s="114" t="s">
        <v>150</v>
      </c>
      <c r="Z37" s="105"/>
      <c r="AA37" s="105"/>
      <c r="AB37" s="105"/>
      <c r="AC37" s="105"/>
      <c r="AD37" s="105"/>
      <c r="AE37" s="105"/>
      <c r="AF37" s="105"/>
      <c r="AG37" s="105" t="s">
        <v>498</v>
      </c>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1:60" ht="22.5" outlineLevel="1" x14ac:dyDescent="0.2">
      <c r="A38" s="130">
        <v>24</v>
      </c>
      <c r="B38" s="131" t="s">
        <v>744</v>
      </c>
      <c r="C38" s="138" t="s">
        <v>745</v>
      </c>
      <c r="D38" s="132" t="s">
        <v>383</v>
      </c>
      <c r="E38" s="133">
        <v>116</v>
      </c>
      <c r="F38" s="134"/>
      <c r="G38" s="135">
        <f>ROUND(E38*F38,2)</f>
        <v>0</v>
      </c>
      <c r="H38" s="134">
        <v>0.26</v>
      </c>
      <c r="I38" s="135">
        <f>ROUND(E38*H38,2)</f>
        <v>30.16</v>
      </c>
      <c r="J38" s="134">
        <v>10.24</v>
      </c>
      <c r="K38" s="135">
        <f>ROUND(E38*J38,2)</f>
        <v>1187.8399999999999</v>
      </c>
      <c r="L38" s="135">
        <v>21</v>
      </c>
      <c r="M38" s="135">
        <f>G38*(1+L38/100)</f>
        <v>0</v>
      </c>
      <c r="N38" s="133">
        <v>0</v>
      </c>
      <c r="O38" s="133">
        <f>ROUND(E38*N38,2)</f>
        <v>0</v>
      </c>
      <c r="P38" s="133">
        <v>0</v>
      </c>
      <c r="Q38" s="133">
        <f>ROUND(E38*P38,2)</f>
        <v>0</v>
      </c>
      <c r="R38" s="135"/>
      <c r="S38" s="135" t="s">
        <v>166</v>
      </c>
      <c r="T38" s="136" t="s">
        <v>166</v>
      </c>
      <c r="U38" s="114">
        <v>1.7999999999999999E-2</v>
      </c>
      <c r="V38" s="114">
        <f>ROUND(E38*U38,2)</f>
        <v>2.09</v>
      </c>
      <c r="W38" s="114"/>
      <c r="X38" s="114" t="s">
        <v>149</v>
      </c>
      <c r="Y38" s="114" t="s">
        <v>150</v>
      </c>
      <c r="Z38" s="105"/>
      <c r="AA38" s="105"/>
      <c r="AB38" s="105"/>
      <c r="AC38" s="105"/>
      <c r="AD38" s="105"/>
      <c r="AE38" s="105"/>
      <c r="AF38" s="105"/>
      <c r="AG38" s="105" t="s">
        <v>498</v>
      </c>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1:60" ht="22.5" outlineLevel="1" x14ac:dyDescent="0.2">
      <c r="A39" s="130">
        <v>25</v>
      </c>
      <c r="B39" s="131" t="s">
        <v>746</v>
      </c>
      <c r="C39" s="138" t="s">
        <v>747</v>
      </c>
      <c r="D39" s="132" t="s">
        <v>200</v>
      </c>
      <c r="E39" s="133">
        <v>0.10440000000000001</v>
      </c>
      <c r="F39" s="134"/>
      <c r="G39" s="135">
        <f>ROUND(E39*F39,2)</f>
        <v>0</v>
      </c>
      <c r="H39" s="134">
        <v>0</v>
      </c>
      <c r="I39" s="135">
        <f>ROUND(E39*H39,2)</f>
        <v>0</v>
      </c>
      <c r="J39" s="134">
        <v>1637</v>
      </c>
      <c r="K39" s="135">
        <f>ROUND(E39*J39,2)</f>
        <v>170.9</v>
      </c>
      <c r="L39" s="135">
        <v>21</v>
      </c>
      <c r="M39" s="135">
        <f>G39*(1+L39/100)</f>
        <v>0</v>
      </c>
      <c r="N39" s="133">
        <v>0</v>
      </c>
      <c r="O39" s="133">
        <f>ROUND(E39*N39,2)</f>
        <v>0</v>
      </c>
      <c r="P39" s="133">
        <v>0</v>
      </c>
      <c r="Q39" s="133">
        <f>ROUND(E39*P39,2)</f>
        <v>0</v>
      </c>
      <c r="R39" s="135"/>
      <c r="S39" s="135" t="s">
        <v>166</v>
      </c>
      <c r="T39" s="136" t="s">
        <v>166</v>
      </c>
      <c r="U39" s="114">
        <v>3.246</v>
      </c>
      <c r="V39" s="114">
        <f>ROUND(E39*U39,2)</f>
        <v>0.34</v>
      </c>
      <c r="W39" s="114"/>
      <c r="X39" s="114" t="s">
        <v>149</v>
      </c>
      <c r="Y39" s="114" t="s">
        <v>150</v>
      </c>
      <c r="Z39" s="105"/>
      <c r="AA39" s="105"/>
      <c r="AB39" s="105"/>
      <c r="AC39" s="105"/>
      <c r="AD39" s="105"/>
      <c r="AE39" s="105"/>
      <c r="AF39" s="105"/>
      <c r="AG39" s="105" t="s">
        <v>498</v>
      </c>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1:60" x14ac:dyDescent="0.2">
      <c r="A40" s="116" t="s">
        <v>143</v>
      </c>
      <c r="B40" s="117" t="s">
        <v>93</v>
      </c>
      <c r="C40" s="137" t="s">
        <v>94</v>
      </c>
      <c r="D40" s="118"/>
      <c r="E40" s="119"/>
      <c r="F40" s="120"/>
      <c r="G40" s="120">
        <f>SUMIF(AG41:AG48,"&lt;&gt;NOR",G41:G48)</f>
        <v>0</v>
      </c>
      <c r="H40" s="120"/>
      <c r="I40" s="120">
        <f>SUM(I41:I48)</f>
        <v>27748.680000000004</v>
      </c>
      <c r="J40" s="120"/>
      <c r="K40" s="120">
        <f>SUM(K41:K48)</f>
        <v>3358.0900000000006</v>
      </c>
      <c r="L40" s="120"/>
      <c r="M40" s="120">
        <f>SUM(M41:M48)</f>
        <v>0</v>
      </c>
      <c r="N40" s="119"/>
      <c r="O40" s="119">
        <f>SUM(O41:O48)</f>
        <v>0</v>
      </c>
      <c r="P40" s="119"/>
      <c r="Q40" s="119">
        <f>SUM(Q41:Q48)</f>
        <v>0</v>
      </c>
      <c r="R40" s="120"/>
      <c r="S40" s="120"/>
      <c r="T40" s="121"/>
      <c r="U40" s="115"/>
      <c r="V40" s="115">
        <f>SUM(V41:V48)</f>
        <v>5.98</v>
      </c>
      <c r="W40" s="115"/>
      <c r="X40" s="115"/>
      <c r="Y40" s="115"/>
      <c r="AG40" t="s">
        <v>144</v>
      </c>
    </row>
    <row r="41" spans="1:60" ht="22.5" outlineLevel="1" x14ac:dyDescent="0.2">
      <c r="A41" s="130">
        <v>26</v>
      </c>
      <c r="B41" s="131" t="s">
        <v>842</v>
      </c>
      <c r="C41" s="138" t="s">
        <v>843</v>
      </c>
      <c r="D41" s="132" t="s">
        <v>162</v>
      </c>
      <c r="E41" s="133">
        <v>1</v>
      </c>
      <c r="F41" s="134"/>
      <c r="G41" s="135">
        <f t="shared" ref="G41:G48" si="14">ROUND(E41*F41,2)</f>
        <v>0</v>
      </c>
      <c r="H41" s="134">
        <v>669.11</v>
      </c>
      <c r="I41" s="135">
        <f t="shared" ref="I41:I48" si="15">ROUND(E41*H41,2)</f>
        <v>669.11</v>
      </c>
      <c r="J41" s="134">
        <v>127.89</v>
      </c>
      <c r="K41" s="135">
        <f t="shared" ref="K41:K48" si="16">ROUND(E41*J41,2)</f>
        <v>127.89</v>
      </c>
      <c r="L41" s="135">
        <v>21</v>
      </c>
      <c r="M41" s="135">
        <f t="shared" ref="M41:M48" si="17">G41*(1+L41/100)</f>
        <v>0</v>
      </c>
      <c r="N41" s="133">
        <v>0</v>
      </c>
      <c r="O41" s="133">
        <f t="shared" ref="O41:O48" si="18">ROUND(E41*N41,2)</f>
        <v>0</v>
      </c>
      <c r="P41" s="133">
        <v>0</v>
      </c>
      <c r="Q41" s="133">
        <f t="shared" ref="Q41:Q48" si="19">ROUND(E41*P41,2)</f>
        <v>0</v>
      </c>
      <c r="R41" s="135"/>
      <c r="S41" s="135" t="s">
        <v>166</v>
      </c>
      <c r="T41" s="136" t="s">
        <v>166</v>
      </c>
      <c r="U41" s="114">
        <v>0.22700000000000001</v>
      </c>
      <c r="V41" s="114">
        <f t="shared" ref="V41:V48" si="20">ROUND(E41*U41,2)</f>
        <v>0.23</v>
      </c>
      <c r="W41" s="114"/>
      <c r="X41" s="114" t="s">
        <v>149</v>
      </c>
      <c r="Y41" s="114" t="s">
        <v>150</v>
      </c>
      <c r="Z41" s="105"/>
      <c r="AA41" s="105"/>
      <c r="AB41" s="105"/>
      <c r="AC41" s="105"/>
      <c r="AD41" s="105"/>
      <c r="AE41" s="105"/>
      <c r="AF41" s="105"/>
      <c r="AG41" s="105" t="s">
        <v>498</v>
      </c>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1:60" ht="33.75" outlineLevel="1" x14ac:dyDescent="0.2">
      <c r="A42" s="130">
        <v>27</v>
      </c>
      <c r="B42" s="131" t="s">
        <v>844</v>
      </c>
      <c r="C42" s="138" t="s">
        <v>845</v>
      </c>
      <c r="D42" s="132" t="s">
        <v>162</v>
      </c>
      <c r="E42" s="133">
        <v>17</v>
      </c>
      <c r="F42" s="134"/>
      <c r="G42" s="135">
        <f t="shared" si="14"/>
        <v>0</v>
      </c>
      <c r="H42" s="134">
        <v>865.61</v>
      </c>
      <c r="I42" s="135">
        <f t="shared" si="15"/>
        <v>14715.37</v>
      </c>
      <c r="J42" s="134">
        <v>92.39</v>
      </c>
      <c r="K42" s="135">
        <f t="shared" si="16"/>
        <v>1570.63</v>
      </c>
      <c r="L42" s="135">
        <v>21</v>
      </c>
      <c r="M42" s="135">
        <f t="shared" si="17"/>
        <v>0</v>
      </c>
      <c r="N42" s="133">
        <v>0</v>
      </c>
      <c r="O42" s="133">
        <f t="shared" si="18"/>
        <v>0</v>
      </c>
      <c r="P42" s="133">
        <v>0</v>
      </c>
      <c r="Q42" s="133">
        <f t="shared" si="19"/>
        <v>0</v>
      </c>
      <c r="R42" s="135"/>
      <c r="S42" s="135" t="s">
        <v>166</v>
      </c>
      <c r="T42" s="136" t="s">
        <v>166</v>
      </c>
      <c r="U42" s="114">
        <v>0.16400000000000001</v>
      </c>
      <c r="V42" s="114">
        <f t="shared" si="20"/>
        <v>2.79</v>
      </c>
      <c r="W42" s="114"/>
      <c r="X42" s="114" t="s">
        <v>149</v>
      </c>
      <c r="Y42" s="114" t="s">
        <v>150</v>
      </c>
      <c r="Z42" s="105"/>
      <c r="AA42" s="105"/>
      <c r="AB42" s="105"/>
      <c r="AC42" s="105"/>
      <c r="AD42" s="105"/>
      <c r="AE42" s="105"/>
      <c r="AF42" s="105"/>
      <c r="AG42" s="105" t="s">
        <v>498</v>
      </c>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1:60" ht="22.5" outlineLevel="1" x14ac:dyDescent="0.2">
      <c r="A43" s="130">
        <v>28</v>
      </c>
      <c r="B43" s="131" t="s">
        <v>846</v>
      </c>
      <c r="C43" s="138" t="s">
        <v>847</v>
      </c>
      <c r="D43" s="132" t="s">
        <v>162</v>
      </c>
      <c r="E43" s="133">
        <v>34</v>
      </c>
      <c r="F43" s="134"/>
      <c r="G43" s="135">
        <f t="shared" si="14"/>
        <v>0</v>
      </c>
      <c r="H43" s="134">
        <v>120.38</v>
      </c>
      <c r="I43" s="135">
        <f t="shared" si="15"/>
        <v>4092.92</v>
      </c>
      <c r="J43" s="134">
        <v>36.619999999999997</v>
      </c>
      <c r="K43" s="135">
        <f t="shared" si="16"/>
        <v>1245.08</v>
      </c>
      <c r="L43" s="135">
        <v>21</v>
      </c>
      <c r="M43" s="135">
        <f t="shared" si="17"/>
        <v>0</v>
      </c>
      <c r="N43" s="133">
        <v>0</v>
      </c>
      <c r="O43" s="133">
        <f t="shared" si="18"/>
        <v>0</v>
      </c>
      <c r="P43" s="133">
        <v>0</v>
      </c>
      <c r="Q43" s="133">
        <f t="shared" si="19"/>
        <v>0</v>
      </c>
      <c r="R43" s="135"/>
      <c r="S43" s="135" t="s">
        <v>166</v>
      </c>
      <c r="T43" s="136" t="s">
        <v>166</v>
      </c>
      <c r="U43" s="114">
        <v>6.5000000000000002E-2</v>
      </c>
      <c r="V43" s="114">
        <f t="shared" si="20"/>
        <v>2.21</v>
      </c>
      <c r="W43" s="114"/>
      <c r="X43" s="114" t="s">
        <v>149</v>
      </c>
      <c r="Y43" s="114" t="s">
        <v>150</v>
      </c>
      <c r="Z43" s="105"/>
      <c r="AA43" s="105"/>
      <c r="AB43" s="105"/>
      <c r="AC43" s="105"/>
      <c r="AD43" s="105"/>
      <c r="AE43" s="105"/>
      <c r="AF43" s="105"/>
      <c r="AG43" s="105" t="s">
        <v>498</v>
      </c>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1:60" ht="22.5" outlineLevel="1" x14ac:dyDescent="0.2">
      <c r="A44" s="130">
        <v>29</v>
      </c>
      <c r="B44" s="131" t="s">
        <v>848</v>
      </c>
      <c r="C44" s="138" t="s">
        <v>849</v>
      </c>
      <c r="D44" s="132" t="s">
        <v>162</v>
      </c>
      <c r="E44" s="133">
        <v>4</v>
      </c>
      <c r="F44" s="134"/>
      <c r="G44" s="135">
        <f t="shared" si="14"/>
        <v>0</v>
      </c>
      <c r="H44" s="134">
        <v>106.8</v>
      </c>
      <c r="I44" s="135">
        <f t="shared" si="15"/>
        <v>427.2</v>
      </c>
      <c r="J44" s="134">
        <v>46.2</v>
      </c>
      <c r="K44" s="135">
        <f t="shared" si="16"/>
        <v>184.8</v>
      </c>
      <c r="L44" s="135">
        <v>21</v>
      </c>
      <c r="M44" s="135">
        <f t="shared" si="17"/>
        <v>0</v>
      </c>
      <c r="N44" s="133">
        <v>0</v>
      </c>
      <c r="O44" s="133">
        <f t="shared" si="18"/>
        <v>0</v>
      </c>
      <c r="P44" s="133">
        <v>0</v>
      </c>
      <c r="Q44" s="133">
        <f t="shared" si="19"/>
        <v>0</v>
      </c>
      <c r="R44" s="135"/>
      <c r="S44" s="135" t="s">
        <v>166</v>
      </c>
      <c r="T44" s="136" t="s">
        <v>166</v>
      </c>
      <c r="U44" s="114">
        <v>8.2000000000000003E-2</v>
      </c>
      <c r="V44" s="114">
        <f t="shared" si="20"/>
        <v>0.33</v>
      </c>
      <c r="W44" s="114"/>
      <c r="X44" s="114" t="s">
        <v>149</v>
      </c>
      <c r="Y44" s="114" t="s">
        <v>150</v>
      </c>
      <c r="Z44" s="105"/>
      <c r="AA44" s="105"/>
      <c r="AB44" s="105"/>
      <c r="AC44" s="105"/>
      <c r="AD44" s="105"/>
      <c r="AE44" s="105"/>
      <c r="AF44" s="105"/>
      <c r="AG44" s="105" t="s">
        <v>498</v>
      </c>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1:60" ht="22.5" outlineLevel="1" x14ac:dyDescent="0.2">
      <c r="A45" s="130">
        <v>30</v>
      </c>
      <c r="B45" s="131" t="s">
        <v>850</v>
      </c>
      <c r="C45" s="138" t="s">
        <v>851</v>
      </c>
      <c r="D45" s="132" t="s">
        <v>162</v>
      </c>
      <c r="E45" s="133">
        <v>1</v>
      </c>
      <c r="F45" s="134"/>
      <c r="G45" s="135">
        <f t="shared" si="14"/>
        <v>0</v>
      </c>
      <c r="H45" s="134">
        <v>408.11</v>
      </c>
      <c r="I45" s="135">
        <f t="shared" si="15"/>
        <v>408.11</v>
      </c>
      <c r="J45" s="134">
        <v>127.89</v>
      </c>
      <c r="K45" s="135">
        <f t="shared" si="16"/>
        <v>127.89</v>
      </c>
      <c r="L45" s="135">
        <v>21</v>
      </c>
      <c r="M45" s="135">
        <f t="shared" si="17"/>
        <v>0</v>
      </c>
      <c r="N45" s="133">
        <v>0</v>
      </c>
      <c r="O45" s="133">
        <f t="shared" si="18"/>
        <v>0</v>
      </c>
      <c r="P45" s="133">
        <v>0</v>
      </c>
      <c r="Q45" s="133">
        <f t="shared" si="19"/>
        <v>0</v>
      </c>
      <c r="R45" s="135"/>
      <c r="S45" s="135" t="s">
        <v>166</v>
      </c>
      <c r="T45" s="136" t="s">
        <v>166</v>
      </c>
      <c r="U45" s="114">
        <v>0.22700000000000001</v>
      </c>
      <c r="V45" s="114">
        <f t="shared" si="20"/>
        <v>0.23</v>
      </c>
      <c r="W45" s="114"/>
      <c r="X45" s="114" t="s">
        <v>149</v>
      </c>
      <c r="Y45" s="114" t="s">
        <v>150</v>
      </c>
      <c r="Z45" s="105"/>
      <c r="AA45" s="105"/>
      <c r="AB45" s="105"/>
      <c r="AC45" s="105"/>
      <c r="AD45" s="105"/>
      <c r="AE45" s="105"/>
      <c r="AF45" s="105"/>
      <c r="AG45" s="105" t="s">
        <v>498</v>
      </c>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1:60" ht="22.5" outlineLevel="1" x14ac:dyDescent="0.2">
      <c r="A46" s="130">
        <v>31</v>
      </c>
      <c r="B46" s="131" t="s">
        <v>852</v>
      </c>
      <c r="C46" s="138" t="s">
        <v>853</v>
      </c>
      <c r="D46" s="132" t="s">
        <v>162</v>
      </c>
      <c r="E46" s="133">
        <v>1</v>
      </c>
      <c r="F46" s="134"/>
      <c r="G46" s="135">
        <f t="shared" si="14"/>
        <v>0</v>
      </c>
      <c r="H46" s="134">
        <v>6.97</v>
      </c>
      <c r="I46" s="135">
        <f t="shared" si="15"/>
        <v>6.97</v>
      </c>
      <c r="J46" s="134">
        <v>93.03</v>
      </c>
      <c r="K46" s="135">
        <f t="shared" si="16"/>
        <v>93.03</v>
      </c>
      <c r="L46" s="135">
        <v>21</v>
      </c>
      <c r="M46" s="135">
        <f t="shared" si="17"/>
        <v>0</v>
      </c>
      <c r="N46" s="133">
        <v>0</v>
      </c>
      <c r="O46" s="133">
        <f t="shared" si="18"/>
        <v>0</v>
      </c>
      <c r="P46" s="133">
        <v>0</v>
      </c>
      <c r="Q46" s="133">
        <f t="shared" si="19"/>
        <v>0</v>
      </c>
      <c r="R46" s="135"/>
      <c r="S46" s="135" t="s">
        <v>166</v>
      </c>
      <c r="T46" s="136" t="s">
        <v>166</v>
      </c>
      <c r="U46" s="114">
        <v>0.16500000000000001</v>
      </c>
      <c r="V46" s="114">
        <f t="shared" si="20"/>
        <v>0.17</v>
      </c>
      <c r="W46" s="114"/>
      <c r="X46" s="114" t="s">
        <v>149</v>
      </c>
      <c r="Y46" s="114" t="s">
        <v>150</v>
      </c>
      <c r="Z46" s="105"/>
      <c r="AA46" s="105"/>
      <c r="AB46" s="105"/>
      <c r="AC46" s="105"/>
      <c r="AD46" s="105"/>
      <c r="AE46" s="105"/>
      <c r="AF46" s="105"/>
      <c r="AG46" s="105" t="s">
        <v>498</v>
      </c>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1:60" outlineLevel="1" x14ac:dyDescent="0.2">
      <c r="A47" s="130">
        <v>32</v>
      </c>
      <c r="B47" s="131" t="s">
        <v>854</v>
      </c>
      <c r="C47" s="138" t="s">
        <v>855</v>
      </c>
      <c r="D47" s="132" t="s">
        <v>200</v>
      </c>
      <c r="E47" s="133">
        <v>7.1000000000000004E-3</v>
      </c>
      <c r="F47" s="134"/>
      <c r="G47" s="135">
        <f t="shared" si="14"/>
        <v>0</v>
      </c>
      <c r="H47" s="134">
        <v>0</v>
      </c>
      <c r="I47" s="135">
        <f t="shared" si="15"/>
        <v>0</v>
      </c>
      <c r="J47" s="134">
        <v>1235</v>
      </c>
      <c r="K47" s="135">
        <f t="shared" si="16"/>
        <v>8.77</v>
      </c>
      <c r="L47" s="135">
        <v>21</v>
      </c>
      <c r="M47" s="135">
        <f t="shared" si="17"/>
        <v>0</v>
      </c>
      <c r="N47" s="133">
        <v>0</v>
      </c>
      <c r="O47" s="133">
        <f t="shared" si="18"/>
        <v>0</v>
      </c>
      <c r="P47" s="133">
        <v>0</v>
      </c>
      <c r="Q47" s="133">
        <f t="shared" si="19"/>
        <v>0</v>
      </c>
      <c r="R47" s="135"/>
      <c r="S47" s="135" t="s">
        <v>166</v>
      </c>
      <c r="T47" s="136" t="s">
        <v>166</v>
      </c>
      <c r="U47" s="114">
        <v>2.351</v>
      </c>
      <c r="V47" s="114">
        <f t="shared" si="20"/>
        <v>0.02</v>
      </c>
      <c r="W47" s="114"/>
      <c r="X47" s="114" t="s">
        <v>149</v>
      </c>
      <c r="Y47" s="114" t="s">
        <v>150</v>
      </c>
      <c r="Z47" s="105"/>
      <c r="AA47" s="105"/>
      <c r="AB47" s="105"/>
      <c r="AC47" s="105"/>
      <c r="AD47" s="105"/>
      <c r="AE47" s="105"/>
      <c r="AF47" s="105"/>
      <c r="AG47" s="105" t="s">
        <v>498</v>
      </c>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1:60" ht="22.5" outlineLevel="1" x14ac:dyDescent="0.2">
      <c r="A48" s="130">
        <v>33</v>
      </c>
      <c r="B48" s="131" t="s">
        <v>856</v>
      </c>
      <c r="C48" s="138" t="s">
        <v>857</v>
      </c>
      <c r="D48" s="132" t="s">
        <v>303</v>
      </c>
      <c r="E48" s="133">
        <v>17</v>
      </c>
      <c r="F48" s="134"/>
      <c r="G48" s="135">
        <f t="shared" si="14"/>
        <v>0</v>
      </c>
      <c r="H48" s="134">
        <v>437</v>
      </c>
      <c r="I48" s="135">
        <f t="shared" si="15"/>
        <v>7429</v>
      </c>
      <c r="J48" s="134">
        <v>0</v>
      </c>
      <c r="K48" s="135">
        <f t="shared" si="16"/>
        <v>0</v>
      </c>
      <c r="L48" s="135">
        <v>21</v>
      </c>
      <c r="M48" s="135">
        <f t="shared" si="17"/>
        <v>0</v>
      </c>
      <c r="N48" s="133">
        <v>0</v>
      </c>
      <c r="O48" s="133">
        <f t="shared" si="18"/>
        <v>0</v>
      </c>
      <c r="P48" s="133">
        <v>0</v>
      </c>
      <c r="Q48" s="133">
        <f t="shared" si="19"/>
        <v>0</v>
      </c>
      <c r="R48" s="135" t="s">
        <v>528</v>
      </c>
      <c r="S48" s="135" t="s">
        <v>166</v>
      </c>
      <c r="T48" s="136" t="s">
        <v>166</v>
      </c>
      <c r="U48" s="114">
        <v>0</v>
      </c>
      <c r="V48" s="114">
        <f t="shared" si="20"/>
        <v>0</v>
      </c>
      <c r="W48" s="114"/>
      <c r="X48" s="114" t="s">
        <v>164</v>
      </c>
      <c r="Y48" s="114" t="s">
        <v>150</v>
      </c>
      <c r="Z48" s="105"/>
      <c r="AA48" s="105"/>
      <c r="AB48" s="105"/>
      <c r="AC48" s="105"/>
      <c r="AD48" s="105"/>
      <c r="AE48" s="105"/>
      <c r="AF48" s="105"/>
      <c r="AG48" s="105" t="s">
        <v>165</v>
      </c>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row>
    <row r="49" spans="1:60" x14ac:dyDescent="0.2">
      <c r="A49" s="116" t="s">
        <v>143</v>
      </c>
      <c r="B49" s="117" t="s">
        <v>95</v>
      </c>
      <c r="C49" s="137" t="s">
        <v>96</v>
      </c>
      <c r="D49" s="118"/>
      <c r="E49" s="119"/>
      <c r="F49" s="120"/>
      <c r="G49" s="120">
        <f>SUMIF(AG50:AG59,"&lt;&gt;NOR",G50:G59)</f>
        <v>0</v>
      </c>
      <c r="H49" s="120"/>
      <c r="I49" s="120">
        <f>SUM(I50:I59)</f>
        <v>149417.02000000002</v>
      </c>
      <c r="J49" s="120"/>
      <c r="K49" s="120">
        <f>SUM(K50:K59)</f>
        <v>16120.52</v>
      </c>
      <c r="L49" s="120"/>
      <c r="M49" s="120">
        <f>SUM(M50:M59)</f>
        <v>0</v>
      </c>
      <c r="N49" s="119"/>
      <c r="O49" s="119">
        <f>SUM(O50:O59)</f>
        <v>0</v>
      </c>
      <c r="P49" s="119"/>
      <c r="Q49" s="119">
        <f>SUM(Q50:Q59)</f>
        <v>0</v>
      </c>
      <c r="R49" s="120"/>
      <c r="S49" s="120"/>
      <c r="T49" s="121"/>
      <c r="U49" s="115"/>
      <c r="V49" s="115">
        <f>SUM(V50:V59)</f>
        <v>25.279999999999998</v>
      </c>
      <c r="W49" s="115"/>
      <c r="X49" s="115"/>
      <c r="Y49" s="115"/>
      <c r="AG49" t="s">
        <v>144</v>
      </c>
    </row>
    <row r="50" spans="1:60" ht="33.75" outlineLevel="1" x14ac:dyDescent="0.2">
      <c r="A50" s="130">
        <v>34</v>
      </c>
      <c r="B50" s="131" t="s">
        <v>858</v>
      </c>
      <c r="C50" s="138" t="s">
        <v>859</v>
      </c>
      <c r="D50" s="132" t="s">
        <v>162</v>
      </c>
      <c r="E50" s="133">
        <v>17</v>
      </c>
      <c r="F50" s="134"/>
      <c r="G50" s="135">
        <f t="shared" ref="G50:G59" si="21">ROUND(E50*F50,2)</f>
        <v>0</v>
      </c>
      <c r="H50" s="134">
        <v>0</v>
      </c>
      <c r="I50" s="135">
        <f t="shared" ref="I50:I59" si="22">ROUND(E50*H50,2)</f>
        <v>0</v>
      </c>
      <c r="J50" s="134">
        <v>151</v>
      </c>
      <c r="K50" s="135">
        <f t="shared" ref="K50:K59" si="23">ROUND(E50*J50,2)</f>
        <v>2567</v>
      </c>
      <c r="L50" s="135">
        <v>21</v>
      </c>
      <c r="M50" s="135">
        <f t="shared" ref="M50:M59" si="24">G50*(1+L50/100)</f>
        <v>0</v>
      </c>
      <c r="N50" s="133">
        <v>0</v>
      </c>
      <c r="O50" s="133">
        <f t="shared" ref="O50:O59" si="25">ROUND(E50*N50,2)</f>
        <v>0</v>
      </c>
      <c r="P50" s="133">
        <v>0</v>
      </c>
      <c r="Q50" s="133">
        <f t="shared" ref="Q50:Q59" si="26">ROUND(E50*P50,2)</f>
        <v>0</v>
      </c>
      <c r="R50" s="135"/>
      <c r="S50" s="135" t="s">
        <v>166</v>
      </c>
      <c r="T50" s="136" t="s">
        <v>166</v>
      </c>
      <c r="U50" s="114">
        <v>0.26800000000000002</v>
      </c>
      <c r="V50" s="114">
        <f t="shared" ref="V50:V59" si="27">ROUND(E50*U50,2)</f>
        <v>4.5599999999999996</v>
      </c>
      <c r="W50" s="114"/>
      <c r="X50" s="114" t="s">
        <v>149</v>
      </c>
      <c r="Y50" s="114" t="s">
        <v>150</v>
      </c>
      <c r="Z50" s="105"/>
      <c r="AA50" s="105"/>
      <c r="AB50" s="105"/>
      <c r="AC50" s="105"/>
      <c r="AD50" s="105"/>
      <c r="AE50" s="105"/>
      <c r="AF50" s="105"/>
      <c r="AG50" s="105" t="s">
        <v>623</v>
      </c>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row>
    <row r="51" spans="1:60" ht="22.5" outlineLevel="1" x14ac:dyDescent="0.2">
      <c r="A51" s="130">
        <v>35</v>
      </c>
      <c r="B51" s="131" t="s">
        <v>860</v>
      </c>
      <c r="C51" s="138" t="s">
        <v>861</v>
      </c>
      <c r="D51" s="132" t="s">
        <v>162</v>
      </c>
      <c r="E51" s="133">
        <v>5</v>
      </c>
      <c r="F51" s="134"/>
      <c r="G51" s="135">
        <f t="shared" si="21"/>
        <v>0</v>
      </c>
      <c r="H51" s="134">
        <v>5.18</v>
      </c>
      <c r="I51" s="135">
        <f t="shared" si="22"/>
        <v>25.9</v>
      </c>
      <c r="J51" s="134">
        <v>480.32</v>
      </c>
      <c r="K51" s="135">
        <f t="shared" si="23"/>
        <v>2401.6</v>
      </c>
      <c r="L51" s="135">
        <v>21</v>
      </c>
      <c r="M51" s="135">
        <f t="shared" si="24"/>
        <v>0</v>
      </c>
      <c r="N51" s="133">
        <v>0</v>
      </c>
      <c r="O51" s="133">
        <f t="shared" si="25"/>
        <v>0</v>
      </c>
      <c r="P51" s="133">
        <v>0</v>
      </c>
      <c r="Q51" s="133">
        <f t="shared" si="26"/>
        <v>0</v>
      </c>
      <c r="R51" s="135"/>
      <c r="S51" s="135" t="s">
        <v>166</v>
      </c>
      <c r="T51" s="136" t="s">
        <v>166</v>
      </c>
      <c r="U51" s="114">
        <v>0.92900000000000005</v>
      </c>
      <c r="V51" s="114">
        <f t="shared" si="27"/>
        <v>4.6500000000000004</v>
      </c>
      <c r="W51" s="114"/>
      <c r="X51" s="114" t="s">
        <v>149</v>
      </c>
      <c r="Y51" s="114" t="s">
        <v>150</v>
      </c>
      <c r="Z51" s="105"/>
      <c r="AA51" s="105"/>
      <c r="AB51" s="105"/>
      <c r="AC51" s="105"/>
      <c r="AD51" s="105"/>
      <c r="AE51" s="105"/>
      <c r="AF51" s="105"/>
      <c r="AG51" s="105" t="s">
        <v>498</v>
      </c>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row>
    <row r="52" spans="1:60" ht="22.5" outlineLevel="1" x14ac:dyDescent="0.2">
      <c r="A52" s="130">
        <v>36</v>
      </c>
      <c r="B52" s="131" t="s">
        <v>862</v>
      </c>
      <c r="C52" s="138" t="s">
        <v>863</v>
      </c>
      <c r="D52" s="132" t="s">
        <v>162</v>
      </c>
      <c r="E52" s="133">
        <v>17</v>
      </c>
      <c r="F52" s="134"/>
      <c r="G52" s="135">
        <f t="shared" si="21"/>
        <v>0</v>
      </c>
      <c r="H52" s="134">
        <v>145.36000000000001</v>
      </c>
      <c r="I52" s="135">
        <f t="shared" si="22"/>
        <v>2471.12</v>
      </c>
      <c r="J52" s="134">
        <v>410.64</v>
      </c>
      <c r="K52" s="135">
        <f t="shared" si="23"/>
        <v>6980.88</v>
      </c>
      <c r="L52" s="135">
        <v>21</v>
      </c>
      <c r="M52" s="135">
        <f t="shared" si="24"/>
        <v>0</v>
      </c>
      <c r="N52" s="133">
        <v>0</v>
      </c>
      <c r="O52" s="133">
        <f t="shared" si="25"/>
        <v>0</v>
      </c>
      <c r="P52" s="133">
        <v>0</v>
      </c>
      <c r="Q52" s="133">
        <f t="shared" si="26"/>
        <v>0</v>
      </c>
      <c r="R52" s="135"/>
      <c r="S52" s="135" t="s">
        <v>166</v>
      </c>
      <c r="T52" s="136" t="s">
        <v>166</v>
      </c>
      <c r="U52" s="114">
        <v>0.86799999999999999</v>
      </c>
      <c r="V52" s="114">
        <f t="shared" si="27"/>
        <v>14.76</v>
      </c>
      <c r="W52" s="114"/>
      <c r="X52" s="114" t="s">
        <v>149</v>
      </c>
      <c r="Y52" s="114" t="s">
        <v>150</v>
      </c>
      <c r="Z52" s="105"/>
      <c r="AA52" s="105"/>
      <c r="AB52" s="105"/>
      <c r="AC52" s="105"/>
      <c r="AD52" s="105"/>
      <c r="AE52" s="105"/>
      <c r="AF52" s="105"/>
      <c r="AG52" s="105" t="s">
        <v>498</v>
      </c>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row>
    <row r="53" spans="1:60" ht="22.5" outlineLevel="1" x14ac:dyDescent="0.2">
      <c r="A53" s="130">
        <v>37</v>
      </c>
      <c r="B53" s="131" t="s">
        <v>864</v>
      </c>
      <c r="C53" s="138" t="s">
        <v>865</v>
      </c>
      <c r="D53" s="132" t="s">
        <v>200</v>
      </c>
      <c r="E53" s="133">
        <v>0.48</v>
      </c>
      <c r="F53" s="134"/>
      <c r="G53" s="135">
        <f t="shared" si="21"/>
        <v>0</v>
      </c>
      <c r="H53" s="134">
        <v>0</v>
      </c>
      <c r="I53" s="135">
        <f t="shared" si="22"/>
        <v>0</v>
      </c>
      <c r="J53" s="134">
        <v>1398</v>
      </c>
      <c r="K53" s="135">
        <f t="shared" si="23"/>
        <v>671.04</v>
      </c>
      <c r="L53" s="135">
        <v>21</v>
      </c>
      <c r="M53" s="135">
        <f t="shared" si="24"/>
        <v>0</v>
      </c>
      <c r="N53" s="133">
        <v>0</v>
      </c>
      <c r="O53" s="133">
        <f t="shared" si="25"/>
        <v>0</v>
      </c>
      <c r="P53" s="133">
        <v>0</v>
      </c>
      <c r="Q53" s="133">
        <f t="shared" si="26"/>
        <v>0</v>
      </c>
      <c r="R53" s="135"/>
      <c r="S53" s="135" t="s">
        <v>166</v>
      </c>
      <c r="T53" s="136" t="s">
        <v>166</v>
      </c>
      <c r="U53" s="114">
        <v>2.72</v>
      </c>
      <c r="V53" s="114">
        <f t="shared" si="27"/>
        <v>1.31</v>
      </c>
      <c r="W53" s="114"/>
      <c r="X53" s="114" t="s">
        <v>149</v>
      </c>
      <c r="Y53" s="114" t="s">
        <v>150</v>
      </c>
      <c r="Z53" s="105"/>
      <c r="AA53" s="105"/>
      <c r="AB53" s="105"/>
      <c r="AC53" s="105"/>
      <c r="AD53" s="105"/>
      <c r="AE53" s="105"/>
      <c r="AF53" s="105"/>
      <c r="AG53" s="105" t="s">
        <v>498</v>
      </c>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row>
    <row r="54" spans="1:60" outlineLevel="1" x14ac:dyDescent="0.2">
      <c r="A54" s="130">
        <v>38</v>
      </c>
      <c r="B54" s="131" t="s">
        <v>866</v>
      </c>
      <c r="C54" s="138" t="s">
        <v>867</v>
      </c>
      <c r="D54" s="132" t="s">
        <v>303</v>
      </c>
      <c r="E54" s="133">
        <v>1</v>
      </c>
      <c r="F54" s="134"/>
      <c r="G54" s="135">
        <f t="shared" si="21"/>
        <v>0</v>
      </c>
      <c r="H54" s="134">
        <v>0</v>
      </c>
      <c r="I54" s="135">
        <f t="shared" si="22"/>
        <v>0</v>
      </c>
      <c r="J54" s="134">
        <v>3500</v>
      </c>
      <c r="K54" s="135">
        <f t="shared" si="23"/>
        <v>3500</v>
      </c>
      <c r="L54" s="135">
        <v>21</v>
      </c>
      <c r="M54" s="135">
        <f t="shared" si="24"/>
        <v>0</v>
      </c>
      <c r="N54" s="133">
        <v>0</v>
      </c>
      <c r="O54" s="133">
        <f t="shared" si="25"/>
        <v>0</v>
      </c>
      <c r="P54" s="133">
        <v>0</v>
      </c>
      <c r="Q54" s="133">
        <f t="shared" si="26"/>
        <v>0</v>
      </c>
      <c r="R54" s="135"/>
      <c r="S54" s="135" t="s">
        <v>147</v>
      </c>
      <c r="T54" s="136" t="s">
        <v>148</v>
      </c>
      <c r="U54" s="114">
        <v>0</v>
      </c>
      <c r="V54" s="114">
        <f t="shared" si="27"/>
        <v>0</v>
      </c>
      <c r="W54" s="114"/>
      <c r="X54" s="114" t="s">
        <v>149</v>
      </c>
      <c r="Y54" s="114" t="s">
        <v>150</v>
      </c>
      <c r="Z54" s="105"/>
      <c r="AA54" s="105"/>
      <c r="AB54" s="105"/>
      <c r="AC54" s="105"/>
      <c r="AD54" s="105"/>
      <c r="AE54" s="105"/>
      <c r="AF54" s="105"/>
      <c r="AG54" s="105" t="s">
        <v>498</v>
      </c>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row>
    <row r="55" spans="1:60" ht="56.25" outlineLevel="1" x14ac:dyDescent="0.2">
      <c r="A55" s="130">
        <v>39</v>
      </c>
      <c r="B55" s="131" t="s">
        <v>868</v>
      </c>
      <c r="C55" s="138" t="s">
        <v>869</v>
      </c>
      <c r="D55" s="132" t="s">
        <v>162</v>
      </c>
      <c r="E55" s="133">
        <v>4</v>
      </c>
      <c r="F55" s="134"/>
      <c r="G55" s="135">
        <f t="shared" si="21"/>
        <v>0</v>
      </c>
      <c r="H55" s="134">
        <v>6595</v>
      </c>
      <c r="I55" s="135">
        <f t="shared" si="22"/>
        <v>26380</v>
      </c>
      <c r="J55" s="134">
        <v>0</v>
      </c>
      <c r="K55" s="135">
        <f t="shared" si="23"/>
        <v>0</v>
      </c>
      <c r="L55" s="135">
        <v>21</v>
      </c>
      <c r="M55" s="135">
        <f t="shared" si="24"/>
        <v>0</v>
      </c>
      <c r="N55" s="133">
        <v>0</v>
      </c>
      <c r="O55" s="133">
        <f t="shared" si="25"/>
        <v>0</v>
      </c>
      <c r="P55" s="133">
        <v>0</v>
      </c>
      <c r="Q55" s="133">
        <f t="shared" si="26"/>
        <v>0</v>
      </c>
      <c r="R55" s="135" t="s">
        <v>528</v>
      </c>
      <c r="S55" s="135" t="s">
        <v>166</v>
      </c>
      <c r="T55" s="136" t="s">
        <v>166</v>
      </c>
      <c r="U55" s="114">
        <v>0</v>
      </c>
      <c r="V55" s="114">
        <f t="shared" si="27"/>
        <v>0</v>
      </c>
      <c r="W55" s="114"/>
      <c r="X55" s="114" t="s">
        <v>164</v>
      </c>
      <c r="Y55" s="114" t="s">
        <v>150</v>
      </c>
      <c r="Z55" s="105"/>
      <c r="AA55" s="105"/>
      <c r="AB55" s="105"/>
      <c r="AC55" s="105"/>
      <c r="AD55" s="105"/>
      <c r="AE55" s="105"/>
      <c r="AF55" s="105"/>
      <c r="AG55" s="105" t="s">
        <v>165</v>
      </c>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row>
    <row r="56" spans="1:60" ht="56.25" outlineLevel="1" x14ac:dyDescent="0.2">
      <c r="A56" s="130">
        <v>40</v>
      </c>
      <c r="B56" s="131" t="s">
        <v>870</v>
      </c>
      <c r="C56" s="138" t="s">
        <v>871</v>
      </c>
      <c r="D56" s="132" t="s">
        <v>162</v>
      </c>
      <c r="E56" s="133">
        <v>1</v>
      </c>
      <c r="F56" s="134"/>
      <c r="G56" s="135">
        <f t="shared" si="21"/>
        <v>0</v>
      </c>
      <c r="H56" s="134">
        <v>7540</v>
      </c>
      <c r="I56" s="135">
        <f t="shared" si="22"/>
        <v>7540</v>
      </c>
      <c r="J56" s="134">
        <v>0</v>
      </c>
      <c r="K56" s="135">
        <f t="shared" si="23"/>
        <v>0</v>
      </c>
      <c r="L56" s="135">
        <v>21</v>
      </c>
      <c r="M56" s="135">
        <f t="shared" si="24"/>
        <v>0</v>
      </c>
      <c r="N56" s="133">
        <v>0</v>
      </c>
      <c r="O56" s="133">
        <f t="shared" si="25"/>
        <v>0</v>
      </c>
      <c r="P56" s="133">
        <v>0</v>
      </c>
      <c r="Q56" s="133">
        <f t="shared" si="26"/>
        <v>0</v>
      </c>
      <c r="R56" s="135" t="s">
        <v>528</v>
      </c>
      <c r="S56" s="135" t="s">
        <v>166</v>
      </c>
      <c r="T56" s="136" t="s">
        <v>166</v>
      </c>
      <c r="U56" s="114">
        <v>0</v>
      </c>
      <c r="V56" s="114">
        <f t="shared" si="27"/>
        <v>0</v>
      </c>
      <c r="W56" s="114"/>
      <c r="X56" s="114" t="s">
        <v>164</v>
      </c>
      <c r="Y56" s="114" t="s">
        <v>150</v>
      </c>
      <c r="Z56" s="105"/>
      <c r="AA56" s="105"/>
      <c r="AB56" s="105"/>
      <c r="AC56" s="105"/>
      <c r="AD56" s="105"/>
      <c r="AE56" s="105"/>
      <c r="AF56" s="105"/>
      <c r="AG56" s="105" t="s">
        <v>165</v>
      </c>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row>
    <row r="57" spans="1:60" ht="56.25" outlineLevel="1" x14ac:dyDescent="0.2">
      <c r="A57" s="130">
        <v>41</v>
      </c>
      <c r="B57" s="131" t="s">
        <v>872</v>
      </c>
      <c r="C57" s="138" t="s">
        <v>873</v>
      </c>
      <c r="D57" s="132" t="s">
        <v>162</v>
      </c>
      <c r="E57" s="133">
        <v>8</v>
      </c>
      <c r="F57" s="134"/>
      <c r="G57" s="135">
        <f t="shared" si="21"/>
        <v>0</v>
      </c>
      <c r="H57" s="134">
        <v>8475</v>
      </c>
      <c r="I57" s="135">
        <f t="shared" si="22"/>
        <v>67800</v>
      </c>
      <c r="J57" s="134">
        <v>0</v>
      </c>
      <c r="K57" s="135">
        <f t="shared" si="23"/>
        <v>0</v>
      </c>
      <c r="L57" s="135">
        <v>21</v>
      </c>
      <c r="M57" s="135">
        <f t="shared" si="24"/>
        <v>0</v>
      </c>
      <c r="N57" s="133">
        <v>0</v>
      </c>
      <c r="O57" s="133">
        <f t="shared" si="25"/>
        <v>0</v>
      </c>
      <c r="P57" s="133">
        <v>0</v>
      </c>
      <c r="Q57" s="133">
        <f t="shared" si="26"/>
        <v>0</v>
      </c>
      <c r="R57" s="135" t="s">
        <v>528</v>
      </c>
      <c r="S57" s="135" t="s">
        <v>166</v>
      </c>
      <c r="T57" s="136" t="s">
        <v>166</v>
      </c>
      <c r="U57" s="114">
        <v>0</v>
      </c>
      <c r="V57" s="114">
        <f t="shared" si="27"/>
        <v>0</v>
      </c>
      <c r="W57" s="114"/>
      <c r="X57" s="114" t="s">
        <v>164</v>
      </c>
      <c r="Y57" s="114" t="s">
        <v>150</v>
      </c>
      <c r="Z57" s="105"/>
      <c r="AA57" s="105"/>
      <c r="AB57" s="105"/>
      <c r="AC57" s="105"/>
      <c r="AD57" s="105"/>
      <c r="AE57" s="105"/>
      <c r="AF57" s="105"/>
      <c r="AG57" s="105" t="s">
        <v>165</v>
      </c>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row>
    <row r="58" spans="1:60" outlineLevel="1" x14ac:dyDescent="0.2">
      <c r="A58" s="130">
        <v>42</v>
      </c>
      <c r="B58" s="131" t="s">
        <v>1194</v>
      </c>
      <c r="C58" s="138" t="s">
        <v>1195</v>
      </c>
      <c r="D58" s="132" t="s">
        <v>1193</v>
      </c>
      <c r="E58" s="133">
        <v>1</v>
      </c>
      <c r="F58" s="134"/>
      <c r="G58" s="135">
        <f t="shared" si="21"/>
        <v>0</v>
      </c>
      <c r="H58" s="134"/>
      <c r="I58" s="135"/>
      <c r="J58" s="134"/>
      <c r="K58" s="135"/>
      <c r="L58" s="135"/>
      <c r="M58" s="135"/>
      <c r="N58" s="133"/>
      <c r="O58" s="133"/>
      <c r="P58" s="133"/>
      <c r="Q58" s="133"/>
      <c r="R58" s="135"/>
      <c r="S58" s="128" t="s">
        <v>147</v>
      </c>
      <c r="T58" s="129" t="s">
        <v>148</v>
      </c>
      <c r="U58" s="114"/>
      <c r="V58" s="114"/>
      <c r="W58" s="114"/>
      <c r="X58" s="114"/>
      <c r="Y58" s="114"/>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row>
    <row r="59" spans="1:60" ht="56.25" outlineLevel="1" x14ac:dyDescent="0.2">
      <c r="A59" s="130">
        <v>43</v>
      </c>
      <c r="B59" s="131" t="s">
        <v>874</v>
      </c>
      <c r="C59" s="138" t="s">
        <v>875</v>
      </c>
      <c r="D59" s="132" t="s">
        <v>162</v>
      </c>
      <c r="E59" s="133">
        <v>4</v>
      </c>
      <c r="F59" s="134"/>
      <c r="G59" s="135">
        <f t="shared" si="21"/>
        <v>0</v>
      </c>
      <c r="H59" s="134">
        <v>11300</v>
      </c>
      <c r="I59" s="135">
        <f t="shared" si="22"/>
        <v>45200</v>
      </c>
      <c r="J59" s="134">
        <v>0</v>
      </c>
      <c r="K59" s="135">
        <f t="shared" si="23"/>
        <v>0</v>
      </c>
      <c r="L59" s="135">
        <v>21</v>
      </c>
      <c r="M59" s="135">
        <f t="shared" si="24"/>
        <v>0</v>
      </c>
      <c r="N59" s="133">
        <v>0</v>
      </c>
      <c r="O59" s="133">
        <f t="shared" si="25"/>
        <v>0</v>
      </c>
      <c r="P59" s="133">
        <v>0</v>
      </c>
      <c r="Q59" s="133">
        <f t="shared" si="26"/>
        <v>0</v>
      </c>
      <c r="R59" s="135" t="s">
        <v>528</v>
      </c>
      <c r="S59" s="135" t="s">
        <v>166</v>
      </c>
      <c r="T59" s="136" t="s">
        <v>166</v>
      </c>
      <c r="U59" s="114">
        <v>0</v>
      </c>
      <c r="V59" s="114">
        <f t="shared" si="27"/>
        <v>0</v>
      </c>
      <c r="W59" s="114"/>
      <c r="X59" s="114" t="s">
        <v>164</v>
      </c>
      <c r="Y59" s="114" t="s">
        <v>150</v>
      </c>
      <c r="Z59" s="105"/>
      <c r="AA59" s="105"/>
      <c r="AB59" s="105"/>
      <c r="AC59" s="105"/>
      <c r="AD59" s="105"/>
      <c r="AE59" s="105"/>
      <c r="AF59" s="105"/>
      <c r="AG59" s="105" t="s">
        <v>165</v>
      </c>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row>
    <row r="60" spans="1:60" x14ac:dyDescent="0.2">
      <c r="A60" s="116" t="s">
        <v>143</v>
      </c>
      <c r="B60" s="117" t="s">
        <v>111</v>
      </c>
      <c r="C60" s="137" t="s">
        <v>112</v>
      </c>
      <c r="D60" s="118"/>
      <c r="E60" s="119"/>
      <c r="F60" s="120"/>
      <c r="G60" s="120">
        <f>SUMIF(AG61:AG64,"&lt;&gt;NOR",G61:G64)</f>
        <v>0</v>
      </c>
      <c r="H60" s="120"/>
      <c r="I60" s="120">
        <f>SUM(I61:I64)</f>
        <v>8035.41</v>
      </c>
      <c r="J60" s="120"/>
      <c r="K60" s="120">
        <f>SUM(K61:K64)</f>
        <v>806.39</v>
      </c>
      <c r="L60" s="120"/>
      <c r="M60" s="120">
        <f>SUM(M61:M64)</f>
        <v>0</v>
      </c>
      <c r="N60" s="119"/>
      <c r="O60" s="119">
        <f>SUM(O61:O64)</f>
        <v>0</v>
      </c>
      <c r="P60" s="119"/>
      <c r="Q60" s="119">
        <f>SUM(Q61:Q64)</f>
        <v>0</v>
      </c>
      <c r="R60" s="120"/>
      <c r="S60" s="120"/>
      <c r="T60" s="121"/>
      <c r="U60" s="115"/>
      <c r="V60" s="115">
        <f>SUM(V61:V64)</f>
        <v>0.81</v>
      </c>
      <c r="W60" s="115"/>
      <c r="X60" s="115"/>
      <c r="Y60" s="115"/>
      <c r="AG60" t="s">
        <v>144</v>
      </c>
    </row>
    <row r="61" spans="1:60" ht="22.5" outlineLevel="1" x14ac:dyDescent="0.2">
      <c r="A61" s="130">
        <v>44</v>
      </c>
      <c r="B61" s="131" t="s">
        <v>876</v>
      </c>
      <c r="C61" s="138" t="s">
        <v>877</v>
      </c>
      <c r="D61" s="132" t="s">
        <v>383</v>
      </c>
      <c r="E61" s="133">
        <v>9</v>
      </c>
      <c r="F61" s="134"/>
      <c r="G61" s="135">
        <f>ROUND(E61*F61,2)</f>
        <v>0</v>
      </c>
      <c r="H61" s="134">
        <v>14.49</v>
      </c>
      <c r="I61" s="135">
        <f>ROUND(E61*H61,2)</f>
        <v>130.41</v>
      </c>
      <c r="J61" s="134">
        <v>50.71</v>
      </c>
      <c r="K61" s="135">
        <f>ROUND(E61*J61,2)</f>
        <v>456.39</v>
      </c>
      <c r="L61" s="135">
        <v>21</v>
      </c>
      <c r="M61" s="135">
        <f>G61*(1+L61/100)</f>
        <v>0</v>
      </c>
      <c r="N61" s="133">
        <v>0</v>
      </c>
      <c r="O61" s="133">
        <f>ROUND(E61*N61,2)</f>
        <v>0</v>
      </c>
      <c r="P61" s="133">
        <v>0</v>
      </c>
      <c r="Q61" s="133">
        <f>ROUND(E61*P61,2)</f>
        <v>0</v>
      </c>
      <c r="R61" s="135"/>
      <c r="S61" s="135" t="s">
        <v>166</v>
      </c>
      <c r="T61" s="136" t="s">
        <v>166</v>
      </c>
      <c r="U61" s="114">
        <v>9.0499999999999997E-2</v>
      </c>
      <c r="V61" s="114">
        <f>ROUND(E61*U61,2)</f>
        <v>0.81</v>
      </c>
      <c r="W61" s="114"/>
      <c r="X61" s="114" t="s">
        <v>149</v>
      </c>
      <c r="Y61" s="114" t="s">
        <v>150</v>
      </c>
      <c r="Z61" s="105"/>
      <c r="AA61" s="105"/>
      <c r="AB61" s="105"/>
      <c r="AC61" s="105"/>
      <c r="AD61" s="105"/>
      <c r="AE61" s="105"/>
      <c r="AF61" s="105"/>
      <c r="AG61" s="105" t="s">
        <v>878</v>
      </c>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row>
    <row r="62" spans="1:60" outlineLevel="1" x14ac:dyDescent="0.2">
      <c r="A62" s="130">
        <v>45</v>
      </c>
      <c r="B62" s="131" t="s">
        <v>879</v>
      </c>
      <c r="C62" s="138" t="s">
        <v>880</v>
      </c>
      <c r="D62" s="132" t="s">
        <v>303</v>
      </c>
      <c r="E62" s="133">
        <v>1</v>
      </c>
      <c r="F62" s="134"/>
      <c r="G62" s="135">
        <f>ROUND(E62*F62,2)</f>
        <v>0</v>
      </c>
      <c r="H62" s="134">
        <v>0</v>
      </c>
      <c r="I62" s="135">
        <f>ROUND(E62*H62,2)</f>
        <v>0</v>
      </c>
      <c r="J62" s="134">
        <v>350</v>
      </c>
      <c r="K62" s="135">
        <f>ROUND(E62*J62,2)</f>
        <v>350</v>
      </c>
      <c r="L62" s="135">
        <v>21</v>
      </c>
      <c r="M62" s="135">
        <f>G62*(1+L62/100)</f>
        <v>0</v>
      </c>
      <c r="N62" s="133">
        <v>0</v>
      </c>
      <c r="O62" s="133">
        <f>ROUND(E62*N62,2)</f>
        <v>0</v>
      </c>
      <c r="P62" s="133">
        <v>0</v>
      </c>
      <c r="Q62" s="133">
        <f>ROUND(E62*P62,2)</f>
        <v>0</v>
      </c>
      <c r="R62" s="135"/>
      <c r="S62" s="135" t="s">
        <v>147</v>
      </c>
      <c r="T62" s="136" t="s">
        <v>148</v>
      </c>
      <c r="U62" s="114">
        <v>0</v>
      </c>
      <c r="V62" s="114">
        <f>ROUND(E62*U62,2)</f>
        <v>0</v>
      </c>
      <c r="W62" s="114"/>
      <c r="X62" s="114" t="s">
        <v>149</v>
      </c>
      <c r="Y62" s="114" t="s">
        <v>150</v>
      </c>
      <c r="Z62" s="105"/>
      <c r="AA62" s="105"/>
      <c r="AB62" s="105"/>
      <c r="AC62" s="105"/>
      <c r="AD62" s="105"/>
      <c r="AE62" s="105"/>
      <c r="AF62" s="105"/>
      <c r="AG62" s="105" t="s">
        <v>878</v>
      </c>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row>
    <row r="63" spans="1:60" outlineLevel="1" x14ac:dyDescent="0.2">
      <c r="A63" s="130">
        <v>46</v>
      </c>
      <c r="B63" s="131" t="s">
        <v>881</v>
      </c>
      <c r="C63" s="138" t="s">
        <v>882</v>
      </c>
      <c r="D63" s="132" t="s">
        <v>883</v>
      </c>
      <c r="E63" s="133">
        <v>1</v>
      </c>
      <c r="F63" s="134"/>
      <c r="G63" s="135">
        <f>ROUND(E63*F63,2)</f>
        <v>0</v>
      </c>
      <c r="H63" s="134">
        <v>1455</v>
      </c>
      <c r="I63" s="135">
        <f>ROUND(E63*H63,2)</f>
        <v>1455</v>
      </c>
      <c r="J63" s="134">
        <v>0</v>
      </c>
      <c r="K63" s="135">
        <f>ROUND(E63*J63,2)</f>
        <v>0</v>
      </c>
      <c r="L63" s="135">
        <v>21</v>
      </c>
      <c r="M63" s="135">
        <f>G63*(1+L63/100)</f>
        <v>0</v>
      </c>
      <c r="N63" s="133">
        <v>0</v>
      </c>
      <c r="O63" s="133">
        <f>ROUND(E63*N63,2)</f>
        <v>0</v>
      </c>
      <c r="P63" s="133">
        <v>0</v>
      </c>
      <c r="Q63" s="133">
        <f>ROUND(E63*P63,2)</f>
        <v>0</v>
      </c>
      <c r="R63" s="135" t="s">
        <v>528</v>
      </c>
      <c r="S63" s="135" t="s">
        <v>884</v>
      </c>
      <c r="T63" s="136" t="s">
        <v>331</v>
      </c>
      <c r="U63" s="114">
        <v>0</v>
      </c>
      <c r="V63" s="114">
        <f>ROUND(E63*U63,2)</f>
        <v>0</v>
      </c>
      <c r="W63" s="114"/>
      <c r="X63" s="114" t="s">
        <v>164</v>
      </c>
      <c r="Y63" s="114" t="s">
        <v>150</v>
      </c>
      <c r="Z63" s="105"/>
      <c r="AA63" s="105"/>
      <c r="AB63" s="105"/>
      <c r="AC63" s="105"/>
      <c r="AD63" s="105"/>
      <c r="AE63" s="105"/>
      <c r="AF63" s="105"/>
      <c r="AG63" s="105" t="s">
        <v>165</v>
      </c>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row>
    <row r="64" spans="1:60" outlineLevel="1" x14ac:dyDescent="0.2">
      <c r="A64" s="123">
        <v>47</v>
      </c>
      <c r="B64" s="124" t="s">
        <v>885</v>
      </c>
      <c r="C64" s="139" t="s">
        <v>886</v>
      </c>
      <c r="D64" s="125" t="s">
        <v>303</v>
      </c>
      <c r="E64" s="126">
        <v>1</v>
      </c>
      <c r="F64" s="127"/>
      <c r="G64" s="128">
        <f>ROUND(E64*F64,2)</f>
        <v>0</v>
      </c>
      <c r="H64" s="127">
        <v>6450</v>
      </c>
      <c r="I64" s="128">
        <f>ROUND(E64*H64,2)</f>
        <v>6450</v>
      </c>
      <c r="J64" s="127">
        <v>0</v>
      </c>
      <c r="K64" s="128">
        <f>ROUND(E64*J64,2)</f>
        <v>0</v>
      </c>
      <c r="L64" s="128">
        <v>21</v>
      </c>
      <c r="M64" s="128">
        <f>G64*(1+L64/100)</f>
        <v>0</v>
      </c>
      <c r="N64" s="126">
        <v>0</v>
      </c>
      <c r="O64" s="126">
        <f>ROUND(E64*N64,2)</f>
        <v>0</v>
      </c>
      <c r="P64" s="126">
        <v>0</v>
      </c>
      <c r="Q64" s="126">
        <f>ROUND(E64*P64,2)</f>
        <v>0</v>
      </c>
      <c r="R64" s="128"/>
      <c r="S64" s="128" t="s">
        <v>147</v>
      </c>
      <c r="T64" s="129" t="s">
        <v>148</v>
      </c>
      <c r="U64" s="114">
        <v>0</v>
      </c>
      <c r="V64" s="114">
        <f>ROUND(E64*U64,2)</f>
        <v>0</v>
      </c>
      <c r="W64" s="114"/>
      <c r="X64" s="114" t="s">
        <v>164</v>
      </c>
      <c r="Y64" s="114" t="s">
        <v>150</v>
      </c>
      <c r="Z64" s="105"/>
      <c r="AA64" s="105"/>
      <c r="AB64" s="105"/>
      <c r="AC64" s="105"/>
      <c r="AD64" s="105"/>
      <c r="AE64" s="105"/>
      <c r="AF64" s="105"/>
      <c r="AG64" s="105" t="s">
        <v>165</v>
      </c>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row>
    <row r="65" spans="1:33" x14ac:dyDescent="0.2">
      <c r="A65" s="3"/>
      <c r="B65" s="4"/>
      <c r="C65" s="140"/>
      <c r="D65" s="6"/>
      <c r="E65" s="3"/>
      <c r="F65" s="3"/>
      <c r="G65" s="3"/>
      <c r="H65" s="3"/>
      <c r="I65" s="3"/>
      <c r="J65" s="3"/>
      <c r="K65" s="3"/>
      <c r="L65" s="3"/>
      <c r="M65" s="3"/>
      <c r="N65" s="3"/>
      <c r="O65" s="3"/>
      <c r="P65" s="3"/>
      <c r="Q65" s="3"/>
      <c r="R65" s="3"/>
      <c r="S65" s="3"/>
      <c r="T65" s="3"/>
      <c r="U65" s="3"/>
      <c r="V65" s="3"/>
      <c r="W65" s="3"/>
      <c r="X65" s="3"/>
      <c r="Y65" s="3"/>
      <c r="AE65">
        <v>15</v>
      </c>
      <c r="AF65">
        <v>21</v>
      </c>
      <c r="AG65" t="s">
        <v>129</v>
      </c>
    </row>
    <row r="66" spans="1:33" x14ac:dyDescent="0.2">
      <c r="A66" s="108"/>
      <c r="B66" s="109" t="s">
        <v>24</v>
      </c>
      <c r="C66" s="141"/>
      <c r="D66" s="110"/>
      <c r="E66" s="111"/>
      <c r="F66" s="111"/>
      <c r="G66" s="122">
        <f>G8+G11+G13+G21+G23+G31+G34+G40+G49+G60</f>
        <v>0</v>
      </c>
      <c r="H66" s="3"/>
      <c r="I66" s="3"/>
      <c r="J66" s="3"/>
      <c r="K66" s="3"/>
      <c r="L66" s="3"/>
      <c r="M66" s="3"/>
      <c r="N66" s="3"/>
      <c r="O66" s="3"/>
      <c r="P66" s="3"/>
      <c r="Q66" s="3"/>
      <c r="R66" s="3"/>
      <c r="S66" s="3"/>
      <c r="T66" s="3"/>
      <c r="U66" s="3"/>
      <c r="V66" s="3"/>
      <c r="W66" s="3"/>
      <c r="X66" s="3"/>
      <c r="Y66" s="3"/>
      <c r="AE66">
        <f>SUMIF(L7:L64,AE65,G7:G64)</f>
        <v>0</v>
      </c>
      <c r="AF66">
        <f>SUMIF(L7:L64,AF65,G7:G64)</f>
        <v>0</v>
      </c>
      <c r="AG66" t="s">
        <v>168</v>
      </c>
    </row>
    <row r="67" spans="1:33" x14ac:dyDescent="0.2">
      <c r="A67" s="3"/>
      <c r="B67" s="4"/>
      <c r="C67" s="140"/>
      <c r="D67" s="6"/>
      <c r="E67" s="3"/>
      <c r="F67" s="3"/>
      <c r="G67" s="3"/>
      <c r="H67" s="3"/>
      <c r="I67" s="3"/>
      <c r="J67" s="3"/>
      <c r="K67" s="3"/>
      <c r="L67" s="3"/>
      <c r="M67" s="3"/>
      <c r="N67" s="3"/>
      <c r="O67" s="3"/>
      <c r="P67" s="3"/>
      <c r="Q67" s="3"/>
      <c r="R67" s="3"/>
      <c r="S67" s="3"/>
      <c r="T67" s="3"/>
      <c r="U67" s="3"/>
      <c r="V67" s="3"/>
      <c r="W67" s="3"/>
      <c r="X67" s="3"/>
      <c r="Y67" s="3"/>
    </row>
    <row r="68" spans="1:33" x14ac:dyDescent="0.2">
      <c r="A68" s="3"/>
      <c r="B68" s="4"/>
      <c r="C68" s="140"/>
      <c r="D68" s="6"/>
      <c r="E68" s="3"/>
      <c r="F68" s="3"/>
      <c r="G68" s="3"/>
      <c r="H68" s="3"/>
      <c r="I68" s="3"/>
      <c r="J68" s="3"/>
      <c r="K68" s="3"/>
      <c r="L68" s="3"/>
      <c r="M68" s="3"/>
      <c r="N68" s="3"/>
      <c r="O68" s="3"/>
      <c r="P68" s="3"/>
      <c r="Q68" s="3"/>
      <c r="R68" s="3"/>
      <c r="S68" s="3"/>
      <c r="T68" s="3"/>
      <c r="U68" s="3"/>
      <c r="V68" s="3"/>
      <c r="W68" s="3"/>
      <c r="X68" s="3"/>
      <c r="Y68" s="3"/>
    </row>
    <row r="69" spans="1:33" x14ac:dyDescent="0.2">
      <c r="A69" s="282" t="s">
        <v>169</v>
      </c>
      <c r="B69" s="282"/>
      <c r="C69" s="283"/>
      <c r="D69" s="6"/>
      <c r="E69" s="3"/>
      <c r="F69" s="3"/>
      <c r="G69" s="3"/>
      <c r="H69" s="3"/>
      <c r="I69" s="3"/>
      <c r="J69" s="3"/>
      <c r="K69" s="3"/>
      <c r="L69" s="3"/>
      <c r="M69" s="3"/>
      <c r="N69" s="3"/>
      <c r="O69" s="3"/>
      <c r="P69" s="3"/>
      <c r="Q69" s="3"/>
      <c r="R69" s="3"/>
      <c r="S69" s="3"/>
      <c r="T69" s="3"/>
      <c r="U69" s="3"/>
      <c r="V69" s="3"/>
      <c r="W69" s="3"/>
      <c r="X69" s="3"/>
      <c r="Y69" s="3"/>
    </row>
    <row r="70" spans="1:33" x14ac:dyDescent="0.2">
      <c r="A70" s="262"/>
      <c r="B70" s="263"/>
      <c r="C70" s="279"/>
      <c r="D70" s="263"/>
      <c r="E70" s="263"/>
      <c r="F70" s="263"/>
      <c r="G70" s="264"/>
      <c r="H70" s="3"/>
      <c r="I70" s="3"/>
      <c r="J70" s="3"/>
      <c r="K70" s="3"/>
      <c r="L70" s="3"/>
      <c r="M70" s="3"/>
      <c r="N70" s="3"/>
      <c r="O70" s="3"/>
      <c r="P70" s="3"/>
      <c r="Q70" s="3"/>
      <c r="R70" s="3"/>
      <c r="S70" s="3"/>
      <c r="T70" s="3"/>
      <c r="U70" s="3"/>
      <c r="V70" s="3"/>
      <c r="W70" s="3"/>
      <c r="X70" s="3"/>
      <c r="Y70" s="3"/>
      <c r="AG70" t="s">
        <v>170</v>
      </c>
    </row>
    <row r="71" spans="1:33" x14ac:dyDescent="0.2">
      <c r="A71" s="265"/>
      <c r="B71" s="266"/>
      <c r="C71" s="280"/>
      <c r="D71" s="266"/>
      <c r="E71" s="266"/>
      <c r="F71" s="266"/>
      <c r="G71" s="267"/>
      <c r="H71" s="3"/>
      <c r="I71" s="3"/>
      <c r="J71" s="3"/>
      <c r="K71" s="3"/>
      <c r="L71" s="3"/>
      <c r="M71" s="3"/>
      <c r="N71" s="3"/>
      <c r="O71" s="3"/>
      <c r="P71" s="3"/>
      <c r="Q71" s="3"/>
      <c r="R71" s="3"/>
      <c r="S71" s="3"/>
      <c r="T71" s="3"/>
      <c r="U71" s="3"/>
      <c r="V71" s="3"/>
      <c r="W71" s="3"/>
      <c r="X71" s="3"/>
      <c r="Y71" s="3"/>
    </row>
    <row r="72" spans="1:33" x14ac:dyDescent="0.2">
      <c r="A72" s="265"/>
      <c r="B72" s="266"/>
      <c r="C72" s="280"/>
      <c r="D72" s="266"/>
      <c r="E72" s="266"/>
      <c r="F72" s="266"/>
      <c r="G72" s="267"/>
      <c r="H72" s="3"/>
      <c r="I72" s="3"/>
      <c r="J72" s="3"/>
      <c r="K72" s="3"/>
      <c r="L72" s="3"/>
      <c r="M72" s="3"/>
      <c r="N72" s="3"/>
      <c r="O72" s="3"/>
      <c r="P72" s="3"/>
      <c r="Q72" s="3"/>
      <c r="R72" s="3"/>
      <c r="S72" s="3"/>
      <c r="T72" s="3"/>
      <c r="U72" s="3"/>
      <c r="V72" s="3"/>
      <c r="W72" s="3"/>
      <c r="X72" s="3"/>
      <c r="Y72" s="3"/>
    </row>
    <row r="73" spans="1:33" x14ac:dyDescent="0.2">
      <c r="A73" s="265"/>
      <c r="B73" s="266"/>
      <c r="C73" s="280"/>
      <c r="D73" s="266"/>
      <c r="E73" s="266"/>
      <c r="F73" s="266"/>
      <c r="G73" s="267"/>
      <c r="H73" s="3"/>
      <c r="I73" s="3"/>
      <c r="J73" s="3"/>
      <c r="K73" s="3"/>
      <c r="L73" s="3"/>
      <c r="M73" s="3"/>
      <c r="N73" s="3"/>
      <c r="O73" s="3"/>
      <c r="P73" s="3"/>
      <c r="Q73" s="3"/>
      <c r="R73" s="3"/>
      <c r="S73" s="3"/>
      <c r="T73" s="3"/>
      <c r="U73" s="3"/>
      <c r="V73" s="3"/>
      <c r="W73" s="3"/>
      <c r="X73" s="3"/>
      <c r="Y73" s="3"/>
    </row>
    <row r="74" spans="1:33" x14ac:dyDescent="0.2">
      <c r="A74" s="268"/>
      <c r="B74" s="269"/>
      <c r="C74" s="281"/>
      <c r="D74" s="269"/>
      <c r="E74" s="269"/>
      <c r="F74" s="269"/>
      <c r="G74" s="270"/>
      <c r="H74" s="3"/>
      <c r="I74" s="3"/>
      <c r="J74" s="3"/>
      <c r="K74" s="3"/>
      <c r="L74" s="3"/>
      <c r="M74" s="3"/>
      <c r="N74" s="3"/>
      <c r="O74" s="3"/>
      <c r="P74" s="3"/>
      <c r="Q74" s="3"/>
      <c r="R74" s="3"/>
      <c r="S74" s="3"/>
      <c r="T74" s="3"/>
      <c r="U74" s="3"/>
      <c r="V74" s="3"/>
      <c r="W74" s="3"/>
      <c r="X74" s="3"/>
      <c r="Y74" s="3"/>
    </row>
    <row r="75" spans="1:33" x14ac:dyDescent="0.2">
      <c r="A75" s="3"/>
      <c r="B75" s="4"/>
      <c r="C75" s="140"/>
      <c r="D75" s="6"/>
      <c r="E75" s="3"/>
      <c r="F75" s="3"/>
      <c r="G75" s="3"/>
      <c r="H75" s="3"/>
      <c r="I75" s="3"/>
      <c r="J75" s="3"/>
      <c r="K75" s="3"/>
      <c r="L75" s="3"/>
      <c r="M75" s="3"/>
      <c r="N75" s="3"/>
      <c r="O75" s="3"/>
      <c r="P75" s="3"/>
      <c r="Q75" s="3"/>
      <c r="R75" s="3"/>
      <c r="S75" s="3"/>
      <c r="T75" s="3"/>
      <c r="U75" s="3"/>
      <c r="V75" s="3"/>
      <c r="W75" s="3"/>
      <c r="X75" s="3"/>
      <c r="Y75" s="3"/>
    </row>
    <row r="76" spans="1:33" x14ac:dyDescent="0.2">
      <c r="C76" s="142"/>
      <c r="D76" s="10"/>
      <c r="AG76" t="s">
        <v>171</v>
      </c>
    </row>
    <row r="77" spans="1:33" x14ac:dyDescent="0.2">
      <c r="D77" s="10"/>
    </row>
    <row r="78" spans="1:33" x14ac:dyDescent="0.2">
      <c r="D78" s="10"/>
    </row>
    <row r="79" spans="1:33" x14ac:dyDescent="0.2">
      <c r="D79" s="10"/>
    </row>
    <row r="80" spans="1:33"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q67Mwass6E2GwiBpr+8ui6nFoY7cuNBQpO8K2jVHYAdtzqXpP17lM7uxpTz7WDHQiCc4psi3LC1iT7N2VaRunA==" saltValue="m1D10SPKLJDS+5bvvWi6bw==" spinCount="100000" sheet="1" objects="1" scenarios="1"/>
  <mergeCells count="6">
    <mergeCell ref="A70:G74"/>
    <mergeCell ref="A1:G1"/>
    <mergeCell ref="C2:G2"/>
    <mergeCell ref="C3:G3"/>
    <mergeCell ref="C4:G4"/>
    <mergeCell ref="A69:C6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EDDF-94B9-48D1-BA16-E01B5B371F18}">
  <sheetPr>
    <outlinePr summaryBelow="0"/>
  </sheetPr>
  <dimension ref="A1:AH5002"/>
  <sheetViews>
    <sheetView workbookViewId="0">
      <pane ySplit="7" topLeftCell="A28" activePane="bottomLeft" state="frozen"/>
      <selection pane="bottomLeft" activeCell="G8" sqref="G8"/>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 min="10" max="15" width="9.140625" customWidth="1"/>
  </cols>
  <sheetData>
    <row r="1" spans="1:34" ht="15.75" customHeight="1" x14ac:dyDescent="0.25">
      <c r="A1" s="271" t="s">
        <v>5</v>
      </c>
      <c r="B1" s="271"/>
      <c r="C1" s="271"/>
      <c r="D1" s="271"/>
      <c r="E1" s="271"/>
      <c r="F1" s="271"/>
      <c r="G1" s="271"/>
    </row>
    <row r="2" spans="1:34" ht="24.95" customHeight="1" x14ac:dyDescent="0.2">
      <c r="A2" s="50" t="s">
        <v>6</v>
      </c>
      <c r="B2" s="49" t="s">
        <v>35</v>
      </c>
      <c r="C2" s="272" t="s">
        <v>36</v>
      </c>
      <c r="D2" s="273"/>
      <c r="E2" s="273"/>
      <c r="F2" s="273"/>
      <c r="G2" s="274"/>
    </row>
    <row r="3" spans="1:34" ht="24.95" customHeight="1" x14ac:dyDescent="0.2">
      <c r="A3" s="50" t="s">
        <v>7</v>
      </c>
      <c r="B3" s="49" t="s">
        <v>37</v>
      </c>
      <c r="C3" s="272" t="s">
        <v>38</v>
      </c>
      <c r="D3" s="273"/>
      <c r="E3" s="273"/>
      <c r="F3" s="273"/>
      <c r="G3" s="274"/>
    </row>
    <row r="4" spans="1:34" ht="24.95" customHeight="1" x14ac:dyDescent="0.2">
      <c r="A4" s="98" t="s">
        <v>8</v>
      </c>
      <c r="B4" s="99" t="s">
        <v>47</v>
      </c>
      <c r="C4" s="275" t="s">
        <v>48</v>
      </c>
      <c r="D4" s="276"/>
      <c r="E4" s="276"/>
      <c r="F4" s="276"/>
      <c r="G4" s="277"/>
    </row>
    <row r="5" spans="1:34" x14ac:dyDescent="0.2">
      <c r="D5" s="10"/>
    </row>
    <row r="6" spans="1:34" ht="38.25" x14ac:dyDescent="0.2">
      <c r="A6" s="101" t="s">
        <v>121</v>
      </c>
      <c r="B6" s="103" t="s">
        <v>122</v>
      </c>
      <c r="C6" s="103" t="s">
        <v>123</v>
      </c>
      <c r="D6" s="102" t="s">
        <v>124</v>
      </c>
      <c r="E6" s="101" t="s">
        <v>125</v>
      </c>
      <c r="F6" s="100" t="s">
        <v>126</v>
      </c>
      <c r="G6" s="101" t="s">
        <v>24</v>
      </c>
      <c r="H6" s="104" t="s">
        <v>136</v>
      </c>
      <c r="I6" s="104" t="s">
        <v>137</v>
      </c>
    </row>
    <row r="7" spans="1:34" hidden="1" x14ac:dyDescent="0.2">
      <c r="A7" s="3"/>
      <c r="B7" s="4"/>
      <c r="C7" s="4"/>
      <c r="D7" s="6"/>
      <c r="E7" s="106"/>
      <c r="F7" s="107"/>
      <c r="G7" s="107"/>
      <c r="H7" s="107"/>
      <c r="I7" s="107"/>
    </row>
    <row r="8" spans="1:34" x14ac:dyDescent="0.2">
      <c r="A8" s="116" t="s">
        <v>143</v>
      </c>
      <c r="B8" s="117" t="s">
        <v>52</v>
      </c>
      <c r="C8" s="137" t="s">
        <v>53</v>
      </c>
      <c r="D8" s="118"/>
      <c r="E8" s="119"/>
      <c r="F8" s="120"/>
      <c r="G8" s="120">
        <f>SUM(G9:G23)</f>
        <v>0</v>
      </c>
      <c r="H8" s="120"/>
      <c r="I8" s="121"/>
    </row>
    <row r="9" spans="1:34" outlineLevel="1" x14ac:dyDescent="0.2">
      <c r="A9" s="130">
        <v>1</v>
      </c>
      <c r="B9" s="131" t="s">
        <v>887</v>
      </c>
      <c r="C9" s="138" t="s">
        <v>888</v>
      </c>
      <c r="D9" s="132" t="s">
        <v>303</v>
      </c>
      <c r="E9" s="133">
        <v>9</v>
      </c>
      <c r="F9" s="134"/>
      <c r="G9" s="135">
        <f t="shared" ref="G9:G23" si="0">ROUND(E9*F9,2)</f>
        <v>0</v>
      </c>
      <c r="H9" s="135" t="s">
        <v>147</v>
      </c>
      <c r="I9" s="136" t="s">
        <v>148</v>
      </c>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row>
    <row r="10" spans="1:34" outlineLevel="1" x14ac:dyDescent="0.2">
      <c r="A10" s="130">
        <v>2</v>
      </c>
      <c r="B10" s="131" t="s">
        <v>889</v>
      </c>
      <c r="C10" s="138" t="s">
        <v>890</v>
      </c>
      <c r="D10" s="132" t="s">
        <v>383</v>
      </c>
      <c r="E10" s="133">
        <v>50</v>
      </c>
      <c r="F10" s="134"/>
      <c r="G10" s="135">
        <f t="shared" si="0"/>
        <v>0</v>
      </c>
      <c r="H10" s="135" t="s">
        <v>147</v>
      </c>
      <c r="I10" s="136" t="s">
        <v>148</v>
      </c>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row>
    <row r="11" spans="1:34" outlineLevel="1" x14ac:dyDescent="0.2">
      <c r="A11" s="130">
        <v>3</v>
      </c>
      <c r="B11" s="131" t="s">
        <v>891</v>
      </c>
      <c r="C11" s="138" t="s">
        <v>892</v>
      </c>
      <c r="D11" s="132" t="s">
        <v>303</v>
      </c>
      <c r="E11" s="133">
        <v>35</v>
      </c>
      <c r="F11" s="134"/>
      <c r="G11" s="135">
        <f t="shared" si="0"/>
        <v>0</v>
      </c>
      <c r="H11" s="135" t="s">
        <v>147</v>
      </c>
      <c r="I11" s="136" t="s">
        <v>148</v>
      </c>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row>
    <row r="12" spans="1:34" outlineLevel="1" x14ac:dyDescent="0.2">
      <c r="A12" s="130">
        <v>4</v>
      </c>
      <c r="B12" s="131" t="s">
        <v>893</v>
      </c>
      <c r="C12" s="138" t="s">
        <v>894</v>
      </c>
      <c r="D12" s="132" t="s">
        <v>303</v>
      </c>
      <c r="E12" s="133">
        <v>30</v>
      </c>
      <c r="F12" s="134"/>
      <c r="G12" s="135">
        <f t="shared" si="0"/>
        <v>0</v>
      </c>
      <c r="H12" s="135" t="s">
        <v>147</v>
      </c>
      <c r="I12" s="136" t="s">
        <v>148</v>
      </c>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row>
    <row r="13" spans="1:34" outlineLevel="1" x14ac:dyDescent="0.2">
      <c r="A13" s="130">
        <v>5</v>
      </c>
      <c r="B13" s="131" t="s">
        <v>895</v>
      </c>
      <c r="C13" s="138" t="s">
        <v>896</v>
      </c>
      <c r="D13" s="132" t="s">
        <v>303</v>
      </c>
      <c r="E13" s="133">
        <v>25</v>
      </c>
      <c r="F13" s="134"/>
      <c r="G13" s="135">
        <f t="shared" si="0"/>
        <v>0</v>
      </c>
      <c r="H13" s="135" t="s">
        <v>147</v>
      </c>
      <c r="I13" s="136" t="s">
        <v>148</v>
      </c>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row>
    <row r="14" spans="1:34" outlineLevel="1" x14ac:dyDescent="0.2">
      <c r="A14" s="130">
        <v>6</v>
      </c>
      <c r="B14" s="131" t="s">
        <v>897</v>
      </c>
      <c r="C14" s="138" t="s">
        <v>898</v>
      </c>
      <c r="D14" s="132" t="s">
        <v>303</v>
      </c>
      <c r="E14" s="133">
        <v>13</v>
      </c>
      <c r="F14" s="134"/>
      <c r="G14" s="135">
        <f t="shared" si="0"/>
        <v>0</v>
      </c>
      <c r="H14" s="135" t="s">
        <v>147</v>
      </c>
      <c r="I14" s="136" t="s">
        <v>148</v>
      </c>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row>
    <row r="15" spans="1:34" outlineLevel="1" x14ac:dyDescent="0.2">
      <c r="A15" s="130">
        <v>7</v>
      </c>
      <c r="B15" s="131" t="s">
        <v>899</v>
      </c>
      <c r="C15" s="138" t="s">
        <v>900</v>
      </c>
      <c r="D15" s="132" t="s">
        <v>303</v>
      </c>
      <c r="E15" s="133">
        <v>12</v>
      </c>
      <c r="F15" s="134"/>
      <c r="G15" s="135">
        <f t="shared" si="0"/>
        <v>0</v>
      </c>
      <c r="H15" s="135" t="s">
        <v>147</v>
      </c>
      <c r="I15" s="136" t="s">
        <v>148</v>
      </c>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row>
    <row r="16" spans="1:34" outlineLevel="1" x14ac:dyDescent="0.2">
      <c r="A16" s="130">
        <v>8</v>
      </c>
      <c r="B16" s="131" t="s">
        <v>901</v>
      </c>
      <c r="C16" s="138" t="s">
        <v>902</v>
      </c>
      <c r="D16" s="132" t="s">
        <v>303</v>
      </c>
      <c r="E16" s="133">
        <v>19</v>
      </c>
      <c r="F16" s="134"/>
      <c r="G16" s="135">
        <f t="shared" si="0"/>
        <v>0</v>
      </c>
      <c r="H16" s="135" t="s">
        <v>147</v>
      </c>
      <c r="I16" s="136" t="s">
        <v>148</v>
      </c>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row>
    <row r="17" spans="1:34" outlineLevel="1" x14ac:dyDescent="0.2">
      <c r="A17" s="130">
        <v>9</v>
      </c>
      <c r="B17" s="131" t="s">
        <v>903</v>
      </c>
      <c r="C17" s="138" t="s">
        <v>904</v>
      </c>
      <c r="D17" s="132" t="s">
        <v>303</v>
      </c>
      <c r="E17" s="133">
        <v>23</v>
      </c>
      <c r="F17" s="134"/>
      <c r="G17" s="135">
        <f t="shared" si="0"/>
        <v>0</v>
      </c>
      <c r="H17" s="135" t="s">
        <v>147</v>
      </c>
      <c r="I17" s="136" t="s">
        <v>148</v>
      </c>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row>
    <row r="18" spans="1:34" outlineLevel="1" x14ac:dyDescent="0.2">
      <c r="A18" s="130">
        <v>10</v>
      </c>
      <c r="B18" s="131" t="s">
        <v>905</v>
      </c>
      <c r="C18" s="138" t="s">
        <v>906</v>
      </c>
      <c r="D18" s="132" t="s">
        <v>303</v>
      </c>
      <c r="E18" s="133">
        <v>1</v>
      </c>
      <c r="F18" s="134"/>
      <c r="G18" s="135">
        <f t="shared" si="0"/>
        <v>0</v>
      </c>
      <c r="H18" s="135" t="s">
        <v>147</v>
      </c>
      <c r="I18" s="136" t="s">
        <v>148</v>
      </c>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row>
    <row r="19" spans="1:34" outlineLevel="1" x14ac:dyDescent="0.2">
      <c r="A19" s="130">
        <v>11</v>
      </c>
      <c r="B19" s="131" t="s">
        <v>907</v>
      </c>
      <c r="C19" s="138" t="s">
        <v>908</v>
      </c>
      <c r="D19" s="132" t="s">
        <v>383</v>
      </c>
      <c r="E19" s="133">
        <v>45</v>
      </c>
      <c r="F19" s="134"/>
      <c r="G19" s="135">
        <f t="shared" si="0"/>
        <v>0</v>
      </c>
      <c r="H19" s="135" t="s">
        <v>147</v>
      </c>
      <c r="I19" s="136" t="s">
        <v>148</v>
      </c>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row>
    <row r="20" spans="1:34" outlineLevel="1" x14ac:dyDescent="0.2">
      <c r="A20" s="130">
        <v>12</v>
      </c>
      <c r="B20" s="131" t="s">
        <v>909</v>
      </c>
      <c r="C20" s="138" t="s">
        <v>910</v>
      </c>
      <c r="D20" s="132" t="s">
        <v>911</v>
      </c>
      <c r="E20" s="133">
        <v>55</v>
      </c>
      <c r="F20" s="134"/>
      <c r="G20" s="135">
        <f t="shared" si="0"/>
        <v>0</v>
      </c>
      <c r="H20" s="135" t="s">
        <v>147</v>
      </c>
      <c r="I20" s="136" t="s">
        <v>148</v>
      </c>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row>
    <row r="21" spans="1:34" outlineLevel="1" x14ac:dyDescent="0.2">
      <c r="A21" s="130">
        <v>13</v>
      </c>
      <c r="B21" s="131" t="s">
        <v>912</v>
      </c>
      <c r="C21" s="138" t="s">
        <v>913</v>
      </c>
      <c r="D21" s="132" t="s">
        <v>383</v>
      </c>
      <c r="E21" s="133">
        <v>170</v>
      </c>
      <c r="F21" s="134"/>
      <c r="G21" s="135">
        <f t="shared" si="0"/>
        <v>0</v>
      </c>
      <c r="H21" s="135" t="s">
        <v>147</v>
      </c>
      <c r="I21" s="136" t="s">
        <v>148</v>
      </c>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row>
    <row r="22" spans="1:34" outlineLevel="1" x14ac:dyDescent="0.2">
      <c r="A22" s="130">
        <v>14</v>
      </c>
      <c r="B22" s="131" t="s">
        <v>914</v>
      </c>
      <c r="C22" s="138" t="s">
        <v>915</v>
      </c>
      <c r="D22" s="132" t="s">
        <v>303</v>
      </c>
      <c r="E22" s="133">
        <v>25</v>
      </c>
      <c r="F22" s="134"/>
      <c r="G22" s="135">
        <f t="shared" si="0"/>
        <v>0</v>
      </c>
      <c r="H22" s="135" t="s">
        <v>147</v>
      </c>
      <c r="I22" s="136" t="s">
        <v>148</v>
      </c>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row>
    <row r="23" spans="1:34" outlineLevel="1" x14ac:dyDescent="0.2">
      <c r="A23" s="130">
        <v>15</v>
      </c>
      <c r="B23" s="131" t="s">
        <v>916</v>
      </c>
      <c r="C23" s="138" t="s">
        <v>917</v>
      </c>
      <c r="D23" s="132" t="s">
        <v>303</v>
      </c>
      <c r="E23" s="133">
        <v>20</v>
      </c>
      <c r="F23" s="134"/>
      <c r="G23" s="135">
        <f t="shared" si="0"/>
        <v>0</v>
      </c>
      <c r="H23" s="135" t="s">
        <v>147</v>
      </c>
      <c r="I23" s="136" t="s">
        <v>148</v>
      </c>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row>
    <row r="24" spans="1:34" x14ac:dyDescent="0.2">
      <c r="A24" s="116" t="s">
        <v>143</v>
      </c>
      <c r="B24" s="117" t="s">
        <v>63</v>
      </c>
      <c r="C24" s="137" t="s">
        <v>64</v>
      </c>
      <c r="D24" s="118"/>
      <c r="E24" s="119"/>
      <c r="F24" s="120"/>
      <c r="G24" s="120">
        <f>SUM(G25:G29)</f>
        <v>0</v>
      </c>
      <c r="H24" s="120"/>
      <c r="I24" s="121"/>
    </row>
    <row r="25" spans="1:34" ht="22.5" outlineLevel="1" x14ac:dyDescent="0.2">
      <c r="A25" s="130">
        <v>16</v>
      </c>
      <c r="B25" s="131" t="s">
        <v>918</v>
      </c>
      <c r="C25" s="138" t="s">
        <v>919</v>
      </c>
      <c r="D25" s="132" t="s">
        <v>383</v>
      </c>
      <c r="E25" s="133">
        <v>88</v>
      </c>
      <c r="F25" s="134"/>
      <c r="G25" s="135">
        <f>ROUND(E25*F25,2)</f>
        <v>0</v>
      </c>
      <c r="H25" s="135" t="s">
        <v>166</v>
      </c>
      <c r="I25" s="136" t="s">
        <v>166</v>
      </c>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row>
    <row r="26" spans="1:34" ht="33.75" outlineLevel="1" x14ac:dyDescent="0.2">
      <c r="A26" s="130">
        <v>17</v>
      </c>
      <c r="B26" s="131" t="s">
        <v>336</v>
      </c>
      <c r="C26" s="138" t="s">
        <v>337</v>
      </c>
      <c r="D26" s="132" t="s">
        <v>192</v>
      </c>
      <c r="E26" s="133">
        <v>3.1680000000000001</v>
      </c>
      <c r="F26" s="134"/>
      <c r="G26" s="135">
        <f>ROUND(E26*F26,2)</f>
        <v>0</v>
      </c>
      <c r="H26" s="135" t="s">
        <v>166</v>
      </c>
      <c r="I26" s="136" t="s">
        <v>166</v>
      </c>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row>
    <row r="27" spans="1:34" ht="22.5" outlineLevel="1" x14ac:dyDescent="0.2">
      <c r="A27" s="130">
        <v>18</v>
      </c>
      <c r="B27" s="131" t="s">
        <v>920</v>
      </c>
      <c r="C27" s="138" t="s">
        <v>921</v>
      </c>
      <c r="D27" s="132" t="s">
        <v>383</v>
      </c>
      <c r="E27" s="133">
        <v>440</v>
      </c>
      <c r="F27" s="134"/>
      <c r="G27" s="135">
        <f>ROUND(E27*F27,2)</f>
        <v>0</v>
      </c>
      <c r="H27" s="135" t="s">
        <v>166</v>
      </c>
      <c r="I27" s="136" t="s">
        <v>166</v>
      </c>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row>
    <row r="28" spans="1:34" ht="22.5" outlineLevel="1" x14ac:dyDescent="0.2">
      <c r="A28" s="130">
        <v>19</v>
      </c>
      <c r="B28" s="131" t="s">
        <v>922</v>
      </c>
      <c r="C28" s="138" t="s">
        <v>923</v>
      </c>
      <c r="D28" s="132" t="s">
        <v>383</v>
      </c>
      <c r="E28" s="133">
        <v>176</v>
      </c>
      <c r="F28" s="134"/>
      <c r="G28" s="135">
        <f>ROUND(E28*F28,2)</f>
        <v>0</v>
      </c>
      <c r="H28" s="135" t="s">
        <v>166</v>
      </c>
      <c r="I28" s="136" t="s">
        <v>166</v>
      </c>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row>
    <row r="29" spans="1:34" ht="22.5" outlineLevel="1" x14ac:dyDescent="0.2">
      <c r="A29" s="130">
        <v>20</v>
      </c>
      <c r="B29" s="131" t="s">
        <v>342</v>
      </c>
      <c r="C29" s="138" t="s">
        <v>343</v>
      </c>
      <c r="D29" s="132" t="s">
        <v>192</v>
      </c>
      <c r="E29" s="133">
        <v>26.4</v>
      </c>
      <c r="F29" s="134"/>
      <c r="G29" s="135">
        <f>ROUND(E29*F29,2)</f>
        <v>0</v>
      </c>
      <c r="H29" s="135" t="s">
        <v>166</v>
      </c>
      <c r="I29" s="136" t="s">
        <v>166</v>
      </c>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row>
    <row r="30" spans="1:34" x14ac:dyDescent="0.2">
      <c r="A30" s="116" t="s">
        <v>143</v>
      </c>
      <c r="B30" s="117" t="s">
        <v>69</v>
      </c>
      <c r="C30" s="137" t="s">
        <v>70</v>
      </c>
      <c r="D30" s="118"/>
      <c r="E30" s="119"/>
      <c r="F30" s="120"/>
      <c r="G30" s="120">
        <f>SUM(G31)</f>
        <v>0</v>
      </c>
      <c r="H30" s="120"/>
      <c r="I30" s="121"/>
    </row>
    <row r="31" spans="1:34" ht="22.5" outlineLevel="1" x14ac:dyDescent="0.2">
      <c r="A31" s="130">
        <v>21</v>
      </c>
      <c r="B31" s="131" t="s">
        <v>924</v>
      </c>
      <c r="C31" s="138" t="s">
        <v>925</v>
      </c>
      <c r="D31" s="132" t="s">
        <v>808</v>
      </c>
      <c r="E31" s="133">
        <v>8</v>
      </c>
      <c r="F31" s="134"/>
      <c r="G31" s="135">
        <f>ROUND(E31*F31,2)</f>
        <v>0</v>
      </c>
      <c r="H31" s="135" t="s">
        <v>166</v>
      </c>
      <c r="I31" s="136" t="s">
        <v>166</v>
      </c>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row>
    <row r="32" spans="1:34" x14ac:dyDescent="0.2">
      <c r="A32" s="116" t="s">
        <v>143</v>
      </c>
      <c r="B32" s="117" t="s">
        <v>71</v>
      </c>
      <c r="C32" s="137" t="s">
        <v>72</v>
      </c>
      <c r="D32" s="118"/>
      <c r="E32" s="119"/>
      <c r="F32" s="120"/>
      <c r="G32" s="120">
        <f>SUM(G33:G38)</f>
        <v>0</v>
      </c>
      <c r="H32" s="120"/>
      <c r="I32" s="121"/>
    </row>
    <row r="33" spans="1:34" ht="45" outlineLevel="1" x14ac:dyDescent="0.2">
      <c r="A33" s="130">
        <v>22</v>
      </c>
      <c r="B33" s="131" t="s">
        <v>926</v>
      </c>
      <c r="C33" s="138" t="s">
        <v>927</v>
      </c>
      <c r="D33" s="132" t="s">
        <v>162</v>
      </c>
      <c r="E33" s="133">
        <v>30</v>
      </c>
      <c r="F33" s="134"/>
      <c r="G33" s="135">
        <f t="shared" ref="G33:G38" si="1">ROUND(E33*F33,2)</f>
        <v>0</v>
      </c>
      <c r="H33" s="135" t="s">
        <v>166</v>
      </c>
      <c r="I33" s="136" t="s">
        <v>166</v>
      </c>
      <c r="J33" s="105"/>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row>
    <row r="34" spans="1:34" ht="45" outlineLevel="1" x14ac:dyDescent="0.2">
      <c r="A34" s="130">
        <v>23</v>
      </c>
      <c r="B34" s="131" t="s">
        <v>928</v>
      </c>
      <c r="C34" s="138" t="s">
        <v>929</v>
      </c>
      <c r="D34" s="132" t="s">
        <v>162</v>
      </c>
      <c r="E34" s="133">
        <v>1</v>
      </c>
      <c r="F34" s="134"/>
      <c r="G34" s="135">
        <f t="shared" si="1"/>
        <v>0</v>
      </c>
      <c r="H34" s="135" t="s">
        <v>166</v>
      </c>
      <c r="I34" s="136" t="s">
        <v>166</v>
      </c>
      <c r="J34" s="105"/>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row>
    <row r="35" spans="1:34" ht="45" outlineLevel="1" x14ac:dyDescent="0.2">
      <c r="A35" s="130">
        <v>24</v>
      </c>
      <c r="B35" s="131" t="s">
        <v>930</v>
      </c>
      <c r="C35" s="138" t="s">
        <v>931</v>
      </c>
      <c r="D35" s="132" t="s">
        <v>162</v>
      </c>
      <c r="E35" s="133">
        <v>124</v>
      </c>
      <c r="F35" s="134"/>
      <c r="G35" s="135">
        <f t="shared" si="1"/>
        <v>0</v>
      </c>
      <c r="H35" s="135" t="s">
        <v>166</v>
      </c>
      <c r="I35" s="136" t="s">
        <v>166</v>
      </c>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row>
    <row r="36" spans="1:34" ht="33.75" outlineLevel="1" x14ac:dyDescent="0.2">
      <c r="A36" s="130">
        <v>25</v>
      </c>
      <c r="B36" s="131" t="s">
        <v>932</v>
      </c>
      <c r="C36" s="138" t="s">
        <v>933</v>
      </c>
      <c r="D36" s="132" t="s">
        <v>383</v>
      </c>
      <c r="E36" s="133">
        <v>440</v>
      </c>
      <c r="F36" s="134"/>
      <c r="G36" s="135">
        <f t="shared" si="1"/>
        <v>0</v>
      </c>
      <c r="H36" s="135" t="s">
        <v>166</v>
      </c>
      <c r="I36" s="136" t="s">
        <v>166</v>
      </c>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row>
    <row r="37" spans="1:34" ht="33.75" outlineLevel="1" x14ac:dyDescent="0.2">
      <c r="A37" s="130">
        <v>26</v>
      </c>
      <c r="B37" s="131" t="s">
        <v>934</v>
      </c>
      <c r="C37" s="138" t="s">
        <v>935</v>
      </c>
      <c r="D37" s="132" t="s">
        <v>383</v>
      </c>
      <c r="E37" s="133">
        <v>88</v>
      </c>
      <c r="F37" s="134"/>
      <c r="G37" s="135">
        <f t="shared" si="1"/>
        <v>0</v>
      </c>
      <c r="H37" s="135" t="s">
        <v>166</v>
      </c>
      <c r="I37" s="136" t="s">
        <v>166</v>
      </c>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row>
    <row r="38" spans="1:34" ht="33.75" outlineLevel="1" x14ac:dyDescent="0.2">
      <c r="A38" s="130">
        <v>27</v>
      </c>
      <c r="B38" s="131" t="s">
        <v>936</v>
      </c>
      <c r="C38" s="138" t="s">
        <v>937</v>
      </c>
      <c r="D38" s="132" t="s">
        <v>383</v>
      </c>
      <c r="E38" s="133">
        <v>176</v>
      </c>
      <c r="F38" s="134"/>
      <c r="G38" s="135">
        <f t="shared" si="1"/>
        <v>0</v>
      </c>
      <c r="H38" s="135" t="s">
        <v>166</v>
      </c>
      <c r="I38" s="136" t="s">
        <v>166</v>
      </c>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row>
    <row r="39" spans="1:34" x14ac:dyDescent="0.2">
      <c r="A39" s="116" t="s">
        <v>143</v>
      </c>
      <c r="B39" s="117" t="s">
        <v>73</v>
      </c>
      <c r="C39" s="137" t="s">
        <v>74</v>
      </c>
      <c r="D39" s="118"/>
      <c r="E39" s="119"/>
      <c r="F39" s="120"/>
      <c r="G39" s="120">
        <f>SUM(G40)</f>
        <v>0</v>
      </c>
      <c r="H39" s="120"/>
      <c r="I39" s="121"/>
    </row>
    <row r="40" spans="1:34" ht="33.75" outlineLevel="1" x14ac:dyDescent="0.2">
      <c r="A40" s="130">
        <v>28</v>
      </c>
      <c r="B40" s="131" t="s">
        <v>700</v>
      </c>
      <c r="C40" s="138" t="s">
        <v>701</v>
      </c>
      <c r="D40" s="132" t="s">
        <v>200</v>
      </c>
      <c r="E40" s="133">
        <v>2.7541199999999999</v>
      </c>
      <c r="F40" s="134"/>
      <c r="G40" s="135">
        <f>ROUND(E40*F40,2)</f>
        <v>0</v>
      </c>
      <c r="H40" s="135" t="s">
        <v>166</v>
      </c>
      <c r="I40" s="136" t="s">
        <v>166</v>
      </c>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row>
    <row r="41" spans="1:34" x14ac:dyDescent="0.2">
      <c r="A41" s="116" t="s">
        <v>143</v>
      </c>
      <c r="B41" s="117" t="s">
        <v>111</v>
      </c>
      <c r="C41" s="137" t="s">
        <v>112</v>
      </c>
      <c r="D41" s="118"/>
      <c r="E41" s="119"/>
      <c r="F41" s="120"/>
      <c r="G41" s="120">
        <f>SUM(G42:G61)</f>
        <v>0</v>
      </c>
      <c r="H41" s="120"/>
      <c r="I41" s="121"/>
    </row>
    <row r="42" spans="1:34" ht="22.5" outlineLevel="1" x14ac:dyDescent="0.2">
      <c r="A42" s="130">
        <v>29</v>
      </c>
      <c r="B42" s="131" t="s">
        <v>938</v>
      </c>
      <c r="C42" s="138" t="s">
        <v>939</v>
      </c>
      <c r="D42" s="132" t="s">
        <v>162</v>
      </c>
      <c r="E42" s="133">
        <v>124</v>
      </c>
      <c r="F42" s="134"/>
      <c r="G42" s="135">
        <f t="shared" ref="G42:G61" si="2">ROUND(E42*F42,2)</f>
        <v>0</v>
      </c>
      <c r="H42" s="135" t="s">
        <v>166</v>
      </c>
      <c r="I42" s="136" t="s">
        <v>166</v>
      </c>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row>
    <row r="43" spans="1:34" ht="33.75" outlineLevel="1" x14ac:dyDescent="0.2">
      <c r="A43" s="130">
        <v>30</v>
      </c>
      <c r="B43" s="131" t="s">
        <v>940</v>
      </c>
      <c r="C43" s="138" t="s">
        <v>941</v>
      </c>
      <c r="D43" s="132" t="s">
        <v>162</v>
      </c>
      <c r="E43" s="133">
        <v>17</v>
      </c>
      <c r="F43" s="134"/>
      <c r="G43" s="135">
        <f t="shared" si="2"/>
        <v>0</v>
      </c>
      <c r="H43" s="135" t="s">
        <v>166</v>
      </c>
      <c r="I43" s="136" t="s">
        <v>166</v>
      </c>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row>
    <row r="44" spans="1:34" ht="33.75" outlineLevel="1" x14ac:dyDescent="0.2">
      <c r="A44" s="130">
        <v>31</v>
      </c>
      <c r="B44" s="131" t="s">
        <v>942</v>
      </c>
      <c r="C44" s="138" t="s">
        <v>943</v>
      </c>
      <c r="D44" s="132" t="s">
        <v>162</v>
      </c>
      <c r="E44" s="133">
        <v>7</v>
      </c>
      <c r="F44" s="134"/>
      <c r="G44" s="135">
        <f t="shared" si="2"/>
        <v>0</v>
      </c>
      <c r="H44" s="135" t="s">
        <v>166</v>
      </c>
      <c r="I44" s="136" t="s">
        <v>166</v>
      </c>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row>
    <row r="45" spans="1:34" ht="33.75" outlineLevel="1" x14ac:dyDescent="0.2">
      <c r="A45" s="130">
        <v>32</v>
      </c>
      <c r="B45" s="131" t="s">
        <v>944</v>
      </c>
      <c r="C45" s="138" t="s">
        <v>945</v>
      </c>
      <c r="D45" s="132" t="s">
        <v>162</v>
      </c>
      <c r="E45" s="133">
        <v>3</v>
      </c>
      <c r="F45" s="134"/>
      <c r="G45" s="135">
        <f t="shared" si="2"/>
        <v>0</v>
      </c>
      <c r="H45" s="135" t="s">
        <v>166</v>
      </c>
      <c r="I45" s="136" t="s">
        <v>166</v>
      </c>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row>
    <row r="46" spans="1:34" ht="45" outlineLevel="1" x14ac:dyDescent="0.2">
      <c r="A46" s="130">
        <v>33</v>
      </c>
      <c r="B46" s="131" t="s">
        <v>946</v>
      </c>
      <c r="C46" s="138" t="s">
        <v>947</v>
      </c>
      <c r="D46" s="132" t="s">
        <v>162</v>
      </c>
      <c r="E46" s="133">
        <v>29</v>
      </c>
      <c r="F46" s="134"/>
      <c r="G46" s="135">
        <f t="shared" si="2"/>
        <v>0</v>
      </c>
      <c r="H46" s="135" t="s">
        <v>166</v>
      </c>
      <c r="I46" s="136" t="s">
        <v>166</v>
      </c>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row>
    <row r="47" spans="1:34" ht="22.5" outlineLevel="1" x14ac:dyDescent="0.2">
      <c r="A47" s="130">
        <v>34</v>
      </c>
      <c r="B47" s="131" t="s">
        <v>948</v>
      </c>
      <c r="C47" s="138" t="s">
        <v>949</v>
      </c>
      <c r="D47" s="132" t="s">
        <v>383</v>
      </c>
      <c r="E47" s="133">
        <v>55</v>
      </c>
      <c r="F47" s="134"/>
      <c r="G47" s="135">
        <f t="shared" si="2"/>
        <v>0</v>
      </c>
      <c r="H47" s="135" t="s">
        <v>166</v>
      </c>
      <c r="I47" s="136" t="s">
        <v>166</v>
      </c>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row>
    <row r="48" spans="1:34" ht="22.5" outlineLevel="1" x14ac:dyDescent="0.2">
      <c r="A48" s="130">
        <v>35</v>
      </c>
      <c r="B48" s="131" t="s">
        <v>950</v>
      </c>
      <c r="C48" s="138" t="s">
        <v>951</v>
      </c>
      <c r="D48" s="132" t="s">
        <v>383</v>
      </c>
      <c r="E48" s="133">
        <v>35</v>
      </c>
      <c r="F48" s="134"/>
      <c r="G48" s="135">
        <f t="shared" si="2"/>
        <v>0</v>
      </c>
      <c r="H48" s="135" t="s">
        <v>166</v>
      </c>
      <c r="I48" s="136" t="s">
        <v>166</v>
      </c>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row>
    <row r="49" spans="1:34" ht="22.5" outlineLevel="1" x14ac:dyDescent="0.2">
      <c r="A49" s="130">
        <v>36</v>
      </c>
      <c r="B49" s="131" t="s">
        <v>952</v>
      </c>
      <c r="C49" s="138" t="s">
        <v>953</v>
      </c>
      <c r="D49" s="132" t="s">
        <v>383</v>
      </c>
      <c r="E49" s="133">
        <v>270</v>
      </c>
      <c r="F49" s="134"/>
      <c r="G49" s="135">
        <f t="shared" si="2"/>
        <v>0</v>
      </c>
      <c r="H49" s="135" t="s">
        <v>166</v>
      </c>
      <c r="I49" s="136" t="s">
        <v>166</v>
      </c>
      <c r="J49" s="105"/>
      <c r="K49" s="105"/>
      <c r="L49" s="105"/>
      <c r="M49" s="105"/>
      <c r="N49" s="105"/>
      <c r="O49" s="105"/>
      <c r="P49" s="105"/>
      <c r="Q49" s="105"/>
      <c r="R49" s="105"/>
      <c r="S49" s="105"/>
      <c r="T49" s="105"/>
      <c r="U49" s="105"/>
      <c r="V49" s="105"/>
      <c r="W49" s="105"/>
      <c r="X49" s="105"/>
      <c r="Y49" s="105"/>
      <c r="Z49" s="105"/>
      <c r="AA49" s="105"/>
      <c r="AB49" s="105"/>
      <c r="AC49" s="105"/>
      <c r="AD49" s="105"/>
      <c r="AE49" s="105"/>
      <c r="AF49" s="105"/>
      <c r="AG49" s="105"/>
      <c r="AH49" s="105"/>
    </row>
    <row r="50" spans="1:34" ht="22.5" outlineLevel="1" x14ac:dyDescent="0.2">
      <c r="A50" s="130">
        <v>37</v>
      </c>
      <c r="B50" s="131" t="s">
        <v>954</v>
      </c>
      <c r="C50" s="138" t="s">
        <v>955</v>
      </c>
      <c r="D50" s="132" t="s">
        <v>383</v>
      </c>
      <c r="E50" s="133">
        <v>390</v>
      </c>
      <c r="F50" s="134"/>
      <c r="G50" s="135">
        <f t="shared" si="2"/>
        <v>0</v>
      </c>
      <c r="H50" s="135" t="s">
        <v>166</v>
      </c>
      <c r="I50" s="136" t="s">
        <v>166</v>
      </c>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1:34" ht="22.5" outlineLevel="1" x14ac:dyDescent="0.2">
      <c r="A51" s="130">
        <v>40</v>
      </c>
      <c r="B51" s="131" t="s">
        <v>956</v>
      </c>
      <c r="C51" s="138" t="s">
        <v>957</v>
      </c>
      <c r="D51" s="132" t="s">
        <v>383</v>
      </c>
      <c r="E51" s="133">
        <v>220</v>
      </c>
      <c r="F51" s="134"/>
      <c r="G51" s="135">
        <f t="shared" si="2"/>
        <v>0</v>
      </c>
      <c r="H51" s="135" t="s">
        <v>166</v>
      </c>
      <c r="I51" s="136" t="s">
        <v>166</v>
      </c>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1:34" ht="22.5" outlineLevel="1" x14ac:dyDescent="0.2">
      <c r="A52" s="130" t="s">
        <v>1259</v>
      </c>
      <c r="B52" s="131" t="s">
        <v>1258</v>
      </c>
      <c r="C52" s="138" t="s">
        <v>1257</v>
      </c>
      <c r="D52" s="132" t="s">
        <v>383</v>
      </c>
      <c r="E52" s="133">
        <v>175</v>
      </c>
      <c r="F52" s="134"/>
      <c r="G52" s="135">
        <f t="shared" ref="G52" si="3">ROUND(E52*F52,2)</f>
        <v>0</v>
      </c>
      <c r="H52" s="135" t="s">
        <v>166</v>
      </c>
      <c r="I52" s="136" t="s">
        <v>166</v>
      </c>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1:34" outlineLevel="1" x14ac:dyDescent="0.2">
      <c r="A53" s="130">
        <v>41</v>
      </c>
      <c r="B53" s="131" t="s">
        <v>958</v>
      </c>
      <c r="C53" s="138" t="s">
        <v>959</v>
      </c>
      <c r="D53" s="132" t="s">
        <v>162</v>
      </c>
      <c r="E53" s="133">
        <v>8</v>
      </c>
      <c r="F53" s="134"/>
      <c r="G53" s="135">
        <f t="shared" si="2"/>
        <v>0</v>
      </c>
      <c r="H53" s="135" t="s">
        <v>166</v>
      </c>
      <c r="I53" s="136" t="s">
        <v>166</v>
      </c>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1:34" ht="22.5" outlineLevel="1" x14ac:dyDescent="0.2">
      <c r="A54" s="130">
        <v>42</v>
      </c>
      <c r="B54" s="131" t="s">
        <v>960</v>
      </c>
      <c r="C54" s="138" t="s">
        <v>961</v>
      </c>
      <c r="D54" s="132" t="s">
        <v>303</v>
      </c>
      <c r="E54" s="133">
        <v>1</v>
      </c>
      <c r="F54" s="134"/>
      <c r="G54" s="135">
        <f t="shared" si="2"/>
        <v>0</v>
      </c>
      <c r="H54" s="135" t="s">
        <v>147</v>
      </c>
      <c r="I54" s="136" t="s">
        <v>148</v>
      </c>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5" spans="1:34" outlineLevel="1" x14ac:dyDescent="0.2">
      <c r="A55" s="130">
        <v>43</v>
      </c>
      <c r="B55" s="131" t="s">
        <v>962</v>
      </c>
      <c r="C55" s="138" t="s">
        <v>963</v>
      </c>
      <c r="D55" s="132" t="s">
        <v>303</v>
      </c>
      <c r="E55" s="133">
        <v>10</v>
      </c>
      <c r="F55" s="134"/>
      <c r="G55" s="135">
        <f t="shared" si="2"/>
        <v>0</v>
      </c>
      <c r="H55" s="135" t="s">
        <v>147</v>
      </c>
      <c r="I55" s="136" t="s">
        <v>148</v>
      </c>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row>
    <row r="56" spans="1:34" outlineLevel="1" x14ac:dyDescent="0.2">
      <c r="A56" s="130">
        <v>44</v>
      </c>
      <c r="B56" s="131" t="s">
        <v>964</v>
      </c>
      <c r="C56" s="138" t="s">
        <v>965</v>
      </c>
      <c r="D56" s="132" t="s">
        <v>303</v>
      </c>
      <c r="E56" s="133">
        <v>6</v>
      </c>
      <c r="F56" s="134"/>
      <c r="G56" s="135">
        <f t="shared" si="2"/>
        <v>0</v>
      </c>
      <c r="H56" s="135" t="s">
        <v>147</v>
      </c>
      <c r="I56" s="136" t="s">
        <v>148</v>
      </c>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row>
    <row r="57" spans="1:34" ht="22.5" outlineLevel="1" x14ac:dyDescent="0.2">
      <c r="A57" s="130">
        <v>45</v>
      </c>
      <c r="B57" s="131" t="s">
        <v>966</v>
      </c>
      <c r="C57" s="138" t="s">
        <v>967</v>
      </c>
      <c r="D57" s="132" t="s">
        <v>383</v>
      </c>
      <c r="E57" s="133">
        <v>19</v>
      </c>
      <c r="F57" s="134"/>
      <c r="G57" s="135">
        <f t="shared" si="2"/>
        <v>0</v>
      </c>
      <c r="H57" s="135" t="s">
        <v>147</v>
      </c>
      <c r="I57" s="136" t="s">
        <v>148</v>
      </c>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row>
    <row r="58" spans="1:34" outlineLevel="1" x14ac:dyDescent="0.2">
      <c r="A58" s="130">
        <v>46</v>
      </c>
      <c r="B58" s="131" t="s">
        <v>968</v>
      </c>
      <c r="C58" s="138" t="s">
        <v>969</v>
      </c>
      <c r="D58" s="132" t="s">
        <v>303</v>
      </c>
      <c r="E58" s="133">
        <v>1</v>
      </c>
      <c r="F58" s="134"/>
      <c r="G58" s="135">
        <f t="shared" si="2"/>
        <v>0</v>
      </c>
      <c r="H58" s="135" t="s">
        <v>147</v>
      </c>
      <c r="I58" s="136" t="s">
        <v>148</v>
      </c>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row>
    <row r="59" spans="1:34" outlineLevel="1" x14ac:dyDescent="0.2">
      <c r="A59" s="130">
        <v>47</v>
      </c>
      <c r="B59" s="131" t="s">
        <v>970</v>
      </c>
      <c r="C59" s="138" t="s">
        <v>971</v>
      </c>
      <c r="D59" s="132" t="s">
        <v>303</v>
      </c>
      <c r="E59" s="133">
        <v>1</v>
      </c>
      <c r="F59" s="134"/>
      <c r="G59" s="135">
        <f t="shared" si="2"/>
        <v>0</v>
      </c>
      <c r="H59" s="135" t="s">
        <v>147</v>
      </c>
      <c r="I59" s="136" t="s">
        <v>148</v>
      </c>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row>
    <row r="60" spans="1:34" outlineLevel="1" x14ac:dyDescent="0.2">
      <c r="A60" s="130">
        <v>48</v>
      </c>
      <c r="B60" s="131" t="s">
        <v>881</v>
      </c>
      <c r="C60" s="138" t="s">
        <v>882</v>
      </c>
      <c r="D60" s="132" t="s">
        <v>883</v>
      </c>
      <c r="E60" s="133">
        <v>1</v>
      </c>
      <c r="F60" s="134"/>
      <c r="G60" s="135">
        <f t="shared" si="2"/>
        <v>0</v>
      </c>
      <c r="H60" s="135" t="s">
        <v>884</v>
      </c>
      <c r="I60" s="136" t="s">
        <v>331</v>
      </c>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row>
    <row r="61" spans="1:34" outlineLevel="1" x14ac:dyDescent="0.2">
      <c r="A61" s="172" t="s">
        <v>1254</v>
      </c>
      <c r="B61" s="147" t="s">
        <v>1255</v>
      </c>
      <c r="C61" s="148" t="s">
        <v>1256</v>
      </c>
      <c r="D61" s="149" t="s">
        <v>883</v>
      </c>
      <c r="E61" s="150">
        <v>1</v>
      </c>
      <c r="F61" s="151"/>
      <c r="G61" s="152">
        <f t="shared" si="2"/>
        <v>0</v>
      </c>
      <c r="H61" s="135" t="s">
        <v>147</v>
      </c>
      <c r="I61" s="136" t="s">
        <v>148</v>
      </c>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105"/>
      <c r="AH61" s="105"/>
    </row>
    <row r="62" spans="1:34" x14ac:dyDescent="0.2">
      <c r="A62" s="116" t="s">
        <v>143</v>
      </c>
      <c r="B62" s="117" t="s">
        <v>113</v>
      </c>
      <c r="C62" s="137" t="s">
        <v>114</v>
      </c>
      <c r="D62" s="118"/>
      <c r="E62" s="119"/>
      <c r="F62" s="120"/>
      <c r="G62" s="120">
        <f>SUM(G63:G67)</f>
        <v>0</v>
      </c>
      <c r="H62" s="120"/>
      <c r="I62" s="121"/>
    </row>
    <row r="63" spans="1:34" outlineLevel="1" x14ac:dyDescent="0.2">
      <c r="A63" s="130">
        <v>49</v>
      </c>
      <c r="B63" s="131" t="s">
        <v>972</v>
      </c>
      <c r="C63" s="138" t="s">
        <v>973</v>
      </c>
      <c r="D63" s="132" t="s">
        <v>303</v>
      </c>
      <c r="E63" s="133">
        <v>28</v>
      </c>
      <c r="F63" s="134"/>
      <c r="G63" s="135">
        <f>ROUND(E63*F63,2)</f>
        <v>0</v>
      </c>
      <c r="H63" s="135" t="s">
        <v>147</v>
      </c>
      <c r="I63" s="136" t="s">
        <v>148</v>
      </c>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row>
    <row r="64" spans="1:34" outlineLevel="1" x14ac:dyDescent="0.2">
      <c r="A64" s="130">
        <v>50</v>
      </c>
      <c r="B64" s="131" t="s">
        <v>974</v>
      </c>
      <c r="C64" s="138" t="s">
        <v>975</v>
      </c>
      <c r="D64" s="132" t="s">
        <v>303</v>
      </c>
      <c r="E64" s="133">
        <v>7</v>
      </c>
      <c r="F64" s="134"/>
      <c r="G64" s="135">
        <f>ROUND(E64*F64,2)</f>
        <v>0</v>
      </c>
      <c r="H64" s="135" t="s">
        <v>147</v>
      </c>
      <c r="I64" s="136" t="s">
        <v>148</v>
      </c>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row>
    <row r="65" spans="1:34" outlineLevel="1" x14ac:dyDescent="0.2">
      <c r="A65" s="123">
        <v>51</v>
      </c>
      <c r="B65" s="124" t="s">
        <v>976</v>
      </c>
      <c r="C65" s="139" t="s">
        <v>977</v>
      </c>
      <c r="D65" s="125" t="s">
        <v>303</v>
      </c>
      <c r="E65" s="126">
        <v>16</v>
      </c>
      <c r="F65" s="127"/>
      <c r="G65" s="128">
        <f>ROUND(E65*F65,2)</f>
        <v>0</v>
      </c>
      <c r="H65" s="128" t="s">
        <v>147</v>
      </c>
      <c r="I65" s="129" t="s">
        <v>148</v>
      </c>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row>
    <row r="66" spans="1:34" outlineLevel="1" x14ac:dyDescent="0.2">
      <c r="A66" s="123">
        <v>52</v>
      </c>
      <c r="B66" s="124" t="s">
        <v>976</v>
      </c>
      <c r="C66" s="139" t="s">
        <v>1204</v>
      </c>
      <c r="D66" s="125" t="s">
        <v>303</v>
      </c>
      <c r="E66" s="126">
        <v>4</v>
      </c>
      <c r="F66" s="127"/>
      <c r="G66" s="128">
        <f>ROUND(E66*F66,2)</f>
        <v>0</v>
      </c>
      <c r="H66" s="128" t="s">
        <v>147</v>
      </c>
      <c r="I66" s="129" t="s">
        <v>148</v>
      </c>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row>
    <row r="67" spans="1:34" outlineLevel="1" x14ac:dyDescent="0.2">
      <c r="A67" s="123">
        <v>53</v>
      </c>
      <c r="B67" s="124" t="s">
        <v>1048</v>
      </c>
      <c r="C67" s="139" t="s">
        <v>1049</v>
      </c>
      <c r="D67" s="125" t="s">
        <v>303</v>
      </c>
      <c r="E67" s="126">
        <v>1</v>
      </c>
      <c r="F67" s="127"/>
      <c r="G67" s="128">
        <f>ROUND(E67*F67,2)</f>
        <v>0</v>
      </c>
      <c r="H67" s="128" t="s">
        <v>147</v>
      </c>
      <c r="I67" s="129" t="s">
        <v>148</v>
      </c>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row>
    <row r="68" spans="1:34" x14ac:dyDescent="0.2">
      <c r="A68" s="3"/>
      <c r="B68" s="4"/>
      <c r="C68" s="140"/>
      <c r="D68" s="6"/>
      <c r="E68" s="3"/>
      <c r="F68" s="3"/>
      <c r="G68" s="3"/>
      <c r="H68" s="3"/>
      <c r="I68" s="3"/>
    </row>
    <row r="69" spans="1:34" x14ac:dyDescent="0.2">
      <c r="A69" s="108"/>
      <c r="B69" s="109" t="s">
        <v>24</v>
      </c>
      <c r="C69" s="141"/>
      <c r="D69" s="110"/>
      <c r="E69" s="111"/>
      <c r="F69" s="111"/>
      <c r="G69" s="122">
        <f>G8+G24+G30+G32+G39+G41+G62</f>
        <v>0</v>
      </c>
      <c r="H69" s="3"/>
      <c r="I69" s="3"/>
    </row>
    <row r="70" spans="1:34" x14ac:dyDescent="0.2">
      <c r="A70" s="3"/>
      <c r="B70" s="4"/>
      <c r="C70" s="140"/>
      <c r="D70" s="6"/>
      <c r="E70" s="3"/>
      <c r="F70" s="3"/>
      <c r="G70" s="3"/>
      <c r="H70" s="3"/>
      <c r="I70" s="3"/>
    </row>
    <row r="71" spans="1:34" x14ac:dyDescent="0.2">
      <c r="A71" s="3"/>
      <c r="B71" s="4"/>
      <c r="C71" s="140"/>
      <c r="D71" s="6"/>
      <c r="E71" s="3"/>
      <c r="F71" s="3"/>
      <c r="G71" s="3"/>
      <c r="H71" s="3"/>
      <c r="I71" s="3"/>
    </row>
    <row r="72" spans="1:34" x14ac:dyDescent="0.2">
      <c r="A72" s="282" t="s">
        <v>169</v>
      </c>
      <c r="B72" s="282"/>
      <c r="C72" s="283"/>
      <c r="D72" s="6"/>
      <c r="E72" s="3"/>
      <c r="F72" s="3"/>
      <c r="G72" s="3"/>
      <c r="H72" s="3"/>
      <c r="I72" s="3"/>
    </row>
    <row r="73" spans="1:34" x14ac:dyDescent="0.2">
      <c r="A73" s="262"/>
      <c r="B73" s="263"/>
      <c r="C73" s="279"/>
      <c r="D73" s="263"/>
      <c r="E73" s="263"/>
      <c r="F73" s="263"/>
      <c r="G73" s="264"/>
      <c r="H73" s="3"/>
      <c r="I73" s="3"/>
    </row>
    <row r="74" spans="1:34" x14ac:dyDescent="0.2">
      <c r="A74" s="265"/>
      <c r="B74" s="266"/>
      <c r="C74" s="280"/>
      <c r="D74" s="266"/>
      <c r="E74" s="266"/>
      <c r="F74" s="266"/>
      <c r="G74" s="267"/>
      <c r="H74" s="3"/>
      <c r="I74" s="3"/>
    </row>
    <row r="75" spans="1:34" x14ac:dyDescent="0.2">
      <c r="A75" s="265"/>
      <c r="B75" s="266"/>
      <c r="C75" s="280"/>
      <c r="D75" s="266"/>
      <c r="E75" s="266"/>
      <c r="F75" s="266"/>
      <c r="G75" s="267"/>
      <c r="H75" s="3"/>
      <c r="I75" s="3"/>
    </row>
    <row r="76" spans="1:34" x14ac:dyDescent="0.2">
      <c r="A76" s="265"/>
      <c r="B76" s="266"/>
      <c r="C76" s="280"/>
      <c r="D76" s="266"/>
      <c r="E76" s="266"/>
      <c r="F76" s="266"/>
      <c r="G76" s="267"/>
      <c r="H76" s="3"/>
      <c r="I76" s="3"/>
    </row>
    <row r="77" spans="1:34" x14ac:dyDescent="0.2">
      <c r="A77" s="268"/>
      <c r="B77" s="269"/>
      <c r="C77" s="281"/>
      <c r="D77" s="269"/>
      <c r="E77" s="269"/>
      <c r="F77" s="269"/>
      <c r="G77" s="270"/>
      <c r="H77" s="3"/>
      <c r="I77" s="3"/>
    </row>
    <row r="78" spans="1:34" x14ac:dyDescent="0.2">
      <c r="A78" s="3"/>
      <c r="B78" s="4"/>
      <c r="C78" s="140"/>
      <c r="D78" s="6"/>
      <c r="E78" s="3"/>
      <c r="F78" s="3"/>
      <c r="G78" s="3"/>
      <c r="H78" s="3"/>
      <c r="I78" s="3"/>
    </row>
    <row r="79" spans="1:34" x14ac:dyDescent="0.2">
      <c r="C79" s="142"/>
      <c r="D79" s="10"/>
    </row>
    <row r="80" spans="1:3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sheetData>
  <sheetProtection algorithmName="SHA-512" hashValue="idOQfi/5EuUY2xxsrCIfxwr1Pn039G0wIFBfzHVcy7RS5YZnO+euK4jVdEyaTLP278506/RYN80NqtHih7TIvg==" saltValue="nQY//H8eq4nyTxSTWBRLcw==" spinCount="100000" sheet="1" objects="1" scenarios="1"/>
  <mergeCells count="6">
    <mergeCell ref="A73:G77"/>
    <mergeCell ref="A1:G1"/>
    <mergeCell ref="C2:G2"/>
    <mergeCell ref="C3:G3"/>
    <mergeCell ref="C4:G4"/>
    <mergeCell ref="A72:C7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0E200-A9FB-4500-8D9B-4A31DA5497FC}">
  <sheetPr>
    <outlinePr summaryBelow="0"/>
  </sheetPr>
  <dimension ref="A1:AB5035"/>
  <sheetViews>
    <sheetView workbookViewId="0">
      <pane ySplit="7" topLeftCell="A8" activePane="bottomLeft" state="frozen"/>
      <selection pane="bottomLeft" activeCell="K26" sqref="K26"/>
    </sheetView>
  </sheetViews>
  <sheetFormatPr defaultRowHeight="12.75" outlineLevelRow="1" x14ac:dyDescent="0.2"/>
  <cols>
    <col min="1" max="1" width="3.42578125" customWidth="1"/>
    <col min="2" max="2" width="12.5703125" style="95" customWidth="1"/>
    <col min="3" max="3" width="38.28515625" style="95" customWidth="1"/>
    <col min="4" max="4" width="4.85546875" customWidth="1"/>
    <col min="5" max="5" width="10.5703125" customWidth="1"/>
    <col min="6" max="6" width="9.85546875" customWidth="1"/>
    <col min="7" max="7" width="12.7109375" customWidth="1"/>
  </cols>
  <sheetData>
    <row r="1" spans="1:28" ht="15.75" customHeight="1" x14ac:dyDescent="0.25">
      <c r="A1" s="271" t="s">
        <v>5</v>
      </c>
      <c r="B1" s="271"/>
      <c r="C1" s="271"/>
      <c r="D1" s="271"/>
      <c r="E1" s="271"/>
      <c r="F1" s="271"/>
      <c r="G1" s="271"/>
    </row>
    <row r="2" spans="1:28" ht="24.95" customHeight="1" x14ac:dyDescent="0.2">
      <c r="A2" s="50" t="s">
        <v>6</v>
      </c>
      <c r="B2" s="49" t="s">
        <v>35</v>
      </c>
      <c r="C2" s="272" t="s">
        <v>36</v>
      </c>
      <c r="D2" s="273"/>
      <c r="E2" s="273"/>
      <c r="F2" s="273"/>
      <c r="G2" s="274"/>
    </row>
    <row r="3" spans="1:28" ht="24.95" customHeight="1" x14ac:dyDescent="0.2">
      <c r="A3" s="50" t="s">
        <v>7</v>
      </c>
      <c r="B3" s="49" t="s">
        <v>37</v>
      </c>
      <c r="C3" s="272" t="s">
        <v>38</v>
      </c>
      <c r="D3" s="273"/>
      <c r="E3" s="273"/>
      <c r="F3" s="273"/>
      <c r="G3" s="274"/>
    </row>
    <row r="4" spans="1:28" ht="24.95" customHeight="1" x14ac:dyDescent="0.2">
      <c r="A4" s="98" t="s">
        <v>8</v>
      </c>
      <c r="B4" s="99" t="s">
        <v>49</v>
      </c>
      <c r="C4" s="275" t="s">
        <v>50</v>
      </c>
      <c r="D4" s="276"/>
      <c r="E4" s="276"/>
      <c r="F4" s="276"/>
      <c r="G4" s="277"/>
    </row>
    <row r="5" spans="1:28" x14ac:dyDescent="0.2">
      <c r="D5" s="10"/>
    </row>
    <row r="6" spans="1:28" ht="38.25" x14ac:dyDescent="0.2">
      <c r="A6" s="101" t="s">
        <v>121</v>
      </c>
      <c r="B6" s="103" t="s">
        <v>122</v>
      </c>
      <c r="C6" s="103" t="s">
        <v>123</v>
      </c>
      <c r="D6" s="102" t="s">
        <v>124</v>
      </c>
      <c r="E6" s="101" t="s">
        <v>125</v>
      </c>
      <c r="F6" s="100" t="s">
        <v>126</v>
      </c>
      <c r="G6" s="101" t="s">
        <v>24</v>
      </c>
      <c r="H6" s="104" t="s">
        <v>136</v>
      </c>
      <c r="I6" s="104" t="s">
        <v>137</v>
      </c>
    </row>
    <row r="7" spans="1:28" hidden="1" x14ac:dyDescent="0.2">
      <c r="A7" s="3"/>
      <c r="B7" s="4"/>
      <c r="C7" s="4"/>
      <c r="D7" s="6"/>
      <c r="E7" s="106"/>
      <c r="F7" s="107"/>
      <c r="G7" s="107"/>
      <c r="H7" s="107"/>
      <c r="I7" s="107"/>
    </row>
    <row r="8" spans="1:28" x14ac:dyDescent="0.2">
      <c r="A8" s="116" t="s">
        <v>143</v>
      </c>
      <c r="B8" s="117" t="s">
        <v>54</v>
      </c>
      <c r="C8" s="137" t="s">
        <v>55</v>
      </c>
      <c r="D8" s="118"/>
      <c r="E8" s="119"/>
      <c r="F8" s="120"/>
      <c r="G8" s="120">
        <f>SUM(G9:G33)</f>
        <v>0</v>
      </c>
      <c r="H8" s="120"/>
      <c r="I8" s="121"/>
    </row>
    <row r="9" spans="1:28" ht="22.5" outlineLevel="1" x14ac:dyDescent="0.2">
      <c r="A9" s="130">
        <v>1</v>
      </c>
      <c r="B9" s="131" t="s">
        <v>978</v>
      </c>
      <c r="C9" s="138" t="s">
        <v>979</v>
      </c>
      <c r="D9" s="132" t="s">
        <v>303</v>
      </c>
      <c r="E9" s="133">
        <v>16</v>
      </c>
      <c r="F9" s="134"/>
      <c r="G9" s="135">
        <f t="shared" ref="G9:G33" si="0">ROUND(E9*F9,2)</f>
        <v>0</v>
      </c>
      <c r="H9" s="135" t="s">
        <v>147</v>
      </c>
      <c r="I9" s="136" t="s">
        <v>148</v>
      </c>
      <c r="J9" s="105"/>
      <c r="K9" s="105"/>
      <c r="L9" s="105"/>
      <c r="M9" s="105"/>
      <c r="N9" s="105"/>
      <c r="O9" s="105"/>
      <c r="P9" s="105"/>
      <c r="Q9" s="105"/>
      <c r="R9" s="105"/>
      <c r="S9" s="105"/>
      <c r="T9" s="105"/>
      <c r="U9" s="105"/>
      <c r="V9" s="105"/>
      <c r="W9" s="105"/>
      <c r="X9" s="105"/>
      <c r="Y9" s="105"/>
      <c r="Z9" s="105"/>
      <c r="AA9" s="105"/>
      <c r="AB9" s="105"/>
    </row>
    <row r="10" spans="1:28" outlineLevel="1" x14ac:dyDescent="0.2">
      <c r="A10" s="130">
        <f>A9+1</f>
        <v>2</v>
      </c>
      <c r="B10" s="131" t="s">
        <v>980</v>
      </c>
      <c r="C10" s="138" t="s">
        <v>981</v>
      </c>
      <c r="D10" s="132" t="s">
        <v>303</v>
      </c>
      <c r="E10" s="133">
        <v>16</v>
      </c>
      <c r="F10" s="134"/>
      <c r="G10" s="135">
        <f t="shared" si="0"/>
        <v>0</v>
      </c>
      <c r="H10" s="135" t="s">
        <v>147</v>
      </c>
      <c r="I10" s="136" t="s">
        <v>148</v>
      </c>
      <c r="J10" s="105"/>
      <c r="K10" s="105"/>
      <c r="L10" s="105"/>
      <c r="M10" s="105"/>
      <c r="N10" s="105"/>
      <c r="O10" s="105"/>
      <c r="P10" s="105"/>
      <c r="Q10" s="105"/>
      <c r="R10" s="105"/>
      <c r="S10" s="105"/>
      <c r="T10" s="105"/>
      <c r="U10" s="105"/>
      <c r="V10" s="105"/>
      <c r="W10" s="105"/>
      <c r="X10" s="105"/>
      <c r="Y10" s="105"/>
      <c r="Z10" s="105"/>
      <c r="AA10" s="105"/>
      <c r="AB10" s="105"/>
    </row>
    <row r="11" spans="1:28" outlineLevel="1" x14ac:dyDescent="0.2">
      <c r="A11" s="130">
        <f t="shared" ref="A11:A33" si="1">A10+1</f>
        <v>3</v>
      </c>
      <c r="B11" s="131" t="s">
        <v>982</v>
      </c>
      <c r="C11" s="138" t="s">
        <v>1050</v>
      </c>
      <c r="D11" s="132" t="s">
        <v>303</v>
      </c>
      <c r="E11" s="133">
        <v>48</v>
      </c>
      <c r="F11" s="134"/>
      <c r="G11" s="135">
        <f t="shared" si="0"/>
        <v>0</v>
      </c>
      <c r="H11" s="135" t="s">
        <v>147</v>
      </c>
      <c r="I11" s="136" t="s">
        <v>148</v>
      </c>
      <c r="J11" s="105"/>
      <c r="K11" s="105"/>
      <c r="L11" s="105"/>
      <c r="M11" s="105"/>
      <c r="N11" s="105"/>
      <c r="O11" s="105"/>
      <c r="P11" s="105"/>
      <c r="Q11" s="105"/>
      <c r="R11" s="105"/>
      <c r="S11" s="105"/>
      <c r="T11" s="105"/>
      <c r="U11" s="105"/>
      <c r="V11" s="105"/>
      <c r="W11" s="105"/>
      <c r="X11" s="105"/>
      <c r="Y11" s="105"/>
      <c r="Z11" s="105"/>
      <c r="AA11" s="105"/>
      <c r="AB11" s="105"/>
    </row>
    <row r="12" spans="1:28" outlineLevel="1" x14ac:dyDescent="0.2">
      <c r="A12" s="130">
        <f t="shared" si="1"/>
        <v>4</v>
      </c>
      <c r="B12" s="131" t="s">
        <v>983</v>
      </c>
      <c r="C12" s="138" t="s">
        <v>1051</v>
      </c>
      <c r="D12" s="132" t="s">
        <v>303</v>
      </c>
      <c r="E12" s="133">
        <v>32</v>
      </c>
      <c r="F12" s="134"/>
      <c r="G12" s="135">
        <f t="shared" si="0"/>
        <v>0</v>
      </c>
      <c r="H12" s="135" t="s">
        <v>147</v>
      </c>
      <c r="I12" s="136" t="s">
        <v>148</v>
      </c>
      <c r="J12" s="105"/>
      <c r="K12" s="105"/>
      <c r="L12" s="105"/>
      <c r="M12" s="105"/>
      <c r="N12" s="105"/>
      <c r="O12" s="105"/>
      <c r="P12" s="105"/>
      <c r="Q12" s="105"/>
      <c r="R12" s="105"/>
      <c r="S12" s="105"/>
      <c r="T12" s="105"/>
      <c r="U12" s="105"/>
      <c r="V12" s="105"/>
      <c r="W12" s="105"/>
      <c r="X12" s="105"/>
      <c r="Y12" s="105"/>
      <c r="Z12" s="105"/>
      <c r="AA12" s="105"/>
      <c r="AB12" s="105"/>
    </row>
    <row r="13" spans="1:28" outlineLevel="1" x14ac:dyDescent="0.2">
      <c r="A13" s="130">
        <f t="shared" si="1"/>
        <v>5</v>
      </c>
      <c r="B13" s="131" t="s">
        <v>984</v>
      </c>
      <c r="C13" s="138" t="s">
        <v>1052</v>
      </c>
      <c r="D13" s="132" t="s">
        <v>985</v>
      </c>
      <c r="E13" s="133">
        <v>1</v>
      </c>
      <c r="F13" s="134"/>
      <c r="G13" s="135">
        <f t="shared" si="0"/>
        <v>0</v>
      </c>
      <c r="H13" s="135" t="s">
        <v>147</v>
      </c>
      <c r="I13" s="136" t="s">
        <v>148</v>
      </c>
      <c r="J13" s="105"/>
      <c r="K13" s="105"/>
      <c r="L13" s="105"/>
      <c r="M13" s="105"/>
      <c r="N13" s="105"/>
      <c r="O13" s="105"/>
      <c r="P13" s="105"/>
      <c r="Q13" s="105"/>
      <c r="R13" s="105"/>
      <c r="S13" s="105"/>
      <c r="T13" s="105"/>
      <c r="U13" s="105"/>
      <c r="V13" s="105"/>
      <c r="W13" s="105"/>
      <c r="X13" s="105"/>
      <c r="Y13" s="105"/>
      <c r="Z13" s="105"/>
      <c r="AA13" s="105"/>
      <c r="AB13" s="105"/>
    </row>
    <row r="14" spans="1:28" outlineLevel="1" x14ac:dyDescent="0.2">
      <c r="A14" s="130">
        <f t="shared" si="1"/>
        <v>6</v>
      </c>
      <c r="B14" s="131" t="s">
        <v>986</v>
      </c>
      <c r="C14" s="138" t="s">
        <v>987</v>
      </c>
      <c r="D14" s="132" t="s">
        <v>303</v>
      </c>
      <c r="E14" s="133">
        <v>2</v>
      </c>
      <c r="F14" s="134"/>
      <c r="G14" s="135">
        <f t="shared" si="0"/>
        <v>0</v>
      </c>
      <c r="H14" s="135" t="s">
        <v>147</v>
      </c>
      <c r="I14" s="136" t="s">
        <v>148</v>
      </c>
      <c r="J14" s="105"/>
      <c r="K14" s="105"/>
      <c r="L14" s="105"/>
      <c r="M14" s="105"/>
      <c r="N14" s="105"/>
      <c r="O14" s="105"/>
      <c r="P14" s="105"/>
      <c r="Q14" s="105"/>
      <c r="R14" s="105"/>
      <c r="S14" s="105"/>
      <c r="T14" s="105"/>
      <c r="U14" s="105"/>
      <c r="V14" s="105"/>
      <c r="W14" s="105"/>
      <c r="X14" s="105"/>
      <c r="Y14" s="105"/>
      <c r="Z14" s="105"/>
      <c r="AA14" s="105"/>
      <c r="AB14" s="105"/>
    </row>
    <row r="15" spans="1:28" outlineLevel="1" x14ac:dyDescent="0.2">
      <c r="A15" s="130">
        <f t="shared" si="1"/>
        <v>7</v>
      </c>
      <c r="B15" s="131" t="s">
        <v>988</v>
      </c>
      <c r="C15" s="138" t="s">
        <v>989</v>
      </c>
      <c r="D15" s="132" t="s">
        <v>303</v>
      </c>
      <c r="E15" s="133">
        <v>2</v>
      </c>
      <c r="F15" s="134"/>
      <c r="G15" s="135">
        <f t="shared" si="0"/>
        <v>0</v>
      </c>
      <c r="H15" s="135" t="s">
        <v>147</v>
      </c>
      <c r="I15" s="136" t="s">
        <v>148</v>
      </c>
      <c r="J15" s="105"/>
      <c r="K15" s="105"/>
      <c r="L15" s="105"/>
      <c r="M15" s="105"/>
      <c r="N15" s="105"/>
      <c r="O15" s="105"/>
      <c r="P15" s="105"/>
      <c r="Q15" s="105"/>
      <c r="R15" s="105"/>
      <c r="S15" s="105"/>
      <c r="T15" s="105"/>
      <c r="U15" s="105"/>
      <c r="V15" s="105"/>
      <c r="W15" s="105"/>
      <c r="X15" s="105"/>
      <c r="Y15" s="105"/>
      <c r="Z15" s="105"/>
      <c r="AA15" s="105"/>
      <c r="AB15" s="105"/>
    </row>
    <row r="16" spans="1:28" outlineLevel="1" x14ac:dyDescent="0.2">
      <c r="A16" s="130">
        <f t="shared" si="1"/>
        <v>8</v>
      </c>
      <c r="B16" s="131" t="s">
        <v>990</v>
      </c>
      <c r="C16" s="138" t="s">
        <v>991</v>
      </c>
      <c r="D16" s="132" t="s">
        <v>303</v>
      </c>
      <c r="E16" s="133">
        <v>1</v>
      </c>
      <c r="F16" s="134"/>
      <c r="G16" s="135">
        <f t="shared" si="0"/>
        <v>0</v>
      </c>
      <c r="H16" s="135" t="s">
        <v>147</v>
      </c>
      <c r="I16" s="136" t="s">
        <v>148</v>
      </c>
      <c r="J16" s="105"/>
      <c r="K16" s="105"/>
      <c r="L16" s="105"/>
      <c r="M16" s="105"/>
      <c r="N16" s="105"/>
      <c r="O16" s="105"/>
      <c r="P16" s="105"/>
      <c r="Q16" s="105"/>
      <c r="R16" s="105"/>
      <c r="S16" s="105"/>
      <c r="T16" s="105"/>
      <c r="U16" s="105"/>
      <c r="V16" s="105"/>
      <c r="W16" s="105"/>
      <c r="X16" s="105"/>
      <c r="Y16" s="105"/>
      <c r="Z16" s="105"/>
      <c r="AA16" s="105"/>
      <c r="AB16" s="105"/>
    </row>
    <row r="17" spans="1:28" outlineLevel="1" x14ac:dyDescent="0.2">
      <c r="A17" s="130">
        <f t="shared" si="1"/>
        <v>9</v>
      </c>
      <c r="B17" s="131" t="s">
        <v>992</v>
      </c>
      <c r="C17" s="138" t="s">
        <v>993</v>
      </c>
      <c r="D17" s="132" t="s">
        <v>303</v>
      </c>
      <c r="E17" s="133">
        <v>5</v>
      </c>
      <c r="F17" s="134"/>
      <c r="G17" s="135">
        <f t="shared" si="0"/>
        <v>0</v>
      </c>
      <c r="H17" s="135" t="s">
        <v>147</v>
      </c>
      <c r="I17" s="136" t="s">
        <v>148</v>
      </c>
      <c r="J17" s="105"/>
      <c r="K17" s="105"/>
      <c r="L17" s="105"/>
      <c r="M17" s="105"/>
      <c r="N17" s="105"/>
      <c r="O17" s="105"/>
      <c r="P17" s="105"/>
      <c r="Q17" s="105"/>
      <c r="R17" s="105"/>
      <c r="S17" s="105"/>
      <c r="T17" s="105"/>
      <c r="U17" s="105"/>
      <c r="V17" s="105"/>
      <c r="W17" s="105"/>
      <c r="X17" s="105"/>
      <c r="Y17" s="105"/>
      <c r="Z17" s="105"/>
      <c r="AA17" s="105"/>
      <c r="AB17" s="105"/>
    </row>
    <row r="18" spans="1:28" outlineLevel="1" x14ac:dyDescent="0.2">
      <c r="A18" s="130">
        <f t="shared" si="1"/>
        <v>10</v>
      </c>
      <c r="B18" s="131" t="s">
        <v>994</v>
      </c>
      <c r="C18" s="138" t="s">
        <v>1122</v>
      </c>
      <c r="D18" s="132" t="s">
        <v>303</v>
      </c>
      <c r="E18" s="133">
        <v>1840</v>
      </c>
      <c r="F18" s="134"/>
      <c r="G18" s="135">
        <f t="shared" si="0"/>
        <v>0</v>
      </c>
      <c r="H18" s="135" t="s">
        <v>147</v>
      </c>
      <c r="I18" s="136" t="s">
        <v>148</v>
      </c>
      <c r="J18" s="105"/>
      <c r="K18" s="105"/>
      <c r="L18" s="105"/>
      <c r="M18" s="105"/>
      <c r="N18" s="105"/>
      <c r="O18" s="105"/>
      <c r="P18" s="105"/>
      <c r="Q18" s="105"/>
      <c r="R18" s="105"/>
      <c r="S18" s="105"/>
      <c r="T18" s="105"/>
      <c r="U18" s="105"/>
      <c r="V18" s="105"/>
      <c r="W18" s="105"/>
      <c r="X18" s="105"/>
      <c r="Y18" s="105"/>
      <c r="Z18" s="105"/>
      <c r="AA18" s="105"/>
      <c r="AB18" s="105"/>
    </row>
    <row r="19" spans="1:28" outlineLevel="1" x14ac:dyDescent="0.2">
      <c r="A19" s="130">
        <f t="shared" si="1"/>
        <v>11</v>
      </c>
      <c r="B19" s="131" t="s">
        <v>995</v>
      </c>
      <c r="C19" s="138" t="s">
        <v>996</v>
      </c>
      <c r="D19" s="132" t="s">
        <v>383</v>
      </c>
      <c r="E19" s="133">
        <v>1840</v>
      </c>
      <c r="F19" s="134"/>
      <c r="G19" s="135">
        <f t="shared" si="0"/>
        <v>0</v>
      </c>
      <c r="H19" s="135" t="s">
        <v>147</v>
      </c>
      <c r="I19" s="136" t="s">
        <v>148</v>
      </c>
      <c r="J19" s="105"/>
      <c r="K19" s="105"/>
      <c r="L19" s="105"/>
      <c r="M19" s="105"/>
      <c r="N19" s="105"/>
      <c r="O19" s="105"/>
      <c r="P19" s="105"/>
      <c r="Q19" s="105"/>
      <c r="R19" s="105"/>
      <c r="S19" s="105"/>
      <c r="T19" s="105"/>
      <c r="U19" s="105"/>
      <c r="V19" s="105"/>
      <c r="W19" s="105"/>
      <c r="X19" s="105"/>
      <c r="Y19" s="105"/>
      <c r="Z19" s="105"/>
      <c r="AA19" s="105"/>
      <c r="AB19" s="105"/>
    </row>
    <row r="20" spans="1:28" outlineLevel="1" x14ac:dyDescent="0.2">
      <c r="A20" s="130">
        <f t="shared" si="1"/>
        <v>12</v>
      </c>
      <c r="B20" s="131" t="s">
        <v>997</v>
      </c>
      <c r="C20" s="138" t="s">
        <v>998</v>
      </c>
      <c r="D20" s="132" t="s">
        <v>303</v>
      </c>
      <c r="E20" s="133">
        <v>5</v>
      </c>
      <c r="F20" s="134"/>
      <c r="G20" s="135">
        <f t="shared" si="0"/>
        <v>0</v>
      </c>
      <c r="H20" s="135" t="s">
        <v>147</v>
      </c>
      <c r="I20" s="136" t="s">
        <v>148</v>
      </c>
      <c r="J20" s="105"/>
      <c r="K20" s="105"/>
      <c r="L20" s="105"/>
      <c r="M20" s="105"/>
      <c r="N20" s="105"/>
      <c r="O20" s="105"/>
      <c r="P20" s="105"/>
      <c r="Q20" s="105"/>
      <c r="R20" s="105"/>
      <c r="S20" s="105"/>
      <c r="T20" s="105"/>
      <c r="U20" s="105"/>
      <c r="V20" s="105"/>
      <c r="W20" s="105"/>
      <c r="X20" s="105"/>
      <c r="Y20" s="105"/>
      <c r="Z20" s="105"/>
      <c r="AA20" s="105"/>
      <c r="AB20" s="105"/>
    </row>
    <row r="21" spans="1:28" outlineLevel="1" x14ac:dyDescent="0.2">
      <c r="A21" s="130">
        <f t="shared" si="1"/>
        <v>13</v>
      </c>
      <c r="B21" s="131" t="s">
        <v>999</v>
      </c>
      <c r="C21" s="138" t="s">
        <v>1000</v>
      </c>
      <c r="D21" s="132" t="s">
        <v>303</v>
      </c>
      <c r="E21" s="133">
        <v>5</v>
      </c>
      <c r="F21" s="134"/>
      <c r="G21" s="135">
        <f t="shared" si="0"/>
        <v>0</v>
      </c>
      <c r="H21" s="135" t="s">
        <v>147</v>
      </c>
      <c r="I21" s="136" t="s">
        <v>148</v>
      </c>
      <c r="J21" s="105"/>
      <c r="K21" s="105"/>
      <c r="L21" s="105"/>
      <c r="M21" s="105"/>
      <c r="N21" s="105"/>
      <c r="O21" s="105"/>
      <c r="P21" s="105"/>
      <c r="Q21" s="105"/>
      <c r="R21" s="105"/>
      <c r="S21" s="105"/>
      <c r="T21" s="105"/>
      <c r="U21" s="105"/>
      <c r="V21" s="105"/>
      <c r="W21" s="105"/>
      <c r="X21" s="105"/>
      <c r="Y21" s="105"/>
      <c r="Z21" s="105"/>
      <c r="AA21" s="105"/>
      <c r="AB21" s="105"/>
    </row>
    <row r="22" spans="1:28" outlineLevel="1" x14ac:dyDescent="0.2">
      <c r="A22" s="130">
        <f t="shared" si="1"/>
        <v>14</v>
      </c>
      <c r="B22" s="131" t="s">
        <v>1001</v>
      </c>
      <c r="C22" s="138" t="s">
        <v>1002</v>
      </c>
      <c r="D22" s="132" t="s">
        <v>303</v>
      </c>
      <c r="E22" s="133">
        <v>120</v>
      </c>
      <c r="F22" s="134"/>
      <c r="G22" s="135">
        <f t="shared" si="0"/>
        <v>0</v>
      </c>
      <c r="H22" s="135" t="s">
        <v>147</v>
      </c>
      <c r="I22" s="136" t="s">
        <v>148</v>
      </c>
      <c r="J22" s="105"/>
      <c r="K22" s="105"/>
      <c r="L22" s="105"/>
      <c r="M22" s="105"/>
      <c r="N22" s="105"/>
      <c r="O22" s="105"/>
      <c r="P22" s="105"/>
      <c r="Q22" s="105"/>
      <c r="R22" s="105"/>
      <c r="S22" s="105"/>
      <c r="T22" s="105"/>
      <c r="U22" s="105"/>
      <c r="V22" s="105"/>
      <c r="W22" s="105"/>
      <c r="X22" s="105"/>
      <c r="Y22" s="105"/>
      <c r="Z22" s="105"/>
      <c r="AA22" s="105"/>
      <c r="AB22" s="105"/>
    </row>
    <row r="23" spans="1:28" ht="22.5" outlineLevel="1" x14ac:dyDescent="0.2">
      <c r="A23" s="130">
        <f t="shared" si="1"/>
        <v>15</v>
      </c>
      <c r="B23" s="131" t="s">
        <v>1003</v>
      </c>
      <c r="C23" s="138" t="s">
        <v>1004</v>
      </c>
      <c r="D23" s="132" t="s">
        <v>383</v>
      </c>
      <c r="E23" s="133">
        <v>120</v>
      </c>
      <c r="F23" s="134"/>
      <c r="G23" s="135">
        <f t="shared" si="0"/>
        <v>0</v>
      </c>
      <c r="H23" s="135" t="s">
        <v>147</v>
      </c>
      <c r="I23" s="136" t="s">
        <v>148</v>
      </c>
      <c r="J23" s="105"/>
      <c r="K23" s="105"/>
      <c r="L23" s="105"/>
      <c r="M23" s="105"/>
      <c r="N23" s="105"/>
      <c r="O23" s="105"/>
      <c r="P23" s="105"/>
      <c r="Q23" s="105"/>
      <c r="R23" s="105"/>
      <c r="S23" s="105"/>
      <c r="T23" s="105"/>
      <c r="U23" s="105"/>
      <c r="V23" s="105"/>
      <c r="W23" s="105"/>
      <c r="X23" s="105"/>
      <c r="Y23" s="105"/>
      <c r="Z23" s="105"/>
      <c r="AA23" s="105"/>
      <c r="AB23" s="105"/>
    </row>
    <row r="24" spans="1:28" outlineLevel="1" x14ac:dyDescent="0.2">
      <c r="A24" s="130">
        <f t="shared" si="1"/>
        <v>16</v>
      </c>
      <c r="B24" s="131" t="s">
        <v>1005</v>
      </c>
      <c r="C24" s="138" t="s">
        <v>1006</v>
      </c>
      <c r="D24" s="132" t="s">
        <v>383</v>
      </c>
      <c r="E24" s="133">
        <v>120</v>
      </c>
      <c r="F24" s="134"/>
      <c r="G24" s="135">
        <f t="shared" si="0"/>
        <v>0</v>
      </c>
      <c r="H24" s="135" t="s">
        <v>147</v>
      </c>
      <c r="I24" s="136" t="s">
        <v>148</v>
      </c>
      <c r="J24" s="105"/>
      <c r="K24" s="105"/>
      <c r="L24" s="105"/>
      <c r="M24" s="105"/>
      <c r="N24" s="105"/>
      <c r="O24" s="105"/>
      <c r="P24" s="105"/>
      <c r="Q24" s="105"/>
      <c r="R24" s="105"/>
      <c r="S24" s="105"/>
      <c r="T24" s="105"/>
      <c r="U24" s="105"/>
      <c r="V24" s="105"/>
      <c r="W24" s="105"/>
      <c r="X24" s="105"/>
      <c r="Y24" s="105"/>
      <c r="Z24" s="105"/>
      <c r="AA24" s="105"/>
      <c r="AB24" s="105"/>
    </row>
    <row r="25" spans="1:28" outlineLevel="1" x14ac:dyDescent="0.2">
      <c r="A25" s="130">
        <f t="shared" si="1"/>
        <v>17</v>
      </c>
      <c r="B25" s="131" t="s">
        <v>1007</v>
      </c>
      <c r="C25" s="138" t="s">
        <v>1008</v>
      </c>
      <c r="D25" s="132" t="s">
        <v>383</v>
      </c>
      <c r="E25" s="133">
        <v>120</v>
      </c>
      <c r="F25" s="134"/>
      <c r="G25" s="135">
        <f t="shared" si="0"/>
        <v>0</v>
      </c>
      <c r="H25" s="135" t="s">
        <v>147</v>
      </c>
      <c r="I25" s="136" t="s">
        <v>148</v>
      </c>
      <c r="J25" s="105"/>
      <c r="K25" s="105"/>
      <c r="L25" s="105"/>
      <c r="M25" s="105"/>
      <c r="N25" s="105"/>
      <c r="O25" s="105"/>
      <c r="P25" s="105"/>
      <c r="Q25" s="105"/>
      <c r="R25" s="105"/>
      <c r="S25" s="105"/>
      <c r="T25" s="105"/>
      <c r="U25" s="105"/>
      <c r="V25" s="105"/>
      <c r="W25" s="105"/>
      <c r="X25" s="105"/>
      <c r="Y25" s="105"/>
      <c r="Z25" s="105"/>
      <c r="AA25" s="105"/>
      <c r="AB25" s="105"/>
    </row>
    <row r="26" spans="1:28" ht="22.5" outlineLevel="1" x14ac:dyDescent="0.2">
      <c r="A26" s="130">
        <f t="shared" si="1"/>
        <v>18</v>
      </c>
      <c r="B26" s="131" t="s">
        <v>1009</v>
      </c>
      <c r="C26" s="138" t="s">
        <v>1010</v>
      </c>
      <c r="D26" s="132" t="s">
        <v>303</v>
      </c>
      <c r="E26" s="133">
        <v>1</v>
      </c>
      <c r="F26" s="134"/>
      <c r="G26" s="135">
        <f t="shared" si="0"/>
        <v>0</v>
      </c>
      <c r="H26" s="135" t="s">
        <v>147</v>
      </c>
      <c r="I26" s="136" t="s">
        <v>148</v>
      </c>
      <c r="J26" s="105"/>
      <c r="K26" s="105"/>
      <c r="L26" s="105"/>
      <c r="M26" s="105"/>
      <c r="N26" s="105"/>
      <c r="O26" s="105"/>
      <c r="P26" s="105"/>
      <c r="Q26" s="105"/>
      <c r="R26" s="105"/>
      <c r="S26" s="105"/>
      <c r="T26" s="105"/>
      <c r="U26" s="105"/>
      <c r="V26" s="105"/>
      <c r="W26" s="105"/>
      <c r="X26" s="105"/>
      <c r="Y26" s="105"/>
      <c r="Z26" s="105"/>
      <c r="AA26" s="105"/>
      <c r="AB26" s="105"/>
    </row>
    <row r="27" spans="1:28" outlineLevel="1" x14ac:dyDescent="0.2">
      <c r="A27" s="130">
        <f t="shared" si="1"/>
        <v>19</v>
      </c>
      <c r="B27" s="131" t="s">
        <v>1011</v>
      </c>
      <c r="C27" s="138" t="s">
        <v>1012</v>
      </c>
      <c r="D27" s="132" t="s">
        <v>985</v>
      </c>
      <c r="E27" s="133">
        <v>1</v>
      </c>
      <c r="F27" s="134"/>
      <c r="G27" s="135">
        <f t="shared" si="0"/>
        <v>0</v>
      </c>
      <c r="H27" s="135" t="s">
        <v>147</v>
      </c>
      <c r="I27" s="136" t="s">
        <v>148</v>
      </c>
      <c r="J27" s="105"/>
      <c r="K27" s="105"/>
      <c r="L27" s="105"/>
      <c r="M27" s="105"/>
      <c r="N27" s="105"/>
      <c r="O27" s="105"/>
      <c r="P27" s="105"/>
      <c r="Q27" s="105"/>
      <c r="R27" s="105"/>
      <c r="S27" s="105"/>
      <c r="T27" s="105"/>
      <c r="U27" s="105"/>
      <c r="V27" s="105"/>
      <c r="W27" s="105"/>
      <c r="X27" s="105"/>
      <c r="Y27" s="105"/>
      <c r="Z27" s="105"/>
      <c r="AA27" s="105"/>
      <c r="AB27" s="105"/>
    </row>
    <row r="28" spans="1:28" outlineLevel="1" x14ac:dyDescent="0.2">
      <c r="A28" s="130">
        <f t="shared" si="1"/>
        <v>20</v>
      </c>
      <c r="B28" s="131" t="s">
        <v>1013</v>
      </c>
      <c r="C28" s="138" t="s">
        <v>1014</v>
      </c>
      <c r="D28" s="132" t="s">
        <v>303</v>
      </c>
      <c r="E28" s="133">
        <v>1</v>
      </c>
      <c r="F28" s="134"/>
      <c r="G28" s="135">
        <f t="shared" si="0"/>
        <v>0</v>
      </c>
      <c r="H28" s="135" t="s">
        <v>147</v>
      </c>
      <c r="I28" s="136" t="s">
        <v>148</v>
      </c>
      <c r="J28" s="105"/>
      <c r="K28" s="105"/>
      <c r="L28" s="105"/>
      <c r="M28" s="105"/>
      <c r="N28" s="105"/>
      <c r="O28" s="105"/>
      <c r="P28" s="105"/>
      <c r="Q28" s="105"/>
      <c r="R28" s="105"/>
      <c r="S28" s="105"/>
      <c r="T28" s="105"/>
      <c r="U28" s="105"/>
      <c r="V28" s="105"/>
      <c r="W28" s="105"/>
      <c r="X28" s="105"/>
      <c r="Y28" s="105"/>
      <c r="Z28" s="105"/>
      <c r="AA28" s="105"/>
      <c r="AB28" s="105"/>
    </row>
    <row r="29" spans="1:28" ht="22.5" outlineLevel="1" x14ac:dyDescent="0.2">
      <c r="A29" s="130">
        <f t="shared" si="1"/>
        <v>21</v>
      </c>
      <c r="B29" s="131" t="s">
        <v>1015</v>
      </c>
      <c r="C29" s="138" t="s">
        <v>1016</v>
      </c>
      <c r="D29" s="132" t="s">
        <v>303</v>
      </c>
      <c r="E29" s="133">
        <v>1</v>
      </c>
      <c r="F29" s="134"/>
      <c r="G29" s="135">
        <f t="shared" si="0"/>
        <v>0</v>
      </c>
      <c r="H29" s="135" t="s">
        <v>147</v>
      </c>
      <c r="I29" s="136" t="s">
        <v>148</v>
      </c>
      <c r="J29" s="105"/>
      <c r="K29" s="105"/>
      <c r="L29" s="105"/>
      <c r="M29" s="105"/>
      <c r="N29" s="105"/>
      <c r="O29" s="105"/>
      <c r="P29" s="105"/>
      <c r="Q29" s="105"/>
      <c r="R29" s="105"/>
      <c r="S29" s="105"/>
      <c r="T29" s="105"/>
      <c r="U29" s="105"/>
      <c r="V29" s="105"/>
      <c r="W29" s="105"/>
      <c r="X29" s="105"/>
      <c r="Y29" s="105"/>
      <c r="Z29" s="105"/>
      <c r="AA29" s="105"/>
      <c r="AB29" s="105"/>
    </row>
    <row r="30" spans="1:28" outlineLevel="1" x14ac:dyDescent="0.2">
      <c r="A30" s="130">
        <f t="shared" si="1"/>
        <v>22</v>
      </c>
      <c r="B30" s="131" t="s">
        <v>1017</v>
      </c>
      <c r="C30" s="138" t="s">
        <v>1018</v>
      </c>
      <c r="D30" s="132" t="s">
        <v>985</v>
      </c>
      <c r="E30" s="133">
        <v>1</v>
      </c>
      <c r="F30" s="134"/>
      <c r="G30" s="135">
        <f t="shared" si="0"/>
        <v>0</v>
      </c>
      <c r="H30" s="135" t="s">
        <v>147</v>
      </c>
      <c r="I30" s="136" t="s">
        <v>148</v>
      </c>
      <c r="J30" s="105"/>
      <c r="K30" s="105"/>
      <c r="L30" s="105"/>
      <c r="M30" s="105"/>
      <c r="N30" s="105"/>
      <c r="O30" s="105"/>
      <c r="P30" s="105"/>
      <c r="Q30" s="105"/>
      <c r="R30" s="105"/>
      <c r="S30" s="105"/>
      <c r="T30" s="105"/>
      <c r="U30" s="105"/>
      <c r="V30" s="105"/>
      <c r="W30" s="105"/>
      <c r="X30" s="105"/>
      <c r="Y30" s="105"/>
      <c r="Z30" s="105"/>
      <c r="AA30" s="105"/>
      <c r="AB30" s="105"/>
    </row>
    <row r="31" spans="1:28" ht="22.5" outlineLevel="1" x14ac:dyDescent="0.2">
      <c r="A31" s="146">
        <f t="shared" si="1"/>
        <v>23</v>
      </c>
      <c r="B31" s="147" t="s">
        <v>1117</v>
      </c>
      <c r="C31" s="148" t="s">
        <v>1201</v>
      </c>
      <c r="D31" s="149" t="s">
        <v>383</v>
      </c>
      <c r="E31" s="150">
        <v>39</v>
      </c>
      <c r="F31" s="151"/>
      <c r="G31" s="152">
        <f t="shared" si="0"/>
        <v>0</v>
      </c>
      <c r="H31" s="135" t="s">
        <v>147</v>
      </c>
      <c r="I31" s="136" t="s">
        <v>148</v>
      </c>
      <c r="J31" s="105"/>
      <c r="K31" s="105"/>
      <c r="L31" s="105"/>
      <c r="M31" s="105"/>
      <c r="N31" s="105"/>
      <c r="O31" s="105"/>
      <c r="P31" s="105"/>
      <c r="Q31" s="105"/>
      <c r="R31" s="105"/>
      <c r="S31" s="105"/>
      <c r="T31" s="105"/>
      <c r="U31" s="105"/>
      <c r="V31" s="105"/>
      <c r="W31" s="105"/>
      <c r="X31" s="105"/>
      <c r="Y31" s="105"/>
      <c r="Z31" s="105"/>
      <c r="AA31" s="105"/>
      <c r="AB31" s="105"/>
    </row>
    <row r="32" spans="1:28" ht="22.5" outlineLevel="1" x14ac:dyDescent="0.2">
      <c r="A32" s="130">
        <f t="shared" si="1"/>
        <v>24</v>
      </c>
      <c r="B32" s="131" t="s">
        <v>1118</v>
      </c>
      <c r="C32" s="148" t="s">
        <v>1116</v>
      </c>
      <c r="D32" s="149" t="s">
        <v>383</v>
      </c>
      <c r="E32" s="150">
        <v>45</v>
      </c>
      <c r="F32" s="151"/>
      <c r="G32" s="152">
        <f t="shared" si="0"/>
        <v>0</v>
      </c>
      <c r="H32" s="135" t="s">
        <v>147</v>
      </c>
      <c r="I32" s="136" t="s">
        <v>148</v>
      </c>
      <c r="J32" s="105"/>
      <c r="K32" s="105"/>
      <c r="L32" s="105"/>
      <c r="M32" s="105"/>
      <c r="N32" s="105"/>
      <c r="O32" s="105"/>
      <c r="P32" s="105"/>
      <c r="Q32" s="105"/>
      <c r="R32" s="105"/>
      <c r="S32" s="105"/>
      <c r="T32" s="105"/>
      <c r="U32" s="105"/>
      <c r="V32" s="105"/>
      <c r="W32" s="105"/>
      <c r="X32" s="105"/>
      <c r="Y32" s="105"/>
      <c r="Z32" s="105"/>
      <c r="AA32" s="105"/>
      <c r="AB32" s="105"/>
    </row>
    <row r="33" spans="1:28" ht="22.5" outlineLevel="1" x14ac:dyDescent="0.2">
      <c r="A33" s="130">
        <f t="shared" si="1"/>
        <v>25</v>
      </c>
      <c r="B33" s="131" t="s">
        <v>1120</v>
      </c>
      <c r="C33" s="148" t="s">
        <v>1119</v>
      </c>
      <c r="D33" s="149" t="s">
        <v>383</v>
      </c>
      <c r="E33" s="150">
        <v>45</v>
      </c>
      <c r="F33" s="151"/>
      <c r="G33" s="152">
        <f t="shared" si="0"/>
        <v>0</v>
      </c>
      <c r="H33" s="135" t="s">
        <v>147</v>
      </c>
      <c r="I33" s="136" t="s">
        <v>148</v>
      </c>
      <c r="J33" s="105"/>
      <c r="K33" s="105"/>
      <c r="L33" s="105"/>
      <c r="M33" s="105"/>
      <c r="N33" s="105"/>
      <c r="O33" s="105"/>
      <c r="P33" s="105"/>
      <c r="Q33" s="105"/>
      <c r="R33" s="105"/>
      <c r="S33" s="105"/>
      <c r="T33" s="105"/>
      <c r="U33" s="105"/>
      <c r="V33" s="105"/>
      <c r="W33" s="105"/>
      <c r="X33" s="105"/>
      <c r="Y33" s="105"/>
      <c r="Z33" s="105"/>
      <c r="AA33" s="105"/>
      <c r="AB33" s="105"/>
    </row>
    <row r="34" spans="1:28" ht="25.5" x14ac:dyDescent="0.2">
      <c r="A34" s="116" t="s">
        <v>143</v>
      </c>
      <c r="B34" s="117" t="s">
        <v>39</v>
      </c>
      <c r="C34" s="137" t="s">
        <v>57</v>
      </c>
      <c r="D34" s="118"/>
      <c r="E34" s="119"/>
      <c r="F34" s="120"/>
      <c r="G34" s="120">
        <f>SUM(G35:G51)</f>
        <v>0</v>
      </c>
      <c r="H34" s="120"/>
      <c r="I34" s="121"/>
    </row>
    <row r="35" spans="1:28" outlineLevel="1" x14ac:dyDescent="0.2">
      <c r="A35" s="130">
        <f>A33+1</f>
        <v>26</v>
      </c>
      <c r="B35" s="131" t="s">
        <v>1019</v>
      </c>
      <c r="C35" s="138" t="s">
        <v>1020</v>
      </c>
      <c r="D35" s="132" t="s">
        <v>303</v>
      </c>
      <c r="E35" s="133">
        <v>10</v>
      </c>
      <c r="F35" s="134"/>
      <c r="G35" s="135">
        <f t="shared" ref="G35:G49" si="2">ROUND(E35*F35,2)</f>
        <v>0</v>
      </c>
      <c r="H35" s="135" t="s">
        <v>147</v>
      </c>
      <c r="I35" s="136" t="s">
        <v>148</v>
      </c>
      <c r="J35" s="105"/>
      <c r="K35" s="105"/>
      <c r="L35" s="105"/>
      <c r="M35" s="105"/>
      <c r="N35" s="105"/>
      <c r="O35" s="105"/>
      <c r="P35" s="105"/>
      <c r="Q35" s="105"/>
      <c r="R35" s="105"/>
      <c r="S35" s="105"/>
      <c r="T35" s="105"/>
      <c r="U35" s="105"/>
      <c r="V35" s="105"/>
      <c r="W35" s="105"/>
      <c r="X35" s="105"/>
      <c r="Y35" s="105"/>
      <c r="Z35" s="105"/>
      <c r="AA35" s="105"/>
      <c r="AB35" s="105"/>
    </row>
    <row r="36" spans="1:28" outlineLevel="1" x14ac:dyDescent="0.2">
      <c r="A36" s="130">
        <f>A35+1</f>
        <v>27</v>
      </c>
      <c r="B36" s="131" t="s">
        <v>1021</v>
      </c>
      <c r="C36" s="138" t="s">
        <v>1022</v>
      </c>
      <c r="D36" s="132" t="s">
        <v>303</v>
      </c>
      <c r="E36" s="133">
        <v>1</v>
      </c>
      <c r="F36" s="134"/>
      <c r="G36" s="135">
        <f t="shared" si="2"/>
        <v>0</v>
      </c>
      <c r="H36" s="135" t="s">
        <v>147</v>
      </c>
      <c r="I36" s="136" t="s">
        <v>148</v>
      </c>
      <c r="J36" s="105"/>
      <c r="K36" s="105"/>
      <c r="L36" s="105"/>
      <c r="M36" s="105"/>
      <c r="N36" s="105"/>
      <c r="O36" s="105"/>
      <c r="P36" s="105"/>
      <c r="Q36" s="105"/>
      <c r="R36" s="105"/>
      <c r="S36" s="105"/>
      <c r="T36" s="105"/>
      <c r="U36" s="105"/>
      <c r="V36" s="105"/>
      <c r="W36" s="105"/>
      <c r="X36" s="105"/>
      <c r="Y36" s="105"/>
      <c r="Z36" s="105"/>
      <c r="AA36" s="105"/>
      <c r="AB36" s="105"/>
    </row>
    <row r="37" spans="1:28" outlineLevel="1" x14ac:dyDescent="0.2">
      <c r="A37" s="130">
        <f t="shared" ref="A37:A51" si="3">A36+1</f>
        <v>28</v>
      </c>
      <c r="B37" s="131" t="s">
        <v>1023</v>
      </c>
      <c r="C37" s="138" t="s">
        <v>1024</v>
      </c>
      <c r="D37" s="132" t="s">
        <v>303</v>
      </c>
      <c r="E37" s="133">
        <v>17</v>
      </c>
      <c r="F37" s="134"/>
      <c r="G37" s="135">
        <f t="shared" si="2"/>
        <v>0</v>
      </c>
      <c r="H37" s="135" t="s">
        <v>147</v>
      </c>
      <c r="I37" s="136" t="s">
        <v>148</v>
      </c>
      <c r="J37" s="105"/>
      <c r="K37" s="105"/>
      <c r="L37" s="105"/>
      <c r="M37" s="105"/>
      <c r="N37" s="105"/>
      <c r="O37" s="105"/>
      <c r="P37" s="105"/>
      <c r="Q37" s="105"/>
      <c r="R37" s="105"/>
      <c r="S37" s="105"/>
      <c r="T37" s="105"/>
      <c r="U37" s="105"/>
      <c r="V37" s="105"/>
      <c r="W37" s="105"/>
      <c r="X37" s="105"/>
      <c r="Y37" s="105"/>
      <c r="Z37" s="105"/>
      <c r="AA37" s="105"/>
      <c r="AB37" s="105"/>
    </row>
    <row r="38" spans="1:28" outlineLevel="1" x14ac:dyDescent="0.2">
      <c r="A38" s="130">
        <f t="shared" si="3"/>
        <v>29</v>
      </c>
      <c r="B38" s="131" t="s">
        <v>1025</v>
      </c>
      <c r="C38" s="138" t="s">
        <v>1026</v>
      </c>
      <c r="D38" s="132" t="s">
        <v>303</v>
      </c>
      <c r="E38" s="133">
        <v>28</v>
      </c>
      <c r="F38" s="134"/>
      <c r="G38" s="135">
        <f t="shared" si="2"/>
        <v>0</v>
      </c>
      <c r="H38" s="135" t="s">
        <v>147</v>
      </c>
      <c r="I38" s="136" t="s">
        <v>148</v>
      </c>
      <c r="J38" s="105"/>
      <c r="K38" s="105"/>
      <c r="L38" s="105"/>
      <c r="M38" s="105"/>
      <c r="N38" s="105"/>
      <c r="O38" s="105"/>
      <c r="P38" s="105"/>
      <c r="Q38" s="105"/>
      <c r="R38" s="105"/>
      <c r="S38" s="105"/>
      <c r="T38" s="105"/>
      <c r="U38" s="105"/>
      <c r="V38" s="105"/>
      <c r="W38" s="105"/>
      <c r="X38" s="105"/>
      <c r="Y38" s="105"/>
      <c r="Z38" s="105"/>
      <c r="AA38" s="105"/>
      <c r="AB38" s="105"/>
    </row>
    <row r="39" spans="1:28" outlineLevel="1" x14ac:dyDescent="0.2">
      <c r="A39" s="130">
        <f t="shared" si="3"/>
        <v>30</v>
      </c>
      <c r="B39" s="131" t="s">
        <v>1027</v>
      </c>
      <c r="C39" s="138" t="s">
        <v>1028</v>
      </c>
      <c r="D39" s="132" t="s">
        <v>303</v>
      </c>
      <c r="E39" s="133">
        <v>1</v>
      </c>
      <c r="F39" s="134"/>
      <c r="G39" s="135">
        <f t="shared" si="2"/>
        <v>0</v>
      </c>
      <c r="H39" s="135" t="s">
        <v>147</v>
      </c>
      <c r="I39" s="136" t="s">
        <v>148</v>
      </c>
      <c r="J39" s="105"/>
      <c r="K39" s="105"/>
      <c r="L39" s="105"/>
      <c r="M39" s="105"/>
      <c r="N39" s="105"/>
      <c r="O39" s="105"/>
      <c r="P39" s="105"/>
      <c r="Q39" s="105"/>
      <c r="R39" s="105"/>
      <c r="S39" s="105"/>
      <c r="T39" s="105"/>
      <c r="U39" s="105"/>
      <c r="V39" s="105"/>
      <c r="W39" s="105"/>
      <c r="X39" s="105"/>
      <c r="Y39" s="105"/>
      <c r="Z39" s="105"/>
      <c r="AA39" s="105"/>
      <c r="AB39" s="105"/>
    </row>
    <row r="40" spans="1:28" outlineLevel="1" x14ac:dyDescent="0.2">
      <c r="A40" s="130">
        <f t="shared" si="3"/>
        <v>31</v>
      </c>
      <c r="B40" s="131" t="s">
        <v>1029</v>
      </c>
      <c r="C40" s="138" t="s">
        <v>1030</v>
      </c>
      <c r="D40" s="132" t="s">
        <v>303</v>
      </c>
      <c r="E40" s="133">
        <v>1</v>
      </c>
      <c r="F40" s="134"/>
      <c r="G40" s="135">
        <f t="shared" si="2"/>
        <v>0</v>
      </c>
      <c r="H40" s="135" t="s">
        <v>147</v>
      </c>
      <c r="I40" s="136" t="s">
        <v>148</v>
      </c>
      <c r="J40" s="105"/>
      <c r="K40" s="105"/>
      <c r="L40" s="105"/>
      <c r="M40" s="105"/>
      <c r="N40" s="105"/>
      <c r="O40" s="105"/>
      <c r="P40" s="105"/>
      <c r="Q40" s="105"/>
      <c r="R40" s="105"/>
      <c r="S40" s="105"/>
      <c r="T40" s="105"/>
      <c r="U40" s="105"/>
      <c r="V40" s="105"/>
      <c r="W40" s="105"/>
      <c r="X40" s="105"/>
      <c r="Y40" s="105"/>
      <c r="Z40" s="105"/>
      <c r="AA40" s="105"/>
      <c r="AB40" s="105"/>
    </row>
    <row r="41" spans="1:28" outlineLevel="1" x14ac:dyDescent="0.2">
      <c r="A41" s="130">
        <f t="shared" si="3"/>
        <v>32</v>
      </c>
      <c r="B41" s="131" t="s">
        <v>1031</v>
      </c>
      <c r="C41" s="138" t="s">
        <v>1032</v>
      </c>
      <c r="D41" s="132" t="s">
        <v>303</v>
      </c>
      <c r="E41" s="133">
        <v>28</v>
      </c>
      <c r="F41" s="134"/>
      <c r="G41" s="135">
        <f t="shared" si="2"/>
        <v>0</v>
      </c>
      <c r="H41" s="135" t="s">
        <v>147</v>
      </c>
      <c r="I41" s="136" t="s">
        <v>148</v>
      </c>
      <c r="J41" s="105"/>
      <c r="K41" s="105"/>
      <c r="L41" s="105"/>
      <c r="M41" s="105"/>
      <c r="N41" s="105"/>
      <c r="O41" s="105"/>
      <c r="P41" s="105"/>
      <c r="Q41" s="105"/>
      <c r="R41" s="105"/>
      <c r="S41" s="105"/>
      <c r="T41" s="105"/>
      <c r="U41" s="105"/>
      <c r="V41" s="105"/>
      <c r="W41" s="105"/>
      <c r="X41" s="105"/>
      <c r="Y41" s="105"/>
      <c r="Z41" s="105"/>
      <c r="AA41" s="105"/>
      <c r="AB41" s="105"/>
    </row>
    <row r="42" spans="1:28" outlineLevel="1" x14ac:dyDescent="0.2">
      <c r="A42" s="130">
        <f t="shared" si="3"/>
        <v>33</v>
      </c>
      <c r="B42" s="131" t="s">
        <v>1033</v>
      </c>
      <c r="C42" s="138" t="s">
        <v>1034</v>
      </c>
      <c r="D42" s="132" t="s">
        <v>303</v>
      </c>
      <c r="E42" s="133">
        <v>1</v>
      </c>
      <c r="F42" s="134"/>
      <c r="G42" s="135">
        <f t="shared" si="2"/>
        <v>0</v>
      </c>
      <c r="H42" s="135" t="s">
        <v>147</v>
      </c>
      <c r="I42" s="136" t="s">
        <v>148</v>
      </c>
      <c r="J42" s="105"/>
      <c r="K42" s="105"/>
      <c r="L42" s="105"/>
      <c r="M42" s="105"/>
      <c r="N42" s="105"/>
      <c r="O42" s="105"/>
      <c r="P42" s="105"/>
      <c r="Q42" s="105"/>
      <c r="R42" s="105"/>
      <c r="S42" s="105"/>
      <c r="T42" s="105"/>
      <c r="U42" s="105"/>
      <c r="V42" s="105"/>
      <c r="W42" s="105"/>
      <c r="X42" s="105"/>
      <c r="Y42" s="105"/>
      <c r="Z42" s="105"/>
      <c r="AA42" s="105"/>
      <c r="AB42" s="105"/>
    </row>
    <row r="43" spans="1:28" outlineLevel="1" x14ac:dyDescent="0.2">
      <c r="A43" s="130">
        <f t="shared" si="3"/>
        <v>34</v>
      </c>
      <c r="B43" s="131" t="s">
        <v>1035</v>
      </c>
      <c r="C43" s="138" t="s">
        <v>1036</v>
      </c>
      <c r="D43" s="132" t="s">
        <v>383</v>
      </c>
      <c r="E43" s="133">
        <v>225</v>
      </c>
      <c r="F43" s="134"/>
      <c r="G43" s="135">
        <f t="shared" si="2"/>
        <v>0</v>
      </c>
      <c r="H43" s="135" t="s">
        <v>147</v>
      </c>
      <c r="I43" s="136" t="s">
        <v>148</v>
      </c>
      <c r="J43" s="105"/>
      <c r="K43" s="105"/>
      <c r="L43" s="105"/>
      <c r="M43" s="105"/>
      <c r="N43" s="105"/>
      <c r="O43" s="105"/>
      <c r="P43" s="105"/>
      <c r="Q43" s="105"/>
      <c r="R43" s="105"/>
      <c r="S43" s="105"/>
      <c r="T43" s="105"/>
      <c r="U43" s="105"/>
      <c r="V43" s="105"/>
      <c r="W43" s="105"/>
      <c r="X43" s="105"/>
      <c r="Y43" s="105"/>
      <c r="Z43" s="105"/>
      <c r="AA43" s="105"/>
      <c r="AB43" s="105"/>
    </row>
    <row r="44" spans="1:28" outlineLevel="1" x14ac:dyDescent="0.2">
      <c r="A44" s="130">
        <f t="shared" si="3"/>
        <v>35</v>
      </c>
      <c r="B44" s="131" t="s">
        <v>1037</v>
      </c>
      <c r="C44" s="138" t="s">
        <v>1038</v>
      </c>
      <c r="D44" s="132" t="s">
        <v>383</v>
      </c>
      <c r="E44" s="133">
        <v>225</v>
      </c>
      <c r="F44" s="134"/>
      <c r="G44" s="135">
        <f t="shared" si="2"/>
        <v>0</v>
      </c>
      <c r="H44" s="135" t="s">
        <v>147</v>
      </c>
      <c r="I44" s="136" t="s">
        <v>148</v>
      </c>
      <c r="J44" s="105"/>
      <c r="K44" s="105"/>
      <c r="L44" s="105"/>
      <c r="M44" s="105"/>
      <c r="N44" s="105"/>
      <c r="O44" s="105"/>
      <c r="P44" s="105"/>
      <c r="Q44" s="105"/>
      <c r="R44" s="105"/>
      <c r="S44" s="105"/>
      <c r="T44" s="105"/>
      <c r="U44" s="105"/>
      <c r="V44" s="105"/>
      <c r="W44" s="105"/>
      <c r="X44" s="105"/>
      <c r="Y44" s="105"/>
      <c r="Z44" s="105"/>
      <c r="AA44" s="105"/>
      <c r="AB44" s="105"/>
    </row>
    <row r="45" spans="1:28" outlineLevel="1" x14ac:dyDescent="0.2">
      <c r="A45" s="130">
        <f t="shared" si="3"/>
        <v>36</v>
      </c>
      <c r="B45" s="131" t="s">
        <v>1039</v>
      </c>
      <c r="C45" s="138" t="s">
        <v>1040</v>
      </c>
      <c r="D45" s="132" t="s">
        <v>303</v>
      </c>
      <c r="E45" s="133">
        <v>54</v>
      </c>
      <c r="F45" s="134"/>
      <c r="G45" s="135">
        <f t="shared" si="2"/>
        <v>0</v>
      </c>
      <c r="H45" s="135" t="s">
        <v>147</v>
      </c>
      <c r="I45" s="136" t="s">
        <v>148</v>
      </c>
      <c r="J45" s="105"/>
      <c r="K45" s="105"/>
      <c r="L45" s="105"/>
      <c r="M45" s="105"/>
      <c r="N45" s="105"/>
      <c r="O45" s="105"/>
      <c r="P45" s="105"/>
      <c r="Q45" s="105"/>
      <c r="R45" s="105"/>
      <c r="S45" s="105"/>
      <c r="T45" s="105"/>
      <c r="U45" s="105"/>
      <c r="V45" s="105"/>
      <c r="W45" s="105"/>
      <c r="X45" s="105"/>
      <c r="Y45" s="105"/>
      <c r="Z45" s="105"/>
      <c r="AA45" s="105"/>
      <c r="AB45" s="105"/>
    </row>
    <row r="46" spans="1:28" outlineLevel="1" x14ac:dyDescent="0.2">
      <c r="A46" s="130">
        <f t="shared" si="3"/>
        <v>37</v>
      </c>
      <c r="B46" s="131" t="s">
        <v>1041</v>
      </c>
      <c r="C46" s="138" t="s">
        <v>1042</v>
      </c>
      <c r="D46" s="132" t="s">
        <v>383</v>
      </c>
      <c r="E46" s="133">
        <v>190</v>
      </c>
      <c r="F46" s="134"/>
      <c r="G46" s="135">
        <f t="shared" si="2"/>
        <v>0</v>
      </c>
      <c r="H46" s="135" t="s">
        <v>147</v>
      </c>
      <c r="I46" s="136" t="s">
        <v>148</v>
      </c>
      <c r="J46" s="105"/>
      <c r="K46" s="105"/>
      <c r="L46" s="105"/>
      <c r="M46" s="105"/>
      <c r="N46" s="105"/>
      <c r="O46" s="105"/>
      <c r="P46" s="105"/>
      <c r="Q46" s="105"/>
      <c r="R46" s="105"/>
      <c r="S46" s="105"/>
      <c r="T46" s="105"/>
      <c r="U46" s="105"/>
      <c r="V46" s="105"/>
      <c r="W46" s="105"/>
      <c r="X46" s="105"/>
      <c r="Y46" s="105"/>
      <c r="Z46" s="105"/>
      <c r="AA46" s="105"/>
      <c r="AB46" s="105"/>
    </row>
    <row r="47" spans="1:28" outlineLevel="1" x14ac:dyDescent="0.2">
      <c r="A47" s="130">
        <f t="shared" si="3"/>
        <v>38</v>
      </c>
      <c r="B47" s="131" t="s">
        <v>1043</v>
      </c>
      <c r="C47" s="138" t="s">
        <v>1044</v>
      </c>
      <c r="D47" s="132" t="s">
        <v>383</v>
      </c>
      <c r="E47" s="133">
        <v>190</v>
      </c>
      <c r="F47" s="134"/>
      <c r="G47" s="135">
        <f t="shared" si="2"/>
        <v>0</v>
      </c>
      <c r="H47" s="135" t="s">
        <v>147</v>
      </c>
      <c r="I47" s="136" t="s">
        <v>148</v>
      </c>
      <c r="J47" s="105"/>
      <c r="K47" s="105"/>
      <c r="L47" s="105"/>
      <c r="M47" s="105"/>
      <c r="N47" s="105"/>
      <c r="O47" s="105"/>
      <c r="P47" s="105"/>
      <c r="Q47" s="105"/>
      <c r="R47" s="105"/>
      <c r="S47" s="105"/>
      <c r="T47" s="105"/>
      <c r="U47" s="105"/>
      <c r="V47" s="105"/>
      <c r="W47" s="105"/>
      <c r="X47" s="105"/>
      <c r="Y47" s="105"/>
      <c r="Z47" s="105"/>
      <c r="AA47" s="105"/>
      <c r="AB47" s="105"/>
    </row>
    <row r="48" spans="1:28" outlineLevel="1" x14ac:dyDescent="0.2">
      <c r="A48" s="130">
        <f t="shared" si="3"/>
        <v>39</v>
      </c>
      <c r="B48" s="131" t="s">
        <v>1045</v>
      </c>
      <c r="C48" s="138" t="s">
        <v>1008</v>
      </c>
      <c r="D48" s="132" t="s">
        <v>383</v>
      </c>
      <c r="E48" s="133">
        <v>190</v>
      </c>
      <c r="F48" s="134"/>
      <c r="G48" s="135">
        <f t="shared" si="2"/>
        <v>0</v>
      </c>
      <c r="H48" s="135" t="s">
        <v>147</v>
      </c>
      <c r="I48" s="136" t="s">
        <v>148</v>
      </c>
      <c r="J48" s="105"/>
      <c r="K48" s="105"/>
      <c r="L48" s="105"/>
      <c r="M48" s="105"/>
      <c r="N48" s="105"/>
      <c r="O48" s="105"/>
      <c r="P48" s="105"/>
      <c r="Q48" s="105"/>
      <c r="R48" s="105"/>
      <c r="S48" s="105"/>
      <c r="T48" s="105"/>
      <c r="U48" s="105"/>
      <c r="V48" s="105"/>
      <c r="W48" s="105"/>
      <c r="X48" s="105"/>
      <c r="Y48" s="105"/>
      <c r="Z48" s="105"/>
      <c r="AA48" s="105"/>
      <c r="AB48" s="105"/>
    </row>
    <row r="49" spans="1:28" outlineLevel="1" x14ac:dyDescent="0.2">
      <c r="A49" s="130">
        <f t="shared" si="3"/>
        <v>40</v>
      </c>
      <c r="B49" s="131" t="s">
        <v>1046</v>
      </c>
      <c r="C49" s="138" t="s">
        <v>1018</v>
      </c>
      <c r="D49" s="132" t="s">
        <v>985</v>
      </c>
      <c r="E49" s="133">
        <v>1</v>
      </c>
      <c r="F49" s="134"/>
      <c r="G49" s="135">
        <f t="shared" si="2"/>
        <v>0</v>
      </c>
      <c r="H49" s="135" t="s">
        <v>147</v>
      </c>
      <c r="I49" s="136" t="s">
        <v>148</v>
      </c>
      <c r="J49" s="105"/>
      <c r="K49" s="105"/>
      <c r="L49" s="105"/>
      <c r="M49" s="105"/>
      <c r="N49" s="105"/>
      <c r="O49" s="105"/>
      <c r="P49" s="105"/>
      <c r="Q49" s="105"/>
      <c r="R49" s="105"/>
      <c r="S49" s="105"/>
      <c r="T49" s="105"/>
      <c r="U49" s="105"/>
      <c r="V49" s="105"/>
      <c r="W49" s="105"/>
      <c r="X49" s="105"/>
      <c r="Y49" s="105"/>
      <c r="Z49" s="105"/>
      <c r="AA49" s="105"/>
      <c r="AB49" s="105"/>
    </row>
    <row r="50" spans="1:28" outlineLevel="1" x14ac:dyDescent="0.2">
      <c r="A50" s="123">
        <v>38</v>
      </c>
      <c r="B50" s="124" t="s">
        <v>1047</v>
      </c>
      <c r="C50" s="139" t="s">
        <v>1121</v>
      </c>
      <c r="D50" s="125" t="s">
        <v>303</v>
      </c>
      <c r="E50" s="126">
        <v>3</v>
      </c>
      <c r="F50" s="127"/>
      <c r="G50" s="128">
        <f>ROUND(E50*F50,2)</f>
        <v>0</v>
      </c>
      <c r="H50" s="128" t="s">
        <v>147</v>
      </c>
      <c r="I50" s="129" t="s">
        <v>148</v>
      </c>
      <c r="J50" s="105"/>
      <c r="K50" s="105"/>
      <c r="L50" s="105"/>
      <c r="M50" s="105"/>
      <c r="N50" s="105"/>
      <c r="O50" s="105"/>
      <c r="P50" s="105"/>
      <c r="Q50" s="105"/>
      <c r="R50" s="105"/>
      <c r="S50" s="105"/>
      <c r="T50" s="105"/>
      <c r="U50" s="105"/>
      <c r="V50" s="105"/>
      <c r="W50" s="105"/>
      <c r="X50" s="105"/>
      <c r="Y50" s="105"/>
      <c r="Z50" s="105"/>
      <c r="AA50" s="105"/>
      <c r="AB50" s="105"/>
    </row>
    <row r="51" spans="1:28" outlineLevel="1" x14ac:dyDescent="0.2">
      <c r="A51" s="130">
        <f t="shared" si="3"/>
        <v>39</v>
      </c>
      <c r="B51" s="124" t="s">
        <v>1202</v>
      </c>
      <c r="C51" s="139" t="s">
        <v>1203</v>
      </c>
      <c r="D51" s="125" t="s">
        <v>303</v>
      </c>
      <c r="E51" s="126">
        <v>1</v>
      </c>
      <c r="F51" s="127"/>
      <c r="G51" s="128">
        <f>ROUND(E51*F51,2)</f>
        <v>0</v>
      </c>
      <c r="H51" s="128" t="s">
        <v>147</v>
      </c>
      <c r="I51" s="129" t="s">
        <v>148</v>
      </c>
      <c r="J51" s="105"/>
      <c r="K51" s="105"/>
      <c r="L51" s="105"/>
      <c r="M51" s="105"/>
      <c r="N51" s="105"/>
      <c r="O51" s="105"/>
      <c r="P51" s="105"/>
      <c r="Q51" s="105"/>
      <c r="R51" s="105"/>
      <c r="S51" s="105"/>
      <c r="T51" s="105"/>
      <c r="U51" s="105"/>
      <c r="V51" s="105"/>
      <c r="W51" s="105"/>
      <c r="X51" s="105"/>
      <c r="Y51" s="105"/>
      <c r="Z51" s="105"/>
      <c r="AA51" s="105"/>
      <c r="AB51" s="105"/>
    </row>
    <row r="52" spans="1:28" x14ac:dyDescent="0.2">
      <c r="A52" s="116" t="s">
        <v>143</v>
      </c>
      <c r="B52" s="117" t="s">
        <v>1053</v>
      </c>
      <c r="C52" s="137" t="s">
        <v>1054</v>
      </c>
      <c r="D52" s="118"/>
      <c r="E52" s="119"/>
      <c r="F52" s="120"/>
      <c r="G52" s="120">
        <f>SUM(G53:G70)</f>
        <v>0</v>
      </c>
      <c r="H52" s="120"/>
      <c r="I52" s="121"/>
    </row>
    <row r="53" spans="1:28" x14ac:dyDescent="0.2">
      <c r="A53" s="130">
        <f>A51+1</f>
        <v>40</v>
      </c>
      <c r="B53" s="124" t="s">
        <v>1055</v>
      </c>
      <c r="C53" s="139" t="s">
        <v>1107</v>
      </c>
      <c r="D53" s="125" t="s">
        <v>383</v>
      </c>
      <c r="E53" s="126">
        <v>23</v>
      </c>
      <c r="F53" s="127"/>
      <c r="G53" s="128">
        <f t="shared" ref="G53:G70" si="4">ROUND(E53*F53,2)</f>
        <v>0</v>
      </c>
      <c r="H53" s="128" t="s">
        <v>147</v>
      </c>
      <c r="I53" s="129" t="s">
        <v>148</v>
      </c>
    </row>
    <row r="54" spans="1:28" x14ac:dyDescent="0.2">
      <c r="A54" s="130">
        <f t="shared" ref="A54:A70" si="5">A53+1</f>
        <v>41</v>
      </c>
      <c r="B54" s="124" t="s">
        <v>1056</v>
      </c>
      <c r="C54" s="139" t="s">
        <v>1108</v>
      </c>
      <c r="D54" s="125" t="s">
        <v>383</v>
      </c>
      <c r="E54" s="126">
        <v>23</v>
      </c>
      <c r="F54" s="127"/>
      <c r="G54" s="128">
        <f t="shared" si="4"/>
        <v>0</v>
      </c>
      <c r="H54" s="128" t="s">
        <v>147</v>
      </c>
      <c r="I54" s="129" t="s">
        <v>148</v>
      </c>
    </row>
    <row r="55" spans="1:28" x14ac:dyDescent="0.2">
      <c r="A55" s="130">
        <f t="shared" si="5"/>
        <v>42</v>
      </c>
      <c r="B55" s="124" t="s">
        <v>1057</v>
      </c>
      <c r="C55" s="139" t="s">
        <v>1109</v>
      </c>
      <c r="D55" s="125" t="s">
        <v>383</v>
      </c>
      <c r="E55" s="126">
        <v>12</v>
      </c>
      <c r="F55" s="127"/>
      <c r="G55" s="128">
        <f t="shared" si="4"/>
        <v>0</v>
      </c>
      <c r="H55" s="128" t="s">
        <v>147</v>
      </c>
      <c r="I55" s="129" t="s">
        <v>148</v>
      </c>
    </row>
    <row r="56" spans="1:28" x14ac:dyDescent="0.2">
      <c r="A56" s="130">
        <f t="shared" si="5"/>
        <v>43</v>
      </c>
      <c r="B56" s="124" t="s">
        <v>1058</v>
      </c>
      <c r="C56" s="139" t="s">
        <v>1059</v>
      </c>
      <c r="D56" s="125" t="s">
        <v>383</v>
      </c>
      <c r="E56" s="126">
        <v>23</v>
      </c>
      <c r="F56" s="127"/>
      <c r="G56" s="128">
        <f t="shared" si="4"/>
        <v>0</v>
      </c>
      <c r="H56" s="128" t="s">
        <v>147</v>
      </c>
      <c r="I56" s="129" t="s">
        <v>148</v>
      </c>
    </row>
    <row r="57" spans="1:28" x14ac:dyDescent="0.2">
      <c r="A57" s="130">
        <f t="shared" si="5"/>
        <v>44</v>
      </c>
      <c r="B57" s="124" t="s">
        <v>1060</v>
      </c>
      <c r="C57" s="139" t="s">
        <v>1061</v>
      </c>
      <c r="D57" s="125" t="s">
        <v>383</v>
      </c>
      <c r="E57" s="126">
        <v>23</v>
      </c>
      <c r="F57" s="127"/>
      <c r="G57" s="128">
        <f t="shared" si="4"/>
        <v>0</v>
      </c>
      <c r="H57" s="128" t="s">
        <v>147</v>
      </c>
      <c r="I57" s="129" t="s">
        <v>148</v>
      </c>
    </row>
    <row r="58" spans="1:28" ht="22.5" x14ac:dyDescent="0.2">
      <c r="A58" s="130">
        <f t="shared" si="5"/>
        <v>45</v>
      </c>
      <c r="B58" s="124" t="s">
        <v>1062</v>
      </c>
      <c r="C58" s="139" t="s">
        <v>1063</v>
      </c>
      <c r="D58" s="125" t="s">
        <v>303</v>
      </c>
      <c r="E58" s="126">
        <v>2</v>
      </c>
      <c r="F58" s="127"/>
      <c r="G58" s="128">
        <f t="shared" si="4"/>
        <v>0</v>
      </c>
      <c r="H58" s="128" t="s">
        <v>147</v>
      </c>
      <c r="I58" s="129" t="s">
        <v>148</v>
      </c>
    </row>
    <row r="59" spans="1:28" x14ac:dyDescent="0.2">
      <c r="A59" s="130">
        <f t="shared" si="5"/>
        <v>46</v>
      </c>
      <c r="B59" s="124" t="s">
        <v>1064</v>
      </c>
      <c r="C59" s="139" t="s">
        <v>1065</v>
      </c>
      <c r="D59" s="125" t="s">
        <v>303</v>
      </c>
      <c r="E59" s="126">
        <v>2</v>
      </c>
      <c r="F59" s="127"/>
      <c r="G59" s="128">
        <f t="shared" si="4"/>
        <v>0</v>
      </c>
      <c r="H59" s="128" t="s">
        <v>147</v>
      </c>
      <c r="I59" s="129" t="s">
        <v>148</v>
      </c>
    </row>
    <row r="60" spans="1:28" ht="22.5" x14ac:dyDescent="0.2">
      <c r="A60" s="130">
        <f t="shared" si="5"/>
        <v>47</v>
      </c>
      <c r="B60" s="124" t="s">
        <v>1066</v>
      </c>
      <c r="C60" s="139" t="s">
        <v>1067</v>
      </c>
      <c r="D60" s="125" t="s">
        <v>303</v>
      </c>
      <c r="E60" s="126">
        <v>12</v>
      </c>
      <c r="F60" s="127"/>
      <c r="G60" s="128">
        <f t="shared" si="4"/>
        <v>0</v>
      </c>
      <c r="H60" s="128" t="s">
        <v>147</v>
      </c>
      <c r="I60" s="129" t="s">
        <v>148</v>
      </c>
    </row>
    <row r="61" spans="1:28" x14ac:dyDescent="0.2">
      <c r="A61" s="130">
        <f t="shared" si="5"/>
        <v>48</v>
      </c>
      <c r="B61" s="124" t="s">
        <v>1068</v>
      </c>
      <c r="C61" s="139" t="s">
        <v>1069</v>
      </c>
      <c r="D61" s="125" t="s">
        <v>303</v>
      </c>
      <c r="E61" s="126">
        <v>12</v>
      </c>
      <c r="F61" s="127"/>
      <c r="G61" s="128">
        <f t="shared" si="4"/>
        <v>0</v>
      </c>
      <c r="H61" s="128" t="s">
        <v>147</v>
      </c>
      <c r="I61" s="129" t="s">
        <v>148</v>
      </c>
    </row>
    <row r="62" spans="1:28" x14ac:dyDescent="0.2">
      <c r="A62" s="130">
        <f t="shared" si="5"/>
        <v>49</v>
      </c>
      <c r="B62" s="124" t="s">
        <v>1070</v>
      </c>
      <c r="C62" s="139" t="s">
        <v>1071</v>
      </c>
      <c r="D62" s="125" t="s">
        <v>303</v>
      </c>
      <c r="E62" s="126">
        <v>2</v>
      </c>
      <c r="F62" s="127"/>
      <c r="G62" s="128">
        <f t="shared" si="4"/>
        <v>0</v>
      </c>
      <c r="H62" s="128" t="s">
        <v>147</v>
      </c>
      <c r="I62" s="129" t="s">
        <v>148</v>
      </c>
    </row>
    <row r="63" spans="1:28" x14ac:dyDescent="0.2">
      <c r="A63" s="130">
        <f t="shared" si="5"/>
        <v>50</v>
      </c>
      <c r="B63" s="124" t="s">
        <v>1072</v>
      </c>
      <c r="C63" s="139" t="s">
        <v>1073</v>
      </c>
      <c r="D63" s="125" t="s">
        <v>303</v>
      </c>
      <c r="E63" s="126">
        <v>2</v>
      </c>
      <c r="F63" s="127"/>
      <c r="G63" s="128">
        <f t="shared" si="4"/>
        <v>0</v>
      </c>
      <c r="H63" s="128" t="s">
        <v>147</v>
      </c>
      <c r="I63" s="129" t="s">
        <v>148</v>
      </c>
    </row>
    <row r="64" spans="1:28" x14ac:dyDescent="0.2">
      <c r="A64" s="130">
        <f t="shared" si="5"/>
        <v>51</v>
      </c>
      <c r="B64" s="124" t="s">
        <v>1074</v>
      </c>
      <c r="C64" s="139" t="s">
        <v>1101</v>
      </c>
      <c r="D64" s="125" t="s">
        <v>303</v>
      </c>
      <c r="E64" s="126">
        <v>2</v>
      </c>
      <c r="F64" s="127"/>
      <c r="G64" s="128">
        <f t="shared" si="4"/>
        <v>0</v>
      </c>
      <c r="H64" s="128" t="s">
        <v>147</v>
      </c>
      <c r="I64" s="129" t="s">
        <v>148</v>
      </c>
    </row>
    <row r="65" spans="1:9" x14ac:dyDescent="0.2">
      <c r="A65" s="130">
        <f t="shared" si="5"/>
        <v>52</v>
      </c>
      <c r="B65" s="124" t="s">
        <v>1110</v>
      </c>
      <c r="C65" s="139" t="s">
        <v>1102</v>
      </c>
      <c r="D65" s="125" t="s">
        <v>303</v>
      </c>
      <c r="E65" s="126">
        <v>2</v>
      </c>
      <c r="F65" s="127"/>
      <c r="G65" s="128">
        <f t="shared" si="4"/>
        <v>0</v>
      </c>
      <c r="H65" s="128" t="s">
        <v>147</v>
      </c>
      <c r="I65" s="129" t="s">
        <v>148</v>
      </c>
    </row>
    <row r="66" spans="1:9" x14ac:dyDescent="0.2">
      <c r="A66" s="130">
        <f t="shared" si="5"/>
        <v>53</v>
      </c>
      <c r="B66" s="124" t="s">
        <v>1111</v>
      </c>
      <c r="C66" s="139" t="s">
        <v>1103</v>
      </c>
      <c r="D66" s="125" t="s">
        <v>303</v>
      </c>
      <c r="E66" s="126">
        <v>2</v>
      </c>
      <c r="F66" s="127"/>
      <c r="G66" s="128">
        <f t="shared" si="4"/>
        <v>0</v>
      </c>
      <c r="H66" s="128" t="s">
        <v>147</v>
      </c>
      <c r="I66" s="129" t="s">
        <v>148</v>
      </c>
    </row>
    <row r="67" spans="1:9" x14ac:dyDescent="0.2">
      <c r="A67" s="130">
        <f t="shared" si="5"/>
        <v>54</v>
      </c>
      <c r="B67" s="124" t="s">
        <v>1112</v>
      </c>
      <c r="C67" s="139" t="s">
        <v>1104</v>
      </c>
      <c r="D67" s="125" t="s">
        <v>303</v>
      </c>
      <c r="E67" s="126">
        <v>12</v>
      </c>
      <c r="F67" s="127"/>
      <c r="G67" s="128">
        <f t="shared" si="4"/>
        <v>0</v>
      </c>
      <c r="H67" s="128" t="s">
        <v>147</v>
      </c>
      <c r="I67" s="129" t="s">
        <v>148</v>
      </c>
    </row>
    <row r="68" spans="1:9" x14ac:dyDescent="0.2">
      <c r="A68" s="130">
        <f t="shared" si="5"/>
        <v>55</v>
      </c>
      <c r="B68" s="124" t="s">
        <v>1113</v>
      </c>
      <c r="C68" s="139" t="s">
        <v>1105</v>
      </c>
      <c r="D68" s="125" t="s">
        <v>303</v>
      </c>
      <c r="E68" s="126">
        <v>6</v>
      </c>
      <c r="F68" s="127"/>
      <c r="G68" s="128">
        <f t="shared" si="4"/>
        <v>0</v>
      </c>
      <c r="H68" s="128" t="s">
        <v>147</v>
      </c>
      <c r="I68" s="129" t="s">
        <v>148</v>
      </c>
    </row>
    <row r="69" spans="1:9" x14ac:dyDescent="0.2">
      <c r="A69" s="130">
        <f t="shared" si="5"/>
        <v>56</v>
      </c>
      <c r="B69" s="124" t="s">
        <v>1114</v>
      </c>
      <c r="C69" s="139" t="s">
        <v>1106</v>
      </c>
      <c r="D69" s="125" t="s">
        <v>303</v>
      </c>
      <c r="E69" s="126">
        <v>12</v>
      </c>
      <c r="F69" s="127"/>
      <c r="G69" s="128">
        <f t="shared" si="4"/>
        <v>0</v>
      </c>
      <c r="H69" s="128" t="s">
        <v>147</v>
      </c>
      <c r="I69" s="129" t="s">
        <v>148</v>
      </c>
    </row>
    <row r="70" spans="1:9" x14ac:dyDescent="0.2">
      <c r="A70" s="130">
        <f t="shared" si="5"/>
        <v>57</v>
      </c>
      <c r="B70" s="124" t="s">
        <v>1115</v>
      </c>
      <c r="C70" s="139" t="s">
        <v>1075</v>
      </c>
      <c r="D70" s="125" t="s">
        <v>303</v>
      </c>
      <c r="E70" s="126">
        <v>1</v>
      </c>
      <c r="F70" s="127"/>
      <c r="G70" s="128">
        <f t="shared" si="4"/>
        <v>0</v>
      </c>
      <c r="H70" s="128" t="s">
        <v>147</v>
      </c>
      <c r="I70" s="129" t="s">
        <v>148</v>
      </c>
    </row>
    <row r="71" spans="1:9" x14ac:dyDescent="0.2">
      <c r="A71" s="116" t="s">
        <v>143</v>
      </c>
      <c r="B71" s="117" t="s">
        <v>1076</v>
      </c>
      <c r="C71" s="137" t="s">
        <v>1077</v>
      </c>
      <c r="D71" s="118"/>
      <c r="E71" s="119"/>
      <c r="F71" s="120"/>
      <c r="G71" s="120">
        <f>SUM(G72:G83)</f>
        <v>0</v>
      </c>
      <c r="H71" s="120"/>
      <c r="I71" s="121"/>
    </row>
    <row r="72" spans="1:9" x14ac:dyDescent="0.2">
      <c r="A72" s="130">
        <f>A70+1</f>
        <v>58</v>
      </c>
      <c r="B72" s="124" t="s">
        <v>1078</v>
      </c>
      <c r="C72" s="139" t="s">
        <v>1079</v>
      </c>
      <c r="D72" s="125" t="s">
        <v>303</v>
      </c>
      <c r="E72" s="126">
        <v>1</v>
      </c>
      <c r="F72" s="127"/>
      <c r="G72" s="128">
        <f t="shared" ref="G72:G83" si="6">ROUND(E72*F72,2)</f>
        <v>0</v>
      </c>
      <c r="H72" s="128" t="s">
        <v>331</v>
      </c>
      <c r="I72" s="129" t="s">
        <v>148</v>
      </c>
    </row>
    <row r="73" spans="1:9" x14ac:dyDescent="0.2">
      <c r="A73" s="123">
        <f>A72+1</f>
        <v>59</v>
      </c>
      <c r="B73" s="124" t="s">
        <v>1080</v>
      </c>
      <c r="C73" s="139" t="s">
        <v>1081</v>
      </c>
      <c r="D73" s="125" t="s">
        <v>383</v>
      </c>
      <c r="E73" s="126">
        <v>23</v>
      </c>
      <c r="F73" s="127"/>
      <c r="G73" s="128">
        <f t="shared" si="6"/>
        <v>0</v>
      </c>
      <c r="H73" s="128" t="s">
        <v>331</v>
      </c>
      <c r="I73" s="129" t="s">
        <v>148</v>
      </c>
    </row>
    <row r="74" spans="1:9" ht="22.5" x14ac:dyDescent="0.2">
      <c r="A74" s="123">
        <f t="shared" ref="A74:A83" si="7">A73+1</f>
        <v>60</v>
      </c>
      <c r="B74" s="124" t="s">
        <v>1082</v>
      </c>
      <c r="C74" s="139" t="s">
        <v>1083</v>
      </c>
      <c r="D74" s="125" t="s">
        <v>383</v>
      </c>
      <c r="E74" s="126">
        <v>23</v>
      </c>
      <c r="F74" s="127"/>
      <c r="G74" s="128">
        <f t="shared" si="6"/>
        <v>0</v>
      </c>
      <c r="H74" s="128" t="s">
        <v>331</v>
      </c>
      <c r="I74" s="129" t="s">
        <v>148</v>
      </c>
    </row>
    <row r="75" spans="1:9" x14ac:dyDescent="0.2">
      <c r="A75" s="123">
        <f t="shared" si="7"/>
        <v>61</v>
      </c>
      <c r="B75" s="124" t="s">
        <v>1084</v>
      </c>
      <c r="C75" s="139" t="s">
        <v>1085</v>
      </c>
      <c r="D75" s="125" t="s">
        <v>383</v>
      </c>
      <c r="E75" s="126">
        <v>23</v>
      </c>
      <c r="F75" s="127"/>
      <c r="G75" s="128">
        <f t="shared" si="6"/>
        <v>0</v>
      </c>
      <c r="H75" s="128" t="s">
        <v>331</v>
      </c>
      <c r="I75" s="129" t="s">
        <v>148</v>
      </c>
    </row>
    <row r="76" spans="1:9" x14ac:dyDescent="0.2">
      <c r="A76" s="123">
        <f t="shared" si="7"/>
        <v>62</v>
      </c>
      <c r="B76" s="124" t="s">
        <v>1086</v>
      </c>
      <c r="C76" s="139" t="s">
        <v>1087</v>
      </c>
      <c r="D76" s="125" t="s">
        <v>383</v>
      </c>
      <c r="E76" s="126">
        <v>23</v>
      </c>
      <c r="F76" s="127"/>
      <c r="G76" s="128">
        <f t="shared" si="6"/>
        <v>0</v>
      </c>
      <c r="H76" s="128" t="s">
        <v>331</v>
      </c>
      <c r="I76" s="129" t="s">
        <v>148</v>
      </c>
    </row>
    <row r="77" spans="1:9" x14ac:dyDescent="0.2">
      <c r="A77" s="123">
        <f t="shared" si="7"/>
        <v>63</v>
      </c>
      <c r="B77" s="124" t="s">
        <v>1088</v>
      </c>
      <c r="C77" s="139" t="s">
        <v>1089</v>
      </c>
      <c r="D77" s="125" t="s">
        <v>303</v>
      </c>
      <c r="E77" s="126">
        <v>2</v>
      </c>
      <c r="F77" s="127"/>
      <c r="G77" s="128">
        <f t="shared" si="6"/>
        <v>0</v>
      </c>
      <c r="H77" s="128" t="s">
        <v>331</v>
      </c>
      <c r="I77" s="129" t="s">
        <v>148</v>
      </c>
    </row>
    <row r="78" spans="1:9" x14ac:dyDescent="0.2">
      <c r="A78" s="123">
        <f t="shared" si="7"/>
        <v>64</v>
      </c>
      <c r="B78" s="124" t="s">
        <v>1090</v>
      </c>
      <c r="C78" s="139" t="s">
        <v>1091</v>
      </c>
      <c r="D78" s="125" t="s">
        <v>383</v>
      </c>
      <c r="E78" s="126">
        <v>46</v>
      </c>
      <c r="F78" s="127"/>
      <c r="G78" s="128">
        <f t="shared" si="6"/>
        <v>0</v>
      </c>
      <c r="H78" s="128" t="s">
        <v>331</v>
      </c>
      <c r="I78" s="129" t="s">
        <v>148</v>
      </c>
    </row>
    <row r="79" spans="1:9" x14ac:dyDescent="0.2">
      <c r="A79" s="123">
        <f t="shared" si="7"/>
        <v>65</v>
      </c>
      <c r="B79" s="124" t="s">
        <v>1092</v>
      </c>
      <c r="C79" s="139" t="s">
        <v>1093</v>
      </c>
      <c r="D79" s="125" t="s">
        <v>383</v>
      </c>
      <c r="E79" s="126">
        <v>46</v>
      </c>
      <c r="F79" s="127"/>
      <c r="G79" s="128">
        <f t="shared" si="6"/>
        <v>0</v>
      </c>
      <c r="H79" s="128" t="s">
        <v>331</v>
      </c>
      <c r="I79" s="129" t="s">
        <v>148</v>
      </c>
    </row>
    <row r="80" spans="1:9" x14ac:dyDescent="0.2">
      <c r="A80" s="123">
        <f t="shared" si="7"/>
        <v>66</v>
      </c>
      <c r="B80" s="124" t="s">
        <v>1094</v>
      </c>
      <c r="C80" s="139" t="s">
        <v>1095</v>
      </c>
      <c r="D80" s="125" t="s">
        <v>303</v>
      </c>
      <c r="E80" s="126">
        <v>2</v>
      </c>
      <c r="F80" s="127"/>
      <c r="G80" s="128">
        <f t="shared" si="6"/>
        <v>0</v>
      </c>
      <c r="H80" s="128" t="s">
        <v>147</v>
      </c>
      <c r="I80" s="129" t="s">
        <v>148</v>
      </c>
    </row>
    <row r="81" spans="1:9" x14ac:dyDescent="0.2">
      <c r="A81" s="123">
        <f t="shared" si="7"/>
        <v>67</v>
      </c>
      <c r="B81" s="124" t="s">
        <v>1096</v>
      </c>
      <c r="C81" s="139" t="s">
        <v>1097</v>
      </c>
      <c r="D81" s="125" t="s">
        <v>303</v>
      </c>
      <c r="E81" s="126">
        <v>2</v>
      </c>
      <c r="F81" s="127"/>
      <c r="G81" s="128">
        <f t="shared" si="6"/>
        <v>0</v>
      </c>
      <c r="H81" s="128" t="s">
        <v>147</v>
      </c>
      <c r="I81" s="129" t="s">
        <v>148</v>
      </c>
    </row>
    <row r="82" spans="1:9" x14ac:dyDescent="0.2">
      <c r="A82" s="123">
        <f t="shared" si="7"/>
        <v>68</v>
      </c>
      <c r="B82" s="124" t="s">
        <v>1098</v>
      </c>
      <c r="C82" s="139" t="s">
        <v>1099</v>
      </c>
      <c r="D82" s="125" t="s">
        <v>303</v>
      </c>
      <c r="E82" s="126">
        <v>1</v>
      </c>
      <c r="F82" s="127"/>
      <c r="G82" s="128">
        <f t="shared" si="6"/>
        <v>0</v>
      </c>
      <c r="H82" s="128" t="s">
        <v>147</v>
      </c>
      <c r="I82" s="129" t="s">
        <v>148</v>
      </c>
    </row>
    <row r="83" spans="1:9" x14ac:dyDescent="0.2">
      <c r="A83" s="123">
        <f t="shared" si="7"/>
        <v>69</v>
      </c>
      <c r="B83" s="124" t="s">
        <v>1100</v>
      </c>
      <c r="C83" s="139" t="s">
        <v>1075</v>
      </c>
      <c r="D83" s="125" t="s">
        <v>303</v>
      </c>
      <c r="E83" s="126">
        <v>1</v>
      </c>
      <c r="F83" s="127"/>
      <c r="G83" s="128">
        <f t="shared" si="6"/>
        <v>0</v>
      </c>
      <c r="H83" s="128" t="s">
        <v>147</v>
      </c>
      <c r="I83" s="129" t="s">
        <v>148</v>
      </c>
    </row>
    <row r="84" spans="1:9" x14ac:dyDescent="0.2">
      <c r="A84" s="3"/>
      <c r="B84" s="4"/>
      <c r="C84" s="140"/>
      <c r="D84" s="6"/>
      <c r="E84" s="3"/>
      <c r="F84" s="3"/>
      <c r="G84" s="3"/>
      <c r="H84" s="3"/>
      <c r="I84" s="3"/>
    </row>
    <row r="85" spans="1:9" x14ac:dyDescent="0.2">
      <c r="A85" s="108"/>
      <c r="B85" s="109" t="s">
        <v>24</v>
      </c>
      <c r="C85" s="141"/>
      <c r="D85" s="110"/>
      <c r="E85" s="111"/>
      <c r="F85" s="111"/>
      <c r="G85" s="122">
        <f>G71+G52+G34+G8</f>
        <v>0</v>
      </c>
      <c r="H85" s="3"/>
      <c r="I85" s="3"/>
    </row>
    <row r="86" spans="1:9" x14ac:dyDescent="0.2">
      <c r="A86" s="3"/>
      <c r="B86" s="4"/>
      <c r="C86" s="140"/>
      <c r="D86" s="6"/>
      <c r="E86" s="3"/>
      <c r="F86" s="3"/>
      <c r="G86" s="3"/>
      <c r="H86" s="3"/>
      <c r="I86" s="3"/>
    </row>
    <row r="87" spans="1:9" x14ac:dyDescent="0.2">
      <c r="A87" s="3"/>
      <c r="B87" s="4"/>
      <c r="C87" s="140"/>
      <c r="D87" s="6"/>
      <c r="E87" s="3"/>
      <c r="F87" s="3"/>
      <c r="G87" s="3"/>
      <c r="H87" s="3"/>
      <c r="I87" s="3"/>
    </row>
    <row r="88" spans="1:9" x14ac:dyDescent="0.2">
      <c r="A88" s="282" t="s">
        <v>169</v>
      </c>
      <c r="B88" s="282"/>
      <c r="C88" s="283"/>
      <c r="D88" s="6"/>
      <c r="E88" s="3"/>
      <c r="F88" s="3"/>
      <c r="G88" s="3"/>
      <c r="H88" s="3"/>
      <c r="I88" s="3"/>
    </row>
    <row r="89" spans="1:9" x14ac:dyDescent="0.2">
      <c r="A89" s="262"/>
      <c r="B89" s="263"/>
      <c r="C89" s="279"/>
      <c r="D89" s="263"/>
      <c r="E89" s="263"/>
      <c r="F89" s="263"/>
      <c r="G89" s="264"/>
      <c r="H89" s="3"/>
      <c r="I89" s="3"/>
    </row>
    <row r="90" spans="1:9" x14ac:dyDescent="0.2">
      <c r="A90" s="265"/>
      <c r="B90" s="266"/>
      <c r="C90" s="280"/>
      <c r="D90" s="266"/>
      <c r="E90" s="266"/>
      <c r="F90" s="266"/>
      <c r="G90" s="267"/>
      <c r="H90" s="3"/>
      <c r="I90" s="3"/>
    </row>
    <row r="91" spans="1:9" x14ac:dyDescent="0.2">
      <c r="A91" s="265"/>
      <c r="B91" s="266"/>
      <c r="C91" s="280"/>
      <c r="D91" s="266"/>
      <c r="E91" s="266"/>
      <c r="F91" s="266"/>
      <c r="G91" s="267"/>
      <c r="H91" s="3"/>
      <c r="I91" s="3"/>
    </row>
    <row r="92" spans="1:9" x14ac:dyDescent="0.2">
      <c r="A92" s="265"/>
      <c r="B92" s="266"/>
      <c r="C92" s="280"/>
      <c r="D92" s="266"/>
      <c r="E92" s="266"/>
      <c r="F92" s="266"/>
      <c r="G92" s="267"/>
      <c r="H92" s="3"/>
      <c r="I92" s="3"/>
    </row>
    <row r="93" spans="1:9" x14ac:dyDescent="0.2">
      <c r="A93" s="268"/>
      <c r="B93" s="269"/>
      <c r="C93" s="281"/>
      <c r="D93" s="269"/>
      <c r="E93" s="269"/>
      <c r="F93" s="269"/>
      <c r="G93" s="270"/>
      <c r="H93" s="3"/>
      <c r="I93" s="3"/>
    </row>
    <row r="94" spans="1:9" x14ac:dyDescent="0.2">
      <c r="A94" s="3"/>
      <c r="B94" s="4"/>
      <c r="C94" s="140"/>
      <c r="D94" s="6"/>
      <c r="E94" s="3"/>
      <c r="F94" s="3"/>
      <c r="G94" s="3"/>
      <c r="H94" s="3"/>
      <c r="I94" s="3"/>
    </row>
    <row r="95" spans="1:9" x14ac:dyDescent="0.2">
      <c r="C95" s="142"/>
      <c r="D95" s="10"/>
    </row>
    <row r="96" spans="1:9"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row r="5007" spans="4:4" x14ac:dyDescent="0.2">
      <c r="D5007" s="10"/>
    </row>
    <row r="5008" spans="4:4" x14ac:dyDescent="0.2">
      <c r="D5008" s="10"/>
    </row>
    <row r="5009" spans="4:4" x14ac:dyDescent="0.2">
      <c r="D5009" s="10"/>
    </row>
    <row r="5010" spans="4:4" x14ac:dyDescent="0.2">
      <c r="D5010" s="10"/>
    </row>
    <row r="5011" spans="4:4" x14ac:dyDescent="0.2">
      <c r="D5011" s="10"/>
    </row>
    <row r="5012" spans="4:4" x14ac:dyDescent="0.2">
      <c r="D5012" s="10"/>
    </row>
    <row r="5013" spans="4:4" x14ac:dyDescent="0.2">
      <c r="D5013" s="10"/>
    </row>
    <row r="5014" spans="4:4" x14ac:dyDescent="0.2">
      <c r="D5014" s="10"/>
    </row>
    <row r="5015" spans="4:4" x14ac:dyDescent="0.2">
      <c r="D5015" s="10"/>
    </row>
    <row r="5016" spans="4:4" x14ac:dyDescent="0.2">
      <c r="D5016" s="10"/>
    </row>
    <row r="5017" spans="4:4" x14ac:dyDescent="0.2">
      <c r="D5017" s="10"/>
    </row>
    <row r="5018" spans="4:4" x14ac:dyDescent="0.2">
      <c r="D5018" s="10"/>
    </row>
    <row r="5019" spans="4:4" x14ac:dyDescent="0.2">
      <c r="D5019" s="10"/>
    </row>
    <row r="5020" spans="4:4" x14ac:dyDescent="0.2">
      <c r="D5020" s="10"/>
    </row>
    <row r="5021" spans="4:4" x14ac:dyDescent="0.2">
      <c r="D5021" s="10"/>
    </row>
    <row r="5022" spans="4:4" x14ac:dyDescent="0.2">
      <c r="D5022" s="10"/>
    </row>
    <row r="5023" spans="4:4" x14ac:dyDescent="0.2">
      <c r="D5023" s="10"/>
    </row>
    <row r="5024" spans="4:4" x14ac:dyDescent="0.2">
      <c r="D5024" s="10"/>
    </row>
    <row r="5025" spans="4:4" x14ac:dyDescent="0.2">
      <c r="D5025" s="10"/>
    </row>
    <row r="5026" spans="4:4" x14ac:dyDescent="0.2">
      <c r="D5026" s="10"/>
    </row>
    <row r="5027" spans="4:4" x14ac:dyDescent="0.2">
      <c r="D5027" s="10"/>
    </row>
    <row r="5028" spans="4:4" x14ac:dyDescent="0.2">
      <c r="D5028" s="10"/>
    </row>
    <row r="5029" spans="4:4" x14ac:dyDescent="0.2">
      <c r="D5029" s="10"/>
    </row>
    <row r="5030" spans="4:4" x14ac:dyDescent="0.2">
      <c r="D5030" s="10"/>
    </row>
    <row r="5031" spans="4:4" x14ac:dyDescent="0.2">
      <c r="D5031" s="10"/>
    </row>
    <row r="5032" spans="4:4" x14ac:dyDescent="0.2">
      <c r="D5032" s="10"/>
    </row>
    <row r="5033" spans="4:4" x14ac:dyDescent="0.2">
      <c r="D5033" s="10"/>
    </row>
    <row r="5034" spans="4:4" x14ac:dyDescent="0.2">
      <c r="D5034" s="10"/>
    </row>
    <row r="5035" spans="4:4" x14ac:dyDescent="0.2">
      <c r="D5035" s="10"/>
    </row>
  </sheetData>
  <sheetProtection algorithmName="SHA-512" hashValue="GSCEeoM7uaT/vY7epcgY//lG+V708gyD5GTjNDUSuBMAs8Q1/AJrEIW+AdR3P2P7knwOLOpvarcMlXXFwrxJJA==" saltValue="Ml66vSS3ylbIKIGNhDaaXg==" spinCount="100000" sheet="1" objects="1" scenarios="1"/>
  <mergeCells count="6">
    <mergeCell ref="A89:G93"/>
    <mergeCell ref="A1:G1"/>
    <mergeCell ref="C2:G2"/>
    <mergeCell ref="C3:G3"/>
    <mergeCell ref="C4:G4"/>
    <mergeCell ref="A88:C8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53</vt:i4>
      </vt:variant>
    </vt:vector>
  </HeadingPairs>
  <TitlesOfParts>
    <vt:vector size="62" baseType="lpstr">
      <vt:lpstr>Pokyny pro vyplnění</vt:lpstr>
      <vt:lpstr>Stavba</vt:lpstr>
      <vt:lpstr>VzorPolozky</vt:lpstr>
      <vt:lpstr>03 2 Pol</vt:lpstr>
      <vt:lpstr>03 3 Pol</vt:lpstr>
      <vt:lpstr>03 4 Pol</vt:lpstr>
      <vt:lpstr>03 5 Pol</vt:lpstr>
      <vt:lpstr>03 6 Pol</vt:lpstr>
      <vt:lpstr>03 7 Pol</vt:lpstr>
      <vt:lpstr>CenaCelkem</vt:lpstr>
      <vt:lpstr>CenaCelkemBezDPH</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'03 2 Pol'!Názvy_tisku</vt:lpstr>
      <vt:lpstr>'03 3 Pol'!Názvy_tisku</vt:lpstr>
      <vt:lpstr>'03 4 Pol'!Názvy_tisku</vt:lpstr>
      <vt:lpstr>'03 5 Pol'!Názvy_tisku</vt:lpstr>
      <vt:lpstr>'03 6 Pol'!Názvy_tisku</vt:lpstr>
      <vt:lpstr>'03 7 Pol'!Názvy_tisku</vt:lpstr>
      <vt:lpstr>oadresa</vt:lpstr>
      <vt:lpstr>Stavba!Objednatel</vt:lpstr>
      <vt:lpstr>'03 2 Pol'!Oblast_tisku</vt:lpstr>
      <vt:lpstr>'03 3 Pol'!Oblast_tisku</vt:lpstr>
      <vt:lpstr>'03 4 Pol'!Oblast_tisku</vt:lpstr>
      <vt:lpstr>'03 5 Pol'!Oblast_tisku</vt:lpstr>
      <vt:lpstr>'03 6 Pol'!Oblast_tisku</vt:lpstr>
      <vt:lpstr>'03 7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ZakladDPHZakl</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Guziur</dc:creator>
  <cp:lastModifiedBy>QG010</cp:lastModifiedBy>
  <cp:lastPrinted>2019-03-19T12:27:02Z</cp:lastPrinted>
  <dcterms:created xsi:type="dcterms:W3CDTF">2009-04-08T07:15:50Z</dcterms:created>
  <dcterms:modified xsi:type="dcterms:W3CDTF">2024-02-20T09:16:20Z</dcterms:modified>
</cp:coreProperties>
</file>