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3140" activeTab="4"/>
  </bookViews>
  <sheets>
    <sheet name="Rekapitulace stavby" sheetId="1" r:id="rId1"/>
    <sheet name="SO 01 - Udržovací práce" sheetId="2" r:id="rId2"/>
    <sheet name="SO 02 - Sjezd do toku" sheetId="3" r:id="rId3"/>
    <sheet name="VON - Vedlejší a ostatní ..." sheetId="4" r:id="rId4"/>
    <sheet name="Pokyny pro vyplnění" sheetId="6" r:id="rId5"/>
  </sheets>
  <definedNames>
    <definedName name="_xlnm._FilterDatabase" localSheetId="1" hidden="1">'SO 01 - Udržovací práce'!$C$82:$K$184</definedName>
    <definedName name="_xlnm._FilterDatabase" localSheetId="2" hidden="1">'SO 02 - Sjezd do toku'!$C$83:$K$146</definedName>
    <definedName name="_xlnm._FilterDatabase" localSheetId="3" hidden="1">'VON - Vedlejší a ostatní ...'!$C$85:$K$128</definedName>
    <definedName name="_xlnm.Print_Area" localSheetId="4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stavby'!$C$42:$AQ$58</definedName>
    <definedName name="_xlnm.Print_Area" localSheetId="1">'SO 01 - Udržovací práce'!$C$4:$J$39,'SO 01 - Udržovací práce'!$C$45:$J$64,'SO 01 - Udržovací práce'!$C$70:$J$184</definedName>
    <definedName name="_xlnm.Print_Area" localSheetId="2">'SO 02 - Sjezd do toku'!$C$4:$J$39,'SO 02 - Sjezd do toku'!$C$45:$J$65,'SO 02 - Sjezd do toku'!$C$71:$J$146</definedName>
    <definedName name="_xlnm.Print_Area" localSheetId="3">'VON - Vedlejší a ostatní ...'!$C$4:$J$39,'VON - Vedlejší a ostatní ...'!$C$45:$J$67,'VON - Vedlejší a ostatní ...'!$C$73:$J$128</definedName>
    <definedName name="_xlnm.Print_Titles" localSheetId="0">'Rekapitulace stavby'!$52:$52</definedName>
    <definedName name="_xlnm.Print_Titles" localSheetId="1">'SO 01 - Udržovací práce'!$82:$82</definedName>
    <definedName name="_xlnm.Print_Titles" localSheetId="2">'SO 02 - Sjezd do toku'!$83:$83</definedName>
    <definedName name="_xlnm.Print_Titles" localSheetId="3">'VON - Vedlejší a ostatní ...'!$85:$85</definedName>
  </definedNames>
  <calcPr calcId="162913"/>
</workbook>
</file>

<file path=xl/sharedStrings.xml><?xml version="1.0" encoding="utf-8"?>
<sst xmlns="http://schemas.openxmlformats.org/spreadsheetml/2006/main" count="2471" uniqueCount="593">
  <si>
    <t>Export Komplet</t>
  </si>
  <si>
    <t>VZ</t>
  </si>
  <si>
    <t>2.0</t>
  </si>
  <si>
    <t>ZAMOK</t>
  </si>
  <si>
    <t>False</t>
  </si>
  <si>
    <t>{244f75cb-336a-425b-8452-9336e1a9b5f2}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</si>
  <si>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</si>
  <si>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</si>
  <si>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</si>
  <si>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</si>
  <si>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</si>
  <si>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</si>
  <si>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</si>
  <si>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</si>
  <si>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7/22B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</si>
  <si>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</si>
  <si>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</si>
  <si>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Ondřejnice - Rychaltice, km 15.110-15.525</t>
  </si>
  <si>
    <t>KSO:</t>
  </si>
  <si>
    <t/>
  </si>
  <si>
    <t>CC-CZ:</t>
  </si>
  <si>
    <t>Místo:</t>
  </si>
  <si>
    <t>Rychaltice</t>
  </si>
  <si>
    <t>Datum:</t>
  </si>
  <si>
    <t>12. 2. 2024</t>
  </si>
  <si>
    <t>Zadavatel:</t>
  </si>
  <si>
    <t>IČ:</t>
  </si>
  <si>
    <t>Povodí odry, státní podnik</t>
  </si>
  <si>
    <t>DIČ:</t>
  </si>
  <si>
    <t>Uchazeč:</t>
  </si>
  <si>
    <t>Vyplň údaj</t>
  </si>
  <si>
    <t>Projektant:</t>
  </si>
  <si>
    <t>Ing. Martin Lepík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</si>
  <si>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</si>
  <si>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</si>
  <si>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</si>
  <si>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</si>
  <si>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</si>
  <si>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</si>
  <si>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</si>
  <si>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</si>
  <si>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</si>
  <si>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</si>
  <si>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</si>
  <si>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</si>
  <si>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</si>
  <si>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</si>
  <si>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</si>
  <si>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</si>
  <si>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</si>
  <si>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</si>
  <si>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</si>
  <si>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</si>
  <si>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</si>
  <si>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</si>
  <si>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</si>
  <si>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</si>
  <si>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</si>
  <si>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</si>
  <si>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</si>
  <si>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</si>
  <si>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</si>
  <si>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</si>
  <si>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</si>
  <si>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</si>
  <si>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</si>
  <si>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</si>
  <si>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</si>
  <si>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</si>
  <si>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</si>
  <si>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</si>
  <si>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</si>
  <si>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</si>
  <si>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</si>
  <si>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</si>
  <si>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</si>
  <si>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</si>
  <si>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</si>
  <si>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Udržovací práce</t>
  </si>
  <si>
    <t>STA</t>
  </si>
  <si>
    <t>1</t>
  </si>
  <si>
    <t>{c9d3b913-8df4-4a9d-bbd5-051ec469ed51}</t>
  </si>
  <si>
    <t>2</t>
  </si>
  <si>
    <t>SO 02</t>
  </si>
  <si>
    <t>Sjezd do toku</t>
  </si>
  <si>
    <t>{c45af95d-aec1-46a4-acd5-e6ac2fbc609e}</t>
  </si>
  <si>
    <t>VON</t>
  </si>
  <si>
    <t>Vedlejší a ostatní náklady</t>
  </si>
  <si>
    <t>{df410d74-56e7-416a-b0fc-fcaca3ebb5c1}</t>
  </si>
  <si>
    <t>pláň</t>
  </si>
  <si>
    <t>úprava pláně</t>
  </si>
  <si>
    <t>387</t>
  </si>
  <si>
    <t>rýha_voda</t>
  </si>
  <si>
    <t>hloubení rýh pod vodou</t>
  </si>
  <si>
    <t>243,6</t>
  </si>
  <si>
    <t>KRYCÍ LIST SOUPISU PRACÍ</t>
  </si>
  <si>
    <t>svah</t>
  </si>
  <si>
    <t>úprava svahu</t>
  </si>
  <si>
    <t>724</t>
  </si>
  <si>
    <t>výkop</t>
  </si>
  <si>
    <t>vykopávka vodotečí</t>
  </si>
  <si>
    <t>458</t>
  </si>
  <si>
    <t>výkop_voda</t>
  </si>
  <si>
    <t>vykopávka pod vodou</t>
  </si>
  <si>
    <t>194,88</t>
  </si>
  <si>
    <t>zához_roz</t>
  </si>
  <si>
    <t>rozebrání záhozu</t>
  </si>
  <si>
    <t>126,5</t>
  </si>
  <si>
    <t>Objekt:</t>
  </si>
  <si>
    <t>SO 01 - Udržovací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</si>
  <si>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</si>
  <si>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</si>
  <si>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</si>
  <si>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</si>
  <si>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</si>
  <si>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</si>
  <si>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</si>
  <si>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</si>
  <si>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</si>
  <si>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</si>
  <si>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</si>
  <si>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</si>
  <si>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</si>
  <si>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</si>
  <si>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</si>
  <si>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</si>
  <si>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</si>
  <si>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</si>
  <si>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</si>
  <si>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</si>
  <si>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</si>
  <si>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</si>
  <si>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</si>
  <si>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</si>
  <si>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</si>
  <si>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</si>
  <si>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114203104</t>
  </si>
  <si>
    <t>Rozebrání záhozů a rovnanin na sucho</t>
  </si>
  <si>
    <t>m3</t>
  </si>
  <si>
    <t>4</t>
  </si>
  <si>
    <t>-1602191457</t>
  </si>
  <si>
    <t>PP</t>
  </si>
  <si>
    <t>Rozebrání dlažeb nebo záhozů s naložením na dopravní prostředek záhozů, rovnanin a soustřeďovacích staveb provedených na sucho</t>
  </si>
  <si>
    <t>Online PSC</t>
  </si>
  <si>
    <t>https://podminky.urs.cz/item/CS_URS_2024_01/114203104</t>
  </si>
  <si>
    <t>P</t>
  </si>
  <si>
    <t>Poznámka k položce:
rozebrání stávajícího záhozu z lom. kamene, který bude využitý na nové opevnění bez vzniku sutě</t>
  </si>
  <si>
    <t>VV</t>
  </si>
  <si>
    <t>"2,75 m2 x 22,0 m +1,65m2 x 40,0 " 2,75*22,0+1.65*40.0</t>
  </si>
  <si>
    <t>Součet</t>
  </si>
  <si>
    <t>124153101</t>
  </si>
  <si>
    <t>Vykopávky pro koryta vodotečí v hornině třídy těžitelnosti I skupiny 1 a 2 objem do 1000 m3 strojně</t>
  </si>
  <si>
    <t>1442704424</t>
  </si>
  <si>
    <t>Vykopávky pro koryta vodotečí strojně v hornině třídy těžitelnosti I skupiny 1 a 2 přes 100 do 1 000 m3</t>
  </si>
  <si>
    <t>https://podminky.urs.cz/item/CS_URS_2024_01/124153101</t>
  </si>
  <si>
    <t>"458,0 m3" 458,0</t>
  </si>
  <si>
    <t>3</t>
  </si>
  <si>
    <t>127751101</t>
  </si>
  <si>
    <t>Vykopávky pod vodou v hornině třídy těžitelnosti I a II skupiny 1 až 4 tl vrstvy do 0,5 m objem do 1000 m3 strojně</t>
  </si>
  <si>
    <t>2029487456</t>
  </si>
  <si>
    <t>Vykopávky pod vodou strojně na hloubku do 5 m pod projektem stanovenou hladinou vody v horninách třídy těžitelnosti I a II skupiny 1 až 4, průměrné tloušťky projektované vrstvy do 0,50 m do 1 000 m3</t>
  </si>
  <si>
    <t>https://podminky.urs.cz/item/CS_URS_2024_01/127751101</t>
  </si>
  <si>
    <t>"(168,0 m3) x 1,16 koef. nakypření" 168,0*1,16</t>
  </si>
  <si>
    <t>132151401</t>
  </si>
  <si>
    <t>Hloubení rýh pod vodou v hornině třídy těžitelnosti I skupiny 1 a 2 objem do 1000 m3</t>
  </si>
  <si>
    <t>775725215</t>
  </si>
  <si>
    <t>Hloubení rýh pod vodou strojně v hloubce do 5 m pod projektem stanovenou pracovní hladinou vody, pro nábřežní zdi, patky, záhozy, prahy, podélné a příčné zpevnění atd. pod obrysem výkopu množství do 1 000 m3 v hornině třídy těžitelnosti I skupiny 1 a 2</t>
  </si>
  <si>
    <t>https://podminky.urs.cz/item/CS_URS_2024_01/132151401</t>
  </si>
  <si>
    <t>"210,0 m3 x 1,16 koef. nakypření" 210,0*1,16</t>
  </si>
  <si>
    <t>5</t>
  </si>
  <si>
    <t>162251101</t>
  </si>
  <si>
    <t>Vodorovné přemístění do 20 m výkopku/sypaniny z horniny třídy těžitelnosti I skupiny 1 až 3</t>
  </si>
  <si>
    <t>-1937761234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</si>
  <si>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</si>
  <si>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https://podminky.urs.cz/item/CS_URS_2024_01/162251101</t>
  </si>
  <si>
    <t>Poznámka k položce:
1/3 objemu vykopávek bude uložena přímo do násypů, 1/3 objemu vykopávek bude přemístěna do 20-ti metrů a 1/3 objemu vykopávek bude přemístěna do 500-ti metrů v rámci staveniště</t>
  </si>
  <si>
    <t>(výkop+výkop_voda+rýha_voda)/3</t>
  </si>
  <si>
    <t>6</t>
  </si>
  <si>
    <t>162351103</t>
  </si>
  <si>
    <t>Vodorovné přemístění přes 50 do 500 m výkopku/sypaniny z horniny třídy těžitelnosti I skupiny 1 až 3</t>
  </si>
  <si>
    <t>301313050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</si>
  <si>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</si>
  <si>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https://podminky.urs.cz/item/CS_URS_2024_01/162351103</t>
  </si>
  <si>
    <t>7</t>
  </si>
  <si>
    <t>171151103</t>
  </si>
  <si>
    <t>Uložení sypaniny z hornin soudržných do násypů zhutněných strojně</t>
  </si>
  <si>
    <t>100826501</t>
  </si>
  <si>
    <t>Uložení sypanin do násypů strojně s rozprostřením sypaniny ve vrstvách a s hrubým urovnáním zhutněných z hornin soudržných jakékoliv třídy těžitelnosti</t>
  </si>
  <si>
    <t>https://podminky.urs.cz/item/CS_URS_2024_01/171151103</t>
  </si>
  <si>
    <t>Poznámka k položce:
1/3 objemu zeminy z vykopávek bude uložena přímo do násypů, 1/3 objemu zeminy z vykopávek do násypů bude přemístěna do 20-ti metrů a 1/3 objemu zeminy z vykopávek bude přemístěna do 500-ti metrů</t>
  </si>
  <si>
    <t>násyp_hut</t>
  </si>
  <si>
    <t>"598,0 m3" 598,0</t>
  </si>
  <si>
    <t>8</t>
  </si>
  <si>
    <t>174151101</t>
  </si>
  <si>
    <t>Zásyp jam, šachet rýh nebo kolem objektů sypaninou se zhutněním</t>
  </si>
  <si>
    <t>356445916</t>
  </si>
  <si>
    <t>Zásyp sypaninou z jakékoliv horniny strojně s uložením výkopku ve vrstvách se zhutněním jam, šachet, rýh nebo kolem objektů v těchto vykopávkách</t>
  </si>
  <si>
    <t>https://podminky.urs.cz/item/CS_URS_2024_01/174151101</t>
  </si>
  <si>
    <t>Poznámka k položce:
obsyp záhozu z lom kamene</t>
  </si>
  <si>
    <t>zásyp_hut</t>
  </si>
  <si>
    <t>"127,0 m3" 127,0</t>
  </si>
  <si>
    <t>9</t>
  </si>
  <si>
    <t>174251101</t>
  </si>
  <si>
    <t>Zásyp jam, šachet rýh nebo kolem objektů sypaninou bez zhutnění</t>
  </si>
  <si>
    <t>-1845213356</t>
  </si>
  <si>
    <t>Zásyp sypaninou z jakékoliv horniny strojně s uložením výkopku ve vrstvách bez zhutnění jam, šachet, rýh nebo kolem objektů v těchto vykopávkách</t>
  </si>
  <si>
    <t>https://podminky.urs.cz/item/CS_URS_2024_01/174251101</t>
  </si>
  <si>
    <t>Poznámka k položce:
proštěrkování balvanitého skluzu z odtěžených štěrků z vykopávek</t>
  </si>
  <si>
    <t>zásyp</t>
  </si>
  <si>
    <t>"160,0 m2 x 0,15 m" 160,0*0,15</t>
  </si>
  <si>
    <t>10</t>
  </si>
  <si>
    <t>181411121</t>
  </si>
  <si>
    <t>Založení lučního trávníku výsevem pl do 1000 m2 v rovině a ve svahu do 1:5</t>
  </si>
  <si>
    <t>m2</t>
  </si>
  <si>
    <t>-251987813</t>
  </si>
  <si>
    <t>Založení trávníku na půdě předem připravené plochy do 1000 m2 výsevem včetně utažení lučního v rovině nebo na svahu do 1:5</t>
  </si>
  <si>
    <t>https://podminky.urs.cz/item/CS_URS_2024_01/181411121</t>
  </si>
  <si>
    <t>11</t>
  </si>
  <si>
    <t>M</t>
  </si>
  <si>
    <t>00572472</t>
  </si>
  <si>
    <t>osivo směs travní krajinná-rovinná</t>
  </si>
  <si>
    <t>kg</t>
  </si>
  <si>
    <t>-1918515493</t>
  </si>
  <si>
    <t>387*0,02 'Přepočtené koeficientem množství</t>
  </si>
  <si>
    <t>181411123</t>
  </si>
  <si>
    <t>Založení lučního trávníku výsevem pl do 1000 m2 ve svahu přes 1:2 do 1:1</t>
  </si>
  <si>
    <t>1981722050</t>
  </si>
  <si>
    <t>Založení trávníku na půdě předem připravené plochy do 1000 m2 výsevem včetně utažení lučního na svahu přes 1:2 do 1:1</t>
  </si>
  <si>
    <t>https://podminky.urs.cz/item/CS_URS_2024_01/181411123</t>
  </si>
  <si>
    <t>13</t>
  </si>
  <si>
    <t>00572474</t>
  </si>
  <si>
    <t>osivo směs travní krajinná-svahová</t>
  </si>
  <si>
    <t>376858653</t>
  </si>
  <si>
    <t>724*0,02 'Přepočtené koeficientem množství</t>
  </si>
  <si>
    <t>14</t>
  </si>
  <si>
    <t>181951112</t>
  </si>
  <si>
    <t>Úprava pláně v hornině třídy těžitelnosti I skupiny 1 až 3 se zhutněním strojně</t>
  </si>
  <si>
    <t>1048085028</t>
  </si>
  <si>
    <t>Úprava pláně vyrovnáním výškových rozdílů strojně v hornině třídy těžitelnosti I, skupiny 1 až 3 se zhutněním</t>
  </si>
  <si>
    <t>https://podminky.urs.cz/item/CS_URS_2024_01/181951112</t>
  </si>
  <si>
    <t>"387,0 m2" 387,0</t>
  </si>
  <si>
    <t>15</t>
  </si>
  <si>
    <t>182251101</t>
  </si>
  <si>
    <t>Svahování násypů strojně</t>
  </si>
  <si>
    <t>-446558563</t>
  </si>
  <si>
    <t>Svahování trvalých svahů do projektovaných profilů strojně s potřebným přemístěním výkopku při svahování násypů v jakékoliv hornině</t>
  </si>
  <si>
    <t>https://podminky.urs.cz/item/CS_URS_2024_01/182251101</t>
  </si>
  <si>
    <t>"724,0 m2" 724,0</t>
  </si>
  <si>
    <t>Vodorovné konstrukce</t>
  </si>
  <si>
    <t>16</t>
  </si>
  <si>
    <t>462512370R1</t>
  </si>
  <si>
    <t>Zához z lomového kamene s proštěrkováním z terénu hmotnost přes 200 do 500 kg</t>
  </si>
  <si>
    <t>-1792836112</t>
  </si>
  <si>
    <t>Zához z lomového kamene neupraveného záhozového s proštěrkováním z terénu, hmotnosti jednotlivých kamenů přes 200 do 500 kg</t>
  </si>
  <si>
    <t>https://podminky.urs.cz/item/CS_URS_2024_01/462512370R1</t>
  </si>
  <si>
    <t>Poznámka k položce:
opevnění břehů z nového kamene a proštěrkování z místní štěrkové zeminy
(objem zeminy na proštěrkování činí 20% objemu záhozu)</t>
  </si>
  <si>
    <t>zához</t>
  </si>
  <si>
    <t>"728,0 m3-zához_roz" 728,0-zához_roz</t>
  </si>
  <si>
    <t>17</t>
  </si>
  <si>
    <t>462512370R2</t>
  </si>
  <si>
    <t>1233402653</t>
  </si>
  <si>
    <t>https://podminky.urs.cz/item/CS_URS_2024_01/462512370R2</t>
  </si>
  <si>
    <t>Poznámka k položce:
část záhozu z rozebraného stávajícího kamene s proštěrkováním z místní štěrkové zeminy</t>
  </si>
  <si>
    <t>18</t>
  </si>
  <si>
    <t>462519003</t>
  </si>
  <si>
    <t>Příplatek za urovnání ploch záhozu z lomového kamene hmotnost přes 200 do 500 kg</t>
  </si>
  <si>
    <t>-1527394281</t>
  </si>
  <si>
    <t>Zához z lomového kamene neupraveného záhozového Příplatek k cenám za urovnání viditelných ploch záhozu z kamene, hmotnosti jednotlivých kamenů přes 200 do 500 kg</t>
  </si>
  <si>
    <t>https://podminky.urs.cz/item/CS_URS_2024_01/462519003</t>
  </si>
  <si>
    <t>Poznámka k položce:
celková plocha urovnání líce záhozu z lom. kamene</t>
  </si>
  <si>
    <t>"795,0 m2" 795,0</t>
  </si>
  <si>
    <t>998</t>
  </si>
  <si>
    <t>Přesun hmot</t>
  </si>
  <si>
    <t>19</t>
  </si>
  <si>
    <t>998332011</t>
  </si>
  <si>
    <t>Přesun hmot pro úpravy vodních toků a kanály</t>
  </si>
  <si>
    <t>t</t>
  </si>
  <si>
    <t>2002986873</t>
  </si>
  <si>
    <t>Přesun hmot pro úpravy vodních toků a kanály, hráze rybníků apod. dopravní vzdálenost do 500 m</t>
  </si>
  <si>
    <t>https://podminky.urs.cz/item/CS_URS_2024_01/998332011</t>
  </si>
  <si>
    <t>41,72</t>
  </si>
  <si>
    <t>SO 02 - Sjezd do toku</t>
  </si>
  <si>
    <t xml:space="preserve">    5 - Komunikace pozemní</t>
  </si>
  <si>
    <t>121151103</t>
  </si>
  <si>
    <t>Sejmutí ornice plochy do 100 m2 tl vrstvy do 200 mm strojně</t>
  </si>
  <si>
    <t>-2056691120</t>
  </si>
  <si>
    <t>Sejmutí ornice strojně při souvislé ploše do 100 m2, tl. vrstvy do 200 mm</t>
  </si>
  <si>
    <t>https://podminky.urs.cz/item/CS_URS_2024_01/121151103</t>
  </si>
  <si>
    <t xml:space="preserve">"4,0 m x 19,0 m" 4,0*19,0 </t>
  </si>
  <si>
    <t>124153100</t>
  </si>
  <si>
    <t>Vykopávky pro koryta vodotečí v hornině třídy těžitelnosti I skupiny 1 a 2 objem do 100 m3 strojně</t>
  </si>
  <si>
    <t>-2077608651</t>
  </si>
  <si>
    <t>Vykopávky pro koryta vodotečí strojně v hornině třídy těžitelnosti I skupiny 1 a 2 do 100 m3</t>
  </si>
  <si>
    <t>https://podminky.urs.cz/item/CS_URS_2024_01/124153100</t>
  </si>
  <si>
    <t>"10,45 m2 x 4,0 m" 10,43*4,0</t>
  </si>
  <si>
    <t>-1851609245</t>
  </si>
  <si>
    <t>171251101</t>
  </si>
  <si>
    <t>Uložení sypaniny do násypů nezhutněných strojně</t>
  </si>
  <si>
    <t>746399104</t>
  </si>
  <si>
    <t>Uložení sypanin do násypů strojně s rozprostřením sypaniny ve vrstvách a s hrubým urovnáním nezhutněných jakékoliv třídy těžitelnosti</t>
  </si>
  <si>
    <t>https://podminky.urs.cz/item/CS_URS_2024_01/171251101</t>
  </si>
  <si>
    <t>Poznámka k položce:
přebytek zeminy určený k převozu a dalšímu využití investorem</t>
  </si>
  <si>
    <t>181351003</t>
  </si>
  <si>
    <t>Rozprostření ornice tl vrstvy do 200 mm pl do 100 m2 v rovině nebo ve svahu do 1:5 strojně</t>
  </si>
  <si>
    <t>-1204079045</t>
  </si>
  <si>
    <t>Rozprostření a urovnání ornice v rovině nebo ve svahu sklonu do 1:5 strojně při souvislé ploše do 100 m2, tl. vrstvy do 200 mm</t>
  </si>
  <si>
    <t>https://podminky.urs.cz/item/CS_URS_2024_01/181351003</t>
  </si>
  <si>
    <t>Poznámka k položce:
ohumusování na vrstvu z objemu ze sejmuté ornice</t>
  </si>
  <si>
    <t>"90,0 m2" 90,0</t>
  </si>
  <si>
    <t>299124944</t>
  </si>
  <si>
    <t xml:space="preserve">Poznámka k položce:
osetí </t>
  </si>
  <si>
    <t>00572470</t>
  </si>
  <si>
    <t>osivo směs travní univerzál</t>
  </si>
  <si>
    <t>-1373689213</t>
  </si>
  <si>
    <t>90*0,02 'Přepočtené koeficientem množství</t>
  </si>
  <si>
    <t>457971112</t>
  </si>
  <si>
    <t>Zřízení vrstvy z geotextilie o sklonu do 10° š přes 3 do 7,5 m</t>
  </si>
  <si>
    <t>2112973153</t>
  </si>
  <si>
    <t>Zřízení vrstvy z geotextilie s přesahem bez připevnění k podkladu, s potřebným dočasným zatěžováním včetně zakotvení okraje o sklonu do 10°, šířky geotextilie přes 3 do 7,5 m</t>
  </si>
  <si>
    <t>https://podminky.urs.cz/item/CS_URS_2024_01/457971112</t>
  </si>
  <si>
    <t>Poznámka k položce:
separační geotextilie pod drcené kamenivo</t>
  </si>
  <si>
    <t>"(9,2m+4,8) x 3,2 m" (9,2+4,8)*3,2</t>
  </si>
  <si>
    <t>69311201</t>
  </si>
  <si>
    <t>geotextilie netkaná separační, ochranná, filtrační, drenážní PES(70%)+PP(30%) 400g/m2</t>
  </si>
  <si>
    <t>-1140649810</t>
  </si>
  <si>
    <t>44,8*1,08 'Přepočtené koeficientem množství</t>
  </si>
  <si>
    <t>464511111</t>
  </si>
  <si>
    <t>Pohoz z lomového kamene neupraveného tříděného z terénu</t>
  </si>
  <si>
    <t>-51811822</t>
  </si>
  <si>
    <t>Pohoz dna nebo svahů jakékoliv tloušťky z lomového kamene neupraveného tříděného z terénu</t>
  </si>
  <si>
    <t>https://podminky.urs.cz/item/CS_URS_2024_01/464511111</t>
  </si>
  <si>
    <t>Poznámka k položce:
opevnění střední části sjezdu do toku</t>
  </si>
  <si>
    <t>"4,5 m x 3,0 m x 0,4m" 4,5*3,0*0,4</t>
  </si>
  <si>
    <t>464571124</t>
  </si>
  <si>
    <t>Pohoz z kameniva těženého hrubého zrno 63 až 125 mm z terénu</t>
  </si>
  <si>
    <t>-1793679937</t>
  </si>
  <si>
    <t>Pohoz dna nebo svahů jakékoliv tloušťky z kameniva těženého hrubého, z terénu, frakce do 125 mm</t>
  </si>
  <si>
    <t>https://podminky.urs.cz/item/CS_URS_2024_01/464571124</t>
  </si>
  <si>
    <t>Poznámka k položce:
zpevnění horní části sjezdu do toku</t>
  </si>
  <si>
    <t>"(4,8 m + 9,2 m) x 3,0 m x 0,20" (4,8+9,0)*3,0*0,20</t>
  </si>
  <si>
    <t>Komunikace pozemní</t>
  </si>
  <si>
    <t>1438729382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</si>
  <si>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</si>
  <si>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</si>
  <si>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</si>
  <si>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</si>
  <si>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</si>
  <si>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</si>
  <si>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</si>
  <si>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</si>
  <si>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</si>
  <si>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</si>
  <si>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</si>
  <si>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</si>
  <si>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</si>
  <si>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kpl</t>
  </si>
  <si>
    <t>1024</t>
  </si>
  <si>
    <t>-2110337743</t>
  </si>
  <si>
    <t>https://podminky.urs.cz/item/CS_URS_2023_02/010001000</t>
  </si>
  <si>
    <t>Poznámka k položce:
směrové a výškové vytyčení stavby a zaměření skutečného provedení stavby</t>
  </si>
  <si>
    <t>013254000</t>
  </si>
  <si>
    <t>Dokumentace skutečného provedení stavby</t>
  </si>
  <si>
    <t>684337560</t>
  </si>
  <si>
    <t>https://podminky.urs.cz/item/CS_URS_2023_02/013254000</t>
  </si>
  <si>
    <t>VRN2</t>
  </si>
  <si>
    <t>Příprava staveniště</t>
  </si>
  <si>
    <t>021203000</t>
  </si>
  <si>
    <t>Stěhování přírodních hodnot</t>
  </si>
  <si>
    <t>-1703466308</t>
  </si>
  <si>
    <t>https://podminky.urs.cz/item/CS_URS_2023_02/021203000</t>
  </si>
  <si>
    <t>Poznámka k položce:
slovení rybí obsádky před stavbou, odchyt a přenesení jedinců raka říčního</t>
  </si>
  <si>
    <t>VRN3</t>
  </si>
  <si>
    <t>Zařízení staveniště</t>
  </si>
  <si>
    <t>030001000</t>
  </si>
  <si>
    <t>722062802</t>
  </si>
  <si>
    <t>https://podminky.urs.cz/item/CS_URS_2023_02/030001000</t>
  </si>
  <si>
    <t>Poznámka k položce:
zahrnuje: nornou stěnu, ochranu stávajících stromů v obvodu staveniště, zřízení skládky materiálu a úpravu terénu obvodu staveniště do původního stavu</t>
  </si>
  <si>
    <t>034303000</t>
  </si>
  <si>
    <t>Dopravní značení na staveništi</t>
  </si>
  <si>
    <t>-1946991906</t>
  </si>
  <si>
    <t>https://podminky.urs.cz/item/CS_URS_2023_02/034303000</t>
  </si>
  <si>
    <t>Poznámka k položce:
zajištění dopravního značení při vjezdu a výjezdu na hlavní silnici</t>
  </si>
  <si>
    <t>VRN4</t>
  </si>
  <si>
    <t>Inženýrská činnost</t>
  </si>
  <si>
    <t>041903000</t>
  </si>
  <si>
    <t>Dozor jiné osoby</t>
  </si>
  <si>
    <t>-1417152980</t>
  </si>
  <si>
    <t>https://podminky.urs.cz/item/CS_URS_2023_02/041903000</t>
  </si>
  <si>
    <t>Poznámka k položce:
zajištění biologického dozoru</t>
  </si>
  <si>
    <t>044003000</t>
  </si>
  <si>
    <t>Revize dočasných objektů nebo zařízení staveniště</t>
  </si>
  <si>
    <t>424266025</t>
  </si>
  <si>
    <t>https://podminky.urs.cz/item/CS_URS_2023_02/044003000</t>
  </si>
  <si>
    <t xml:space="preserve">Poznámka k položce:
vyhotovení pasportu příjezdové komunikace a oplocení, fotodokumentace stávajícího stavu                                    </t>
  </si>
  <si>
    <t>VRN5</t>
  </si>
  <si>
    <t>Finanční náklady</t>
  </si>
  <si>
    <t>051103000</t>
  </si>
  <si>
    <t>Pojištění proti vlivu vyšší moci</t>
  </si>
  <si>
    <t>-452990455</t>
  </si>
  <si>
    <t>https://podminky.urs.cz/item/CS_URS_2023_02/051103000</t>
  </si>
  <si>
    <t>Poznámka k položce:
pojištění rozestavěné stavby proti povodńovým průtokům</t>
  </si>
  <si>
    <t>VRN9</t>
  </si>
  <si>
    <t>Ostatní náklady</t>
  </si>
  <si>
    <t>091704000</t>
  </si>
  <si>
    <t>Náklady na údržbu</t>
  </si>
  <si>
    <t>-1611191270</t>
  </si>
  <si>
    <t>https://podminky.urs.cz/item/CS_URS_2023_02/091704000</t>
  </si>
  <si>
    <t>Poznámka k položce:
náklady na čištění komunikací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</si>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</sst>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38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4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4203104" TargetMode="External" /><Relationship Id="rId2" Type="http://schemas.openxmlformats.org/officeDocument/2006/relationships/hyperlink" Target="https://podminky.urs.cz/item/CS_URS_2024_01/124153101" TargetMode="External" /><Relationship Id="rId3" Type="http://schemas.openxmlformats.org/officeDocument/2006/relationships/hyperlink" Target="https://podminky.urs.cz/item/CS_URS_2024_01/127751101" TargetMode="External" /><Relationship Id="rId4" Type="http://schemas.openxmlformats.org/officeDocument/2006/relationships/hyperlink" Target="https://podminky.urs.cz/item/CS_URS_2024_01/132151401" TargetMode="External" /><Relationship Id="rId5" Type="http://schemas.openxmlformats.org/officeDocument/2006/relationships/hyperlink" Target="https://podminky.urs.cz/item/CS_URS_2024_01/162251101" TargetMode="External" /><Relationship Id="rId6" Type="http://schemas.openxmlformats.org/officeDocument/2006/relationships/hyperlink" Target="https://podminky.urs.cz/item/CS_URS_2024_01/162351103" TargetMode="External" /><Relationship Id="rId7" Type="http://schemas.openxmlformats.org/officeDocument/2006/relationships/hyperlink" Target="https://podminky.urs.cz/item/CS_URS_2024_01/171151103" TargetMode="External" /><Relationship Id="rId8" Type="http://schemas.openxmlformats.org/officeDocument/2006/relationships/hyperlink" Target="https://podminky.urs.cz/item/CS_URS_2024_01/174151101" TargetMode="External" /><Relationship Id="rId9" Type="http://schemas.openxmlformats.org/officeDocument/2006/relationships/hyperlink" Target="https://podminky.urs.cz/item/CS_URS_2024_01/174251101" TargetMode="External" /><Relationship Id="rId10" Type="http://schemas.openxmlformats.org/officeDocument/2006/relationships/hyperlink" Target="https://podminky.urs.cz/item/CS_URS_2024_01/181411121" TargetMode="External" /><Relationship Id="rId11" Type="http://schemas.openxmlformats.org/officeDocument/2006/relationships/hyperlink" Target="https://podminky.urs.cz/item/CS_URS_2024_01/181411123" TargetMode="External" /><Relationship Id="rId12" Type="http://schemas.openxmlformats.org/officeDocument/2006/relationships/hyperlink" Target="https://podminky.urs.cz/item/CS_URS_2024_01/181951112" TargetMode="External" /><Relationship Id="rId13" Type="http://schemas.openxmlformats.org/officeDocument/2006/relationships/hyperlink" Target="https://podminky.urs.cz/item/CS_URS_2024_01/182251101" TargetMode="External" /><Relationship Id="rId14" Type="http://schemas.openxmlformats.org/officeDocument/2006/relationships/hyperlink" Target="https://podminky.urs.cz/item/CS_URS_2024_01/462512370R1" TargetMode="External" /><Relationship Id="rId15" Type="http://schemas.openxmlformats.org/officeDocument/2006/relationships/hyperlink" Target="https://podminky.urs.cz/item/CS_URS_2024_01/462512370R2" TargetMode="External" /><Relationship Id="rId16" Type="http://schemas.openxmlformats.org/officeDocument/2006/relationships/hyperlink" Target="https://podminky.urs.cz/item/CS_URS_2024_01/462519003" TargetMode="External" /><Relationship Id="rId17" Type="http://schemas.openxmlformats.org/officeDocument/2006/relationships/hyperlink" Target="https://podminky.urs.cz/item/CS_URS_2024_01/998332011" TargetMode="External" /><Relationship Id="rId1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21151103" TargetMode="External" /><Relationship Id="rId2" Type="http://schemas.openxmlformats.org/officeDocument/2006/relationships/hyperlink" Target="https://podminky.urs.cz/item/CS_URS_2024_01/124153100" TargetMode="External" /><Relationship Id="rId3" Type="http://schemas.openxmlformats.org/officeDocument/2006/relationships/hyperlink" Target="https://podminky.urs.cz/item/CS_URS_2024_01/162351103" TargetMode="External" /><Relationship Id="rId4" Type="http://schemas.openxmlformats.org/officeDocument/2006/relationships/hyperlink" Target="https://podminky.urs.cz/item/CS_URS_2024_01/171251101" TargetMode="External" /><Relationship Id="rId5" Type="http://schemas.openxmlformats.org/officeDocument/2006/relationships/hyperlink" Target="https://podminky.urs.cz/item/CS_URS_2024_01/181351003" TargetMode="External" /><Relationship Id="rId6" Type="http://schemas.openxmlformats.org/officeDocument/2006/relationships/hyperlink" Target="https://podminky.urs.cz/item/CS_URS_2024_01/181411121" TargetMode="External" /><Relationship Id="rId7" Type="http://schemas.openxmlformats.org/officeDocument/2006/relationships/hyperlink" Target="https://podminky.urs.cz/item/CS_URS_2024_01/457971112" TargetMode="External" /><Relationship Id="rId8" Type="http://schemas.openxmlformats.org/officeDocument/2006/relationships/hyperlink" Target="https://podminky.urs.cz/item/CS_URS_2024_01/464511111" TargetMode="External" /><Relationship Id="rId9" Type="http://schemas.openxmlformats.org/officeDocument/2006/relationships/hyperlink" Target="https://podminky.urs.cz/item/CS_URS_2024_01/464571124" TargetMode="External" /><Relationship Id="rId10" Type="http://schemas.openxmlformats.org/officeDocument/2006/relationships/hyperlink" Target="https://podminky.urs.cz/item/CS_URS_2024_01/998332011" TargetMode="External" /><Relationship Id="rId1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0001000" TargetMode="External" /><Relationship Id="rId2" Type="http://schemas.openxmlformats.org/officeDocument/2006/relationships/hyperlink" Target="https://podminky.urs.cz/item/CS_URS_2023_02/013254000" TargetMode="External" /><Relationship Id="rId3" Type="http://schemas.openxmlformats.org/officeDocument/2006/relationships/hyperlink" Target="https://podminky.urs.cz/item/CS_URS_2023_02/021203000" TargetMode="External" /><Relationship Id="rId4" Type="http://schemas.openxmlformats.org/officeDocument/2006/relationships/hyperlink" Target="https://podminky.urs.cz/item/CS_URS_2023_02/030001000" TargetMode="External" /><Relationship Id="rId5" Type="http://schemas.openxmlformats.org/officeDocument/2006/relationships/hyperlink" Target="https://podminky.urs.cz/item/CS_URS_2023_02/034303000" TargetMode="External" /><Relationship Id="rId6" Type="http://schemas.openxmlformats.org/officeDocument/2006/relationships/hyperlink" Target="https://podminky.urs.cz/item/CS_URS_2023_02/041903000" TargetMode="External" /><Relationship Id="rId7" Type="http://schemas.openxmlformats.org/officeDocument/2006/relationships/hyperlink" Target="https://podminky.urs.cz/item/CS_URS_2023_02/044003000" TargetMode="External" /><Relationship Id="rId8" Type="http://schemas.openxmlformats.org/officeDocument/2006/relationships/hyperlink" Target="https://podminky.urs.cz/item/CS_URS_2023_02/051103000" TargetMode="External" /><Relationship Id="rId9" Type="http://schemas.openxmlformats.org/officeDocument/2006/relationships/hyperlink" Target="https://podminky.urs.cz/item/CS_URS_2023_02/091704000" TargetMode="External" /><Relationship Id="rId1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5" t="s">
        <v>14</v>
      </c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23"/>
      <c r="AQ5" s="23"/>
      <c r="AR5" s="21"/>
      <c r="BE5" s="322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7" t="s">
        <v>17</v>
      </c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23"/>
      <c r="AQ6" s="23"/>
      <c r="AR6" s="21"/>
      <c r="BE6" s="323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23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23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3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3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3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3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23"/>
      <c r="BS13" s="18" t="s">
        <v>6</v>
      </c>
    </row>
    <row r="14" spans="2:71" ht="12.75">
      <c r="B14" s="22"/>
      <c r="C14" s="23"/>
      <c r="D14" s="23"/>
      <c r="E14" s="328" t="s">
        <v>30</v>
      </c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23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3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3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3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3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3"/>
      <c r="BS19" s="18" t="s">
        <v>6</v>
      </c>
    </row>
    <row r="20" spans="2:71" s="1" customFormat="1" ht="18.4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3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3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3"/>
    </row>
    <row r="23" spans="2:57" s="1" customFormat="1" ht="47.25" customHeight="1">
      <c r="B23" s="22"/>
      <c r="C23" s="23"/>
      <c r="D23" s="23"/>
      <c r="E23" s="330" t="s">
        <v>37</v>
      </c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23"/>
      <c r="AP23" s="23"/>
      <c r="AQ23" s="23"/>
      <c r="AR23" s="21"/>
      <c r="BE23" s="323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3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3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1">
        <f>ROUND(AG54,2)</f>
        <v>0</v>
      </c>
      <c r="AL26" s="332"/>
      <c r="AM26" s="332"/>
      <c r="AN26" s="332"/>
      <c r="AO26" s="332"/>
      <c r="AP26" s="37"/>
      <c r="AQ26" s="37"/>
      <c r="AR26" s="40"/>
      <c r="BE26" s="323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3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33" t="s">
        <v>39</v>
      </c>
      <c r="M28" s="333"/>
      <c r="N28" s="333"/>
      <c r="O28" s="333"/>
      <c r="P28" s="333"/>
      <c r="Q28" s="37"/>
      <c r="R28" s="37"/>
      <c r="S28" s="37"/>
      <c r="T28" s="37"/>
      <c r="U28" s="37"/>
      <c r="V28" s="37"/>
      <c r="W28" s="333" t="s">
        <v>40</v>
      </c>
      <c r="X28" s="333"/>
      <c r="Y28" s="333"/>
      <c r="Z28" s="333"/>
      <c r="AA28" s="333"/>
      <c r="AB28" s="333"/>
      <c r="AC28" s="333"/>
      <c r="AD28" s="333"/>
      <c r="AE28" s="333"/>
      <c r="AF28" s="37"/>
      <c r="AG28" s="37"/>
      <c r="AH28" s="37"/>
      <c r="AI28" s="37"/>
      <c r="AJ28" s="37"/>
      <c r="AK28" s="333" t="s">
        <v>41</v>
      </c>
      <c r="AL28" s="333"/>
      <c r="AM28" s="333"/>
      <c r="AN28" s="333"/>
      <c r="AO28" s="333"/>
      <c r="AP28" s="37"/>
      <c r="AQ28" s="37"/>
      <c r="AR28" s="40"/>
      <c r="BE28" s="323"/>
    </row>
    <row r="29" spans="2:57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36">
        <v>0.21</v>
      </c>
      <c r="M29" s="335"/>
      <c r="N29" s="335"/>
      <c r="O29" s="335"/>
      <c r="P29" s="335"/>
      <c r="Q29" s="42"/>
      <c r="R29" s="42"/>
      <c r="S29" s="42"/>
      <c r="T29" s="42"/>
      <c r="U29" s="42"/>
      <c r="V29" s="42"/>
      <c r="W29" s="334">
        <f>ROUND(AZ54,2)</f>
        <v>0</v>
      </c>
      <c r="X29" s="335"/>
      <c r="Y29" s="335"/>
      <c r="Z29" s="335"/>
      <c r="AA29" s="335"/>
      <c r="AB29" s="335"/>
      <c r="AC29" s="335"/>
      <c r="AD29" s="335"/>
      <c r="AE29" s="335"/>
      <c r="AF29" s="42"/>
      <c r="AG29" s="42"/>
      <c r="AH29" s="42"/>
      <c r="AI29" s="42"/>
      <c r="AJ29" s="42"/>
      <c r="AK29" s="334">
        <f>ROUND(AV54,2)</f>
        <v>0</v>
      </c>
      <c r="AL29" s="335"/>
      <c r="AM29" s="335"/>
      <c r="AN29" s="335"/>
      <c r="AO29" s="335"/>
      <c r="AP29" s="42"/>
      <c r="AQ29" s="42"/>
      <c r="AR29" s="43"/>
      <c r="BE29" s="324"/>
    </row>
    <row r="30" spans="2:57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36">
        <v>0.12</v>
      </c>
      <c r="M30" s="335"/>
      <c r="N30" s="335"/>
      <c r="O30" s="335"/>
      <c r="P30" s="335"/>
      <c r="Q30" s="42"/>
      <c r="R30" s="42"/>
      <c r="S30" s="42"/>
      <c r="T30" s="42"/>
      <c r="U30" s="42"/>
      <c r="V30" s="42"/>
      <c r="W30" s="334">
        <f>ROUND(BA54,2)</f>
        <v>0</v>
      </c>
      <c r="X30" s="335"/>
      <c r="Y30" s="335"/>
      <c r="Z30" s="335"/>
      <c r="AA30" s="335"/>
      <c r="AB30" s="335"/>
      <c r="AC30" s="335"/>
      <c r="AD30" s="335"/>
      <c r="AE30" s="335"/>
      <c r="AF30" s="42"/>
      <c r="AG30" s="42"/>
      <c r="AH30" s="42"/>
      <c r="AI30" s="42"/>
      <c r="AJ30" s="42"/>
      <c r="AK30" s="334">
        <f>ROUND(AW54,2)</f>
        <v>0</v>
      </c>
      <c r="AL30" s="335"/>
      <c r="AM30" s="335"/>
      <c r="AN30" s="335"/>
      <c r="AO30" s="335"/>
      <c r="AP30" s="42"/>
      <c r="AQ30" s="42"/>
      <c r="AR30" s="43"/>
      <c r="BE30" s="324"/>
    </row>
    <row r="31" spans="2:57" s="3" customFormat="1" ht="14.45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36">
        <v>0.21</v>
      </c>
      <c r="M31" s="335"/>
      <c r="N31" s="335"/>
      <c r="O31" s="335"/>
      <c r="P31" s="335"/>
      <c r="Q31" s="42"/>
      <c r="R31" s="42"/>
      <c r="S31" s="42"/>
      <c r="T31" s="42"/>
      <c r="U31" s="42"/>
      <c r="V31" s="42"/>
      <c r="W31" s="334">
        <f>ROUND(BB54,2)</f>
        <v>0</v>
      </c>
      <c r="X31" s="335"/>
      <c r="Y31" s="335"/>
      <c r="Z31" s="335"/>
      <c r="AA31" s="335"/>
      <c r="AB31" s="335"/>
      <c r="AC31" s="335"/>
      <c r="AD31" s="335"/>
      <c r="AE31" s="335"/>
      <c r="AF31" s="42"/>
      <c r="AG31" s="42"/>
      <c r="AH31" s="42"/>
      <c r="AI31" s="42"/>
      <c r="AJ31" s="42"/>
      <c r="AK31" s="334">
        <v>0</v>
      </c>
      <c r="AL31" s="335"/>
      <c r="AM31" s="335"/>
      <c r="AN31" s="335"/>
      <c r="AO31" s="335"/>
      <c r="AP31" s="42"/>
      <c r="AQ31" s="42"/>
      <c r="AR31" s="43"/>
      <c r="BE31" s="324"/>
    </row>
    <row r="32" spans="2:57" s="3" customFormat="1" ht="14.45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36">
        <v>0.12</v>
      </c>
      <c r="M32" s="335"/>
      <c r="N32" s="335"/>
      <c r="O32" s="335"/>
      <c r="P32" s="335"/>
      <c r="Q32" s="42"/>
      <c r="R32" s="42"/>
      <c r="S32" s="42"/>
      <c r="T32" s="42"/>
      <c r="U32" s="42"/>
      <c r="V32" s="42"/>
      <c r="W32" s="334">
        <f>ROUND(BC54,2)</f>
        <v>0</v>
      </c>
      <c r="X32" s="335"/>
      <c r="Y32" s="335"/>
      <c r="Z32" s="335"/>
      <c r="AA32" s="335"/>
      <c r="AB32" s="335"/>
      <c r="AC32" s="335"/>
      <c r="AD32" s="335"/>
      <c r="AE32" s="335"/>
      <c r="AF32" s="42"/>
      <c r="AG32" s="42"/>
      <c r="AH32" s="42"/>
      <c r="AI32" s="42"/>
      <c r="AJ32" s="42"/>
      <c r="AK32" s="334">
        <v>0</v>
      </c>
      <c r="AL32" s="335"/>
      <c r="AM32" s="335"/>
      <c r="AN32" s="335"/>
      <c r="AO32" s="335"/>
      <c r="AP32" s="42"/>
      <c r="AQ32" s="42"/>
      <c r="AR32" s="43"/>
      <c r="BE32" s="324"/>
    </row>
    <row r="33" spans="2:44" s="3" customFormat="1" ht="14.45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36">
        <v>0</v>
      </c>
      <c r="M33" s="335"/>
      <c r="N33" s="335"/>
      <c r="O33" s="335"/>
      <c r="P33" s="335"/>
      <c r="Q33" s="42"/>
      <c r="R33" s="42"/>
      <c r="S33" s="42"/>
      <c r="T33" s="42"/>
      <c r="U33" s="42"/>
      <c r="V33" s="42"/>
      <c r="W33" s="334">
        <f>ROUND(BD54,2)</f>
        <v>0</v>
      </c>
      <c r="X33" s="335"/>
      <c r="Y33" s="335"/>
      <c r="Z33" s="335"/>
      <c r="AA33" s="335"/>
      <c r="AB33" s="335"/>
      <c r="AC33" s="335"/>
      <c r="AD33" s="335"/>
      <c r="AE33" s="335"/>
      <c r="AF33" s="42"/>
      <c r="AG33" s="42"/>
      <c r="AH33" s="42"/>
      <c r="AI33" s="42"/>
      <c r="AJ33" s="42"/>
      <c r="AK33" s="334">
        <v>0</v>
      </c>
      <c r="AL33" s="335"/>
      <c r="AM33" s="335"/>
      <c r="AN33" s="335"/>
      <c r="AO33" s="335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337" t="s">
        <v>50</v>
      </c>
      <c r="Y35" s="338"/>
      <c r="Z35" s="338"/>
      <c r="AA35" s="338"/>
      <c r="AB35" s="338"/>
      <c r="AC35" s="46"/>
      <c r="AD35" s="46"/>
      <c r="AE35" s="46"/>
      <c r="AF35" s="46"/>
      <c r="AG35" s="46"/>
      <c r="AH35" s="46"/>
      <c r="AI35" s="46"/>
      <c r="AJ35" s="46"/>
      <c r="AK35" s="339">
        <f>SUM(AK26:AK33)</f>
        <v>0</v>
      </c>
      <c r="AL35" s="338"/>
      <c r="AM35" s="338"/>
      <c r="AN35" s="338"/>
      <c r="AO35" s="34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7/22B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41" t="str">
        <f>K6</f>
        <v>Ondřejnice - Rychaltice, km 15.110-15.525</v>
      </c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Rychaltice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43" t="str">
        <f>IF(AN8="","",AN8)</f>
        <v>12. 2. 2024</v>
      </c>
      <c r="AN47" s="343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Povodí odry, státní podnik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44" t="str">
        <f>IF(E17="","",E17)</f>
        <v>Ing. Martin Lepík</v>
      </c>
      <c r="AN49" s="345"/>
      <c r="AO49" s="345"/>
      <c r="AP49" s="345"/>
      <c r="AQ49" s="37"/>
      <c r="AR49" s="40"/>
      <c r="AS49" s="346" t="s">
        <v>52</v>
      </c>
      <c r="AT49" s="347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44" t="str">
        <f>IF(E20="","",E20)</f>
        <v xml:space="preserve"> </v>
      </c>
      <c r="AN50" s="345"/>
      <c r="AO50" s="345"/>
      <c r="AP50" s="345"/>
      <c r="AQ50" s="37"/>
      <c r="AR50" s="40"/>
      <c r="AS50" s="348"/>
      <c r="AT50" s="349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0"/>
      <c r="AT51" s="351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52" t="s">
        <v>53</v>
      </c>
      <c r="D52" s="353"/>
      <c r="E52" s="353"/>
      <c r="F52" s="353"/>
      <c r="G52" s="353"/>
      <c r="H52" s="67"/>
      <c r="I52" s="354" t="s">
        <v>54</v>
      </c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5" t="s">
        <v>55</v>
      </c>
      <c r="AH52" s="353"/>
      <c r="AI52" s="353"/>
      <c r="AJ52" s="353"/>
      <c r="AK52" s="353"/>
      <c r="AL52" s="353"/>
      <c r="AM52" s="353"/>
      <c r="AN52" s="354" t="s">
        <v>56</v>
      </c>
      <c r="AO52" s="353"/>
      <c r="AP52" s="353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9">
        <f>ROUND(SUM(AG55:AG57),2)</f>
        <v>0</v>
      </c>
      <c r="AH54" s="359"/>
      <c r="AI54" s="359"/>
      <c r="AJ54" s="359"/>
      <c r="AK54" s="359"/>
      <c r="AL54" s="359"/>
      <c r="AM54" s="359"/>
      <c r="AN54" s="360">
        <f>SUM(AG54,AT54)</f>
        <v>0</v>
      </c>
      <c r="AO54" s="360"/>
      <c r="AP54" s="360"/>
      <c r="AQ54" s="79" t="s">
        <v>19</v>
      </c>
      <c r="AR54" s="80"/>
      <c r="AS54" s="81">
        <f>ROUND(SUM(AS55:AS57),2)</f>
        <v>0</v>
      </c>
      <c r="AT54" s="82">
        <f>ROUND(SUM(AV54:AW54),2)</f>
        <v>0</v>
      </c>
      <c r="AU54" s="83">
        <f>ROUND(SUM(AU55:AU57),5)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ROUND(SUM(AZ55:AZ57),2)</f>
        <v>0</v>
      </c>
      <c r="BA54" s="82">
        <f>ROUND(SUM(BA55:BA57),2)</f>
        <v>0</v>
      </c>
      <c r="BB54" s="82">
        <f>ROUND(SUM(BB55:BB57),2)</f>
        <v>0</v>
      </c>
      <c r="BC54" s="82">
        <f>ROUND(SUM(BC55:BC57),2)</f>
        <v>0</v>
      </c>
      <c r="BD54" s="84">
        <f>ROUND(SUM(BD55:BD57),2)</f>
        <v>0</v>
      </c>
      <c r="BS54" s="85" t="s">
        <v>71</v>
      </c>
      <c r="BT54" s="85" t="s">
        <v>72</v>
      </c>
      <c r="BU54" s="86" t="s">
        <v>73</v>
      </c>
      <c r="BV54" s="85" t="s">
        <v>74</v>
      </c>
      <c r="BW54" s="85" t="s">
        <v>5</v>
      </c>
      <c r="BX54" s="85" t="s">
        <v>75</v>
      </c>
      <c r="CL54" s="85" t="s">
        <v>19</v>
      </c>
    </row>
    <row r="55" spans="1:91" s="7" customFormat="1" ht="16.5" customHeight="1">
      <c r="A55" s="87" t="s">
        <v>76</v>
      </c>
      <c r="B55" s="88"/>
      <c r="C55" s="89"/>
      <c r="D55" s="358" t="s">
        <v>77</v>
      </c>
      <c r="E55" s="358"/>
      <c r="F55" s="358"/>
      <c r="G55" s="358"/>
      <c r="H55" s="358"/>
      <c r="I55" s="90"/>
      <c r="J55" s="358" t="s">
        <v>78</v>
      </c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6">
        <f>'SO 01 - Udržovací práce'!J30</f>
        <v>0</v>
      </c>
      <c r="AH55" s="357"/>
      <c r="AI55" s="357"/>
      <c r="AJ55" s="357"/>
      <c r="AK55" s="357"/>
      <c r="AL55" s="357"/>
      <c r="AM55" s="357"/>
      <c r="AN55" s="356">
        <f>SUM(AG55,AT55)</f>
        <v>0</v>
      </c>
      <c r="AO55" s="357"/>
      <c r="AP55" s="357"/>
      <c r="AQ55" s="91" t="s">
        <v>79</v>
      </c>
      <c r="AR55" s="92"/>
      <c r="AS55" s="93">
        <v>0</v>
      </c>
      <c r="AT55" s="94">
        <f>ROUND(SUM(AV55:AW55),2)</f>
        <v>0</v>
      </c>
      <c r="AU55" s="95">
        <f>'SO 01 - Udržovací práce'!P83</f>
        <v>0</v>
      </c>
      <c r="AV55" s="94">
        <f>'SO 01 - Udržovací práce'!J33</f>
        <v>0</v>
      </c>
      <c r="AW55" s="94">
        <f>'SO 01 - Udržovací práce'!J34</f>
        <v>0</v>
      </c>
      <c r="AX55" s="94">
        <f>'SO 01 - Udržovací práce'!J35</f>
        <v>0</v>
      </c>
      <c r="AY55" s="94">
        <f>'SO 01 - Udržovací práce'!J36</f>
        <v>0</v>
      </c>
      <c r="AZ55" s="94">
        <f>'SO 01 - Udržovací práce'!F33</f>
        <v>0</v>
      </c>
      <c r="BA55" s="94">
        <f>'SO 01 - Udržovací práce'!F34</f>
        <v>0</v>
      </c>
      <c r="BB55" s="94">
        <f>'SO 01 - Udržovací práce'!F35</f>
        <v>0</v>
      </c>
      <c r="BC55" s="94">
        <f>'SO 01 - Udržovací práce'!F36</f>
        <v>0</v>
      </c>
      <c r="BD55" s="96">
        <f>'SO 01 - Udržovací práce'!F37</f>
        <v>0</v>
      </c>
      <c r="BT55" s="97" t="s">
        <v>80</v>
      </c>
      <c r="BV55" s="97" t="s">
        <v>74</v>
      </c>
      <c r="BW55" s="97" t="s">
        <v>81</v>
      </c>
      <c r="BX55" s="97" t="s">
        <v>5</v>
      </c>
      <c r="CL55" s="97" t="s">
        <v>19</v>
      </c>
      <c r="CM55" s="97" t="s">
        <v>82</v>
      </c>
    </row>
    <row r="56" spans="1:91" s="7" customFormat="1" ht="16.5" customHeight="1">
      <c r="A56" s="87" t="s">
        <v>76</v>
      </c>
      <c r="B56" s="88"/>
      <c r="C56" s="89"/>
      <c r="D56" s="358" t="s">
        <v>83</v>
      </c>
      <c r="E56" s="358"/>
      <c r="F56" s="358"/>
      <c r="G56" s="358"/>
      <c r="H56" s="358"/>
      <c r="I56" s="90"/>
      <c r="J56" s="358" t="s">
        <v>84</v>
      </c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6">
        <f>'SO 02 - Sjezd do toku'!J30</f>
        <v>0</v>
      </c>
      <c r="AH56" s="357"/>
      <c r="AI56" s="357"/>
      <c r="AJ56" s="357"/>
      <c r="AK56" s="357"/>
      <c r="AL56" s="357"/>
      <c r="AM56" s="357"/>
      <c r="AN56" s="356">
        <f>SUM(AG56,AT56)</f>
        <v>0</v>
      </c>
      <c r="AO56" s="357"/>
      <c r="AP56" s="357"/>
      <c r="AQ56" s="91" t="s">
        <v>79</v>
      </c>
      <c r="AR56" s="92"/>
      <c r="AS56" s="93">
        <v>0</v>
      </c>
      <c r="AT56" s="94">
        <f>ROUND(SUM(AV56:AW56),2)</f>
        <v>0</v>
      </c>
      <c r="AU56" s="95">
        <f>'SO 02 - Sjezd do toku'!P84</f>
        <v>0</v>
      </c>
      <c r="AV56" s="94">
        <f>'SO 02 - Sjezd do toku'!J33</f>
        <v>0</v>
      </c>
      <c r="AW56" s="94">
        <f>'SO 02 - Sjezd do toku'!J34</f>
        <v>0</v>
      </c>
      <c r="AX56" s="94">
        <f>'SO 02 - Sjezd do toku'!J35</f>
        <v>0</v>
      </c>
      <c r="AY56" s="94">
        <f>'SO 02 - Sjezd do toku'!J36</f>
        <v>0</v>
      </c>
      <c r="AZ56" s="94">
        <f>'SO 02 - Sjezd do toku'!F33</f>
        <v>0</v>
      </c>
      <c r="BA56" s="94">
        <f>'SO 02 - Sjezd do toku'!F34</f>
        <v>0</v>
      </c>
      <c r="BB56" s="94">
        <f>'SO 02 - Sjezd do toku'!F35</f>
        <v>0</v>
      </c>
      <c r="BC56" s="94">
        <f>'SO 02 - Sjezd do toku'!F36</f>
        <v>0</v>
      </c>
      <c r="BD56" s="96">
        <f>'SO 02 - Sjezd do toku'!F37</f>
        <v>0</v>
      </c>
      <c r="BT56" s="97" t="s">
        <v>80</v>
      </c>
      <c r="BV56" s="97" t="s">
        <v>74</v>
      </c>
      <c r="BW56" s="97" t="s">
        <v>85</v>
      </c>
      <c r="BX56" s="97" t="s">
        <v>5</v>
      </c>
      <c r="CL56" s="97" t="s">
        <v>19</v>
      </c>
      <c r="CM56" s="97" t="s">
        <v>82</v>
      </c>
    </row>
    <row r="57" spans="1:91" s="7" customFormat="1" ht="16.5" customHeight="1">
      <c r="A57" s="87" t="s">
        <v>76</v>
      </c>
      <c r="B57" s="88"/>
      <c r="C57" s="89"/>
      <c r="D57" s="358" t="s">
        <v>86</v>
      </c>
      <c r="E57" s="358"/>
      <c r="F57" s="358"/>
      <c r="G57" s="358"/>
      <c r="H57" s="358"/>
      <c r="I57" s="90"/>
      <c r="J57" s="358" t="s">
        <v>87</v>
      </c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6">
        <f>'VON - Vedlejší a ostatní ...'!J30</f>
        <v>0</v>
      </c>
      <c r="AH57" s="357"/>
      <c r="AI57" s="357"/>
      <c r="AJ57" s="357"/>
      <c r="AK57" s="357"/>
      <c r="AL57" s="357"/>
      <c r="AM57" s="357"/>
      <c r="AN57" s="356">
        <f>SUM(AG57,AT57)</f>
        <v>0</v>
      </c>
      <c r="AO57" s="357"/>
      <c r="AP57" s="357"/>
      <c r="AQ57" s="91" t="s">
        <v>79</v>
      </c>
      <c r="AR57" s="92"/>
      <c r="AS57" s="98">
        <v>0</v>
      </c>
      <c r="AT57" s="99">
        <f>ROUND(SUM(AV57:AW57),2)</f>
        <v>0</v>
      </c>
      <c r="AU57" s="100">
        <f>'VON - Vedlejší a ostatní ...'!P86</f>
        <v>0</v>
      </c>
      <c r="AV57" s="99">
        <f>'VON - Vedlejší a ostatní ...'!J33</f>
        <v>0</v>
      </c>
      <c r="AW57" s="99">
        <f>'VON - Vedlejší a ostatní ...'!J34</f>
        <v>0</v>
      </c>
      <c r="AX57" s="99">
        <f>'VON - Vedlejší a ostatní ...'!J35</f>
        <v>0</v>
      </c>
      <c r="AY57" s="99">
        <f>'VON - Vedlejší a ostatní ...'!J36</f>
        <v>0</v>
      </c>
      <c r="AZ57" s="99">
        <f>'VON - Vedlejší a ostatní ...'!F33</f>
        <v>0</v>
      </c>
      <c r="BA57" s="99">
        <f>'VON - Vedlejší a ostatní ...'!F34</f>
        <v>0</v>
      </c>
      <c r="BB57" s="99">
        <f>'VON - Vedlejší a ostatní ...'!F35</f>
        <v>0</v>
      </c>
      <c r="BC57" s="99">
        <f>'VON - Vedlejší a ostatní ...'!F36</f>
        <v>0</v>
      </c>
      <c r="BD57" s="101">
        <f>'VON - Vedlejší a ostatní ...'!F37</f>
        <v>0</v>
      </c>
      <c r="BT57" s="97" t="s">
        <v>80</v>
      </c>
      <c r="BV57" s="97" t="s">
        <v>74</v>
      </c>
      <c r="BW57" s="97" t="s">
        <v>88</v>
      </c>
      <c r="BX57" s="97" t="s">
        <v>5</v>
      </c>
      <c r="CL57" s="97" t="s">
        <v>19</v>
      </c>
      <c r="CM57" s="97" t="s">
        <v>82</v>
      </c>
    </row>
    <row r="58" spans="1:57" s="2" customFormat="1" ht="30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s="2" customFormat="1" ht="6.95" customHeight="1">
      <c r="A59" s="35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0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</sheetData>
  <sheetProtection algorithmName="SHA-512" hashValue="mmFo/vfmcZJpcMupWA/CQxxMjKewjYQ30tanRTW1AfkyA/mczK90aW3Qf3Vc+Rwd1gpw2XfeSo6CVKAhEzwhJw==" saltValue="uRDURFY84LMtU28Xg0fpHceE/yQ0tpALts1QTVaRTX4m7BxBHXUbrwmkkR3ka2dFhZMtB+2i1jmY6PUojpuY0Q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01 - Udržovací práce'!C2" display="/"/>
    <hyperlink ref="A56" location="'SO 02 - Sjezd do toku'!C2" display="/"/>
    <hyperlink ref="A5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18" t="s">
        <v>81</v>
      </c>
      <c r="AZ2" s="102" t="s">
        <v>89</v>
      </c>
      <c r="BA2" s="102" t="s">
        <v>90</v>
      </c>
      <c r="BB2" s="102" t="s">
        <v>19</v>
      </c>
      <c r="BC2" s="102" t="s">
        <v>91</v>
      </c>
      <c r="BD2" s="102" t="s">
        <v>82</v>
      </c>
    </row>
    <row r="3" spans="2:5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82</v>
      </c>
      <c r="AZ3" s="102" t="s">
        <v>92</v>
      </c>
      <c r="BA3" s="102" t="s">
        <v>93</v>
      </c>
      <c r="BB3" s="102" t="s">
        <v>19</v>
      </c>
      <c r="BC3" s="102" t="s">
        <v>94</v>
      </c>
      <c r="BD3" s="102" t="s">
        <v>82</v>
      </c>
    </row>
    <row r="4" spans="2:56" s="1" customFormat="1" ht="24.95" customHeight="1">
      <c r="B4" s="21"/>
      <c r="D4" s="105" t="s">
        <v>95</v>
      </c>
      <c r="L4" s="21"/>
      <c r="M4" s="106" t="s">
        <v>10</v>
      </c>
      <c r="AT4" s="18" t="s">
        <v>4</v>
      </c>
      <c r="AZ4" s="102" t="s">
        <v>96</v>
      </c>
      <c r="BA4" s="102" t="s">
        <v>97</v>
      </c>
      <c r="BB4" s="102" t="s">
        <v>19</v>
      </c>
      <c r="BC4" s="102" t="s">
        <v>98</v>
      </c>
      <c r="BD4" s="102" t="s">
        <v>82</v>
      </c>
    </row>
    <row r="5" spans="2:56" s="1" customFormat="1" ht="6.95" customHeight="1">
      <c r="B5" s="21"/>
      <c r="L5" s="21"/>
      <c r="AZ5" s="102" t="s">
        <v>99</v>
      </c>
      <c r="BA5" s="102" t="s">
        <v>100</v>
      </c>
      <c r="BB5" s="102" t="s">
        <v>19</v>
      </c>
      <c r="BC5" s="102" t="s">
        <v>101</v>
      </c>
      <c r="BD5" s="102" t="s">
        <v>82</v>
      </c>
    </row>
    <row r="6" spans="2:56" s="1" customFormat="1" ht="12" customHeight="1">
      <c r="B6" s="21"/>
      <c r="D6" s="107" t="s">
        <v>16</v>
      </c>
      <c r="L6" s="21"/>
      <c r="AZ6" s="102" t="s">
        <v>102</v>
      </c>
      <c r="BA6" s="102" t="s">
        <v>103</v>
      </c>
      <c r="BB6" s="102" t="s">
        <v>19</v>
      </c>
      <c r="BC6" s="102" t="s">
        <v>104</v>
      </c>
      <c r="BD6" s="102" t="s">
        <v>82</v>
      </c>
    </row>
    <row r="7" spans="2:56" s="1" customFormat="1" ht="16.5" customHeight="1">
      <c r="B7" s="21"/>
      <c r="E7" s="362" t="str">
        <f>'Rekapitulace stavby'!K6</f>
        <v>Ondřejnice - Rychaltice, km 15.110-15.525</v>
      </c>
      <c r="F7" s="363"/>
      <c r="G7" s="363"/>
      <c r="H7" s="363"/>
      <c r="L7" s="21"/>
      <c r="AZ7" s="102" t="s">
        <v>105</v>
      </c>
      <c r="BA7" s="102" t="s">
        <v>106</v>
      </c>
      <c r="BB7" s="102" t="s">
        <v>19</v>
      </c>
      <c r="BC7" s="102" t="s">
        <v>107</v>
      </c>
      <c r="BD7" s="102" t="s">
        <v>82</v>
      </c>
    </row>
    <row r="8" spans="1:31" s="2" customFormat="1" ht="12" customHeight="1">
      <c r="A8" s="35"/>
      <c r="B8" s="40"/>
      <c r="C8" s="35"/>
      <c r="D8" s="107" t="s">
        <v>108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4" t="s">
        <v>109</v>
      </c>
      <c r="F9" s="365"/>
      <c r="G9" s="365"/>
      <c r="H9" s="365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19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21</v>
      </c>
      <c r="E12" s="35"/>
      <c r="F12" s="109" t="s">
        <v>22</v>
      </c>
      <c r="G12" s="35"/>
      <c r="H12" s="35"/>
      <c r="I12" s="107" t="s">
        <v>23</v>
      </c>
      <c r="J12" s="110" t="str">
        <f>'Rekapitulace stavby'!AN8</f>
        <v>12. 2. 2024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25</v>
      </c>
      <c r="E14" s="35"/>
      <c r="F14" s="35"/>
      <c r="G14" s="35"/>
      <c r="H14" s="35"/>
      <c r="I14" s="107" t="s">
        <v>26</v>
      </c>
      <c r="J14" s="109" t="s">
        <v>19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27</v>
      </c>
      <c r="F15" s="35"/>
      <c r="G15" s="35"/>
      <c r="H15" s="35"/>
      <c r="I15" s="107" t="s">
        <v>28</v>
      </c>
      <c r="J15" s="109" t="s">
        <v>19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29</v>
      </c>
      <c r="E17" s="35"/>
      <c r="F17" s="35"/>
      <c r="G17" s="35"/>
      <c r="H17" s="35"/>
      <c r="I17" s="107" t="s">
        <v>26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6" t="str">
        <f>'Rekapitulace stavby'!E14</f>
        <v>Vyplň údaj</v>
      </c>
      <c r="F18" s="367"/>
      <c r="G18" s="367"/>
      <c r="H18" s="367"/>
      <c r="I18" s="107" t="s">
        <v>28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31</v>
      </c>
      <c r="E20" s="35"/>
      <c r="F20" s="35"/>
      <c r="G20" s="35"/>
      <c r="H20" s="35"/>
      <c r="I20" s="107" t="s">
        <v>26</v>
      </c>
      <c r="J20" s="109" t="str">
        <f>IF('Rekapitulace stavby'!AN16="","",'Rekapitulace stavby'!AN16)</f>
        <v/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tr">
        <f>IF('Rekapitulace stavby'!E17="","",'Rekapitulace stavby'!E17)</f>
        <v>Ing. Martin Lepík</v>
      </c>
      <c r="F21" s="35"/>
      <c r="G21" s="35"/>
      <c r="H21" s="35"/>
      <c r="I21" s="107" t="s">
        <v>28</v>
      </c>
      <c r="J21" s="109" t="str">
        <f>IF('Rekapitulace stavby'!AN17="","",'Rekapitulace stavby'!AN17)</f>
        <v/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34</v>
      </c>
      <c r="E23" s="35"/>
      <c r="F23" s="35"/>
      <c r="G23" s="35"/>
      <c r="H23" s="35"/>
      <c r="I23" s="107" t="s">
        <v>26</v>
      </c>
      <c r="J23" s="109" t="str">
        <f>IF('Rekapitulace stavby'!AN19="","",'Rekapitulace stavby'!AN19)</f>
        <v/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tr">
        <f>IF('Rekapitulace stavby'!E20="","",'Rekapitulace stavby'!E20)</f>
        <v xml:space="preserve"> </v>
      </c>
      <c r="F24" s="35"/>
      <c r="G24" s="35"/>
      <c r="H24" s="35"/>
      <c r="I24" s="107" t="s">
        <v>28</v>
      </c>
      <c r="J24" s="109" t="str">
        <f>IF('Rekapitulace stavby'!AN20="","",'Rekapitulace stavby'!AN20)</f>
        <v/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36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68" t="s">
        <v>19</v>
      </c>
      <c r="F27" s="368"/>
      <c r="G27" s="368"/>
      <c r="H27" s="36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38</v>
      </c>
      <c r="E30" s="35"/>
      <c r="F30" s="35"/>
      <c r="G30" s="35"/>
      <c r="H30" s="35"/>
      <c r="I30" s="35"/>
      <c r="J30" s="116">
        <f>ROUND(J83,2)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40</v>
      </c>
      <c r="G32" s="35"/>
      <c r="H32" s="35"/>
      <c r="I32" s="117" t="s">
        <v>39</v>
      </c>
      <c r="J32" s="117" t="s">
        <v>41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42</v>
      </c>
      <c r="E33" s="107" t="s">
        <v>43</v>
      </c>
      <c r="F33" s="119">
        <f>ROUND((SUM(BE83:BE184)),2)</f>
        <v>0</v>
      </c>
      <c r="G33" s="35"/>
      <c r="H33" s="35"/>
      <c r="I33" s="120">
        <v>0.21</v>
      </c>
      <c r="J33" s="119">
        <f>ROUND(((SUM(BE83:BE184))*I33),2)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44</v>
      </c>
      <c r="F34" s="119">
        <f>ROUND((SUM(BF83:BF184)),2)</f>
        <v>0</v>
      </c>
      <c r="G34" s="35"/>
      <c r="H34" s="35"/>
      <c r="I34" s="120">
        <v>0.12</v>
      </c>
      <c r="J34" s="119">
        <f>ROUND(((SUM(BF83:BF184))*I34),2)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45</v>
      </c>
      <c r="F35" s="119">
        <f>ROUND((SUM(BG83:BG184)),2)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46</v>
      </c>
      <c r="F36" s="119">
        <f>ROUND((SUM(BH83:BH184)),2)</f>
        <v>0</v>
      </c>
      <c r="G36" s="35"/>
      <c r="H36" s="35"/>
      <c r="I36" s="120">
        <v>0.12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47</v>
      </c>
      <c r="F37" s="119">
        <f>ROUND((SUM(BI83:BI184)),2)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110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9" t="str">
        <f>E7</f>
        <v>Ondřejnice - Rychaltice, km 15.110-15.525</v>
      </c>
      <c r="F48" s="370"/>
      <c r="G48" s="370"/>
      <c r="H48" s="370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108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1" t="str">
        <f>E9</f>
        <v>SO 01 - Udržovací práce</v>
      </c>
      <c r="F50" s="371"/>
      <c r="G50" s="371"/>
      <c r="H50" s="371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Rychaltice</v>
      </c>
      <c r="G52" s="37"/>
      <c r="H52" s="37"/>
      <c r="I52" s="30" t="s">
        <v>23</v>
      </c>
      <c r="J52" s="60" t="str">
        <f>IF(J12="","",J12)</f>
        <v>12. 2. 2024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Povodí odry, státní podnik</v>
      </c>
      <c r="G54" s="37"/>
      <c r="H54" s="37"/>
      <c r="I54" s="30" t="s">
        <v>31</v>
      </c>
      <c r="J54" s="33" t="str">
        <f>E21</f>
        <v>Ing. Martin Lepík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 xml:space="preserve"> 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111</v>
      </c>
      <c r="D57" s="133"/>
      <c r="E57" s="133"/>
      <c r="F57" s="133"/>
      <c r="G57" s="133"/>
      <c r="H57" s="133"/>
      <c r="I57" s="133"/>
      <c r="J57" s="134" t="s">
        <v>112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70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113</v>
      </c>
    </row>
    <row r="60" spans="2:12" s="9" customFormat="1" ht="24.95" customHeight="1">
      <c r="B60" s="136"/>
      <c r="C60" s="137"/>
      <c r="D60" s="138" t="s">
        <v>114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115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116</v>
      </c>
      <c r="E62" s="145"/>
      <c r="F62" s="145"/>
      <c r="G62" s="145"/>
      <c r="H62" s="145"/>
      <c r="I62" s="145"/>
      <c r="J62" s="146">
        <f>J162</f>
        <v>0</v>
      </c>
      <c r="K62" s="143"/>
      <c r="L62" s="147"/>
    </row>
    <row r="63" spans="2:12" s="10" customFormat="1" ht="19.9" customHeight="1">
      <c r="B63" s="142"/>
      <c r="C63" s="143"/>
      <c r="D63" s="144" t="s">
        <v>117</v>
      </c>
      <c r="E63" s="145"/>
      <c r="F63" s="145"/>
      <c r="G63" s="145"/>
      <c r="H63" s="145"/>
      <c r="I63" s="145"/>
      <c r="J63" s="146">
        <f>J181</f>
        <v>0</v>
      </c>
      <c r="K63" s="143"/>
      <c r="L63" s="147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8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8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8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118</v>
      </c>
      <c r="D70" s="37"/>
      <c r="E70" s="37"/>
      <c r="F70" s="37"/>
      <c r="G70" s="37"/>
      <c r="H70" s="37"/>
      <c r="I70" s="37"/>
      <c r="J70" s="37"/>
      <c r="K70" s="37"/>
      <c r="L70" s="10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69" t="str">
        <f>E7</f>
        <v>Ondřejnice - Rychaltice, km 15.110-15.525</v>
      </c>
      <c r="F73" s="370"/>
      <c r="G73" s="370"/>
      <c r="H73" s="370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108</v>
      </c>
      <c r="D74" s="37"/>
      <c r="E74" s="37"/>
      <c r="F74" s="37"/>
      <c r="G74" s="37"/>
      <c r="H74" s="37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41" t="str">
        <f>E9</f>
        <v>SO 01 - Udržovací práce</v>
      </c>
      <c r="F75" s="371"/>
      <c r="G75" s="371"/>
      <c r="H75" s="371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Rychaltice</v>
      </c>
      <c r="G77" s="37"/>
      <c r="H77" s="37"/>
      <c r="I77" s="30" t="s">
        <v>23</v>
      </c>
      <c r="J77" s="60" t="str">
        <f>IF(J12="","",J12)</f>
        <v>12. 2. 2024</v>
      </c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2" customHeight="1">
      <c r="A79" s="35"/>
      <c r="B79" s="36"/>
      <c r="C79" s="30" t="s">
        <v>25</v>
      </c>
      <c r="D79" s="37"/>
      <c r="E79" s="37"/>
      <c r="F79" s="28" t="str">
        <f>E15</f>
        <v>Povodí odry, státní podnik</v>
      </c>
      <c r="G79" s="37"/>
      <c r="H79" s="37"/>
      <c r="I79" s="30" t="s">
        <v>31</v>
      </c>
      <c r="J79" s="33" t="str">
        <f>E21</f>
        <v>Ing. Martin Lepík</v>
      </c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29</v>
      </c>
      <c r="D80" s="37"/>
      <c r="E80" s="37"/>
      <c r="F80" s="28" t="str">
        <f>IF(E18="","",E18)</f>
        <v>Vyplň údaj</v>
      </c>
      <c r="G80" s="37"/>
      <c r="H80" s="37"/>
      <c r="I80" s="30" t="s">
        <v>34</v>
      </c>
      <c r="J80" s="33" t="str">
        <f>E24</f>
        <v xml:space="preserve"> </v>
      </c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8"/>
      <c r="B82" s="149"/>
      <c r="C82" s="150" t="s">
        <v>119</v>
      </c>
      <c r="D82" s="151" t="s">
        <v>57</v>
      </c>
      <c r="E82" s="151" t="s">
        <v>53</v>
      </c>
      <c r="F82" s="151" t="s">
        <v>54</v>
      </c>
      <c r="G82" s="151" t="s">
        <v>120</v>
      </c>
      <c r="H82" s="151" t="s">
        <v>121</v>
      </c>
      <c r="I82" s="151" t="s">
        <v>122</v>
      </c>
      <c r="J82" s="152" t="s">
        <v>112</v>
      </c>
      <c r="K82" s="153" t="s">
        <v>123</v>
      </c>
      <c r="L82" s="154"/>
      <c r="M82" s="69" t="s">
        <v>19</v>
      </c>
      <c r="N82" s="70" t="s">
        <v>42</v>
      </c>
      <c r="O82" s="70" t="s">
        <v>124</v>
      </c>
      <c r="P82" s="70" t="s">
        <v>125</v>
      </c>
      <c r="Q82" s="70" t="s">
        <v>126</v>
      </c>
      <c r="R82" s="70" t="s">
        <v>127</v>
      </c>
      <c r="S82" s="70" t="s">
        <v>128</v>
      </c>
      <c r="T82" s="71" t="s">
        <v>129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5"/>
      <c r="B83" s="36"/>
      <c r="C83" s="76" t="s">
        <v>130</v>
      </c>
      <c r="D83" s="37"/>
      <c r="E83" s="37"/>
      <c r="F83" s="37"/>
      <c r="G83" s="37"/>
      <c r="H83" s="37"/>
      <c r="I83" s="37"/>
      <c r="J83" s="155">
        <f>BK83</f>
        <v>0</v>
      </c>
      <c r="K83" s="37"/>
      <c r="L83" s="40"/>
      <c r="M83" s="72"/>
      <c r="N83" s="156"/>
      <c r="O83" s="73"/>
      <c r="P83" s="157">
        <f>P84</f>
        <v>0</v>
      </c>
      <c r="Q83" s="73"/>
      <c r="R83" s="157">
        <f>R84</f>
        <v>1283.67134</v>
      </c>
      <c r="S83" s="73"/>
      <c r="T83" s="158">
        <f>T84</f>
        <v>230.23000000000002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71</v>
      </c>
      <c r="AU83" s="18" t="s">
        <v>113</v>
      </c>
      <c r="BK83" s="159">
        <f>BK84</f>
        <v>0</v>
      </c>
    </row>
    <row r="84" spans="2:63" s="12" customFormat="1" ht="25.9" customHeight="1">
      <c r="B84" s="160"/>
      <c r="C84" s="161"/>
      <c r="D84" s="162" t="s">
        <v>71</v>
      </c>
      <c r="E84" s="163" t="s">
        <v>131</v>
      </c>
      <c r="F84" s="163" t="s">
        <v>132</v>
      </c>
      <c r="G84" s="161"/>
      <c r="H84" s="161"/>
      <c r="I84" s="164"/>
      <c r="J84" s="165">
        <f>BK84</f>
        <v>0</v>
      </c>
      <c r="K84" s="161"/>
      <c r="L84" s="166"/>
      <c r="M84" s="167"/>
      <c r="N84" s="168"/>
      <c r="O84" s="168"/>
      <c r="P84" s="169">
        <f>P85+P162+P181</f>
        <v>0</v>
      </c>
      <c r="Q84" s="168"/>
      <c r="R84" s="169">
        <f>R85+R162+R181</f>
        <v>1283.67134</v>
      </c>
      <c r="S84" s="168"/>
      <c r="T84" s="170">
        <f>T85+T162+T181</f>
        <v>230.23000000000002</v>
      </c>
      <c r="AR84" s="171" t="s">
        <v>80</v>
      </c>
      <c r="AT84" s="172" t="s">
        <v>71</v>
      </c>
      <c r="AU84" s="172" t="s">
        <v>72</v>
      </c>
      <c r="AY84" s="171" t="s">
        <v>133</v>
      </c>
      <c r="BK84" s="173">
        <f>BK85+BK162+BK181</f>
        <v>0</v>
      </c>
    </row>
    <row r="85" spans="2:63" s="12" customFormat="1" ht="22.9" customHeight="1">
      <c r="B85" s="160"/>
      <c r="C85" s="161"/>
      <c r="D85" s="162" t="s">
        <v>71</v>
      </c>
      <c r="E85" s="174" t="s">
        <v>80</v>
      </c>
      <c r="F85" s="174" t="s">
        <v>134</v>
      </c>
      <c r="G85" s="161"/>
      <c r="H85" s="161"/>
      <c r="I85" s="164"/>
      <c r="J85" s="175">
        <f>BK85</f>
        <v>0</v>
      </c>
      <c r="K85" s="161"/>
      <c r="L85" s="166"/>
      <c r="M85" s="167"/>
      <c r="N85" s="168"/>
      <c r="O85" s="168"/>
      <c r="P85" s="169">
        <f>SUM(P86:P161)</f>
        <v>0</v>
      </c>
      <c r="Q85" s="168"/>
      <c r="R85" s="169">
        <f>SUM(R86:R161)</f>
        <v>0.022220000000000004</v>
      </c>
      <c r="S85" s="168"/>
      <c r="T85" s="170">
        <f>SUM(T86:T161)</f>
        <v>230.23000000000002</v>
      </c>
      <c r="AR85" s="171" t="s">
        <v>80</v>
      </c>
      <c r="AT85" s="172" t="s">
        <v>71</v>
      </c>
      <c r="AU85" s="172" t="s">
        <v>80</v>
      </c>
      <c r="AY85" s="171" t="s">
        <v>133</v>
      </c>
      <c r="BK85" s="173">
        <f>SUM(BK86:BK161)</f>
        <v>0</v>
      </c>
    </row>
    <row r="86" spans="1:65" s="2" customFormat="1" ht="16.5" customHeight="1">
      <c r="A86" s="35"/>
      <c r="B86" s="36"/>
      <c r="C86" s="176" t="s">
        <v>80</v>
      </c>
      <c r="D86" s="176" t="s">
        <v>135</v>
      </c>
      <c r="E86" s="177" t="s">
        <v>136</v>
      </c>
      <c r="F86" s="178" t="s">
        <v>137</v>
      </c>
      <c r="G86" s="179" t="s">
        <v>138</v>
      </c>
      <c r="H86" s="180">
        <v>126.5</v>
      </c>
      <c r="I86" s="181"/>
      <c r="J86" s="182">
        <f>ROUND(I86*H86,2)</f>
        <v>0</v>
      </c>
      <c r="K86" s="183"/>
      <c r="L86" s="40"/>
      <c r="M86" s="184" t="s">
        <v>19</v>
      </c>
      <c r="N86" s="185" t="s">
        <v>43</v>
      </c>
      <c r="O86" s="65"/>
      <c r="P86" s="186">
        <f>O86*H86</f>
        <v>0</v>
      </c>
      <c r="Q86" s="186">
        <v>0</v>
      </c>
      <c r="R86" s="186">
        <f>Q86*H86</f>
        <v>0</v>
      </c>
      <c r="S86" s="186">
        <v>1.82</v>
      </c>
      <c r="T86" s="187">
        <f>S86*H86</f>
        <v>230.23000000000002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8" t="s">
        <v>139</v>
      </c>
      <c r="AT86" s="188" t="s">
        <v>135</v>
      </c>
      <c r="AU86" s="188" t="s">
        <v>82</v>
      </c>
      <c r="AY86" s="18" t="s">
        <v>133</v>
      </c>
      <c r="BE86" s="189">
        <f>IF(N86="základní",J86,0)</f>
        <v>0</v>
      </c>
      <c r="BF86" s="189">
        <f>IF(N86="snížená",J86,0)</f>
        <v>0</v>
      </c>
      <c r="BG86" s="189">
        <f>IF(N86="zákl. přenesená",J86,0)</f>
        <v>0</v>
      </c>
      <c r="BH86" s="189">
        <f>IF(N86="sníž. přenesená",J86,0)</f>
        <v>0</v>
      </c>
      <c r="BI86" s="189">
        <f>IF(N86="nulová",J86,0)</f>
        <v>0</v>
      </c>
      <c r="BJ86" s="18" t="s">
        <v>80</v>
      </c>
      <c r="BK86" s="189">
        <f>ROUND(I86*H86,2)</f>
        <v>0</v>
      </c>
      <c r="BL86" s="18" t="s">
        <v>139</v>
      </c>
      <c r="BM86" s="188" t="s">
        <v>140</v>
      </c>
    </row>
    <row r="87" spans="1:47" s="2" customFormat="1" ht="19.5">
      <c r="A87" s="35"/>
      <c r="B87" s="36"/>
      <c r="C87" s="37"/>
      <c r="D87" s="190" t="s">
        <v>141</v>
      </c>
      <c r="E87" s="37"/>
      <c r="F87" s="191" t="s">
        <v>142</v>
      </c>
      <c r="G87" s="37"/>
      <c r="H87" s="37"/>
      <c r="I87" s="192"/>
      <c r="J87" s="37"/>
      <c r="K87" s="37"/>
      <c r="L87" s="40"/>
      <c r="M87" s="193"/>
      <c r="N87" s="194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141</v>
      </c>
      <c r="AU87" s="18" t="s">
        <v>82</v>
      </c>
    </row>
    <row r="88" spans="1:47" s="2" customFormat="1" ht="11.25">
      <c r="A88" s="35"/>
      <c r="B88" s="36"/>
      <c r="C88" s="37"/>
      <c r="D88" s="195" t="s">
        <v>143</v>
      </c>
      <c r="E88" s="37"/>
      <c r="F88" s="196" t="s">
        <v>144</v>
      </c>
      <c r="G88" s="37"/>
      <c r="H88" s="37"/>
      <c r="I88" s="192"/>
      <c r="J88" s="37"/>
      <c r="K88" s="37"/>
      <c r="L88" s="40"/>
      <c r="M88" s="193"/>
      <c r="N88" s="194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143</v>
      </c>
      <c r="AU88" s="18" t="s">
        <v>82</v>
      </c>
    </row>
    <row r="89" spans="1:47" s="2" customFormat="1" ht="29.25">
      <c r="A89" s="35"/>
      <c r="B89" s="36"/>
      <c r="C89" s="37"/>
      <c r="D89" s="190" t="s">
        <v>145</v>
      </c>
      <c r="E89" s="37"/>
      <c r="F89" s="197" t="s">
        <v>146</v>
      </c>
      <c r="G89" s="37"/>
      <c r="H89" s="37"/>
      <c r="I89" s="192"/>
      <c r="J89" s="37"/>
      <c r="K89" s="37"/>
      <c r="L89" s="40"/>
      <c r="M89" s="193"/>
      <c r="N89" s="194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145</v>
      </c>
      <c r="AU89" s="18" t="s">
        <v>82</v>
      </c>
    </row>
    <row r="90" spans="2:51" s="13" customFormat="1" ht="11.25">
      <c r="B90" s="198"/>
      <c r="C90" s="199"/>
      <c r="D90" s="190" t="s">
        <v>147</v>
      </c>
      <c r="E90" s="200" t="s">
        <v>105</v>
      </c>
      <c r="F90" s="201" t="s">
        <v>148</v>
      </c>
      <c r="G90" s="199"/>
      <c r="H90" s="202">
        <v>126.5</v>
      </c>
      <c r="I90" s="203"/>
      <c r="J90" s="199"/>
      <c r="K90" s="199"/>
      <c r="L90" s="204"/>
      <c r="M90" s="205"/>
      <c r="N90" s="206"/>
      <c r="O90" s="206"/>
      <c r="P90" s="206"/>
      <c r="Q90" s="206"/>
      <c r="R90" s="206"/>
      <c r="S90" s="206"/>
      <c r="T90" s="207"/>
      <c r="AT90" s="208" t="s">
        <v>147</v>
      </c>
      <c r="AU90" s="208" t="s">
        <v>82</v>
      </c>
      <c r="AV90" s="13" t="s">
        <v>82</v>
      </c>
      <c r="AW90" s="13" t="s">
        <v>33</v>
      </c>
      <c r="AX90" s="13" t="s">
        <v>72</v>
      </c>
      <c r="AY90" s="208" t="s">
        <v>133</v>
      </c>
    </row>
    <row r="91" spans="2:51" s="14" customFormat="1" ht="11.25">
      <c r="B91" s="209"/>
      <c r="C91" s="210"/>
      <c r="D91" s="190" t="s">
        <v>147</v>
      </c>
      <c r="E91" s="211" t="s">
        <v>19</v>
      </c>
      <c r="F91" s="212" t="s">
        <v>149</v>
      </c>
      <c r="G91" s="210"/>
      <c r="H91" s="213">
        <v>126.5</v>
      </c>
      <c r="I91" s="214"/>
      <c r="J91" s="210"/>
      <c r="K91" s="210"/>
      <c r="L91" s="215"/>
      <c r="M91" s="216"/>
      <c r="N91" s="217"/>
      <c r="O91" s="217"/>
      <c r="P91" s="217"/>
      <c r="Q91" s="217"/>
      <c r="R91" s="217"/>
      <c r="S91" s="217"/>
      <c r="T91" s="218"/>
      <c r="AT91" s="219" t="s">
        <v>147</v>
      </c>
      <c r="AU91" s="219" t="s">
        <v>82</v>
      </c>
      <c r="AV91" s="14" t="s">
        <v>139</v>
      </c>
      <c r="AW91" s="14" t="s">
        <v>33</v>
      </c>
      <c r="AX91" s="14" t="s">
        <v>80</v>
      </c>
      <c r="AY91" s="219" t="s">
        <v>133</v>
      </c>
    </row>
    <row r="92" spans="1:65" s="2" customFormat="1" ht="33" customHeight="1">
      <c r="A92" s="35"/>
      <c r="B92" s="36"/>
      <c r="C92" s="176" t="s">
        <v>82</v>
      </c>
      <c r="D92" s="176" t="s">
        <v>135</v>
      </c>
      <c r="E92" s="177" t="s">
        <v>150</v>
      </c>
      <c r="F92" s="178" t="s">
        <v>151</v>
      </c>
      <c r="G92" s="179" t="s">
        <v>138</v>
      </c>
      <c r="H92" s="180">
        <v>458</v>
      </c>
      <c r="I92" s="181"/>
      <c r="J92" s="182">
        <f>ROUND(I92*H92,2)</f>
        <v>0</v>
      </c>
      <c r="K92" s="183"/>
      <c r="L92" s="40"/>
      <c r="M92" s="184" t="s">
        <v>19</v>
      </c>
      <c r="N92" s="185" t="s">
        <v>43</v>
      </c>
      <c r="O92" s="65"/>
      <c r="P92" s="186">
        <f>O92*H92</f>
        <v>0</v>
      </c>
      <c r="Q92" s="186">
        <v>0</v>
      </c>
      <c r="R92" s="186">
        <f>Q92*H92</f>
        <v>0</v>
      </c>
      <c r="S92" s="186">
        <v>0</v>
      </c>
      <c r="T92" s="187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8" t="s">
        <v>139</v>
      </c>
      <c r="AT92" s="188" t="s">
        <v>135</v>
      </c>
      <c r="AU92" s="188" t="s">
        <v>82</v>
      </c>
      <c r="AY92" s="18" t="s">
        <v>133</v>
      </c>
      <c r="BE92" s="189">
        <f>IF(N92="základní",J92,0)</f>
        <v>0</v>
      </c>
      <c r="BF92" s="189">
        <f>IF(N92="snížená",J92,0)</f>
        <v>0</v>
      </c>
      <c r="BG92" s="189">
        <f>IF(N92="zákl. přenesená",J92,0)</f>
        <v>0</v>
      </c>
      <c r="BH92" s="189">
        <f>IF(N92="sníž. přenesená",J92,0)</f>
        <v>0</v>
      </c>
      <c r="BI92" s="189">
        <f>IF(N92="nulová",J92,0)</f>
        <v>0</v>
      </c>
      <c r="BJ92" s="18" t="s">
        <v>80</v>
      </c>
      <c r="BK92" s="189">
        <f>ROUND(I92*H92,2)</f>
        <v>0</v>
      </c>
      <c r="BL92" s="18" t="s">
        <v>139</v>
      </c>
      <c r="BM92" s="188" t="s">
        <v>152</v>
      </c>
    </row>
    <row r="93" spans="1:47" s="2" customFormat="1" ht="19.5">
      <c r="A93" s="35"/>
      <c r="B93" s="36"/>
      <c r="C93" s="37"/>
      <c r="D93" s="190" t="s">
        <v>141</v>
      </c>
      <c r="E93" s="37"/>
      <c r="F93" s="191" t="s">
        <v>153</v>
      </c>
      <c r="G93" s="37"/>
      <c r="H93" s="37"/>
      <c r="I93" s="192"/>
      <c r="J93" s="37"/>
      <c r="K93" s="37"/>
      <c r="L93" s="40"/>
      <c r="M93" s="193"/>
      <c r="N93" s="194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141</v>
      </c>
      <c r="AU93" s="18" t="s">
        <v>82</v>
      </c>
    </row>
    <row r="94" spans="1:47" s="2" customFormat="1" ht="11.25">
      <c r="A94" s="35"/>
      <c r="B94" s="36"/>
      <c r="C94" s="37"/>
      <c r="D94" s="195" t="s">
        <v>143</v>
      </c>
      <c r="E94" s="37"/>
      <c r="F94" s="196" t="s">
        <v>154</v>
      </c>
      <c r="G94" s="37"/>
      <c r="H94" s="37"/>
      <c r="I94" s="192"/>
      <c r="J94" s="37"/>
      <c r="K94" s="37"/>
      <c r="L94" s="40"/>
      <c r="M94" s="193"/>
      <c r="N94" s="194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143</v>
      </c>
      <c r="AU94" s="18" t="s">
        <v>82</v>
      </c>
    </row>
    <row r="95" spans="2:51" s="13" customFormat="1" ht="11.25">
      <c r="B95" s="198"/>
      <c r="C95" s="199"/>
      <c r="D95" s="190" t="s">
        <v>147</v>
      </c>
      <c r="E95" s="200" t="s">
        <v>99</v>
      </c>
      <c r="F95" s="201" t="s">
        <v>155</v>
      </c>
      <c r="G95" s="199"/>
      <c r="H95" s="202">
        <v>458</v>
      </c>
      <c r="I95" s="203"/>
      <c r="J95" s="199"/>
      <c r="K95" s="199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147</v>
      </c>
      <c r="AU95" s="208" t="s">
        <v>82</v>
      </c>
      <c r="AV95" s="13" t="s">
        <v>82</v>
      </c>
      <c r="AW95" s="13" t="s">
        <v>33</v>
      </c>
      <c r="AX95" s="13" t="s">
        <v>72</v>
      </c>
      <c r="AY95" s="208" t="s">
        <v>133</v>
      </c>
    </row>
    <row r="96" spans="2:51" s="14" customFormat="1" ht="11.25">
      <c r="B96" s="209"/>
      <c r="C96" s="210"/>
      <c r="D96" s="190" t="s">
        <v>147</v>
      </c>
      <c r="E96" s="211" t="s">
        <v>19</v>
      </c>
      <c r="F96" s="212" t="s">
        <v>149</v>
      </c>
      <c r="G96" s="210"/>
      <c r="H96" s="213">
        <v>458</v>
      </c>
      <c r="I96" s="214"/>
      <c r="J96" s="210"/>
      <c r="K96" s="210"/>
      <c r="L96" s="215"/>
      <c r="M96" s="216"/>
      <c r="N96" s="217"/>
      <c r="O96" s="217"/>
      <c r="P96" s="217"/>
      <c r="Q96" s="217"/>
      <c r="R96" s="217"/>
      <c r="S96" s="217"/>
      <c r="T96" s="218"/>
      <c r="AT96" s="219" t="s">
        <v>147</v>
      </c>
      <c r="AU96" s="219" t="s">
        <v>82</v>
      </c>
      <c r="AV96" s="14" t="s">
        <v>139</v>
      </c>
      <c r="AW96" s="14" t="s">
        <v>33</v>
      </c>
      <c r="AX96" s="14" t="s">
        <v>80</v>
      </c>
      <c r="AY96" s="219" t="s">
        <v>133</v>
      </c>
    </row>
    <row r="97" spans="1:65" s="2" customFormat="1" ht="37.9" customHeight="1">
      <c r="A97" s="35"/>
      <c r="B97" s="36"/>
      <c r="C97" s="176" t="s">
        <v>156</v>
      </c>
      <c r="D97" s="176" t="s">
        <v>135</v>
      </c>
      <c r="E97" s="177" t="s">
        <v>157</v>
      </c>
      <c r="F97" s="178" t="s">
        <v>158</v>
      </c>
      <c r="G97" s="179" t="s">
        <v>138</v>
      </c>
      <c r="H97" s="180">
        <v>194.88</v>
      </c>
      <c r="I97" s="181"/>
      <c r="J97" s="182">
        <f>ROUND(I97*H97,2)</f>
        <v>0</v>
      </c>
      <c r="K97" s="183"/>
      <c r="L97" s="40"/>
      <c r="M97" s="184" t="s">
        <v>19</v>
      </c>
      <c r="N97" s="185" t="s">
        <v>43</v>
      </c>
      <c r="O97" s="65"/>
      <c r="P97" s="186">
        <f>O97*H97</f>
        <v>0</v>
      </c>
      <c r="Q97" s="186">
        <v>0</v>
      </c>
      <c r="R97" s="186">
        <f>Q97*H97</f>
        <v>0</v>
      </c>
      <c r="S97" s="186">
        <v>0</v>
      </c>
      <c r="T97" s="187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8" t="s">
        <v>139</v>
      </c>
      <c r="AT97" s="188" t="s">
        <v>135</v>
      </c>
      <c r="AU97" s="188" t="s">
        <v>82</v>
      </c>
      <c r="AY97" s="18" t="s">
        <v>133</v>
      </c>
      <c r="BE97" s="189">
        <f>IF(N97="základní",J97,0)</f>
        <v>0</v>
      </c>
      <c r="BF97" s="189">
        <f>IF(N97="snížená",J97,0)</f>
        <v>0</v>
      </c>
      <c r="BG97" s="189">
        <f>IF(N97="zákl. přenesená",J97,0)</f>
        <v>0</v>
      </c>
      <c r="BH97" s="189">
        <f>IF(N97="sníž. přenesená",J97,0)</f>
        <v>0</v>
      </c>
      <c r="BI97" s="189">
        <f>IF(N97="nulová",J97,0)</f>
        <v>0</v>
      </c>
      <c r="BJ97" s="18" t="s">
        <v>80</v>
      </c>
      <c r="BK97" s="189">
        <f>ROUND(I97*H97,2)</f>
        <v>0</v>
      </c>
      <c r="BL97" s="18" t="s">
        <v>139</v>
      </c>
      <c r="BM97" s="188" t="s">
        <v>159</v>
      </c>
    </row>
    <row r="98" spans="1:47" s="2" customFormat="1" ht="39">
      <c r="A98" s="35"/>
      <c r="B98" s="36"/>
      <c r="C98" s="37"/>
      <c r="D98" s="190" t="s">
        <v>141</v>
      </c>
      <c r="E98" s="37"/>
      <c r="F98" s="191" t="s">
        <v>160</v>
      </c>
      <c r="G98" s="37"/>
      <c r="H98" s="37"/>
      <c r="I98" s="192"/>
      <c r="J98" s="37"/>
      <c r="K98" s="37"/>
      <c r="L98" s="40"/>
      <c r="M98" s="193"/>
      <c r="N98" s="194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141</v>
      </c>
      <c r="AU98" s="18" t="s">
        <v>82</v>
      </c>
    </row>
    <row r="99" spans="1:47" s="2" customFormat="1" ht="11.25">
      <c r="A99" s="35"/>
      <c r="B99" s="36"/>
      <c r="C99" s="37"/>
      <c r="D99" s="195" t="s">
        <v>143</v>
      </c>
      <c r="E99" s="37"/>
      <c r="F99" s="196" t="s">
        <v>161</v>
      </c>
      <c r="G99" s="37"/>
      <c r="H99" s="37"/>
      <c r="I99" s="192"/>
      <c r="J99" s="37"/>
      <c r="K99" s="37"/>
      <c r="L99" s="40"/>
      <c r="M99" s="193"/>
      <c r="N99" s="194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143</v>
      </c>
      <c r="AU99" s="18" t="s">
        <v>82</v>
      </c>
    </row>
    <row r="100" spans="2:51" s="13" customFormat="1" ht="11.25">
      <c r="B100" s="198"/>
      <c r="C100" s="199"/>
      <c r="D100" s="190" t="s">
        <v>147</v>
      </c>
      <c r="E100" s="200" t="s">
        <v>102</v>
      </c>
      <c r="F100" s="201" t="s">
        <v>162</v>
      </c>
      <c r="G100" s="199"/>
      <c r="H100" s="202">
        <v>194.88</v>
      </c>
      <c r="I100" s="203"/>
      <c r="J100" s="199"/>
      <c r="K100" s="199"/>
      <c r="L100" s="204"/>
      <c r="M100" s="205"/>
      <c r="N100" s="206"/>
      <c r="O100" s="206"/>
      <c r="P100" s="206"/>
      <c r="Q100" s="206"/>
      <c r="R100" s="206"/>
      <c r="S100" s="206"/>
      <c r="T100" s="207"/>
      <c r="AT100" s="208" t="s">
        <v>147</v>
      </c>
      <c r="AU100" s="208" t="s">
        <v>82</v>
      </c>
      <c r="AV100" s="13" t="s">
        <v>82</v>
      </c>
      <c r="AW100" s="13" t="s">
        <v>33</v>
      </c>
      <c r="AX100" s="13" t="s">
        <v>72</v>
      </c>
      <c r="AY100" s="208" t="s">
        <v>133</v>
      </c>
    </row>
    <row r="101" spans="2:51" s="14" customFormat="1" ht="11.25">
      <c r="B101" s="209"/>
      <c r="C101" s="210"/>
      <c r="D101" s="190" t="s">
        <v>147</v>
      </c>
      <c r="E101" s="211" t="s">
        <v>19</v>
      </c>
      <c r="F101" s="212" t="s">
        <v>149</v>
      </c>
      <c r="G101" s="210"/>
      <c r="H101" s="213">
        <v>194.88</v>
      </c>
      <c r="I101" s="214"/>
      <c r="J101" s="210"/>
      <c r="K101" s="210"/>
      <c r="L101" s="215"/>
      <c r="M101" s="216"/>
      <c r="N101" s="217"/>
      <c r="O101" s="217"/>
      <c r="P101" s="217"/>
      <c r="Q101" s="217"/>
      <c r="R101" s="217"/>
      <c r="S101" s="217"/>
      <c r="T101" s="218"/>
      <c r="AT101" s="219" t="s">
        <v>147</v>
      </c>
      <c r="AU101" s="219" t="s">
        <v>82</v>
      </c>
      <c r="AV101" s="14" t="s">
        <v>139</v>
      </c>
      <c r="AW101" s="14" t="s">
        <v>33</v>
      </c>
      <c r="AX101" s="14" t="s">
        <v>80</v>
      </c>
      <c r="AY101" s="219" t="s">
        <v>133</v>
      </c>
    </row>
    <row r="102" spans="1:65" s="2" customFormat="1" ht="24.2" customHeight="1">
      <c r="A102" s="35"/>
      <c r="B102" s="36"/>
      <c r="C102" s="176" t="s">
        <v>139</v>
      </c>
      <c r="D102" s="176" t="s">
        <v>135</v>
      </c>
      <c r="E102" s="177" t="s">
        <v>163</v>
      </c>
      <c r="F102" s="178" t="s">
        <v>164</v>
      </c>
      <c r="G102" s="179" t="s">
        <v>138</v>
      </c>
      <c r="H102" s="180">
        <v>243.6</v>
      </c>
      <c r="I102" s="181"/>
      <c r="J102" s="182">
        <f>ROUND(I102*H102,2)</f>
        <v>0</v>
      </c>
      <c r="K102" s="183"/>
      <c r="L102" s="40"/>
      <c r="M102" s="184" t="s">
        <v>19</v>
      </c>
      <c r="N102" s="185" t="s">
        <v>43</v>
      </c>
      <c r="O102" s="65"/>
      <c r="P102" s="186">
        <f>O102*H102</f>
        <v>0</v>
      </c>
      <c r="Q102" s="186">
        <v>0</v>
      </c>
      <c r="R102" s="186">
        <f>Q102*H102</f>
        <v>0</v>
      </c>
      <c r="S102" s="186">
        <v>0</v>
      </c>
      <c r="T102" s="187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8" t="s">
        <v>139</v>
      </c>
      <c r="AT102" s="188" t="s">
        <v>135</v>
      </c>
      <c r="AU102" s="188" t="s">
        <v>82</v>
      </c>
      <c r="AY102" s="18" t="s">
        <v>133</v>
      </c>
      <c r="BE102" s="189">
        <f>IF(N102="základní",J102,0)</f>
        <v>0</v>
      </c>
      <c r="BF102" s="189">
        <f>IF(N102="snížená",J102,0)</f>
        <v>0</v>
      </c>
      <c r="BG102" s="189">
        <f>IF(N102="zákl. přenesená",J102,0)</f>
        <v>0</v>
      </c>
      <c r="BH102" s="189">
        <f>IF(N102="sníž. přenesená",J102,0)</f>
        <v>0</v>
      </c>
      <c r="BI102" s="189">
        <f>IF(N102="nulová",J102,0)</f>
        <v>0</v>
      </c>
      <c r="BJ102" s="18" t="s">
        <v>80</v>
      </c>
      <c r="BK102" s="189">
        <f>ROUND(I102*H102,2)</f>
        <v>0</v>
      </c>
      <c r="BL102" s="18" t="s">
        <v>139</v>
      </c>
      <c r="BM102" s="188" t="s">
        <v>165</v>
      </c>
    </row>
    <row r="103" spans="1:47" s="2" customFormat="1" ht="39">
      <c r="A103" s="35"/>
      <c r="B103" s="36"/>
      <c r="C103" s="37"/>
      <c r="D103" s="190" t="s">
        <v>141</v>
      </c>
      <c r="E103" s="37"/>
      <c r="F103" s="191" t="s">
        <v>166</v>
      </c>
      <c r="G103" s="37"/>
      <c r="H103" s="37"/>
      <c r="I103" s="192"/>
      <c r="J103" s="37"/>
      <c r="K103" s="37"/>
      <c r="L103" s="40"/>
      <c r="M103" s="193"/>
      <c r="N103" s="194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141</v>
      </c>
      <c r="AU103" s="18" t="s">
        <v>82</v>
      </c>
    </row>
    <row r="104" spans="1:47" s="2" customFormat="1" ht="11.25">
      <c r="A104" s="35"/>
      <c r="B104" s="36"/>
      <c r="C104" s="37"/>
      <c r="D104" s="195" t="s">
        <v>143</v>
      </c>
      <c r="E104" s="37"/>
      <c r="F104" s="196" t="s">
        <v>167</v>
      </c>
      <c r="G104" s="37"/>
      <c r="H104" s="37"/>
      <c r="I104" s="192"/>
      <c r="J104" s="37"/>
      <c r="K104" s="37"/>
      <c r="L104" s="40"/>
      <c r="M104" s="193"/>
      <c r="N104" s="194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143</v>
      </c>
      <c r="AU104" s="18" t="s">
        <v>82</v>
      </c>
    </row>
    <row r="105" spans="2:51" s="13" customFormat="1" ht="11.25">
      <c r="B105" s="198"/>
      <c r="C105" s="199"/>
      <c r="D105" s="190" t="s">
        <v>147</v>
      </c>
      <c r="E105" s="200" t="s">
        <v>92</v>
      </c>
      <c r="F105" s="201" t="s">
        <v>168</v>
      </c>
      <c r="G105" s="199"/>
      <c r="H105" s="202">
        <v>243.6</v>
      </c>
      <c r="I105" s="203"/>
      <c r="J105" s="199"/>
      <c r="K105" s="199"/>
      <c r="L105" s="204"/>
      <c r="M105" s="205"/>
      <c r="N105" s="206"/>
      <c r="O105" s="206"/>
      <c r="P105" s="206"/>
      <c r="Q105" s="206"/>
      <c r="R105" s="206"/>
      <c r="S105" s="206"/>
      <c r="T105" s="207"/>
      <c r="AT105" s="208" t="s">
        <v>147</v>
      </c>
      <c r="AU105" s="208" t="s">
        <v>82</v>
      </c>
      <c r="AV105" s="13" t="s">
        <v>82</v>
      </c>
      <c r="AW105" s="13" t="s">
        <v>33</v>
      </c>
      <c r="AX105" s="13" t="s">
        <v>72</v>
      </c>
      <c r="AY105" s="208" t="s">
        <v>133</v>
      </c>
    </row>
    <row r="106" spans="2:51" s="14" customFormat="1" ht="11.25">
      <c r="B106" s="209"/>
      <c r="C106" s="210"/>
      <c r="D106" s="190" t="s">
        <v>147</v>
      </c>
      <c r="E106" s="211" t="s">
        <v>19</v>
      </c>
      <c r="F106" s="212" t="s">
        <v>149</v>
      </c>
      <c r="G106" s="210"/>
      <c r="H106" s="213">
        <v>243.6</v>
      </c>
      <c r="I106" s="214"/>
      <c r="J106" s="210"/>
      <c r="K106" s="210"/>
      <c r="L106" s="215"/>
      <c r="M106" s="216"/>
      <c r="N106" s="217"/>
      <c r="O106" s="217"/>
      <c r="P106" s="217"/>
      <c r="Q106" s="217"/>
      <c r="R106" s="217"/>
      <c r="S106" s="217"/>
      <c r="T106" s="218"/>
      <c r="AT106" s="219" t="s">
        <v>147</v>
      </c>
      <c r="AU106" s="219" t="s">
        <v>82</v>
      </c>
      <c r="AV106" s="14" t="s">
        <v>139</v>
      </c>
      <c r="AW106" s="14" t="s">
        <v>33</v>
      </c>
      <c r="AX106" s="14" t="s">
        <v>80</v>
      </c>
      <c r="AY106" s="219" t="s">
        <v>133</v>
      </c>
    </row>
    <row r="107" spans="1:65" s="2" customFormat="1" ht="24.2" customHeight="1">
      <c r="A107" s="35"/>
      <c r="B107" s="36"/>
      <c r="C107" s="176" t="s">
        <v>169</v>
      </c>
      <c r="D107" s="176" t="s">
        <v>135</v>
      </c>
      <c r="E107" s="177" t="s">
        <v>170</v>
      </c>
      <c r="F107" s="178" t="s">
        <v>171</v>
      </c>
      <c r="G107" s="179" t="s">
        <v>138</v>
      </c>
      <c r="H107" s="180">
        <v>298.827</v>
      </c>
      <c r="I107" s="181"/>
      <c r="J107" s="182">
        <f>ROUND(I107*H107,2)</f>
        <v>0</v>
      </c>
      <c r="K107" s="183"/>
      <c r="L107" s="40"/>
      <c r="M107" s="184" t="s">
        <v>19</v>
      </c>
      <c r="N107" s="185" t="s">
        <v>43</v>
      </c>
      <c r="O107" s="65"/>
      <c r="P107" s="186">
        <f>O107*H107</f>
        <v>0</v>
      </c>
      <c r="Q107" s="186">
        <v>0</v>
      </c>
      <c r="R107" s="186">
        <f>Q107*H107</f>
        <v>0</v>
      </c>
      <c r="S107" s="186">
        <v>0</v>
      </c>
      <c r="T107" s="187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8" t="s">
        <v>139</v>
      </c>
      <c r="AT107" s="188" t="s">
        <v>135</v>
      </c>
      <c r="AU107" s="188" t="s">
        <v>82</v>
      </c>
      <c r="AY107" s="18" t="s">
        <v>133</v>
      </c>
      <c r="BE107" s="189">
        <f>IF(N107="základní",J107,0)</f>
        <v>0</v>
      </c>
      <c r="BF107" s="189">
        <f>IF(N107="snížená",J107,0)</f>
        <v>0</v>
      </c>
      <c r="BG107" s="189">
        <f>IF(N107="zákl. přenesená",J107,0)</f>
        <v>0</v>
      </c>
      <c r="BH107" s="189">
        <f>IF(N107="sníž. přenesená",J107,0)</f>
        <v>0</v>
      </c>
      <c r="BI107" s="189">
        <f>IF(N107="nulová",J107,0)</f>
        <v>0</v>
      </c>
      <c r="BJ107" s="18" t="s">
        <v>80</v>
      </c>
      <c r="BK107" s="189">
        <f>ROUND(I107*H107,2)</f>
        <v>0</v>
      </c>
      <c r="BL107" s="18" t="s">
        <v>139</v>
      </c>
      <c r="BM107" s="188" t="s">
        <v>172</v>
      </c>
    </row>
    <row r="108" spans="1:47" s="2" customFormat="1" ht="39">
      <c r="A108" s="35"/>
      <c r="B108" s="36"/>
      <c r="C108" s="37"/>
      <c r="D108" s="190" t="s">
        <v>141</v>
      </c>
      <c r="E108" s="37"/>
      <c r="F108" s="191" t="s">
        <v>173</v>
      </c>
      <c r="G108" s="37"/>
      <c r="H108" s="37"/>
      <c r="I108" s="192"/>
      <c r="J108" s="37"/>
      <c r="K108" s="37"/>
      <c r="L108" s="40"/>
      <c r="M108" s="193"/>
      <c r="N108" s="194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141</v>
      </c>
      <c r="AU108" s="18" t="s">
        <v>82</v>
      </c>
    </row>
    <row r="109" spans="1:47" s="2" customFormat="1" ht="11.25">
      <c r="A109" s="35"/>
      <c r="B109" s="36"/>
      <c r="C109" s="37"/>
      <c r="D109" s="195" t="s">
        <v>143</v>
      </c>
      <c r="E109" s="37"/>
      <c r="F109" s="196" t="s">
        <v>174</v>
      </c>
      <c r="G109" s="37"/>
      <c r="H109" s="37"/>
      <c r="I109" s="192"/>
      <c r="J109" s="37"/>
      <c r="K109" s="37"/>
      <c r="L109" s="40"/>
      <c r="M109" s="193"/>
      <c r="N109" s="194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143</v>
      </c>
      <c r="AU109" s="18" t="s">
        <v>82</v>
      </c>
    </row>
    <row r="110" spans="1:47" s="2" customFormat="1" ht="39">
      <c r="A110" s="35"/>
      <c r="B110" s="36"/>
      <c r="C110" s="37"/>
      <c r="D110" s="190" t="s">
        <v>145</v>
      </c>
      <c r="E110" s="37"/>
      <c r="F110" s="197" t="s">
        <v>175</v>
      </c>
      <c r="G110" s="37"/>
      <c r="H110" s="37"/>
      <c r="I110" s="192"/>
      <c r="J110" s="37"/>
      <c r="K110" s="37"/>
      <c r="L110" s="40"/>
      <c r="M110" s="193"/>
      <c r="N110" s="194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145</v>
      </c>
      <c r="AU110" s="18" t="s">
        <v>82</v>
      </c>
    </row>
    <row r="111" spans="2:51" s="13" customFormat="1" ht="11.25">
      <c r="B111" s="198"/>
      <c r="C111" s="199"/>
      <c r="D111" s="190" t="s">
        <v>147</v>
      </c>
      <c r="E111" s="200" t="s">
        <v>19</v>
      </c>
      <c r="F111" s="201" t="s">
        <v>176</v>
      </c>
      <c r="G111" s="199"/>
      <c r="H111" s="202">
        <v>298.827</v>
      </c>
      <c r="I111" s="203"/>
      <c r="J111" s="199"/>
      <c r="K111" s="199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147</v>
      </c>
      <c r="AU111" s="208" t="s">
        <v>82</v>
      </c>
      <c r="AV111" s="13" t="s">
        <v>82</v>
      </c>
      <c r="AW111" s="13" t="s">
        <v>33</v>
      </c>
      <c r="AX111" s="13" t="s">
        <v>72</v>
      </c>
      <c r="AY111" s="208" t="s">
        <v>133</v>
      </c>
    </row>
    <row r="112" spans="2:51" s="14" customFormat="1" ht="11.25">
      <c r="B112" s="209"/>
      <c r="C112" s="210"/>
      <c r="D112" s="190" t="s">
        <v>147</v>
      </c>
      <c r="E112" s="211" t="s">
        <v>19</v>
      </c>
      <c r="F112" s="212" t="s">
        <v>149</v>
      </c>
      <c r="G112" s="210"/>
      <c r="H112" s="213">
        <v>298.827</v>
      </c>
      <c r="I112" s="214"/>
      <c r="J112" s="210"/>
      <c r="K112" s="210"/>
      <c r="L112" s="215"/>
      <c r="M112" s="216"/>
      <c r="N112" s="217"/>
      <c r="O112" s="217"/>
      <c r="P112" s="217"/>
      <c r="Q112" s="217"/>
      <c r="R112" s="217"/>
      <c r="S112" s="217"/>
      <c r="T112" s="218"/>
      <c r="AT112" s="219" t="s">
        <v>147</v>
      </c>
      <c r="AU112" s="219" t="s">
        <v>82</v>
      </c>
      <c r="AV112" s="14" t="s">
        <v>139</v>
      </c>
      <c r="AW112" s="14" t="s">
        <v>33</v>
      </c>
      <c r="AX112" s="14" t="s">
        <v>80</v>
      </c>
      <c r="AY112" s="219" t="s">
        <v>133</v>
      </c>
    </row>
    <row r="113" spans="1:65" s="2" customFormat="1" ht="37.9" customHeight="1">
      <c r="A113" s="35"/>
      <c r="B113" s="36"/>
      <c r="C113" s="176" t="s">
        <v>177</v>
      </c>
      <c r="D113" s="176" t="s">
        <v>135</v>
      </c>
      <c r="E113" s="177" t="s">
        <v>178</v>
      </c>
      <c r="F113" s="178" t="s">
        <v>179</v>
      </c>
      <c r="G113" s="179" t="s">
        <v>138</v>
      </c>
      <c r="H113" s="180">
        <v>298.827</v>
      </c>
      <c r="I113" s="181"/>
      <c r="J113" s="182">
        <f>ROUND(I113*H113,2)</f>
        <v>0</v>
      </c>
      <c r="K113" s="183"/>
      <c r="L113" s="40"/>
      <c r="M113" s="184" t="s">
        <v>19</v>
      </c>
      <c r="N113" s="185" t="s">
        <v>43</v>
      </c>
      <c r="O113" s="65"/>
      <c r="P113" s="186">
        <f>O113*H113</f>
        <v>0</v>
      </c>
      <c r="Q113" s="186">
        <v>0</v>
      </c>
      <c r="R113" s="186">
        <f>Q113*H113</f>
        <v>0</v>
      </c>
      <c r="S113" s="186">
        <v>0</v>
      </c>
      <c r="T113" s="187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8" t="s">
        <v>139</v>
      </c>
      <c r="AT113" s="188" t="s">
        <v>135</v>
      </c>
      <c r="AU113" s="188" t="s">
        <v>82</v>
      </c>
      <c r="AY113" s="18" t="s">
        <v>133</v>
      </c>
      <c r="BE113" s="189">
        <f>IF(N113="základní",J113,0)</f>
        <v>0</v>
      </c>
      <c r="BF113" s="189">
        <f>IF(N113="snížená",J113,0)</f>
        <v>0</v>
      </c>
      <c r="BG113" s="189">
        <f>IF(N113="zákl. přenesená",J113,0)</f>
        <v>0</v>
      </c>
      <c r="BH113" s="189">
        <f>IF(N113="sníž. přenesená",J113,0)</f>
        <v>0</v>
      </c>
      <c r="BI113" s="189">
        <f>IF(N113="nulová",J113,0)</f>
        <v>0</v>
      </c>
      <c r="BJ113" s="18" t="s">
        <v>80</v>
      </c>
      <c r="BK113" s="189">
        <f>ROUND(I113*H113,2)</f>
        <v>0</v>
      </c>
      <c r="BL113" s="18" t="s">
        <v>139</v>
      </c>
      <c r="BM113" s="188" t="s">
        <v>180</v>
      </c>
    </row>
    <row r="114" spans="1:47" s="2" customFormat="1" ht="39">
      <c r="A114" s="35"/>
      <c r="B114" s="36"/>
      <c r="C114" s="37"/>
      <c r="D114" s="190" t="s">
        <v>141</v>
      </c>
      <c r="E114" s="37"/>
      <c r="F114" s="191" t="s">
        <v>181</v>
      </c>
      <c r="G114" s="37"/>
      <c r="H114" s="37"/>
      <c r="I114" s="192"/>
      <c r="J114" s="37"/>
      <c r="K114" s="37"/>
      <c r="L114" s="40"/>
      <c r="M114" s="193"/>
      <c r="N114" s="194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141</v>
      </c>
      <c r="AU114" s="18" t="s">
        <v>82</v>
      </c>
    </row>
    <row r="115" spans="1:47" s="2" customFormat="1" ht="11.25">
      <c r="A115" s="35"/>
      <c r="B115" s="36"/>
      <c r="C115" s="37"/>
      <c r="D115" s="195" t="s">
        <v>143</v>
      </c>
      <c r="E115" s="37"/>
      <c r="F115" s="196" t="s">
        <v>182</v>
      </c>
      <c r="G115" s="37"/>
      <c r="H115" s="37"/>
      <c r="I115" s="192"/>
      <c r="J115" s="37"/>
      <c r="K115" s="37"/>
      <c r="L115" s="40"/>
      <c r="M115" s="193"/>
      <c r="N115" s="194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143</v>
      </c>
      <c r="AU115" s="18" t="s">
        <v>82</v>
      </c>
    </row>
    <row r="116" spans="1:47" s="2" customFormat="1" ht="39">
      <c r="A116" s="35"/>
      <c r="B116" s="36"/>
      <c r="C116" s="37"/>
      <c r="D116" s="190" t="s">
        <v>145</v>
      </c>
      <c r="E116" s="37"/>
      <c r="F116" s="197" t="s">
        <v>175</v>
      </c>
      <c r="G116" s="37"/>
      <c r="H116" s="37"/>
      <c r="I116" s="192"/>
      <c r="J116" s="37"/>
      <c r="K116" s="37"/>
      <c r="L116" s="40"/>
      <c r="M116" s="193"/>
      <c r="N116" s="194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145</v>
      </c>
      <c r="AU116" s="18" t="s">
        <v>82</v>
      </c>
    </row>
    <row r="117" spans="2:51" s="13" customFormat="1" ht="11.25">
      <c r="B117" s="198"/>
      <c r="C117" s="199"/>
      <c r="D117" s="190" t="s">
        <v>147</v>
      </c>
      <c r="E117" s="200" t="s">
        <v>19</v>
      </c>
      <c r="F117" s="201" t="s">
        <v>176</v>
      </c>
      <c r="G117" s="199"/>
      <c r="H117" s="202">
        <v>298.827</v>
      </c>
      <c r="I117" s="203"/>
      <c r="J117" s="199"/>
      <c r="K117" s="199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147</v>
      </c>
      <c r="AU117" s="208" t="s">
        <v>82</v>
      </c>
      <c r="AV117" s="13" t="s">
        <v>82</v>
      </c>
      <c r="AW117" s="13" t="s">
        <v>33</v>
      </c>
      <c r="AX117" s="13" t="s">
        <v>72</v>
      </c>
      <c r="AY117" s="208" t="s">
        <v>133</v>
      </c>
    </row>
    <row r="118" spans="2:51" s="14" customFormat="1" ht="11.25">
      <c r="B118" s="209"/>
      <c r="C118" s="210"/>
      <c r="D118" s="190" t="s">
        <v>147</v>
      </c>
      <c r="E118" s="211" t="s">
        <v>19</v>
      </c>
      <c r="F118" s="212" t="s">
        <v>149</v>
      </c>
      <c r="G118" s="210"/>
      <c r="H118" s="213">
        <v>298.827</v>
      </c>
      <c r="I118" s="214"/>
      <c r="J118" s="210"/>
      <c r="K118" s="210"/>
      <c r="L118" s="215"/>
      <c r="M118" s="216"/>
      <c r="N118" s="217"/>
      <c r="O118" s="217"/>
      <c r="P118" s="217"/>
      <c r="Q118" s="217"/>
      <c r="R118" s="217"/>
      <c r="S118" s="217"/>
      <c r="T118" s="218"/>
      <c r="AT118" s="219" t="s">
        <v>147</v>
      </c>
      <c r="AU118" s="219" t="s">
        <v>82</v>
      </c>
      <c r="AV118" s="14" t="s">
        <v>139</v>
      </c>
      <c r="AW118" s="14" t="s">
        <v>33</v>
      </c>
      <c r="AX118" s="14" t="s">
        <v>80</v>
      </c>
      <c r="AY118" s="219" t="s">
        <v>133</v>
      </c>
    </row>
    <row r="119" spans="1:65" s="2" customFormat="1" ht="24.2" customHeight="1">
      <c r="A119" s="35"/>
      <c r="B119" s="36"/>
      <c r="C119" s="176" t="s">
        <v>183</v>
      </c>
      <c r="D119" s="176" t="s">
        <v>135</v>
      </c>
      <c r="E119" s="177" t="s">
        <v>184</v>
      </c>
      <c r="F119" s="178" t="s">
        <v>185</v>
      </c>
      <c r="G119" s="179" t="s">
        <v>138</v>
      </c>
      <c r="H119" s="180">
        <v>598</v>
      </c>
      <c r="I119" s="181"/>
      <c r="J119" s="182">
        <f>ROUND(I119*H119,2)</f>
        <v>0</v>
      </c>
      <c r="K119" s="183"/>
      <c r="L119" s="40"/>
      <c r="M119" s="184" t="s">
        <v>19</v>
      </c>
      <c r="N119" s="185" t="s">
        <v>43</v>
      </c>
      <c r="O119" s="65"/>
      <c r="P119" s="186">
        <f>O119*H119</f>
        <v>0</v>
      </c>
      <c r="Q119" s="186">
        <v>0</v>
      </c>
      <c r="R119" s="186">
        <f>Q119*H119</f>
        <v>0</v>
      </c>
      <c r="S119" s="186">
        <v>0</v>
      </c>
      <c r="T119" s="18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8" t="s">
        <v>139</v>
      </c>
      <c r="AT119" s="188" t="s">
        <v>135</v>
      </c>
      <c r="AU119" s="188" t="s">
        <v>82</v>
      </c>
      <c r="AY119" s="18" t="s">
        <v>133</v>
      </c>
      <c r="BE119" s="189">
        <f>IF(N119="základní",J119,0)</f>
        <v>0</v>
      </c>
      <c r="BF119" s="189">
        <f>IF(N119="snížená",J119,0)</f>
        <v>0</v>
      </c>
      <c r="BG119" s="189">
        <f>IF(N119="zákl. přenesená",J119,0)</f>
        <v>0</v>
      </c>
      <c r="BH119" s="189">
        <f>IF(N119="sníž. přenesená",J119,0)</f>
        <v>0</v>
      </c>
      <c r="BI119" s="189">
        <f>IF(N119="nulová",J119,0)</f>
        <v>0</v>
      </c>
      <c r="BJ119" s="18" t="s">
        <v>80</v>
      </c>
      <c r="BK119" s="189">
        <f>ROUND(I119*H119,2)</f>
        <v>0</v>
      </c>
      <c r="BL119" s="18" t="s">
        <v>139</v>
      </c>
      <c r="BM119" s="188" t="s">
        <v>186</v>
      </c>
    </row>
    <row r="120" spans="1:47" s="2" customFormat="1" ht="29.25">
      <c r="A120" s="35"/>
      <c r="B120" s="36"/>
      <c r="C120" s="37"/>
      <c r="D120" s="190" t="s">
        <v>141</v>
      </c>
      <c r="E120" s="37"/>
      <c r="F120" s="191" t="s">
        <v>187</v>
      </c>
      <c r="G120" s="37"/>
      <c r="H120" s="37"/>
      <c r="I120" s="192"/>
      <c r="J120" s="37"/>
      <c r="K120" s="37"/>
      <c r="L120" s="40"/>
      <c r="M120" s="193"/>
      <c r="N120" s="194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141</v>
      </c>
      <c r="AU120" s="18" t="s">
        <v>82</v>
      </c>
    </row>
    <row r="121" spans="1:47" s="2" customFormat="1" ht="11.25">
      <c r="A121" s="35"/>
      <c r="B121" s="36"/>
      <c r="C121" s="37"/>
      <c r="D121" s="195" t="s">
        <v>143</v>
      </c>
      <c r="E121" s="37"/>
      <c r="F121" s="196" t="s">
        <v>188</v>
      </c>
      <c r="G121" s="37"/>
      <c r="H121" s="37"/>
      <c r="I121" s="192"/>
      <c r="J121" s="37"/>
      <c r="K121" s="37"/>
      <c r="L121" s="40"/>
      <c r="M121" s="193"/>
      <c r="N121" s="194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143</v>
      </c>
      <c r="AU121" s="18" t="s">
        <v>82</v>
      </c>
    </row>
    <row r="122" spans="1:47" s="2" customFormat="1" ht="48.75">
      <c r="A122" s="35"/>
      <c r="B122" s="36"/>
      <c r="C122" s="37"/>
      <c r="D122" s="190" t="s">
        <v>145</v>
      </c>
      <c r="E122" s="37"/>
      <c r="F122" s="197" t="s">
        <v>189</v>
      </c>
      <c r="G122" s="37"/>
      <c r="H122" s="37"/>
      <c r="I122" s="192"/>
      <c r="J122" s="37"/>
      <c r="K122" s="37"/>
      <c r="L122" s="40"/>
      <c r="M122" s="193"/>
      <c r="N122" s="194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145</v>
      </c>
      <c r="AU122" s="18" t="s">
        <v>82</v>
      </c>
    </row>
    <row r="123" spans="2:51" s="13" customFormat="1" ht="11.25">
      <c r="B123" s="198"/>
      <c r="C123" s="199"/>
      <c r="D123" s="190" t="s">
        <v>147</v>
      </c>
      <c r="E123" s="200" t="s">
        <v>190</v>
      </c>
      <c r="F123" s="201" t="s">
        <v>191</v>
      </c>
      <c r="G123" s="199"/>
      <c r="H123" s="202">
        <v>598</v>
      </c>
      <c r="I123" s="203"/>
      <c r="J123" s="199"/>
      <c r="K123" s="199"/>
      <c r="L123" s="204"/>
      <c r="M123" s="205"/>
      <c r="N123" s="206"/>
      <c r="O123" s="206"/>
      <c r="P123" s="206"/>
      <c r="Q123" s="206"/>
      <c r="R123" s="206"/>
      <c r="S123" s="206"/>
      <c r="T123" s="207"/>
      <c r="AT123" s="208" t="s">
        <v>147</v>
      </c>
      <c r="AU123" s="208" t="s">
        <v>82</v>
      </c>
      <c r="AV123" s="13" t="s">
        <v>82</v>
      </c>
      <c r="AW123" s="13" t="s">
        <v>33</v>
      </c>
      <c r="AX123" s="13" t="s">
        <v>72</v>
      </c>
      <c r="AY123" s="208" t="s">
        <v>133</v>
      </c>
    </row>
    <row r="124" spans="2:51" s="14" customFormat="1" ht="11.25">
      <c r="B124" s="209"/>
      <c r="C124" s="210"/>
      <c r="D124" s="190" t="s">
        <v>147</v>
      </c>
      <c r="E124" s="211" t="s">
        <v>19</v>
      </c>
      <c r="F124" s="212" t="s">
        <v>149</v>
      </c>
      <c r="G124" s="210"/>
      <c r="H124" s="213">
        <v>598</v>
      </c>
      <c r="I124" s="214"/>
      <c r="J124" s="210"/>
      <c r="K124" s="210"/>
      <c r="L124" s="215"/>
      <c r="M124" s="216"/>
      <c r="N124" s="217"/>
      <c r="O124" s="217"/>
      <c r="P124" s="217"/>
      <c r="Q124" s="217"/>
      <c r="R124" s="217"/>
      <c r="S124" s="217"/>
      <c r="T124" s="218"/>
      <c r="AT124" s="219" t="s">
        <v>147</v>
      </c>
      <c r="AU124" s="219" t="s">
        <v>82</v>
      </c>
      <c r="AV124" s="14" t="s">
        <v>139</v>
      </c>
      <c r="AW124" s="14" t="s">
        <v>33</v>
      </c>
      <c r="AX124" s="14" t="s">
        <v>80</v>
      </c>
      <c r="AY124" s="219" t="s">
        <v>133</v>
      </c>
    </row>
    <row r="125" spans="1:65" s="2" customFormat="1" ht="24.2" customHeight="1">
      <c r="A125" s="35"/>
      <c r="B125" s="36"/>
      <c r="C125" s="176" t="s">
        <v>192</v>
      </c>
      <c r="D125" s="176" t="s">
        <v>135</v>
      </c>
      <c r="E125" s="177" t="s">
        <v>193</v>
      </c>
      <c r="F125" s="178" t="s">
        <v>194</v>
      </c>
      <c r="G125" s="179" t="s">
        <v>138</v>
      </c>
      <c r="H125" s="180">
        <v>127</v>
      </c>
      <c r="I125" s="181"/>
      <c r="J125" s="182">
        <f>ROUND(I125*H125,2)</f>
        <v>0</v>
      </c>
      <c r="K125" s="183"/>
      <c r="L125" s="40"/>
      <c r="M125" s="184" t="s">
        <v>19</v>
      </c>
      <c r="N125" s="185" t="s">
        <v>43</v>
      </c>
      <c r="O125" s="65"/>
      <c r="P125" s="186">
        <f>O125*H125</f>
        <v>0</v>
      </c>
      <c r="Q125" s="186">
        <v>0</v>
      </c>
      <c r="R125" s="186">
        <f>Q125*H125</f>
        <v>0</v>
      </c>
      <c r="S125" s="186">
        <v>0</v>
      </c>
      <c r="T125" s="18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8" t="s">
        <v>139</v>
      </c>
      <c r="AT125" s="188" t="s">
        <v>135</v>
      </c>
      <c r="AU125" s="188" t="s">
        <v>82</v>
      </c>
      <c r="AY125" s="18" t="s">
        <v>133</v>
      </c>
      <c r="BE125" s="189">
        <f>IF(N125="základní",J125,0)</f>
        <v>0</v>
      </c>
      <c r="BF125" s="189">
        <f>IF(N125="snížená",J125,0)</f>
        <v>0</v>
      </c>
      <c r="BG125" s="189">
        <f>IF(N125="zákl. přenesená",J125,0)</f>
        <v>0</v>
      </c>
      <c r="BH125" s="189">
        <f>IF(N125="sníž. přenesená",J125,0)</f>
        <v>0</v>
      </c>
      <c r="BI125" s="189">
        <f>IF(N125="nulová",J125,0)</f>
        <v>0</v>
      </c>
      <c r="BJ125" s="18" t="s">
        <v>80</v>
      </c>
      <c r="BK125" s="189">
        <f>ROUND(I125*H125,2)</f>
        <v>0</v>
      </c>
      <c r="BL125" s="18" t="s">
        <v>139</v>
      </c>
      <c r="BM125" s="188" t="s">
        <v>195</v>
      </c>
    </row>
    <row r="126" spans="1:47" s="2" customFormat="1" ht="29.25">
      <c r="A126" s="35"/>
      <c r="B126" s="36"/>
      <c r="C126" s="37"/>
      <c r="D126" s="190" t="s">
        <v>141</v>
      </c>
      <c r="E126" s="37"/>
      <c r="F126" s="191" t="s">
        <v>196</v>
      </c>
      <c r="G126" s="37"/>
      <c r="H126" s="37"/>
      <c r="I126" s="192"/>
      <c r="J126" s="37"/>
      <c r="K126" s="37"/>
      <c r="L126" s="40"/>
      <c r="M126" s="193"/>
      <c r="N126" s="194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141</v>
      </c>
      <c r="AU126" s="18" t="s">
        <v>82</v>
      </c>
    </row>
    <row r="127" spans="1:47" s="2" customFormat="1" ht="11.25">
      <c r="A127" s="35"/>
      <c r="B127" s="36"/>
      <c r="C127" s="37"/>
      <c r="D127" s="195" t="s">
        <v>143</v>
      </c>
      <c r="E127" s="37"/>
      <c r="F127" s="196" t="s">
        <v>197</v>
      </c>
      <c r="G127" s="37"/>
      <c r="H127" s="37"/>
      <c r="I127" s="192"/>
      <c r="J127" s="37"/>
      <c r="K127" s="37"/>
      <c r="L127" s="40"/>
      <c r="M127" s="193"/>
      <c r="N127" s="194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143</v>
      </c>
      <c r="AU127" s="18" t="s">
        <v>82</v>
      </c>
    </row>
    <row r="128" spans="1:47" s="2" customFormat="1" ht="19.5">
      <c r="A128" s="35"/>
      <c r="B128" s="36"/>
      <c r="C128" s="37"/>
      <c r="D128" s="190" t="s">
        <v>145</v>
      </c>
      <c r="E128" s="37"/>
      <c r="F128" s="197" t="s">
        <v>198</v>
      </c>
      <c r="G128" s="37"/>
      <c r="H128" s="37"/>
      <c r="I128" s="192"/>
      <c r="J128" s="37"/>
      <c r="K128" s="37"/>
      <c r="L128" s="40"/>
      <c r="M128" s="193"/>
      <c r="N128" s="194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145</v>
      </c>
      <c r="AU128" s="18" t="s">
        <v>82</v>
      </c>
    </row>
    <row r="129" spans="2:51" s="13" customFormat="1" ht="11.25">
      <c r="B129" s="198"/>
      <c r="C129" s="199"/>
      <c r="D129" s="190" t="s">
        <v>147</v>
      </c>
      <c r="E129" s="200" t="s">
        <v>199</v>
      </c>
      <c r="F129" s="201" t="s">
        <v>200</v>
      </c>
      <c r="G129" s="199"/>
      <c r="H129" s="202">
        <v>127</v>
      </c>
      <c r="I129" s="203"/>
      <c r="J129" s="199"/>
      <c r="K129" s="199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147</v>
      </c>
      <c r="AU129" s="208" t="s">
        <v>82</v>
      </c>
      <c r="AV129" s="13" t="s">
        <v>82</v>
      </c>
      <c r="AW129" s="13" t="s">
        <v>33</v>
      </c>
      <c r="AX129" s="13" t="s">
        <v>72</v>
      </c>
      <c r="AY129" s="208" t="s">
        <v>133</v>
      </c>
    </row>
    <row r="130" spans="2:51" s="14" customFormat="1" ht="11.25">
      <c r="B130" s="209"/>
      <c r="C130" s="210"/>
      <c r="D130" s="190" t="s">
        <v>147</v>
      </c>
      <c r="E130" s="211" t="s">
        <v>19</v>
      </c>
      <c r="F130" s="212" t="s">
        <v>149</v>
      </c>
      <c r="G130" s="210"/>
      <c r="H130" s="213">
        <v>127</v>
      </c>
      <c r="I130" s="214"/>
      <c r="J130" s="210"/>
      <c r="K130" s="210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147</v>
      </c>
      <c r="AU130" s="219" t="s">
        <v>82</v>
      </c>
      <c r="AV130" s="14" t="s">
        <v>139</v>
      </c>
      <c r="AW130" s="14" t="s">
        <v>33</v>
      </c>
      <c r="AX130" s="14" t="s">
        <v>80</v>
      </c>
      <c r="AY130" s="219" t="s">
        <v>133</v>
      </c>
    </row>
    <row r="131" spans="1:65" s="2" customFormat="1" ht="24.2" customHeight="1">
      <c r="A131" s="35"/>
      <c r="B131" s="36"/>
      <c r="C131" s="176" t="s">
        <v>201</v>
      </c>
      <c r="D131" s="176" t="s">
        <v>135</v>
      </c>
      <c r="E131" s="177" t="s">
        <v>202</v>
      </c>
      <c r="F131" s="178" t="s">
        <v>203</v>
      </c>
      <c r="G131" s="179" t="s">
        <v>138</v>
      </c>
      <c r="H131" s="180">
        <v>24</v>
      </c>
      <c r="I131" s="181"/>
      <c r="J131" s="182">
        <f>ROUND(I131*H131,2)</f>
        <v>0</v>
      </c>
      <c r="K131" s="183"/>
      <c r="L131" s="40"/>
      <c r="M131" s="184" t="s">
        <v>19</v>
      </c>
      <c r="N131" s="185" t="s">
        <v>43</v>
      </c>
      <c r="O131" s="65"/>
      <c r="P131" s="186">
        <f>O131*H131</f>
        <v>0</v>
      </c>
      <c r="Q131" s="186">
        <v>0</v>
      </c>
      <c r="R131" s="186">
        <f>Q131*H131</f>
        <v>0</v>
      </c>
      <c r="S131" s="186">
        <v>0</v>
      </c>
      <c r="T131" s="18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8" t="s">
        <v>139</v>
      </c>
      <c r="AT131" s="188" t="s">
        <v>135</v>
      </c>
      <c r="AU131" s="188" t="s">
        <v>82</v>
      </c>
      <c r="AY131" s="18" t="s">
        <v>133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8" t="s">
        <v>80</v>
      </c>
      <c r="BK131" s="189">
        <f>ROUND(I131*H131,2)</f>
        <v>0</v>
      </c>
      <c r="BL131" s="18" t="s">
        <v>139</v>
      </c>
      <c r="BM131" s="188" t="s">
        <v>204</v>
      </c>
    </row>
    <row r="132" spans="1:47" s="2" customFormat="1" ht="29.25">
      <c r="A132" s="35"/>
      <c r="B132" s="36"/>
      <c r="C132" s="37"/>
      <c r="D132" s="190" t="s">
        <v>141</v>
      </c>
      <c r="E132" s="37"/>
      <c r="F132" s="191" t="s">
        <v>205</v>
      </c>
      <c r="G132" s="37"/>
      <c r="H132" s="37"/>
      <c r="I132" s="192"/>
      <c r="J132" s="37"/>
      <c r="K132" s="37"/>
      <c r="L132" s="40"/>
      <c r="M132" s="193"/>
      <c r="N132" s="194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141</v>
      </c>
      <c r="AU132" s="18" t="s">
        <v>82</v>
      </c>
    </row>
    <row r="133" spans="1:47" s="2" customFormat="1" ht="11.25">
      <c r="A133" s="35"/>
      <c r="B133" s="36"/>
      <c r="C133" s="37"/>
      <c r="D133" s="195" t="s">
        <v>143</v>
      </c>
      <c r="E133" s="37"/>
      <c r="F133" s="196" t="s">
        <v>206</v>
      </c>
      <c r="G133" s="37"/>
      <c r="H133" s="37"/>
      <c r="I133" s="192"/>
      <c r="J133" s="37"/>
      <c r="K133" s="37"/>
      <c r="L133" s="40"/>
      <c r="M133" s="193"/>
      <c r="N133" s="194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143</v>
      </c>
      <c r="AU133" s="18" t="s">
        <v>82</v>
      </c>
    </row>
    <row r="134" spans="1:47" s="2" customFormat="1" ht="19.5">
      <c r="A134" s="35"/>
      <c r="B134" s="36"/>
      <c r="C134" s="37"/>
      <c r="D134" s="190" t="s">
        <v>145</v>
      </c>
      <c r="E134" s="37"/>
      <c r="F134" s="197" t="s">
        <v>207</v>
      </c>
      <c r="G134" s="37"/>
      <c r="H134" s="37"/>
      <c r="I134" s="192"/>
      <c r="J134" s="37"/>
      <c r="K134" s="37"/>
      <c r="L134" s="40"/>
      <c r="M134" s="193"/>
      <c r="N134" s="194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145</v>
      </c>
      <c r="AU134" s="18" t="s">
        <v>82</v>
      </c>
    </row>
    <row r="135" spans="2:51" s="13" customFormat="1" ht="11.25">
      <c r="B135" s="198"/>
      <c r="C135" s="199"/>
      <c r="D135" s="190" t="s">
        <v>147</v>
      </c>
      <c r="E135" s="200" t="s">
        <v>208</v>
      </c>
      <c r="F135" s="201" t="s">
        <v>209</v>
      </c>
      <c r="G135" s="199"/>
      <c r="H135" s="202">
        <v>24</v>
      </c>
      <c r="I135" s="203"/>
      <c r="J135" s="199"/>
      <c r="K135" s="199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147</v>
      </c>
      <c r="AU135" s="208" t="s">
        <v>82</v>
      </c>
      <c r="AV135" s="13" t="s">
        <v>82</v>
      </c>
      <c r="AW135" s="13" t="s">
        <v>33</v>
      </c>
      <c r="AX135" s="13" t="s">
        <v>72</v>
      </c>
      <c r="AY135" s="208" t="s">
        <v>133</v>
      </c>
    </row>
    <row r="136" spans="2:51" s="14" customFormat="1" ht="11.25">
      <c r="B136" s="209"/>
      <c r="C136" s="210"/>
      <c r="D136" s="190" t="s">
        <v>147</v>
      </c>
      <c r="E136" s="211" t="s">
        <v>19</v>
      </c>
      <c r="F136" s="212" t="s">
        <v>149</v>
      </c>
      <c r="G136" s="210"/>
      <c r="H136" s="213">
        <v>24</v>
      </c>
      <c r="I136" s="214"/>
      <c r="J136" s="210"/>
      <c r="K136" s="210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147</v>
      </c>
      <c r="AU136" s="219" t="s">
        <v>82</v>
      </c>
      <c r="AV136" s="14" t="s">
        <v>139</v>
      </c>
      <c r="AW136" s="14" t="s">
        <v>33</v>
      </c>
      <c r="AX136" s="14" t="s">
        <v>80</v>
      </c>
      <c r="AY136" s="219" t="s">
        <v>133</v>
      </c>
    </row>
    <row r="137" spans="1:65" s="2" customFormat="1" ht="24.2" customHeight="1">
      <c r="A137" s="35"/>
      <c r="B137" s="36"/>
      <c r="C137" s="176" t="s">
        <v>210</v>
      </c>
      <c r="D137" s="176" t="s">
        <v>135</v>
      </c>
      <c r="E137" s="177" t="s">
        <v>211</v>
      </c>
      <c r="F137" s="178" t="s">
        <v>212</v>
      </c>
      <c r="G137" s="179" t="s">
        <v>213</v>
      </c>
      <c r="H137" s="180">
        <v>387</v>
      </c>
      <c r="I137" s="181"/>
      <c r="J137" s="182">
        <f>ROUND(I137*H137,2)</f>
        <v>0</v>
      </c>
      <c r="K137" s="183"/>
      <c r="L137" s="40"/>
      <c r="M137" s="184" t="s">
        <v>19</v>
      </c>
      <c r="N137" s="185" t="s">
        <v>43</v>
      </c>
      <c r="O137" s="65"/>
      <c r="P137" s="186">
        <f>O137*H137</f>
        <v>0</v>
      </c>
      <c r="Q137" s="186">
        <v>0</v>
      </c>
      <c r="R137" s="186">
        <f>Q137*H137</f>
        <v>0</v>
      </c>
      <c r="S137" s="186">
        <v>0</v>
      </c>
      <c r="T137" s="18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8" t="s">
        <v>139</v>
      </c>
      <c r="AT137" s="188" t="s">
        <v>135</v>
      </c>
      <c r="AU137" s="188" t="s">
        <v>82</v>
      </c>
      <c r="AY137" s="18" t="s">
        <v>133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8" t="s">
        <v>80</v>
      </c>
      <c r="BK137" s="189">
        <f>ROUND(I137*H137,2)</f>
        <v>0</v>
      </c>
      <c r="BL137" s="18" t="s">
        <v>139</v>
      </c>
      <c r="BM137" s="188" t="s">
        <v>214</v>
      </c>
    </row>
    <row r="138" spans="1:47" s="2" customFormat="1" ht="19.5">
      <c r="A138" s="35"/>
      <c r="B138" s="36"/>
      <c r="C138" s="37"/>
      <c r="D138" s="190" t="s">
        <v>141</v>
      </c>
      <c r="E138" s="37"/>
      <c r="F138" s="191" t="s">
        <v>215</v>
      </c>
      <c r="G138" s="37"/>
      <c r="H138" s="37"/>
      <c r="I138" s="192"/>
      <c r="J138" s="37"/>
      <c r="K138" s="37"/>
      <c r="L138" s="40"/>
      <c r="M138" s="193"/>
      <c r="N138" s="194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141</v>
      </c>
      <c r="AU138" s="18" t="s">
        <v>82</v>
      </c>
    </row>
    <row r="139" spans="1:47" s="2" customFormat="1" ht="11.25">
      <c r="A139" s="35"/>
      <c r="B139" s="36"/>
      <c r="C139" s="37"/>
      <c r="D139" s="195" t="s">
        <v>143</v>
      </c>
      <c r="E139" s="37"/>
      <c r="F139" s="196" t="s">
        <v>216</v>
      </c>
      <c r="G139" s="37"/>
      <c r="H139" s="37"/>
      <c r="I139" s="192"/>
      <c r="J139" s="37"/>
      <c r="K139" s="37"/>
      <c r="L139" s="40"/>
      <c r="M139" s="193"/>
      <c r="N139" s="194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143</v>
      </c>
      <c r="AU139" s="18" t="s">
        <v>82</v>
      </c>
    </row>
    <row r="140" spans="2:51" s="13" customFormat="1" ht="11.25">
      <c r="B140" s="198"/>
      <c r="C140" s="199"/>
      <c r="D140" s="190" t="s">
        <v>147</v>
      </c>
      <c r="E140" s="200" t="s">
        <v>19</v>
      </c>
      <c r="F140" s="201" t="s">
        <v>89</v>
      </c>
      <c r="G140" s="199"/>
      <c r="H140" s="202">
        <v>387</v>
      </c>
      <c r="I140" s="203"/>
      <c r="J140" s="199"/>
      <c r="K140" s="199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147</v>
      </c>
      <c r="AU140" s="208" t="s">
        <v>82</v>
      </c>
      <c r="AV140" s="13" t="s">
        <v>82</v>
      </c>
      <c r="AW140" s="13" t="s">
        <v>33</v>
      </c>
      <c r="AX140" s="13" t="s">
        <v>80</v>
      </c>
      <c r="AY140" s="208" t="s">
        <v>133</v>
      </c>
    </row>
    <row r="141" spans="1:65" s="2" customFormat="1" ht="16.5" customHeight="1">
      <c r="A141" s="35"/>
      <c r="B141" s="36"/>
      <c r="C141" s="220" t="s">
        <v>217</v>
      </c>
      <c r="D141" s="220" t="s">
        <v>218</v>
      </c>
      <c r="E141" s="221" t="s">
        <v>219</v>
      </c>
      <c r="F141" s="222" t="s">
        <v>220</v>
      </c>
      <c r="G141" s="223" t="s">
        <v>221</v>
      </c>
      <c r="H141" s="224">
        <v>7.74</v>
      </c>
      <c r="I141" s="225"/>
      <c r="J141" s="226">
        <f>ROUND(I141*H141,2)</f>
        <v>0</v>
      </c>
      <c r="K141" s="227"/>
      <c r="L141" s="228"/>
      <c r="M141" s="229" t="s">
        <v>19</v>
      </c>
      <c r="N141" s="230" t="s">
        <v>43</v>
      </c>
      <c r="O141" s="65"/>
      <c r="P141" s="186">
        <f>O141*H141</f>
        <v>0</v>
      </c>
      <c r="Q141" s="186">
        <v>0.001</v>
      </c>
      <c r="R141" s="186">
        <f>Q141*H141</f>
        <v>0.00774</v>
      </c>
      <c r="S141" s="186">
        <v>0</v>
      </c>
      <c r="T141" s="18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8" t="s">
        <v>192</v>
      </c>
      <c r="AT141" s="188" t="s">
        <v>218</v>
      </c>
      <c r="AU141" s="188" t="s">
        <v>82</v>
      </c>
      <c r="AY141" s="18" t="s">
        <v>133</v>
      </c>
      <c r="BE141" s="189">
        <f>IF(N141="základní",J141,0)</f>
        <v>0</v>
      </c>
      <c r="BF141" s="189">
        <f>IF(N141="snížená",J141,0)</f>
        <v>0</v>
      </c>
      <c r="BG141" s="189">
        <f>IF(N141="zákl. přenesená",J141,0)</f>
        <v>0</v>
      </c>
      <c r="BH141" s="189">
        <f>IF(N141="sníž. přenesená",J141,0)</f>
        <v>0</v>
      </c>
      <c r="BI141" s="189">
        <f>IF(N141="nulová",J141,0)</f>
        <v>0</v>
      </c>
      <c r="BJ141" s="18" t="s">
        <v>80</v>
      </c>
      <c r="BK141" s="189">
        <f>ROUND(I141*H141,2)</f>
        <v>0</v>
      </c>
      <c r="BL141" s="18" t="s">
        <v>139</v>
      </c>
      <c r="BM141" s="188" t="s">
        <v>222</v>
      </c>
    </row>
    <row r="142" spans="1:47" s="2" customFormat="1" ht="11.25">
      <c r="A142" s="35"/>
      <c r="B142" s="36"/>
      <c r="C142" s="37"/>
      <c r="D142" s="190" t="s">
        <v>141</v>
      </c>
      <c r="E142" s="37"/>
      <c r="F142" s="191" t="s">
        <v>220</v>
      </c>
      <c r="G142" s="37"/>
      <c r="H142" s="37"/>
      <c r="I142" s="192"/>
      <c r="J142" s="37"/>
      <c r="K142" s="37"/>
      <c r="L142" s="40"/>
      <c r="M142" s="193"/>
      <c r="N142" s="194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141</v>
      </c>
      <c r="AU142" s="18" t="s">
        <v>82</v>
      </c>
    </row>
    <row r="143" spans="2:51" s="13" customFormat="1" ht="11.25">
      <c r="B143" s="198"/>
      <c r="C143" s="199"/>
      <c r="D143" s="190" t="s">
        <v>147</v>
      </c>
      <c r="E143" s="199"/>
      <c r="F143" s="201" t="s">
        <v>223</v>
      </c>
      <c r="G143" s="199"/>
      <c r="H143" s="202">
        <v>7.74</v>
      </c>
      <c r="I143" s="203"/>
      <c r="J143" s="199"/>
      <c r="K143" s="199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147</v>
      </c>
      <c r="AU143" s="208" t="s">
        <v>82</v>
      </c>
      <c r="AV143" s="13" t="s">
        <v>82</v>
      </c>
      <c r="AW143" s="13" t="s">
        <v>4</v>
      </c>
      <c r="AX143" s="13" t="s">
        <v>80</v>
      </c>
      <c r="AY143" s="208" t="s">
        <v>133</v>
      </c>
    </row>
    <row r="144" spans="1:65" s="2" customFormat="1" ht="24.2" customHeight="1">
      <c r="A144" s="35"/>
      <c r="B144" s="36"/>
      <c r="C144" s="176" t="s">
        <v>8</v>
      </c>
      <c r="D144" s="176" t="s">
        <v>135</v>
      </c>
      <c r="E144" s="177" t="s">
        <v>224</v>
      </c>
      <c r="F144" s="178" t="s">
        <v>225</v>
      </c>
      <c r="G144" s="179" t="s">
        <v>213</v>
      </c>
      <c r="H144" s="180">
        <v>724</v>
      </c>
      <c r="I144" s="181"/>
      <c r="J144" s="182">
        <f>ROUND(I144*H144,2)</f>
        <v>0</v>
      </c>
      <c r="K144" s="183"/>
      <c r="L144" s="40"/>
      <c r="M144" s="184" t="s">
        <v>19</v>
      </c>
      <c r="N144" s="185" t="s">
        <v>43</v>
      </c>
      <c r="O144" s="65"/>
      <c r="P144" s="186">
        <f>O144*H144</f>
        <v>0</v>
      </c>
      <c r="Q144" s="186">
        <v>0</v>
      </c>
      <c r="R144" s="186">
        <f>Q144*H144</f>
        <v>0</v>
      </c>
      <c r="S144" s="186">
        <v>0</v>
      </c>
      <c r="T144" s="18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8" t="s">
        <v>139</v>
      </c>
      <c r="AT144" s="188" t="s">
        <v>135</v>
      </c>
      <c r="AU144" s="188" t="s">
        <v>82</v>
      </c>
      <c r="AY144" s="18" t="s">
        <v>133</v>
      </c>
      <c r="BE144" s="189">
        <f>IF(N144="základní",J144,0)</f>
        <v>0</v>
      </c>
      <c r="BF144" s="189">
        <f>IF(N144="snížená",J144,0)</f>
        <v>0</v>
      </c>
      <c r="BG144" s="189">
        <f>IF(N144="zákl. přenesená",J144,0)</f>
        <v>0</v>
      </c>
      <c r="BH144" s="189">
        <f>IF(N144="sníž. přenesená",J144,0)</f>
        <v>0</v>
      </c>
      <c r="BI144" s="189">
        <f>IF(N144="nulová",J144,0)</f>
        <v>0</v>
      </c>
      <c r="BJ144" s="18" t="s">
        <v>80</v>
      </c>
      <c r="BK144" s="189">
        <f>ROUND(I144*H144,2)</f>
        <v>0</v>
      </c>
      <c r="BL144" s="18" t="s">
        <v>139</v>
      </c>
      <c r="BM144" s="188" t="s">
        <v>226</v>
      </c>
    </row>
    <row r="145" spans="1:47" s="2" customFormat="1" ht="19.5">
      <c r="A145" s="35"/>
      <c r="B145" s="36"/>
      <c r="C145" s="37"/>
      <c r="D145" s="190" t="s">
        <v>141</v>
      </c>
      <c r="E145" s="37"/>
      <c r="F145" s="191" t="s">
        <v>227</v>
      </c>
      <c r="G145" s="37"/>
      <c r="H145" s="37"/>
      <c r="I145" s="192"/>
      <c r="J145" s="37"/>
      <c r="K145" s="37"/>
      <c r="L145" s="40"/>
      <c r="M145" s="193"/>
      <c r="N145" s="194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141</v>
      </c>
      <c r="AU145" s="18" t="s">
        <v>82</v>
      </c>
    </row>
    <row r="146" spans="1:47" s="2" customFormat="1" ht="11.25">
      <c r="A146" s="35"/>
      <c r="B146" s="36"/>
      <c r="C146" s="37"/>
      <c r="D146" s="195" t="s">
        <v>143</v>
      </c>
      <c r="E146" s="37"/>
      <c r="F146" s="196" t="s">
        <v>228</v>
      </c>
      <c r="G146" s="37"/>
      <c r="H146" s="37"/>
      <c r="I146" s="192"/>
      <c r="J146" s="37"/>
      <c r="K146" s="37"/>
      <c r="L146" s="40"/>
      <c r="M146" s="193"/>
      <c r="N146" s="194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143</v>
      </c>
      <c r="AU146" s="18" t="s">
        <v>82</v>
      </c>
    </row>
    <row r="147" spans="2:51" s="13" customFormat="1" ht="11.25">
      <c r="B147" s="198"/>
      <c r="C147" s="199"/>
      <c r="D147" s="190" t="s">
        <v>147</v>
      </c>
      <c r="E147" s="200" t="s">
        <v>19</v>
      </c>
      <c r="F147" s="201" t="s">
        <v>96</v>
      </c>
      <c r="G147" s="199"/>
      <c r="H147" s="202">
        <v>724</v>
      </c>
      <c r="I147" s="203"/>
      <c r="J147" s="199"/>
      <c r="K147" s="199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147</v>
      </c>
      <c r="AU147" s="208" t="s">
        <v>82</v>
      </c>
      <c r="AV147" s="13" t="s">
        <v>82</v>
      </c>
      <c r="AW147" s="13" t="s">
        <v>33</v>
      </c>
      <c r="AX147" s="13" t="s">
        <v>72</v>
      </c>
      <c r="AY147" s="208" t="s">
        <v>133</v>
      </c>
    </row>
    <row r="148" spans="2:51" s="14" customFormat="1" ht="11.25">
      <c r="B148" s="209"/>
      <c r="C148" s="210"/>
      <c r="D148" s="190" t="s">
        <v>147</v>
      </c>
      <c r="E148" s="211" t="s">
        <v>19</v>
      </c>
      <c r="F148" s="212" t="s">
        <v>149</v>
      </c>
      <c r="G148" s="210"/>
      <c r="H148" s="213">
        <v>724</v>
      </c>
      <c r="I148" s="214"/>
      <c r="J148" s="210"/>
      <c r="K148" s="210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147</v>
      </c>
      <c r="AU148" s="219" t="s">
        <v>82</v>
      </c>
      <c r="AV148" s="14" t="s">
        <v>139</v>
      </c>
      <c r="AW148" s="14" t="s">
        <v>33</v>
      </c>
      <c r="AX148" s="14" t="s">
        <v>80</v>
      </c>
      <c r="AY148" s="219" t="s">
        <v>133</v>
      </c>
    </row>
    <row r="149" spans="1:65" s="2" customFormat="1" ht="16.5" customHeight="1">
      <c r="A149" s="35"/>
      <c r="B149" s="36"/>
      <c r="C149" s="220" t="s">
        <v>229</v>
      </c>
      <c r="D149" s="220" t="s">
        <v>218</v>
      </c>
      <c r="E149" s="221" t="s">
        <v>230</v>
      </c>
      <c r="F149" s="222" t="s">
        <v>231</v>
      </c>
      <c r="G149" s="223" t="s">
        <v>221</v>
      </c>
      <c r="H149" s="224">
        <v>14.48</v>
      </c>
      <c r="I149" s="225"/>
      <c r="J149" s="226">
        <f>ROUND(I149*H149,2)</f>
        <v>0</v>
      </c>
      <c r="K149" s="227"/>
      <c r="L149" s="228"/>
      <c r="M149" s="229" t="s">
        <v>19</v>
      </c>
      <c r="N149" s="230" t="s">
        <v>43</v>
      </c>
      <c r="O149" s="65"/>
      <c r="P149" s="186">
        <f>O149*H149</f>
        <v>0</v>
      </c>
      <c r="Q149" s="186">
        <v>0.001</v>
      </c>
      <c r="R149" s="186">
        <f>Q149*H149</f>
        <v>0.014480000000000002</v>
      </c>
      <c r="S149" s="186">
        <v>0</v>
      </c>
      <c r="T149" s="18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8" t="s">
        <v>192</v>
      </c>
      <c r="AT149" s="188" t="s">
        <v>218</v>
      </c>
      <c r="AU149" s="188" t="s">
        <v>82</v>
      </c>
      <c r="AY149" s="18" t="s">
        <v>133</v>
      </c>
      <c r="BE149" s="189">
        <f>IF(N149="základní",J149,0)</f>
        <v>0</v>
      </c>
      <c r="BF149" s="189">
        <f>IF(N149="snížená",J149,0)</f>
        <v>0</v>
      </c>
      <c r="BG149" s="189">
        <f>IF(N149="zákl. přenesená",J149,0)</f>
        <v>0</v>
      </c>
      <c r="BH149" s="189">
        <f>IF(N149="sníž. přenesená",J149,0)</f>
        <v>0</v>
      </c>
      <c r="BI149" s="189">
        <f>IF(N149="nulová",J149,0)</f>
        <v>0</v>
      </c>
      <c r="BJ149" s="18" t="s">
        <v>80</v>
      </c>
      <c r="BK149" s="189">
        <f>ROUND(I149*H149,2)</f>
        <v>0</v>
      </c>
      <c r="BL149" s="18" t="s">
        <v>139</v>
      </c>
      <c r="BM149" s="188" t="s">
        <v>232</v>
      </c>
    </row>
    <row r="150" spans="1:47" s="2" customFormat="1" ht="11.25">
      <c r="A150" s="35"/>
      <c r="B150" s="36"/>
      <c r="C150" s="37"/>
      <c r="D150" s="190" t="s">
        <v>141</v>
      </c>
      <c r="E150" s="37"/>
      <c r="F150" s="191" t="s">
        <v>231</v>
      </c>
      <c r="G150" s="37"/>
      <c r="H150" s="37"/>
      <c r="I150" s="192"/>
      <c r="J150" s="37"/>
      <c r="K150" s="37"/>
      <c r="L150" s="40"/>
      <c r="M150" s="193"/>
      <c r="N150" s="194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141</v>
      </c>
      <c r="AU150" s="18" t="s">
        <v>82</v>
      </c>
    </row>
    <row r="151" spans="2:51" s="13" customFormat="1" ht="11.25">
      <c r="B151" s="198"/>
      <c r="C151" s="199"/>
      <c r="D151" s="190" t="s">
        <v>147</v>
      </c>
      <c r="E151" s="199"/>
      <c r="F151" s="201" t="s">
        <v>233</v>
      </c>
      <c r="G151" s="199"/>
      <c r="H151" s="202">
        <v>14.48</v>
      </c>
      <c r="I151" s="203"/>
      <c r="J151" s="199"/>
      <c r="K151" s="199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147</v>
      </c>
      <c r="AU151" s="208" t="s">
        <v>82</v>
      </c>
      <c r="AV151" s="13" t="s">
        <v>82</v>
      </c>
      <c r="AW151" s="13" t="s">
        <v>4</v>
      </c>
      <c r="AX151" s="13" t="s">
        <v>80</v>
      </c>
      <c r="AY151" s="208" t="s">
        <v>133</v>
      </c>
    </row>
    <row r="152" spans="1:65" s="2" customFormat="1" ht="24.2" customHeight="1">
      <c r="A152" s="35"/>
      <c r="B152" s="36"/>
      <c r="C152" s="176" t="s">
        <v>234</v>
      </c>
      <c r="D152" s="176" t="s">
        <v>135</v>
      </c>
      <c r="E152" s="177" t="s">
        <v>235</v>
      </c>
      <c r="F152" s="178" t="s">
        <v>236</v>
      </c>
      <c r="G152" s="179" t="s">
        <v>213</v>
      </c>
      <c r="H152" s="180">
        <v>387</v>
      </c>
      <c r="I152" s="181"/>
      <c r="J152" s="182">
        <f>ROUND(I152*H152,2)</f>
        <v>0</v>
      </c>
      <c r="K152" s="183"/>
      <c r="L152" s="40"/>
      <c r="M152" s="184" t="s">
        <v>19</v>
      </c>
      <c r="N152" s="185" t="s">
        <v>43</v>
      </c>
      <c r="O152" s="65"/>
      <c r="P152" s="186">
        <f>O152*H152</f>
        <v>0</v>
      </c>
      <c r="Q152" s="186">
        <v>0</v>
      </c>
      <c r="R152" s="186">
        <f>Q152*H152</f>
        <v>0</v>
      </c>
      <c r="S152" s="186">
        <v>0</v>
      </c>
      <c r="T152" s="18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8" t="s">
        <v>139</v>
      </c>
      <c r="AT152" s="188" t="s">
        <v>135</v>
      </c>
      <c r="AU152" s="188" t="s">
        <v>82</v>
      </c>
      <c r="AY152" s="18" t="s">
        <v>133</v>
      </c>
      <c r="BE152" s="189">
        <f>IF(N152="základní",J152,0)</f>
        <v>0</v>
      </c>
      <c r="BF152" s="189">
        <f>IF(N152="snížená",J152,0)</f>
        <v>0</v>
      </c>
      <c r="BG152" s="189">
        <f>IF(N152="zákl. přenesená",J152,0)</f>
        <v>0</v>
      </c>
      <c r="BH152" s="189">
        <f>IF(N152="sníž. přenesená",J152,0)</f>
        <v>0</v>
      </c>
      <c r="BI152" s="189">
        <f>IF(N152="nulová",J152,0)</f>
        <v>0</v>
      </c>
      <c r="BJ152" s="18" t="s">
        <v>80</v>
      </c>
      <c r="BK152" s="189">
        <f>ROUND(I152*H152,2)</f>
        <v>0</v>
      </c>
      <c r="BL152" s="18" t="s">
        <v>139</v>
      </c>
      <c r="BM152" s="188" t="s">
        <v>237</v>
      </c>
    </row>
    <row r="153" spans="1:47" s="2" customFormat="1" ht="19.5">
      <c r="A153" s="35"/>
      <c r="B153" s="36"/>
      <c r="C153" s="37"/>
      <c r="D153" s="190" t="s">
        <v>141</v>
      </c>
      <c r="E153" s="37"/>
      <c r="F153" s="191" t="s">
        <v>238</v>
      </c>
      <c r="G153" s="37"/>
      <c r="H153" s="37"/>
      <c r="I153" s="192"/>
      <c r="J153" s="37"/>
      <c r="K153" s="37"/>
      <c r="L153" s="40"/>
      <c r="M153" s="193"/>
      <c r="N153" s="194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141</v>
      </c>
      <c r="AU153" s="18" t="s">
        <v>82</v>
      </c>
    </row>
    <row r="154" spans="1:47" s="2" customFormat="1" ht="11.25">
      <c r="A154" s="35"/>
      <c r="B154" s="36"/>
      <c r="C154" s="37"/>
      <c r="D154" s="195" t="s">
        <v>143</v>
      </c>
      <c r="E154" s="37"/>
      <c r="F154" s="196" t="s">
        <v>239</v>
      </c>
      <c r="G154" s="37"/>
      <c r="H154" s="37"/>
      <c r="I154" s="192"/>
      <c r="J154" s="37"/>
      <c r="K154" s="37"/>
      <c r="L154" s="40"/>
      <c r="M154" s="193"/>
      <c r="N154" s="194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143</v>
      </c>
      <c r="AU154" s="18" t="s">
        <v>82</v>
      </c>
    </row>
    <row r="155" spans="2:51" s="13" customFormat="1" ht="11.25">
      <c r="B155" s="198"/>
      <c r="C155" s="199"/>
      <c r="D155" s="190" t="s">
        <v>147</v>
      </c>
      <c r="E155" s="200" t="s">
        <v>89</v>
      </c>
      <c r="F155" s="201" t="s">
        <v>240</v>
      </c>
      <c r="G155" s="199"/>
      <c r="H155" s="202">
        <v>387</v>
      </c>
      <c r="I155" s="203"/>
      <c r="J155" s="199"/>
      <c r="K155" s="199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147</v>
      </c>
      <c r="AU155" s="208" t="s">
        <v>82</v>
      </c>
      <c r="AV155" s="13" t="s">
        <v>82</v>
      </c>
      <c r="AW155" s="13" t="s">
        <v>33</v>
      </c>
      <c r="AX155" s="13" t="s">
        <v>72</v>
      </c>
      <c r="AY155" s="208" t="s">
        <v>133</v>
      </c>
    </row>
    <row r="156" spans="2:51" s="14" customFormat="1" ht="11.25">
      <c r="B156" s="209"/>
      <c r="C156" s="210"/>
      <c r="D156" s="190" t="s">
        <v>147</v>
      </c>
      <c r="E156" s="211" t="s">
        <v>19</v>
      </c>
      <c r="F156" s="212" t="s">
        <v>149</v>
      </c>
      <c r="G156" s="210"/>
      <c r="H156" s="213">
        <v>387</v>
      </c>
      <c r="I156" s="214"/>
      <c r="J156" s="210"/>
      <c r="K156" s="210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147</v>
      </c>
      <c r="AU156" s="219" t="s">
        <v>82</v>
      </c>
      <c r="AV156" s="14" t="s">
        <v>139</v>
      </c>
      <c r="AW156" s="14" t="s">
        <v>33</v>
      </c>
      <c r="AX156" s="14" t="s">
        <v>80</v>
      </c>
      <c r="AY156" s="219" t="s">
        <v>133</v>
      </c>
    </row>
    <row r="157" spans="1:65" s="2" customFormat="1" ht="16.5" customHeight="1">
      <c r="A157" s="35"/>
      <c r="B157" s="36"/>
      <c r="C157" s="176" t="s">
        <v>241</v>
      </c>
      <c r="D157" s="176" t="s">
        <v>135</v>
      </c>
      <c r="E157" s="177" t="s">
        <v>242</v>
      </c>
      <c r="F157" s="178" t="s">
        <v>243</v>
      </c>
      <c r="G157" s="179" t="s">
        <v>213</v>
      </c>
      <c r="H157" s="180">
        <v>724</v>
      </c>
      <c r="I157" s="181"/>
      <c r="J157" s="182">
        <f>ROUND(I157*H157,2)</f>
        <v>0</v>
      </c>
      <c r="K157" s="183"/>
      <c r="L157" s="40"/>
      <c r="M157" s="184" t="s">
        <v>19</v>
      </c>
      <c r="N157" s="185" t="s">
        <v>43</v>
      </c>
      <c r="O157" s="65"/>
      <c r="P157" s="186">
        <f>O157*H157</f>
        <v>0</v>
      </c>
      <c r="Q157" s="186">
        <v>0</v>
      </c>
      <c r="R157" s="186">
        <f>Q157*H157</f>
        <v>0</v>
      </c>
      <c r="S157" s="186">
        <v>0</v>
      </c>
      <c r="T157" s="18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8" t="s">
        <v>139</v>
      </c>
      <c r="AT157" s="188" t="s">
        <v>135</v>
      </c>
      <c r="AU157" s="188" t="s">
        <v>82</v>
      </c>
      <c r="AY157" s="18" t="s">
        <v>133</v>
      </c>
      <c r="BE157" s="189">
        <f>IF(N157="základní",J157,0)</f>
        <v>0</v>
      </c>
      <c r="BF157" s="189">
        <f>IF(N157="snížená",J157,0)</f>
        <v>0</v>
      </c>
      <c r="BG157" s="189">
        <f>IF(N157="zákl. přenesená",J157,0)</f>
        <v>0</v>
      </c>
      <c r="BH157" s="189">
        <f>IF(N157="sníž. přenesená",J157,0)</f>
        <v>0</v>
      </c>
      <c r="BI157" s="189">
        <f>IF(N157="nulová",J157,0)</f>
        <v>0</v>
      </c>
      <c r="BJ157" s="18" t="s">
        <v>80</v>
      </c>
      <c r="BK157" s="189">
        <f>ROUND(I157*H157,2)</f>
        <v>0</v>
      </c>
      <c r="BL157" s="18" t="s">
        <v>139</v>
      </c>
      <c r="BM157" s="188" t="s">
        <v>244</v>
      </c>
    </row>
    <row r="158" spans="1:47" s="2" customFormat="1" ht="29.25">
      <c r="A158" s="35"/>
      <c r="B158" s="36"/>
      <c r="C158" s="37"/>
      <c r="D158" s="190" t="s">
        <v>141</v>
      </c>
      <c r="E158" s="37"/>
      <c r="F158" s="191" t="s">
        <v>245</v>
      </c>
      <c r="G158" s="37"/>
      <c r="H158" s="37"/>
      <c r="I158" s="192"/>
      <c r="J158" s="37"/>
      <c r="K158" s="37"/>
      <c r="L158" s="40"/>
      <c r="M158" s="193"/>
      <c r="N158" s="194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141</v>
      </c>
      <c r="AU158" s="18" t="s">
        <v>82</v>
      </c>
    </row>
    <row r="159" spans="1:47" s="2" customFormat="1" ht="11.25">
      <c r="A159" s="35"/>
      <c r="B159" s="36"/>
      <c r="C159" s="37"/>
      <c r="D159" s="195" t="s">
        <v>143</v>
      </c>
      <c r="E159" s="37"/>
      <c r="F159" s="196" t="s">
        <v>246</v>
      </c>
      <c r="G159" s="37"/>
      <c r="H159" s="37"/>
      <c r="I159" s="192"/>
      <c r="J159" s="37"/>
      <c r="K159" s="37"/>
      <c r="L159" s="40"/>
      <c r="M159" s="193"/>
      <c r="N159" s="194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143</v>
      </c>
      <c r="AU159" s="18" t="s">
        <v>82</v>
      </c>
    </row>
    <row r="160" spans="2:51" s="13" customFormat="1" ht="11.25">
      <c r="B160" s="198"/>
      <c r="C160" s="199"/>
      <c r="D160" s="190" t="s">
        <v>147</v>
      </c>
      <c r="E160" s="200" t="s">
        <v>96</v>
      </c>
      <c r="F160" s="201" t="s">
        <v>247</v>
      </c>
      <c r="G160" s="199"/>
      <c r="H160" s="202">
        <v>724</v>
      </c>
      <c r="I160" s="203"/>
      <c r="J160" s="199"/>
      <c r="K160" s="199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147</v>
      </c>
      <c r="AU160" s="208" t="s">
        <v>82</v>
      </c>
      <c r="AV160" s="13" t="s">
        <v>82</v>
      </c>
      <c r="AW160" s="13" t="s">
        <v>33</v>
      </c>
      <c r="AX160" s="13" t="s">
        <v>72</v>
      </c>
      <c r="AY160" s="208" t="s">
        <v>133</v>
      </c>
    </row>
    <row r="161" spans="2:51" s="14" customFormat="1" ht="11.25">
      <c r="B161" s="209"/>
      <c r="C161" s="210"/>
      <c r="D161" s="190" t="s">
        <v>147</v>
      </c>
      <c r="E161" s="211" t="s">
        <v>19</v>
      </c>
      <c r="F161" s="212" t="s">
        <v>149</v>
      </c>
      <c r="G161" s="210"/>
      <c r="H161" s="213">
        <v>724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147</v>
      </c>
      <c r="AU161" s="219" t="s">
        <v>82</v>
      </c>
      <c r="AV161" s="14" t="s">
        <v>139</v>
      </c>
      <c r="AW161" s="14" t="s">
        <v>33</v>
      </c>
      <c r="AX161" s="14" t="s">
        <v>80</v>
      </c>
      <c r="AY161" s="219" t="s">
        <v>133</v>
      </c>
    </row>
    <row r="162" spans="2:63" s="12" customFormat="1" ht="22.9" customHeight="1">
      <c r="B162" s="160"/>
      <c r="C162" s="161"/>
      <c r="D162" s="162" t="s">
        <v>71</v>
      </c>
      <c r="E162" s="174" t="s">
        <v>139</v>
      </c>
      <c r="F162" s="174" t="s">
        <v>248</v>
      </c>
      <c r="G162" s="161"/>
      <c r="H162" s="161"/>
      <c r="I162" s="164"/>
      <c r="J162" s="175">
        <f>BK162</f>
        <v>0</v>
      </c>
      <c r="K162" s="161"/>
      <c r="L162" s="166"/>
      <c r="M162" s="167"/>
      <c r="N162" s="168"/>
      <c r="O162" s="168"/>
      <c r="P162" s="169">
        <f>SUM(P163:P180)</f>
        <v>0</v>
      </c>
      <c r="Q162" s="168"/>
      <c r="R162" s="169">
        <f>SUM(R163:R180)</f>
        <v>1283.64912</v>
      </c>
      <c r="S162" s="168"/>
      <c r="T162" s="170">
        <f>SUM(T163:T180)</f>
        <v>0</v>
      </c>
      <c r="AR162" s="171" t="s">
        <v>80</v>
      </c>
      <c r="AT162" s="172" t="s">
        <v>71</v>
      </c>
      <c r="AU162" s="172" t="s">
        <v>80</v>
      </c>
      <c r="AY162" s="171" t="s">
        <v>133</v>
      </c>
      <c r="BK162" s="173">
        <f>SUM(BK163:BK180)</f>
        <v>0</v>
      </c>
    </row>
    <row r="163" spans="1:65" s="2" customFormat="1" ht="24.2" customHeight="1">
      <c r="A163" s="35"/>
      <c r="B163" s="36"/>
      <c r="C163" s="176" t="s">
        <v>249</v>
      </c>
      <c r="D163" s="176" t="s">
        <v>135</v>
      </c>
      <c r="E163" s="177" t="s">
        <v>250</v>
      </c>
      <c r="F163" s="178" t="s">
        <v>251</v>
      </c>
      <c r="G163" s="179" t="s">
        <v>138</v>
      </c>
      <c r="H163" s="180">
        <v>601.5</v>
      </c>
      <c r="I163" s="181"/>
      <c r="J163" s="182">
        <f>ROUND(I163*H163,2)</f>
        <v>0</v>
      </c>
      <c r="K163" s="183"/>
      <c r="L163" s="40"/>
      <c r="M163" s="184" t="s">
        <v>19</v>
      </c>
      <c r="N163" s="185" t="s">
        <v>43</v>
      </c>
      <c r="O163" s="65"/>
      <c r="P163" s="186">
        <f>O163*H163</f>
        <v>0</v>
      </c>
      <c r="Q163" s="186">
        <v>2.13408</v>
      </c>
      <c r="R163" s="186">
        <f>Q163*H163</f>
        <v>1283.64912</v>
      </c>
      <c r="S163" s="186">
        <v>0</v>
      </c>
      <c r="T163" s="18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8" t="s">
        <v>139</v>
      </c>
      <c r="AT163" s="188" t="s">
        <v>135</v>
      </c>
      <c r="AU163" s="188" t="s">
        <v>82</v>
      </c>
      <c r="AY163" s="18" t="s">
        <v>133</v>
      </c>
      <c r="BE163" s="189">
        <f>IF(N163="základní",J163,0)</f>
        <v>0</v>
      </c>
      <c r="BF163" s="189">
        <f>IF(N163="snížená",J163,0)</f>
        <v>0</v>
      </c>
      <c r="BG163" s="189">
        <f>IF(N163="zákl. přenesená",J163,0)</f>
        <v>0</v>
      </c>
      <c r="BH163" s="189">
        <f>IF(N163="sníž. přenesená",J163,0)</f>
        <v>0</v>
      </c>
      <c r="BI163" s="189">
        <f>IF(N163="nulová",J163,0)</f>
        <v>0</v>
      </c>
      <c r="BJ163" s="18" t="s">
        <v>80</v>
      </c>
      <c r="BK163" s="189">
        <f>ROUND(I163*H163,2)</f>
        <v>0</v>
      </c>
      <c r="BL163" s="18" t="s">
        <v>139</v>
      </c>
      <c r="BM163" s="188" t="s">
        <v>252</v>
      </c>
    </row>
    <row r="164" spans="1:47" s="2" customFormat="1" ht="29.25">
      <c r="A164" s="35"/>
      <c r="B164" s="36"/>
      <c r="C164" s="37"/>
      <c r="D164" s="190" t="s">
        <v>141</v>
      </c>
      <c r="E164" s="37"/>
      <c r="F164" s="191" t="s">
        <v>253</v>
      </c>
      <c r="G164" s="37"/>
      <c r="H164" s="37"/>
      <c r="I164" s="192"/>
      <c r="J164" s="37"/>
      <c r="K164" s="37"/>
      <c r="L164" s="40"/>
      <c r="M164" s="193"/>
      <c r="N164" s="194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141</v>
      </c>
      <c r="AU164" s="18" t="s">
        <v>82</v>
      </c>
    </row>
    <row r="165" spans="1:47" s="2" customFormat="1" ht="11.25">
      <c r="A165" s="35"/>
      <c r="B165" s="36"/>
      <c r="C165" s="37"/>
      <c r="D165" s="195" t="s">
        <v>143</v>
      </c>
      <c r="E165" s="37"/>
      <c r="F165" s="196" t="s">
        <v>254</v>
      </c>
      <c r="G165" s="37"/>
      <c r="H165" s="37"/>
      <c r="I165" s="192"/>
      <c r="J165" s="37"/>
      <c r="K165" s="37"/>
      <c r="L165" s="40"/>
      <c r="M165" s="193"/>
      <c r="N165" s="194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143</v>
      </c>
      <c r="AU165" s="18" t="s">
        <v>82</v>
      </c>
    </row>
    <row r="166" spans="1:47" s="2" customFormat="1" ht="39">
      <c r="A166" s="35"/>
      <c r="B166" s="36"/>
      <c r="C166" s="37"/>
      <c r="D166" s="190" t="s">
        <v>145</v>
      </c>
      <c r="E166" s="37"/>
      <c r="F166" s="197" t="s">
        <v>255</v>
      </c>
      <c r="G166" s="37"/>
      <c r="H166" s="37"/>
      <c r="I166" s="192"/>
      <c r="J166" s="37"/>
      <c r="K166" s="37"/>
      <c r="L166" s="40"/>
      <c r="M166" s="193"/>
      <c r="N166" s="194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145</v>
      </c>
      <c r="AU166" s="18" t="s">
        <v>82</v>
      </c>
    </row>
    <row r="167" spans="2:51" s="13" customFormat="1" ht="11.25">
      <c r="B167" s="198"/>
      <c r="C167" s="199"/>
      <c r="D167" s="190" t="s">
        <v>147</v>
      </c>
      <c r="E167" s="200" t="s">
        <v>256</v>
      </c>
      <c r="F167" s="201" t="s">
        <v>257</v>
      </c>
      <c r="G167" s="199"/>
      <c r="H167" s="202">
        <v>601.5</v>
      </c>
      <c r="I167" s="203"/>
      <c r="J167" s="199"/>
      <c r="K167" s="199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147</v>
      </c>
      <c r="AU167" s="208" t="s">
        <v>82</v>
      </c>
      <c r="AV167" s="13" t="s">
        <v>82</v>
      </c>
      <c r="AW167" s="13" t="s">
        <v>33</v>
      </c>
      <c r="AX167" s="13" t="s">
        <v>72</v>
      </c>
      <c r="AY167" s="208" t="s">
        <v>133</v>
      </c>
    </row>
    <row r="168" spans="2:51" s="14" customFormat="1" ht="11.25">
      <c r="B168" s="209"/>
      <c r="C168" s="210"/>
      <c r="D168" s="190" t="s">
        <v>147</v>
      </c>
      <c r="E168" s="211" t="s">
        <v>19</v>
      </c>
      <c r="F168" s="212" t="s">
        <v>149</v>
      </c>
      <c r="G168" s="210"/>
      <c r="H168" s="213">
        <v>601.5</v>
      </c>
      <c r="I168" s="214"/>
      <c r="J168" s="210"/>
      <c r="K168" s="210"/>
      <c r="L168" s="215"/>
      <c r="M168" s="216"/>
      <c r="N168" s="217"/>
      <c r="O168" s="217"/>
      <c r="P168" s="217"/>
      <c r="Q168" s="217"/>
      <c r="R168" s="217"/>
      <c r="S168" s="217"/>
      <c r="T168" s="218"/>
      <c r="AT168" s="219" t="s">
        <v>147</v>
      </c>
      <c r="AU168" s="219" t="s">
        <v>82</v>
      </c>
      <c r="AV168" s="14" t="s">
        <v>139</v>
      </c>
      <c r="AW168" s="14" t="s">
        <v>33</v>
      </c>
      <c r="AX168" s="14" t="s">
        <v>80</v>
      </c>
      <c r="AY168" s="219" t="s">
        <v>133</v>
      </c>
    </row>
    <row r="169" spans="1:65" s="2" customFormat="1" ht="24.2" customHeight="1">
      <c r="A169" s="35"/>
      <c r="B169" s="36"/>
      <c r="C169" s="176" t="s">
        <v>258</v>
      </c>
      <c r="D169" s="176" t="s">
        <v>135</v>
      </c>
      <c r="E169" s="177" t="s">
        <v>259</v>
      </c>
      <c r="F169" s="178" t="s">
        <v>251</v>
      </c>
      <c r="G169" s="179" t="s">
        <v>138</v>
      </c>
      <c r="H169" s="180">
        <v>126.5</v>
      </c>
      <c r="I169" s="181"/>
      <c r="J169" s="182">
        <f>ROUND(I169*H169,2)</f>
        <v>0</v>
      </c>
      <c r="K169" s="183"/>
      <c r="L169" s="40"/>
      <c r="M169" s="184" t="s">
        <v>19</v>
      </c>
      <c r="N169" s="185" t="s">
        <v>43</v>
      </c>
      <c r="O169" s="65"/>
      <c r="P169" s="186">
        <f>O169*H169</f>
        <v>0</v>
      </c>
      <c r="Q169" s="186">
        <v>0</v>
      </c>
      <c r="R169" s="186">
        <f>Q169*H169</f>
        <v>0</v>
      </c>
      <c r="S169" s="186">
        <v>0</v>
      </c>
      <c r="T169" s="18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8" t="s">
        <v>139</v>
      </c>
      <c r="AT169" s="188" t="s">
        <v>135</v>
      </c>
      <c r="AU169" s="188" t="s">
        <v>82</v>
      </c>
      <c r="AY169" s="18" t="s">
        <v>133</v>
      </c>
      <c r="BE169" s="189">
        <f>IF(N169="základní",J169,0)</f>
        <v>0</v>
      </c>
      <c r="BF169" s="189">
        <f>IF(N169="snížená",J169,0)</f>
        <v>0</v>
      </c>
      <c r="BG169" s="189">
        <f>IF(N169="zákl. přenesená",J169,0)</f>
        <v>0</v>
      </c>
      <c r="BH169" s="189">
        <f>IF(N169="sníž. přenesená",J169,0)</f>
        <v>0</v>
      </c>
      <c r="BI169" s="189">
        <f>IF(N169="nulová",J169,0)</f>
        <v>0</v>
      </c>
      <c r="BJ169" s="18" t="s">
        <v>80</v>
      </c>
      <c r="BK169" s="189">
        <f>ROUND(I169*H169,2)</f>
        <v>0</v>
      </c>
      <c r="BL169" s="18" t="s">
        <v>139</v>
      </c>
      <c r="BM169" s="188" t="s">
        <v>260</v>
      </c>
    </row>
    <row r="170" spans="1:47" s="2" customFormat="1" ht="29.25">
      <c r="A170" s="35"/>
      <c r="B170" s="36"/>
      <c r="C170" s="37"/>
      <c r="D170" s="190" t="s">
        <v>141</v>
      </c>
      <c r="E170" s="37"/>
      <c r="F170" s="191" t="s">
        <v>253</v>
      </c>
      <c r="G170" s="37"/>
      <c r="H170" s="37"/>
      <c r="I170" s="192"/>
      <c r="J170" s="37"/>
      <c r="K170" s="37"/>
      <c r="L170" s="40"/>
      <c r="M170" s="193"/>
      <c r="N170" s="194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141</v>
      </c>
      <c r="AU170" s="18" t="s">
        <v>82</v>
      </c>
    </row>
    <row r="171" spans="1:47" s="2" customFormat="1" ht="11.25">
      <c r="A171" s="35"/>
      <c r="B171" s="36"/>
      <c r="C171" s="37"/>
      <c r="D171" s="195" t="s">
        <v>143</v>
      </c>
      <c r="E171" s="37"/>
      <c r="F171" s="196" t="s">
        <v>261</v>
      </c>
      <c r="G171" s="37"/>
      <c r="H171" s="37"/>
      <c r="I171" s="192"/>
      <c r="J171" s="37"/>
      <c r="K171" s="37"/>
      <c r="L171" s="40"/>
      <c r="M171" s="193"/>
      <c r="N171" s="194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143</v>
      </c>
      <c r="AU171" s="18" t="s">
        <v>82</v>
      </c>
    </row>
    <row r="172" spans="1:47" s="2" customFormat="1" ht="29.25">
      <c r="A172" s="35"/>
      <c r="B172" s="36"/>
      <c r="C172" s="37"/>
      <c r="D172" s="190" t="s">
        <v>145</v>
      </c>
      <c r="E172" s="37"/>
      <c r="F172" s="197" t="s">
        <v>262</v>
      </c>
      <c r="G172" s="37"/>
      <c r="H172" s="37"/>
      <c r="I172" s="192"/>
      <c r="J172" s="37"/>
      <c r="K172" s="37"/>
      <c r="L172" s="40"/>
      <c r="M172" s="193"/>
      <c r="N172" s="194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145</v>
      </c>
      <c r="AU172" s="18" t="s">
        <v>82</v>
      </c>
    </row>
    <row r="173" spans="2:51" s="13" customFormat="1" ht="11.25">
      <c r="B173" s="198"/>
      <c r="C173" s="199"/>
      <c r="D173" s="190" t="s">
        <v>147</v>
      </c>
      <c r="E173" s="200" t="s">
        <v>19</v>
      </c>
      <c r="F173" s="201" t="s">
        <v>105</v>
      </c>
      <c r="G173" s="199"/>
      <c r="H173" s="202">
        <v>126.5</v>
      </c>
      <c r="I173" s="203"/>
      <c r="J173" s="199"/>
      <c r="K173" s="199"/>
      <c r="L173" s="204"/>
      <c r="M173" s="205"/>
      <c r="N173" s="206"/>
      <c r="O173" s="206"/>
      <c r="P173" s="206"/>
      <c r="Q173" s="206"/>
      <c r="R173" s="206"/>
      <c r="S173" s="206"/>
      <c r="T173" s="207"/>
      <c r="AT173" s="208" t="s">
        <v>147</v>
      </c>
      <c r="AU173" s="208" t="s">
        <v>82</v>
      </c>
      <c r="AV173" s="13" t="s">
        <v>82</v>
      </c>
      <c r="AW173" s="13" t="s">
        <v>33</v>
      </c>
      <c r="AX173" s="13" t="s">
        <v>72</v>
      </c>
      <c r="AY173" s="208" t="s">
        <v>133</v>
      </c>
    </row>
    <row r="174" spans="2:51" s="14" customFormat="1" ht="11.25">
      <c r="B174" s="209"/>
      <c r="C174" s="210"/>
      <c r="D174" s="190" t="s">
        <v>147</v>
      </c>
      <c r="E174" s="211" t="s">
        <v>19</v>
      </c>
      <c r="F174" s="212" t="s">
        <v>149</v>
      </c>
      <c r="G174" s="210"/>
      <c r="H174" s="213">
        <v>126.5</v>
      </c>
      <c r="I174" s="214"/>
      <c r="J174" s="210"/>
      <c r="K174" s="210"/>
      <c r="L174" s="215"/>
      <c r="M174" s="216"/>
      <c r="N174" s="217"/>
      <c r="O174" s="217"/>
      <c r="P174" s="217"/>
      <c r="Q174" s="217"/>
      <c r="R174" s="217"/>
      <c r="S174" s="217"/>
      <c r="T174" s="218"/>
      <c r="AT174" s="219" t="s">
        <v>147</v>
      </c>
      <c r="AU174" s="219" t="s">
        <v>82</v>
      </c>
      <c r="AV174" s="14" t="s">
        <v>139</v>
      </c>
      <c r="AW174" s="14" t="s">
        <v>33</v>
      </c>
      <c r="AX174" s="14" t="s">
        <v>80</v>
      </c>
      <c r="AY174" s="219" t="s">
        <v>133</v>
      </c>
    </row>
    <row r="175" spans="1:65" s="2" customFormat="1" ht="24.2" customHeight="1">
      <c r="A175" s="35"/>
      <c r="B175" s="36"/>
      <c r="C175" s="176" t="s">
        <v>263</v>
      </c>
      <c r="D175" s="176" t="s">
        <v>135</v>
      </c>
      <c r="E175" s="177" t="s">
        <v>264</v>
      </c>
      <c r="F175" s="178" t="s">
        <v>265</v>
      </c>
      <c r="G175" s="179" t="s">
        <v>213</v>
      </c>
      <c r="H175" s="180">
        <v>795</v>
      </c>
      <c r="I175" s="181"/>
      <c r="J175" s="182">
        <f>ROUND(I175*H175,2)</f>
        <v>0</v>
      </c>
      <c r="K175" s="183"/>
      <c r="L175" s="40"/>
      <c r="M175" s="184" t="s">
        <v>19</v>
      </c>
      <c r="N175" s="185" t="s">
        <v>43</v>
      </c>
      <c r="O175" s="65"/>
      <c r="P175" s="186">
        <f>O175*H175</f>
        <v>0</v>
      </c>
      <c r="Q175" s="186">
        <v>0</v>
      </c>
      <c r="R175" s="186">
        <f>Q175*H175</f>
        <v>0</v>
      </c>
      <c r="S175" s="186">
        <v>0</v>
      </c>
      <c r="T175" s="18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8" t="s">
        <v>139</v>
      </c>
      <c r="AT175" s="188" t="s">
        <v>135</v>
      </c>
      <c r="AU175" s="188" t="s">
        <v>82</v>
      </c>
      <c r="AY175" s="18" t="s">
        <v>133</v>
      </c>
      <c r="BE175" s="189">
        <f>IF(N175="základní",J175,0)</f>
        <v>0</v>
      </c>
      <c r="BF175" s="189">
        <f>IF(N175="snížená",J175,0)</f>
        <v>0</v>
      </c>
      <c r="BG175" s="189">
        <f>IF(N175="zákl. přenesená",J175,0)</f>
        <v>0</v>
      </c>
      <c r="BH175" s="189">
        <f>IF(N175="sníž. přenesená",J175,0)</f>
        <v>0</v>
      </c>
      <c r="BI175" s="189">
        <f>IF(N175="nulová",J175,0)</f>
        <v>0</v>
      </c>
      <c r="BJ175" s="18" t="s">
        <v>80</v>
      </c>
      <c r="BK175" s="189">
        <f>ROUND(I175*H175,2)</f>
        <v>0</v>
      </c>
      <c r="BL175" s="18" t="s">
        <v>139</v>
      </c>
      <c r="BM175" s="188" t="s">
        <v>266</v>
      </c>
    </row>
    <row r="176" spans="1:47" s="2" customFormat="1" ht="29.25">
      <c r="A176" s="35"/>
      <c r="B176" s="36"/>
      <c r="C176" s="37"/>
      <c r="D176" s="190" t="s">
        <v>141</v>
      </c>
      <c r="E176" s="37"/>
      <c r="F176" s="191" t="s">
        <v>267</v>
      </c>
      <c r="G176" s="37"/>
      <c r="H176" s="37"/>
      <c r="I176" s="192"/>
      <c r="J176" s="37"/>
      <c r="K176" s="37"/>
      <c r="L176" s="40"/>
      <c r="M176" s="193"/>
      <c r="N176" s="194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141</v>
      </c>
      <c r="AU176" s="18" t="s">
        <v>82</v>
      </c>
    </row>
    <row r="177" spans="1:47" s="2" customFormat="1" ht="11.25">
      <c r="A177" s="35"/>
      <c r="B177" s="36"/>
      <c r="C177" s="37"/>
      <c r="D177" s="195" t="s">
        <v>143</v>
      </c>
      <c r="E177" s="37"/>
      <c r="F177" s="196" t="s">
        <v>268</v>
      </c>
      <c r="G177" s="37"/>
      <c r="H177" s="37"/>
      <c r="I177" s="192"/>
      <c r="J177" s="37"/>
      <c r="K177" s="37"/>
      <c r="L177" s="40"/>
      <c r="M177" s="193"/>
      <c r="N177" s="194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143</v>
      </c>
      <c r="AU177" s="18" t="s">
        <v>82</v>
      </c>
    </row>
    <row r="178" spans="1:47" s="2" customFormat="1" ht="19.5">
      <c r="A178" s="35"/>
      <c r="B178" s="36"/>
      <c r="C178" s="37"/>
      <c r="D178" s="190" t="s">
        <v>145</v>
      </c>
      <c r="E178" s="37"/>
      <c r="F178" s="197" t="s">
        <v>269</v>
      </c>
      <c r="G178" s="37"/>
      <c r="H178" s="37"/>
      <c r="I178" s="192"/>
      <c r="J178" s="37"/>
      <c r="K178" s="37"/>
      <c r="L178" s="40"/>
      <c r="M178" s="193"/>
      <c r="N178" s="194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145</v>
      </c>
      <c r="AU178" s="18" t="s">
        <v>82</v>
      </c>
    </row>
    <row r="179" spans="2:51" s="13" customFormat="1" ht="11.25">
      <c r="B179" s="198"/>
      <c r="C179" s="199"/>
      <c r="D179" s="190" t="s">
        <v>147</v>
      </c>
      <c r="E179" s="200" t="s">
        <v>19</v>
      </c>
      <c r="F179" s="201" t="s">
        <v>270</v>
      </c>
      <c r="G179" s="199"/>
      <c r="H179" s="202">
        <v>795</v>
      </c>
      <c r="I179" s="203"/>
      <c r="J179" s="199"/>
      <c r="K179" s="199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147</v>
      </c>
      <c r="AU179" s="208" t="s">
        <v>82</v>
      </c>
      <c r="AV179" s="13" t="s">
        <v>82</v>
      </c>
      <c r="AW179" s="13" t="s">
        <v>33</v>
      </c>
      <c r="AX179" s="13" t="s">
        <v>72</v>
      </c>
      <c r="AY179" s="208" t="s">
        <v>133</v>
      </c>
    </row>
    <row r="180" spans="2:51" s="14" customFormat="1" ht="11.25">
      <c r="B180" s="209"/>
      <c r="C180" s="210"/>
      <c r="D180" s="190" t="s">
        <v>147</v>
      </c>
      <c r="E180" s="211" t="s">
        <v>19</v>
      </c>
      <c r="F180" s="212" t="s">
        <v>149</v>
      </c>
      <c r="G180" s="210"/>
      <c r="H180" s="213">
        <v>795</v>
      </c>
      <c r="I180" s="214"/>
      <c r="J180" s="210"/>
      <c r="K180" s="210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147</v>
      </c>
      <c r="AU180" s="219" t="s">
        <v>82</v>
      </c>
      <c r="AV180" s="14" t="s">
        <v>139</v>
      </c>
      <c r="AW180" s="14" t="s">
        <v>33</v>
      </c>
      <c r="AX180" s="14" t="s">
        <v>80</v>
      </c>
      <c r="AY180" s="219" t="s">
        <v>133</v>
      </c>
    </row>
    <row r="181" spans="2:63" s="12" customFormat="1" ht="22.9" customHeight="1">
      <c r="B181" s="160"/>
      <c r="C181" s="161"/>
      <c r="D181" s="162" t="s">
        <v>71</v>
      </c>
      <c r="E181" s="174" t="s">
        <v>271</v>
      </c>
      <c r="F181" s="174" t="s">
        <v>272</v>
      </c>
      <c r="G181" s="161"/>
      <c r="H181" s="161"/>
      <c r="I181" s="164"/>
      <c r="J181" s="175">
        <f>BK181</f>
        <v>0</v>
      </c>
      <c r="K181" s="161"/>
      <c r="L181" s="166"/>
      <c r="M181" s="167"/>
      <c r="N181" s="168"/>
      <c r="O181" s="168"/>
      <c r="P181" s="169">
        <f>SUM(P182:P184)</f>
        <v>0</v>
      </c>
      <c r="Q181" s="168"/>
      <c r="R181" s="169">
        <f>SUM(R182:R184)</f>
        <v>0</v>
      </c>
      <c r="S181" s="168"/>
      <c r="T181" s="170">
        <f>SUM(T182:T184)</f>
        <v>0</v>
      </c>
      <c r="AR181" s="171" t="s">
        <v>80</v>
      </c>
      <c r="AT181" s="172" t="s">
        <v>71</v>
      </c>
      <c r="AU181" s="172" t="s">
        <v>80</v>
      </c>
      <c r="AY181" s="171" t="s">
        <v>133</v>
      </c>
      <c r="BK181" s="173">
        <f>SUM(BK182:BK184)</f>
        <v>0</v>
      </c>
    </row>
    <row r="182" spans="1:65" s="2" customFormat="1" ht="16.5" customHeight="1">
      <c r="A182" s="35"/>
      <c r="B182" s="36"/>
      <c r="C182" s="176" t="s">
        <v>273</v>
      </c>
      <c r="D182" s="176" t="s">
        <v>135</v>
      </c>
      <c r="E182" s="177" t="s">
        <v>274</v>
      </c>
      <c r="F182" s="178" t="s">
        <v>275</v>
      </c>
      <c r="G182" s="179" t="s">
        <v>276</v>
      </c>
      <c r="H182" s="180">
        <v>1283.671</v>
      </c>
      <c r="I182" s="181"/>
      <c r="J182" s="182">
        <f>ROUND(I182*H182,2)</f>
        <v>0</v>
      </c>
      <c r="K182" s="183"/>
      <c r="L182" s="40"/>
      <c r="M182" s="184" t="s">
        <v>19</v>
      </c>
      <c r="N182" s="185" t="s">
        <v>43</v>
      </c>
      <c r="O182" s="65"/>
      <c r="P182" s="186">
        <f>O182*H182</f>
        <v>0</v>
      </c>
      <c r="Q182" s="186">
        <v>0</v>
      </c>
      <c r="R182" s="186">
        <f>Q182*H182</f>
        <v>0</v>
      </c>
      <c r="S182" s="186">
        <v>0</v>
      </c>
      <c r="T182" s="18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8" t="s">
        <v>139</v>
      </c>
      <c r="AT182" s="188" t="s">
        <v>135</v>
      </c>
      <c r="AU182" s="188" t="s">
        <v>82</v>
      </c>
      <c r="AY182" s="18" t="s">
        <v>133</v>
      </c>
      <c r="BE182" s="189">
        <f>IF(N182="základní",J182,0)</f>
        <v>0</v>
      </c>
      <c r="BF182" s="189">
        <f>IF(N182="snížená",J182,0)</f>
        <v>0</v>
      </c>
      <c r="BG182" s="189">
        <f>IF(N182="zákl. přenesená",J182,0)</f>
        <v>0</v>
      </c>
      <c r="BH182" s="189">
        <f>IF(N182="sníž. přenesená",J182,0)</f>
        <v>0</v>
      </c>
      <c r="BI182" s="189">
        <f>IF(N182="nulová",J182,0)</f>
        <v>0</v>
      </c>
      <c r="BJ182" s="18" t="s">
        <v>80</v>
      </c>
      <c r="BK182" s="189">
        <f>ROUND(I182*H182,2)</f>
        <v>0</v>
      </c>
      <c r="BL182" s="18" t="s">
        <v>139</v>
      </c>
      <c r="BM182" s="188" t="s">
        <v>277</v>
      </c>
    </row>
    <row r="183" spans="1:47" s="2" customFormat="1" ht="19.5">
      <c r="A183" s="35"/>
      <c r="B183" s="36"/>
      <c r="C183" s="37"/>
      <c r="D183" s="190" t="s">
        <v>141</v>
      </c>
      <c r="E183" s="37"/>
      <c r="F183" s="191" t="s">
        <v>278</v>
      </c>
      <c r="G183" s="37"/>
      <c r="H183" s="37"/>
      <c r="I183" s="192"/>
      <c r="J183" s="37"/>
      <c r="K183" s="37"/>
      <c r="L183" s="40"/>
      <c r="M183" s="193"/>
      <c r="N183" s="194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141</v>
      </c>
      <c r="AU183" s="18" t="s">
        <v>82</v>
      </c>
    </row>
    <row r="184" spans="1:47" s="2" customFormat="1" ht="11.25">
      <c r="A184" s="35"/>
      <c r="B184" s="36"/>
      <c r="C184" s="37"/>
      <c r="D184" s="195" t="s">
        <v>143</v>
      </c>
      <c r="E184" s="37"/>
      <c r="F184" s="196" t="s">
        <v>279</v>
      </c>
      <c r="G184" s="37"/>
      <c r="H184" s="37"/>
      <c r="I184" s="192"/>
      <c r="J184" s="37"/>
      <c r="K184" s="37"/>
      <c r="L184" s="40"/>
      <c r="M184" s="231"/>
      <c r="N184" s="232"/>
      <c r="O184" s="233"/>
      <c r="P184" s="233"/>
      <c r="Q184" s="233"/>
      <c r="R184" s="233"/>
      <c r="S184" s="233"/>
      <c r="T184" s="234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143</v>
      </c>
      <c r="AU184" s="18" t="s">
        <v>82</v>
      </c>
    </row>
    <row r="185" spans="1:31" s="2" customFormat="1" ht="6.95" customHeight="1">
      <c r="A185" s="35"/>
      <c r="B185" s="48"/>
      <c r="C185" s="49"/>
      <c r="D185" s="49"/>
      <c r="E185" s="49"/>
      <c r="F185" s="49"/>
      <c r="G185" s="49"/>
      <c r="H185" s="49"/>
      <c r="I185" s="49"/>
      <c r="J185" s="49"/>
      <c r="K185" s="49"/>
      <c r="L185" s="40"/>
      <c r="M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</row>
  </sheetData>
  <sheetProtection algorithmName="SHA-512" hashValue="zqSvIN691Zq1omxuvOqWQURGmdsNC4/VAMPJk4RjbvJ3psXCwDUSKT5P5XayYUIt7m/Mi+9cot/tH3X2PfG7+w==" saltValue="bdTHVxBHUeSVr30Q+1M3mDoUDbt79KbLEFvWjTFQD6eIrTehqHmTERHx4UBAlYpJKJqBZll4sK9CHSHYrjwfpA==" spinCount="100000" sheet="1" objects="1" scenarios="1" formatColumns="0" formatRows="0" autoFilter="0"/>
  <autoFilter ref="C82:K184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4_01/114203104"/>
    <hyperlink ref="F94" r:id="rId2" display="https://podminky.urs.cz/item/CS_URS_2024_01/124153101"/>
    <hyperlink ref="F99" r:id="rId3" display="https://podminky.urs.cz/item/CS_URS_2024_01/127751101"/>
    <hyperlink ref="F104" r:id="rId4" display="https://podminky.urs.cz/item/CS_URS_2024_01/132151401"/>
    <hyperlink ref="F109" r:id="rId5" display="https://podminky.urs.cz/item/CS_URS_2024_01/162251101"/>
    <hyperlink ref="F115" r:id="rId6" display="https://podminky.urs.cz/item/CS_URS_2024_01/162351103"/>
    <hyperlink ref="F121" r:id="rId7" display="https://podminky.urs.cz/item/CS_URS_2024_01/171151103"/>
    <hyperlink ref="F127" r:id="rId8" display="https://podminky.urs.cz/item/CS_URS_2024_01/174151101"/>
    <hyperlink ref="F133" r:id="rId9" display="https://podminky.urs.cz/item/CS_URS_2024_01/174251101"/>
    <hyperlink ref="F139" r:id="rId10" display="https://podminky.urs.cz/item/CS_URS_2024_01/181411121"/>
    <hyperlink ref="F146" r:id="rId11" display="https://podminky.urs.cz/item/CS_URS_2024_01/181411123"/>
    <hyperlink ref="F154" r:id="rId12" display="https://podminky.urs.cz/item/CS_URS_2024_01/181951112"/>
    <hyperlink ref="F159" r:id="rId13" display="https://podminky.urs.cz/item/CS_URS_2024_01/182251101"/>
    <hyperlink ref="F165" r:id="rId14" display="https://podminky.urs.cz/item/CS_URS_2024_01/462512370R1"/>
    <hyperlink ref="F171" r:id="rId15" display="https://podminky.urs.cz/item/CS_URS_2024_01/462512370R2"/>
    <hyperlink ref="F177" r:id="rId16" display="https://podminky.urs.cz/item/CS_URS_2024_01/462519003"/>
    <hyperlink ref="F184" r:id="rId17" display="https://podminky.urs.cz/item/CS_URS_2024_01/998332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18" t="s">
        <v>85</v>
      </c>
      <c r="AZ2" s="102" t="s">
        <v>99</v>
      </c>
      <c r="BA2" s="102" t="s">
        <v>100</v>
      </c>
      <c r="BB2" s="102" t="s">
        <v>19</v>
      </c>
      <c r="BC2" s="102" t="s">
        <v>280</v>
      </c>
      <c r="BD2" s="102" t="s">
        <v>82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82</v>
      </c>
    </row>
    <row r="4" spans="2:46" s="1" customFormat="1" ht="24.95" customHeight="1">
      <c r="B4" s="21"/>
      <c r="D4" s="105" t="s">
        <v>95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62" t="str">
        <f>'Rekapitulace stavby'!K6</f>
        <v>Ondřejnice - Rychaltice, km 15.110-15.525</v>
      </c>
      <c r="F7" s="363"/>
      <c r="G7" s="363"/>
      <c r="H7" s="363"/>
      <c r="L7" s="21"/>
    </row>
    <row r="8" spans="1:31" s="2" customFormat="1" ht="12" customHeight="1">
      <c r="A8" s="35"/>
      <c r="B8" s="40"/>
      <c r="C8" s="35"/>
      <c r="D8" s="107" t="s">
        <v>108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4" t="s">
        <v>281</v>
      </c>
      <c r="F9" s="365"/>
      <c r="G9" s="365"/>
      <c r="H9" s="365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19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21</v>
      </c>
      <c r="E12" s="35"/>
      <c r="F12" s="109" t="s">
        <v>22</v>
      </c>
      <c r="G12" s="35"/>
      <c r="H12" s="35"/>
      <c r="I12" s="107" t="s">
        <v>23</v>
      </c>
      <c r="J12" s="110" t="str">
        <f>'Rekapitulace stavby'!AN8</f>
        <v>12. 2. 2024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25</v>
      </c>
      <c r="E14" s="35"/>
      <c r="F14" s="35"/>
      <c r="G14" s="35"/>
      <c r="H14" s="35"/>
      <c r="I14" s="107" t="s">
        <v>26</v>
      </c>
      <c r="J14" s="109" t="s">
        <v>19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27</v>
      </c>
      <c r="F15" s="35"/>
      <c r="G15" s="35"/>
      <c r="H15" s="35"/>
      <c r="I15" s="107" t="s">
        <v>28</v>
      </c>
      <c r="J15" s="109" t="s">
        <v>19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29</v>
      </c>
      <c r="E17" s="35"/>
      <c r="F17" s="35"/>
      <c r="G17" s="35"/>
      <c r="H17" s="35"/>
      <c r="I17" s="107" t="s">
        <v>26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6" t="str">
        <f>'Rekapitulace stavby'!E14</f>
        <v>Vyplň údaj</v>
      </c>
      <c r="F18" s="367"/>
      <c r="G18" s="367"/>
      <c r="H18" s="367"/>
      <c r="I18" s="107" t="s">
        <v>28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31</v>
      </c>
      <c r="E20" s="35"/>
      <c r="F20" s="35"/>
      <c r="G20" s="35"/>
      <c r="H20" s="35"/>
      <c r="I20" s="107" t="s">
        <v>26</v>
      </c>
      <c r="J20" s="109" t="str">
        <f>IF('Rekapitulace stavby'!AN16="","",'Rekapitulace stavby'!AN16)</f>
        <v/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tr">
        <f>IF('Rekapitulace stavby'!E17="","",'Rekapitulace stavby'!E17)</f>
        <v>Ing. Martin Lepík</v>
      </c>
      <c r="F21" s="35"/>
      <c r="G21" s="35"/>
      <c r="H21" s="35"/>
      <c r="I21" s="107" t="s">
        <v>28</v>
      </c>
      <c r="J21" s="109" t="str">
        <f>IF('Rekapitulace stavby'!AN17="","",'Rekapitulace stavby'!AN17)</f>
        <v/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34</v>
      </c>
      <c r="E23" s="35"/>
      <c r="F23" s="35"/>
      <c r="G23" s="35"/>
      <c r="H23" s="35"/>
      <c r="I23" s="107" t="s">
        <v>26</v>
      </c>
      <c r="J23" s="109" t="str">
        <f>IF('Rekapitulace stavby'!AN19="","",'Rekapitulace stavby'!AN19)</f>
        <v/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tr">
        <f>IF('Rekapitulace stavby'!E20="","",'Rekapitulace stavby'!E20)</f>
        <v xml:space="preserve"> </v>
      </c>
      <c r="F24" s="35"/>
      <c r="G24" s="35"/>
      <c r="H24" s="35"/>
      <c r="I24" s="107" t="s">
        <v>28</v>
      </c>
      <c r="J24" s="109" t="str">
        <f>IF('Rekapitulace stavby'!AN20="","",'Rekapitulace stavby'!AN20)</f>
        <v/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36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68" t="s">
        <v>19</v>
      </c>
      <c r="F27" s="368"/>
      <c r="G27" s="368"/>
      <c r="H27" s="36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38</v>
      </c>
      <c r="E30" s="35"/>
      <c r="F30" s="35"/>
      <c r="G30" s="35"/>
      <c r="H30" s="35"/>
      <c r="I30" s="35"/>
      <c r="J30" s="116">
        <f>ROUND(J84,2)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40</v>
      </c>
      <c r="G32" s="35"/>
      <c r="H32" s="35"/>
      <c r="I32" s="117" t="s">
        <v>39</v>
      </c>
      <c r="J32" s="117" t="s">
        <v>41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42</v>
      </c>
      <c r="E33" s="107" t="s">
        <v>43</v>
      </c>
      <c r="F33" s="119">
        <f>ROUND((SUM(BE84:BE146)),2)</f>
        <v>0</v>
      </c>
      <c r="G33" s="35"/>
      <c r="H33" s="35"/>
      <c r="I33" s="120">
        <v>0.21</v>
      </c>
      <c r="J33" s="119">
        <f>ROUND(((SUM(BE84:BE146))*I33),2)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44</v>
      </c>
      <c r="F34" s="119">
        <f>ROUND((SUM(BF84:BF146)),2)</f>
        <v>0</v>
      </c>
      <c r="G34" s="35"/>
      <c r="H34" s="35"/>
      <c r="I34" s="120">
        <v>0.12</v>
      </c>
      <c r="J34" s="119">
        <f>ROUND(((SUM(BF84:BF146))*I34),2)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45</v>
      </c>
      <c r="F35" s="119">
        <f>ROUND((SUM(BG84:BG146)),2)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46</v>
      </c>
      <c r="F36" s="119">
        <f>ROUND((SUM(BH84:BH146)),2)</f>
        <v>0</v>
      </c>
      <c r="G36" s="35"/>
      <c r="H36" s="35"/>
      <c r="I36" s="120">
        <v>0.12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47</v>
      </c>
      <c r="F37" s="119">
        <f>ROUND((SUM(BI84:BI146)),2)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110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9" t="str">
        <f>E7</f>
        <v>Ondřejnice - Rychaltice, km 15.110-15.525</v>
      </c>
      <c r="F48" s="370"/>
      <c r="G48" s="370"/>
      <c r="H48" s="370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108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1" t="str">
        <f>E9</f>
        <v>SO 02 - Sjezd do toku</v>
      </c>
      <c r="F50" s="371"/>
      <c r="G50" s="371"/>
      <c r="H50" s="371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Rychaltice</v>
      </c>
      <c r="G52" s="37"/>
      <c r="H52" s="37"/>
      <c r="I52" s="30" t="s">
        <v>23</v>
      </c>
      <c r="J52" s="60" t="str">
        <f>IF(J12="","",J12)</f>
        <v>12. 2. 2024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Povodí odry, státní podnik</v>
      </c>
      <c r="G54" s="37"/>
      <c r="H54" s="37"/>
      <c r="I54" s="30" t="s">
        <v>31</v>
      </c>
      <c r="J54" s="33" t="str">
        <f>E21</f>
        <v>Ing. Martin Lepík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 xml:space="preserve"> 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111</v>
      </c>
      <c r="D57" s="133"/>
      <c r="E57" s="133"/>
      <c r="F57" s="133"/>
      <c r="G57" s="133"/>
      <c r="H57" s="133"/>
      <c r="I57" s="133"/>
      <c r="J57" s="134" t="s">
        <v>112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70</v>
      </c>
      <c r="D59" s="37"/>
      <c r="E59" s="37"/>
      <c r="F59" s="37"/>
      <c r="G59" s="37"/>
      <c r="H59" s="37"/>
      <c r="I59" s="37"/>
      <c r="J59" s="78">
        <f>J84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113</v>
      </c>
    </row>
    <row r="60" spans="2:12" s="9" customFormat="1" ht="24.95" customHeight="1">
      <c r="B60" s="136"/>
      <c r="C60" s="137"/>
      <c r="D60" s="138" t="s">
        <v>114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115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116</v>
      </c>
      <c r="E62" s="145"/>
      <c r="F62" s="145"/>
      <c r="G62" s="145"/>
      <c r="H62" s="145"/>
      <c r="I62" s="145"/>
      <c r="J62" s="146">
        <f>J121</f>
        <v>0</v>
      </c>
      <c r="K62" s="143"/>
      <c r="L62" s="147"/>
    </row>
    <row r="63" spans="2:12" s="10" customFormat="1" ht="19.9" customHeight="1">
      <c r="B63" s="142"/>
      <c r="C63" s="143"/>
      <c r="D63" s="144" t="s">
        <v>282</v>
      </c>
      <c r="E63" s="145"/>
      <c r="F63" s="145"/>
      <c r="G63" s="145"/>
      <c r="H63" s="145"/>
      <c r="I63" s="145"/>
      <c r="J63" s="146">
        <f>J142</f>
        <v>0</v>
      </c>
      <c r="K63" s="143"/>
      <c r="L63" s="147"/>
    </row>
    <row r="64" spans="2:12" s="10" customFormat="1" ht="19.9" customHeight="1">
      <c r="B64" s="142"/>
      <c r="C64" s="143"/>
      <c r="D64" s="144" t="s">
        <v>117</v>
      </c>
      <c r="E64" s="145"/>
      <c r="F64" s="145"/>
      <c r="G64" s="145"/>
      <c r="H64" s="145"/>
      <c r="I64" s="145"/>
      <c r="J64" s="146">
        <f>J143</f>
        <v>0</v>
      </c>
      <c r="K64" s="143"/>
      <c r="L64" s="147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8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08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118</v>
      </c>
      <c r="D71" s="37"/>
      <c r="E71" s="37"/>
      <c r="F71" s="37"/>
      <c r="G71" s="37"/>
      <c r="H71" s="37"/>
      <c r="I71" s="37"/>
      <c r="J71" s="37"/>
      <c r="K71" s="37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69" t="str">
        <f>E7</f>
        <v>Ondřejnice - Rychaltice, km 15.110-15.525</v>
      </c>
      <c r="F74" s="370"/>
      <c r="G74" s="370"/>
      <c r="H74" s="370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108</v>
      </c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41" t="str">
        <f>E9</f>
        <v>SO 02 - Sjezd do toku</v>
      </c>
      <c r="F76" s="371"/>
      <c r="G76" s="371"/>
      <c r="H76" s="371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21</v>
      </c>
      <c r="D78" s="37"/>
      <c r="E78" s="37"/>
      <c r="F78" s="28" t="str">
        <f>F12</f>
        <v>Rychaltice</v>
      </c>
      <c r="G78" s="37"/>
      <c r="H78" s="37"/>
      <c r="I78" s="30" t="s">
        <v>23</v>
      </c>
      <c r="J78" s="60" t="str">
        <f>IF(J12="","",J12)</f>
        <v>12. 2. 2024</v>
      </c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25</v>
      </c>
      <c r="D80" s="37"/>
      <c r="E80" s="37"/>
      <c r="F80" s="28" t="str">
        <f>E15</f>
        <v>Povodí odry, státní podnik</v>
      </c>
      <c r="G80" s="37"/>
      <c r="H80" s="37"/>
      <c r="I80" s="30" t="s">
        <v>31</v>
      </c>
      <c r="J80" s="33" t="str">
        <f>E21</f>
        <v>Ing. Martin Lepík</v>
      </c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29</v>
      </c>
      <c r="D81" s="37"/>
      <c r="E81" s="37"/>
      <c r="F81" s="28" t="str">
        <f>IF(E18="","",E18)</f>
        <v>Vyplň údaj</v>
      </c>
      <c r="G81" s="37"/>
      <c r="H81" s="37"/>
      <c r="I81" s="30" t="s">
        <v>34</v>
      </c>
      <c r="J81" s="33" t="str">
        <f>E24</f>
        <v xml:space="preserve"> </v>
      </c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1" customFormat="1" ht="29.25" customHeight="1">
      <c r="A83" s="148"/>
      <c r="B83" s="149"/>
      <c r="C83" s="150" t="s">
        <v>119</v>
      </c>
      <c r="D83" s="151" t="s">
        <v>57</v>
      </c>
      <c r="E83" s="151" t="s">
        <v>53</v>
      </c>
      <c r="F83" s="151" t="s">
        <v>54</v>
      </c>
      <c r="G83" s="151" t="s">
        <v>120</v>
      </c>
      <c r="H83" s="151" t="s">
        <v>121</v>
      </c>
      <c r="I83" s="151" t="s">
        <v>122</v>
      </c>
      <c r="J83" s="152" t="s">
        <v>112</v>
      </c>
      <c r="K83" s="153" t="s">
        <v>123</v>
      </c>
      <c r="L83" s="154"/>
      <c r="M83" s="69" t="s">
        <v>19</v>
      </c>
      <c r="N83" s="70" t="s">
        <v>42</v>
      </c>
      <c r="O83" s="70" t="s">
        <v>124</v>
      </c>
      <c r="P83" s="70" t="s">
        <v>125</v>
      </c>
      <c r="Q83" s="70" t="s">
        <v>126</v>
      </c>
      <c r="R83" s="70" t="s">
        <v>127</v>
      </c>
      <c r="S83" s="70" t="s">
        <v>128</v>
      </c>
      <c r="T83" s="71" t="s">
        <v>129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5"/>
      <c r="B84" s="36"/>
      <c r="C84" s="76" t="s">
        <v>130</v>
      </c>
      <c r="D84" s="37"/>
      <c r="E84" s="37"/>
      <c r="F84" s="37"/>
      <c r="G84" s="37"/>
      <c r="H84" s="37"/>
      <c r="I84" s="37"/>
      <c r="J84" s="155">
        <f>BK84</f>
        <v>0</v>
      </c>
      <c r="K84" s="37"/>
      <c r="L84" s="40"/>
      <c r="M84" s="72"/>
      <c r="N84" s="156"/>
      <c r="O84" s="73"/>
      <c r="P84" s="157">
        <f>P85</f>
        <v>0</v>
      </c>
      <c r="Q84" s="73"/>
      <c r="R84" s="157">
        <f>R85</f>
        <v>26.6028816</v>
      </c>
      <c r="S84" s="73"/>
      <c r="T84" s="158">
        <f>T85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71</v>
      </c>
      <c r="AU84" s="18" t="s">
        <v>113</v>
      </c>
      <c r="BK84" s="159">
        <f>BK85</f>
        <v>0</v>
      </c>
    </row>
    <row r="85" spans="2:63" s="12" customFormat="1" ht="25.9" customHeight="1">
      <c r="B85" s="160"/>
      <c r="C85" s="161"/>
      <c r="D85" s="162" t="s">
        <v>71</v>
      </c>
      <c r="E85" s="163" t="s">
        <v>131</v>
      </c>
      <c r="F85" s="163" t="s">
        <v>132</v>
      </c>
      <c r="G85" s="161"/>
      <c r="H85" s="161"/>
      <c r="I85" s="164"/>
      <c r="J85" s="165">
        <f>BK85</f>
        <v>0</v>
      </c>
      <c r="K85" s="161"/>
      <c r="L85" s="166"/>
      <c r="M85" s="167"/>
      <c r="N85" s="168"/>
      <c r="O85" s="168"/>
      <c r="P85" s="169">
        <f>P86+P121+P142+P143</f>
        <v>0</v>
      </c>
      <c r="Q85" s="168"/>
      <c r="R85" s="169">
        <f>R86+R121+R142+R143</f>
        <v>26.6028816</v>
      </c>
      <c r="S85" s="168"/>
      <c r="T85" s="170">
        <f>T86+T121+T142+T143</f>
        <v>0</v>
      </c>
      <c r="AR85" s="171" t="s">
        <v>80</v>
      </c>
      <c r="AT85" s="172" t="s">
        <v>71</v>
      </c>
      <c r="AU85" s="172" t="s">
        <v>72</v>
      </c>
      <c r="AY85" s="171" t="s">
        <v>133</v>
      </c>
      <c r="BK85" s="173">
        <f>BK86+BK121+BK142+BK143</f>
        <v>0</v>
      </c>
    </row>
    <row r="86" spans="2:63" s="12" customFormat="1" ht="22.9" customHeight="1">
      <c r="B86" s="160"/>
      <c r="C86" s="161"/>
      <c r="D86" s="162" t="s">
        <v>71</v>
      </c>
      <c r="E86" s="174" t="s">
        <v>80</v>
      </c>
      <c r="F86" s="174" t="s">
        <v>134</v>
      </c>
      <c r="G86" s="161"/>
      <c r="H86" s="161"/>
      <c r="I86" s="164"/>
      <c r="J86" s="175">
        <f>BK86</f>
        <v>0</v>
      </c>
      <c r="K86" s="161"/>
      <c r="L86" s="166"/>
      <c r="M86" s="167"/>
      <c r="N86" s="168"/>
      <c r="O86" s="168"/>
      <c r="P86" s="169">
        <f>SUM(P87:P120)</f>
        <v>0</v>
      </c>
      <c r="Q86" s="168"/>
      <c r="R86" s="169">
        <f>SUM(R87:R120)</f>
        <v>0.0018000000000000002</v>
      </c>
      <c r="S86" s="168"/>
      <c r="T86" s="170">
        <f>SUM(T87:T120)</f>
        <v>0</v>
      </c>
      <c r="AR86" s="171" t="s">
        <v>80</v>
      </c>
      <c r="AT86" s="172" t="s">
        <v>71</v>
      </c>
      <c r="AU86" s="172" t="s">
        <v>80</v>
      </c>
      <c r="AY86" s="171" t="s">
        <v>133</v>
      </c>
      <c r="BK86" s="173">
        <f>SUM(BK87:BK120)</f>
        <v>0</v>
      </c>
    </row>
    <row r="87" spans="1:65" s="2" customFormat="1" ht="24.2" customHeight="1">
      <c r="A87" s="35"/>
      <c r="B87" s="36"/>
      <c r="C87" s="176" t="s">
        <v>80</v>
      </c>
      <c r="D87" s="176" t="s">
        <v>135</v>
      </c>
      <c r="E87" s="177" t="s">
        <v>283</v>
      </c>
      <c r="F87" s="178" t="s">
        <v>284</v>
      </c>
      <c r="G87" s="179" t="s">
        <v>213</v>
      </c>
      <c r="H87" s="180">
        <v>76</v>
      </c>
      <c r="I87" s="181"/>
      <c r="J87" s="182">
        <f>ROUND(I87*H87,2)</f>
        <v>0</v>
      </c>
      <c r="K87" s="183"/>
      <c r="L87" s="40"/>
      <c r="M87" s="184" t="s">
        <v>19</v>
      </c>
      <c r="N87" s="185" t="s">
        <v>43</v>
      </c>
      <c r="O87" s="65"/>
      <c r="P87" s="186">
        <f>O87*H87</f>
        <v>0</v>
      </c>
      <c r="Q87" s="186">
        <v>0</v>
      </c>
      <c r="R87" s="186">
        <f>Q87*H87</f>
        <v>0</v>
      </c>
      <c r="S87" s="186">
        <v>0</v>
      </c>
      <c r="T87" s="187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8" t="s">
        <v>139</v>
      </c>
      <c r="AT87" s="188" t="s">
        <v>135</v>
      </c>
      <c r="AU87" s="188" t="s">
        <v>82</v>
      </c>
      <c r="AY87" s="18" t="s">
        <v>133</v>
      </c>
      <c r="BE87" s="189">
        <f>IF(N87="základní",J87,0)</f>
        <v>0</v>
      </c>
      <c r="BF87" s="189">
        <f>IF(N87="snížená",J87,0)</f>
        <v>0</v>
      </c>
      <c r="BG87" s="189">
        <f>IF(N87="zákl. přenesená",J87,0)</f>
        <v>0</v>
      </c>
      <c r="BH87" s="189">
        <f>IF(N87="sníž. přenesená",J87,0)</f>
        <v>0</v>
      </c>
      <c r="BI87" s="189">
        <f>IF(N87="nulová",J87,0)</f>
        <v>0</v>
      </c>
      <c r="BJ87" s="18" t="s">
        <v>80</v>
      </c>
      <c r="BK87" s="189">
        <f>ROUND(I87*H87,2)</f>
        <v>0</v>
      </c>
      <c r="BL87" s="18" t="s">
        <v>139</v>
      </c>
      <c r="BM87" s="188" t="s">
        <v>285</v>
      </c>
    </row>
    <row r="88" spans="1:47" s="2" customFormat="1" ht="19.5">
      <c r="A88" s="35"/>
      <c r="B88" s="36"/>
      <c r="C88" s="37"/>
      <c r="D88" s="190" t="s">
        <v>141</v>
      </c>
      <c r="E88" s="37"/>
      <c r="F88" s="191" t="s">
        <v>286</v>
      </c>
      <c r="G88" s="37"/>
      <c r="H88" s="37"/>
      <c r="I88" s="192"/>
      <c r="J88" s="37"/>
      <c r="K88" s="37"/>
      <c r="L88" s="40"/>
      <c r="M88" s="193"/>
      <c r="N88" s="194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141</v>
      </c>
      <c r="AU88" s="18" t="s">
        <v>82</v>
      </c>
    </row>
    <row r="89" spans="1:47" s="2" customFormat="1" ht="11.25">
      <c r="A89" s="35"/>
      <c r="B89" s="36"/>
      <c r="C89" s="37"/>
      <c r="D89" s="195" t="s">
        <v>143</v>
      </c>
      <c r="E89" s="37"/>
      <c r="F89" s="196" t="s">
        <v>287</v>
      </c>
      <c r="G89" s="37"/>
      <c r="H89" s="37"/>
      <c r="I89" s="192"/>
      <c r="J89" s="37"/>
      <c r="K89" s="37"/>
      <c r="L89" s="40"/>
      <c r="M89" s="193"/>
      <c r="N89" s="194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143</v>
      </c>
      <c r="AU89" s="18" t="s">
        <v>82</v>
      </c>
    </row>
    <row r="90" spans="2:51" s="13" customFormat="1" ht="11.25">
      <c r="B90" s="198"/>
      <c r="C90" s="199"/>
      <c r="D90" s="190" t="s">
        <v>147</v>
      </c>
      <c r="E90" s="200" t="s">
        <v>19</v>
      </c>
      <c r="F90" s="201" t="s">
        <v>288</v>
      </c>
      <c r="G90" s="199"/>
      <c r="H90" s="202">
        <v>76</v>
      </c>
      <c r="I90" s="203"/>
      <c r="J90" s="199"/>
      <c r="K90" s="199"/>
      <c r="L90" s="204"/>
      <c r="M90" s="205"/>
      <c r="N90" s="206"/>
      <c r="O90" s="206"/>
      <c r="P90" s="206"/>
      <c r="Q90" s="206"/>
      <c r="R90" s="206"/>
      <c r="S90" s="206"/>
      <c r="T90" s="207"/>
      <c r="AT90" s="208" t="s">
        <v>147</v>
      </c>
      <c r="AU90" s="208" t="s">
        <v>82</v>
      </c>
      <c r="AV90" s="13" t="s">
        <v>82</v>
      </c>
      <c r="AW90" s="13" t="s">
        <v>33</v>
      </c>
      <c r="AX90" s="13" t="s">
        <v>72</v>
      </c>
      <c r="AY90" s="208" t="s">
        <v>133</v>
      </c>
    </row>
    <row r="91" spans="2:51" s="14" customFormat="1" ht="11.25">
      <c r="B91" s="209"/>
      <c r="C91" s="210"/>
      <c r="D91" s="190" t="s">
        <v>147</v>
      </c>
      <c r="E91" s="211" t="s">
        <v>19</v>
      </c>
      <c r="F91" s="212" t="s">
        <v>149</v>
      </c>
      <c r="G91" s="210"/>
      <c r="H91" s="213">
        <v>76</v>
      </c>
      <c r="I91" s="214"/>
      <c r="J91" s="210"/>
      <c r="K91" s="210"/>
      <c r="L91" s="215"/>
      <c r="M91" s="216"/>
      <c r="N91" s="217"/>
      <c r="O91" s="217"/>
      <c r="P91" s="217"/>
      <c r="Q91" s="217"/>
      <c r="R91" s="217"/>
      <c r="S91" s="217"/>
      <c r="T91" s="218"/>
      <c r="AT91" s="219" t="s">
        <v>147</v>
      </c>
      <c r="AU91" s="219" t="s">
        <v>82</v>
      </c>
      <c r="AV91" s="14" t="s">
        <v>139</v>
      </c>
      <c r="AW91" s="14" t="s">
        <v>33</v>
      </c>
      <c r="AX91" s="14" t="s">
        <v>80</v>
      </c>
      <c r="AY91" s="219" t="s">
        <v>133</v>
      </c>
    </row>
    <row r="92" spans="1:65" s="2" customFormat="1" ht="33" customHeight="1">
      <c r="A92" s="35"/>
      <c r="B92" s="36"/>
      <c r="C92" s="176" t="s">
        <v>82</v>
      </c>
      <c r="D92" s="176" t="s">
        <v>135</v>
      </c>
      <c r="E92" s="177" t="s">
        <v>289</v>
      </c>
      <c r="F92" s="178" t="s">
        <v>290</v>
      </c>
      <c r="G92" s="179" t="s">
        <v>138</v>
      </c>
      <c r="H92" s="180">
        <v>41.72</v>
      </c>
      <c r="I92" s="181"/>
      <c r="J92" s="182">
        <f>ROUND(I92*H92,2)</f>
        <v>0</v>
      </c>
      <c r="K92" s="183"/>
      <c r="L92" s="40"/>
      <c r="M92" s="184" t="s">
        <v>19</v>
      </c>
      <c r="N92" s="185" t="s">
        <v>43</v>
      </c>
      <c r="O92" s="65"/>
      <c r="P92" s="186">
        <f>O92*H92</f>
        <v>0</v>
      </c>
      <c r="Q92" s="186">
        <v>0</v>
      </c>
      <c r="R92" s="186">
        <f>Q92*H92</f>
        <v>0</v>
      </c>
      <c r="S92" s="186">
        <v>0</v>
      </c>
      <c r="T92" s="187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8" t="s">
        <v>139</v>
      </c>
      <c r="AT92" s="188" t="s">
        <v>135</v>
      </c>
      <c r="AU92" s="188" t="s">
        <v>82</v>
      </c>
      <c r="AY92" s="18" t="s">
        <v>133</v>
      </c>
      <c r="BE92" s="189">
        <f>IF(N92="základní",J92,0)</f>
        <v>0</v>
      </c>
      <c r="BF92" s="189">
        <f>IF(N92="snížená",J92,0)</f>
        <v>0</v>
      </c>
      <c r="BG92" s="189">
        <f>IF(N92="zákl. přenesená",J92,0)</f>
        <v>0</v>
      </c>
      <c r="BH92" s="189">
        <f>IF(N92="sníž. přenesená",J92,0)</f>
        <v>0</v>
      </c>
      <c r="BI92" s="189">
        <f>IF(N92="nulová",J92,0)</f>
        <v>0</v>
      </c>
      <c r="BJ92" s="18" t="s">
        <v>80</v>
      </c>
      <c r="BK92" s="189">
        <f>ROUND(I92*H92,2)</f>
        <v>0</v>
      </c>
      <c r="BL92" s="18" t="s">
        <v>139</v>
      </c>
      <c r="BM92" s="188" t="s">
        <v>291</v>
      </c>
    </row>
    <row r="93" spans="1:47" s="2" customFormat="1" ht="19.5">
      <c r="A93" s="35"/>
      <c r="B93" s="36"/>
      <c r="C93" s="37"/>
      <c r="D93" s="190" t="s">
        <v>141</v>
      </c>
      <c r="E93" s="37"/>
      <c r="F93" s="191" t="s">
        <v>292</v>
      </c>
      <c r="G93" s="37"/>
      <c r="H93" s="37"/>
      <c r="I93" s="192"/>
      <c r="J93" s="37"/>
      <c r="K93" s="37"/>
      <c r="L93" s="40"/>
      <c r="M93" s="193"/>
      <c r="N93" s="194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141</v>
      </c>
      <c r="AU93" s="18" t="s">
        <v>82</v>
      </c>
    </row>
    <row r="94" spans="1:47" s="2" customFormat="1" ht="11.25">
      <c r="A94" s="35"/>
      <c r="B94" s="36"/>
      <c r="C94" s="37"/>
      <c r="D94" s="195" t="s">
        <v>143</v>
      </c>
      <c r="E94" s="37"/>
      <c r="F94" s="196" t="s">
        <v>293</v>
      </c>
      <c r="G94" s="37"/>
      <c r="H94" s="37"/>
      <c r="I94" s="192"/>
      <c r="J94" s="37"/>
      <c r="K94" s="37"/>
      <c r="L94" s="40"/>
      <c r="M94" s="193"/>
      <c r="N94" s="194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143</v>
      </c>
      <c r="AU94" s="18" t="s">
        <v>82</v>
      </c>
    </row>
    <row r="95" spans="2:51" s="13" customFormat="1" ht="11.25">
      <c r="B95" s="198"/>
      <c r="C95" s="199"/>
      <c r="D95" s="190" t="s">
        <v>147</v>
      </c>
      <c r="E95" s="200" t="s">
        <v>99</v>
      </c>
      <c r="F95" s="201" t="s">
        <v>294</v>
      </c>
      <c r="G95" s="199"/>
      <c r="H95" s="202">
        <v>41.72</v>
      </c>
      <c r="I95" s="203"/>
      <c r="J95" s="199"/>
      <c r="K95" s="199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147</v>
      </c>
      <c r="AU95" s="208" t="s">
        <v>82</v>
      </c>
      <c r="AV95" s="13" t="s">
        <v>82</v>
      </c>
      <c r="AW95" s="13" t="s">
        <v>33</v>
      </c>
      <c r="AX95" s="13" t="s">
        <v>72</v>
      </c>
      <c r="AY95" s="208" t="s">
        <v>133</v>
      </c>
    </row>
    <row r="96" spans="2:51" s="14" customFormat="1" ht="11.25">
      <c r="B96" s="209"/>
      <c r="C96" s="210"/>
      <c r="D96" s="190" t="s">
        <v>147</v>
      </c>
      <c r="E96" s="211" t="s">
        <v>19</v>
      </c>
      <c r="F96" s="212" t="s">
        <v>149</v>
      </c>
      <c r="G96" s="210"/>
      <c r="H96" s="213">
        <v>41.72</v>
      </c>
      <c r="I96" s="214"/>
      <c r="J96" s="210"/>
      <c r="K96" s="210"/>
      <c r="L96" s="215"/>
      <c r="M96" s="216"/>
      <c r="N96" s="217"/>
      <c r="O96" s="217"/>
      <c r="P96" s="217"/>
      <c r="Q96" s="217"/>
      <c r="R96" s="217"/>
      <c r="S96" s="217"/>
      <c r="T96" s="218"/>
      <c r="AT96" s="219" t="s">
        <v>147</v>
      </c>
      <c r="AU96" s="219" t="s">
        <v>82</v>
      </c>
      <c r="AV96" s="14" t="s">
        <v>139</v>
      </c>
      <c r="AW96" s="14" t="s">
        <v>33</v>
      </c>
      <c r="AX96" s="14" t="s">
        <v>80</v>
      </c>
      <c r="AY96" s="219" t="s">
        <v>133</v>
      </c>
    </row>
    <row r="97" spans="1:65" s="2" customFormat="1" ht="37.9" customHeight="1">
      <c r="A97" s="35"/>
      <c r="B97" s="36"/>
      <c r="C97" s="176" t="s">
        <v>156</v>
      </c>
      <c r="D97" s="176" t="s">
        <v>135</v>
      </c>
      <c r="E97" s="177" t="s">
        <v>178</v>
      </c>
      <c r="F97" s="178" t="s">
        <v>179</v>
      </c>
      <c r="G97" s="179" t="s">
        <v>138</v>
      </c>
      <c r="H97" s="180">
        <v>41.72</v>
      </c>
      <c r="I97" s="181"/>
      <c r="J97" s="182">
        <f>ROUND(I97*H97,2)</f>
        <v>0</v>
      </c>
      <c r="K97" s="183"/>
      <c r="L97" s="40"/>
      <c r="M97" s="184" t="s">
        <v>19</v>
      </c>
      <c r="N97" s="185" t="s">
        <v>43</v>
      </c>
      <c r="O97" s="65"/>
      <c r="P97" s="186">
        <f>O97*H97</f>
        <v>0</v>
      </c>
      <c r="Q97" s="186">
        <v>0</v>
      </c>
      <c r="R97" s="186">
        <f>Q97*H97</f>
        <v>0</v>
      </c>
      <c r="S97" s="186">
        <v>0</v>
      </c>
      <c r="T97" s="187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8" t="s">
        <v>139</v>
      </c>
      <c r="AT97" s="188" t="s">
        <v>135</v>
      </c>
      <c r="AU97" s="188" t="s">
        <v>82</v>
      </c>
      <c r="AY97" s="18" t="s">
        <v>133</v>
      </c>
      <c r="BE97" s="189">
        <f>IF(N97="základní",J97,0)</f>
        <v>0</v>
      </c>
      <c r="BF97" s="189">
        <f>IF(N97="snížená",J97,0)</f>
        <v>0</v>
      </c>
      <c r="BG97" s="189">
        <f>IF(N97="zákl. přenesená",J97,0)</f>
        <v>0</v>
      </c>
      <c r="BH97" s="189">
        <f>IF(N97="sníž. přenesená",J97,0)</f>
        <v>0</v>
      </c>
      <c r="BI97" s="189">
        <f>IF(N97="nulová",J97,0)</f>
        <v>0</v>
      </c>
      <c r="BJ97" s="18" t="s">
        <v>80</v>
      </c>
      <c r="BK97" s="189">
        <f>ROUND(I97*H97,2)</f>
        <v>0</v>
      </c>
      <c r="BL97" s="18" t="s">
        <v>139</v>
      </c>
      <c r="BM97" s="188" t="s">
        <v>295</v>
      </c>
    </row>
    <row r="98" spans="1:47" s="2" customFormat="1" ht="39">
      <c r="A98" s="35"/>
      <c r="B98" s="36"/>
      <c r="C98" s="37"/>
      <c r="D98" s="190" t="s">
        <v>141</v>
      </c>
      <c r="E98" s="37"/>
      <c r="F98" s="191" t="s">
        <v>181</v>
      </c>
      <c r="G98" s="37"/>
      <c r="H98" s="37"/>
      <c r="I98" s="192"/>
      <c r="J98" s="37"/>
      <c r="K98" s="37"/>
      <c r="L98" s="40"/>
      <c r="M98" s="193"/>
      <c r="N98" s="194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141</v>
      </c>
      <c r="AU98" s="18" t="s">
        <v>82</v>
      </c>
    </row>
    <row r="99" spans="1:47" s="2" customFormat="1" ht="11.25">
      <c r="A99" s="35"/>
      <c r="B99" s="36"/>
      <c r="C99" s="37"/>
      <c r="D99" s="195" t="s">
        <v>143</v>
      </c>
      <c r="E99" s="37"/>
      <c r="F99" s="196" t="s">
        <v>182</v>
      </c>
      <c r="G99" s="37"/>
      <c r="H99" s="37"/>
      <c r="I99" s="192"/>
      <c r="J99" s="37"/>
      <c r="K99" s="37"/>
      <c r="L99" s="40"/>
      <c r="M99" s="193"/>
      <c r="N99" s="194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143</v>
      </c>
      <c r="AU99" s="18" t="s">
        <v>82</v>
      </c>
    </row>
    <row r="100" spans="2:51" s="13" customFormat="1" ht="11.25">
      <c r="B100" s="198"/>
      <c r="C100" s="199"/>
      <c r="D100" s="190" t="s">
        <v>147</v>
      </c>
      <c r="E100" s="200" t="s">
        <v>19</v>
      </c>
      <c r="F100" s="201" t="s">
        <v>99</v>
      </c>
      <c r="G100" s="199"/>
      <c r="H100" s="202">
        <v>41.72</v>
      </c>
      <c r="I100" s="203"/>
      <c r="J100" s="199"/>
      <c r="K100" s="199"/>
      <c r="L100" s="204"/>
      <c r="M100" s="205"/>
      <c r="N100" s="206"/>
      <c r="O100" s="206"/>
      <c r="P100" s="206"/>
      <c r="Q100" s="206"/>
      <c r="R100" s="206"/>
      <c r="S100" s="206"/>
      <c r="T100" s="207"/>
      <c r="AT100" s="208" t="s">
        <v>147</v>
      </c>
      <c r="AU100" s="208" t="s">
        <v>82</v>
      </c>
      <c r="AV100" s="13" t="s">
        <v>82</v>
      </c>
      <c r="AW100" s="13" t="s">
        <v>33</v>
      </c>
      <c r="AX100" s="13" t="s">
        <v>72</v>
      </c>
      <c r="AY100" s="208" t="s">
        <v>133</v>
      </c>
    </row>
    <row r="101" spans="2:51" s="14" customFormat="1" ht="11.25">
      <c r="B101" s="209"/>
      <c r="C101" s="210"/>
      <c r="D101" s="190" t="s">
        <v>147</v>
      </c>
      <c r="E101" s="211" t="s">
        <v>19</v>
      </c>
      <c r="F101" s="212" t="s">
        <v>149</v>
      </c>
      <c r="G101" s="210"/>
      <c r="H101" s="213">
        <v>41.72</v>
      </c>
      <c r="I101" s="214"/>
      <c r="J101" s="210"/>
      <c r="K101" s="210"/>
      <c r="L101" s="215"/>
      <c r="M101" s="216"/>
      <c r="N101" s="217"/>
      <c r="O101" s="217"/>
      <c r="P101" s="217"/>
      <c r="Q101" s="217"/>
      <c r="R101" s="217"/>
      <c r="S101" s="217"/>
      <c r="T101" s="218"/>
      <c r="AT101" s="219" t="s">
        <v>147</v>
      </c>
      <c r="AU101" s="219" t="s">
        <v>82</v>
      </c>
      <c r="AV101" s="14" t="s">
        <v>139</v>
      </c>
      <c r="AW101" s="14" t="s">
        <v>33</v>
      </c>
      <c r="AX101" s="14" t="s">
        <v>80</v>
      </c>
      <c r="AY101" s="219" t="s">
        <v>133</v>
      </c>
    </row>
    <row r="102" spans="1:65" s="2" customFormat="1" ht="16.5" customHeight="1">
      <c r="A102" s="35"/>
      <c r="B102" s="36"/>
      <c r="C102" s="176" t="s">
        <v>139</v>
      </c>
      <c r="D102" s="176" t="s">
        <v>135</v>
      </c>
      <c r="E102" s="177" t="s">
        <v>296</v>
      </c>
      <c r="F102" s="178" t="s">
        <v>297</v>
      </c>
      <c r="G102" s="179" t="s">
        <v>138</v>
      </c>
      <c r="H102" s="180">
        <v>41.72</v>
      </c>
      <c r="I102" s="181"/>
      <c r="J102" s="182">
        <f>ROUND(I102*H102,2)</f>
        <v>0</v>
      </c>
      <c r="K102" s="183"/>
      <c r="L102" s="40"/>
      <c r="M102" s="184" t="s">
        <v>19</v>
      </c>
      <c r="N102" s="185" t="s">
        <v>43</v>
      </c>
      <c r="O102" s="65"/>
      <c r="P102" s="186">
        <f>O102*H102</f>
        <v>0</v>
      </c>
      <c r="Q102" s="186">
        <v>0</v>
      </c>
      <c r="R102" s="186">
        <f>Q102*H102</f>
        <v>0</v>
      </c>
      <c r="S102" s="186">
        <v>0</v>
      </c>
      <c r="T102" s="187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8" t="s">
        <v>139</v>
      </c>
      <c r="AT102" s="188" t="s">
        <v>135</v>
      </c>
      <c r="AU102" s="188" t="s">
        <v>82</v>
      </c>
      <c r="AY102" s="18" t="s">
        <v>133</v>
      </c>
      <c r="BE102" s="189">
        <f>IF(N102="základní",J102,0)</f>
        <v>0</v>
      </c>
      <c r="BF102" s="189">
        <f>IF(N102="snížená",J102,0)</f>
        <v>0</v>
      </c>
      <c r="BG102" s="189">
        <f>IF(N102="zákl. přenesená",J102,0)</f>
        <v>0</v>
      </c>
      <c r="BH102" s="189">
        <f>IF(N102="sníž. přenesená",J102,0)</f>
        <v>0</v>
      </c>
      <c r="BI102" s="189">
        <f>IF(N102="nulová",J102,0)</f>
        <v>0</v>
      </c>
      <c r="BJ102" s="18" t="s">
        <v>80</v>
      </c>
      <c r="BK102" s="189">
        <f>ROUND(I102*H102,2)</f>
        <v>0</v>
      </c>
      <c r="BL102" s="18" t="s">
        <v>139</v>
      </c>
      <c r="BM102" s="188" t="s">
        <v>298</v>
      </c>
    </row>
    <row r="103" spans="1:47" s="2" customFormat="1" ht="29.25">
      <c r="A103" s="35"/>
      <c r="B103" s="36"/>
      <c r="C103" s="37"/>
      <c r="D103" s="190" t="s">
        <v>141</v>
      </c>
      <c r="E103" s="37"/>
      <c r="F103" s="191" t="s">
        <v>299</v>
      </c>
      <c r="G103" s="37"/>
      <c r="H103" s="37"/>
      <c r="I103" s="192"/>
      <c r="J103" s="37"/>
      <c r="K103" s="37"/>
      <c r="L103" s="40"/>
      <c r="M103" s="193"/>
      <c r="N103" s="194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141</v>
      </c>
      <c r="AU103" s="18" t="s">
        <v>82</v>
      </c>
    </row>
    <row r="104" spans="1:47" s="2" customFormat="1" ht="11.25">
      <c r="A104" s="35"/>
      <c r="B104" s="36"/>
      <c r="C104" s="37"/>
      <c r="D104" s="195" t="s">
        <v>143</v>
      </c>
      <c r="E104" s="37"/>
      <c r="F104" s="196" t="s">
        <v>300</v>
      </c>
      <c r="G104" s="37"/>
      <c r="H104" s="37"/>
      <c r="I104" s="192"/>
      <c r="J104" s="37"/>
      <c r="K104" s="37"/>
      <c r="L104" s="40"/>
      <c r="M104" s="193"/>
      <c r="N104" s="194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143</v>
      </c>
      <c r="AU104" s="18" t="s">
        <v>82</v>
      </c>
    </row>
    <row r="105" spans="1:47" s="2" customFormat="1" ht="19.5">
      <c r="A105" s="35"/>
      <c r="B105" s="36"/>
      <c r="C105" s="37"/>
      <c r="D105" s="190" t="s">
        <v>145</v>
      </c>
      <c r="E105" s="37"/>
      <c r="F105" s="197" t="s">
        <v>301</v>
      </c>
      <c r="G105" s="37"/>
      <c r="H105" s="37"/>
      <c r="I105" s="192"/>
      <c r="J105" s="37"/>
      <c r="K105" s="37"/>
      <c r="L105" s="40"/>
      <c r="M105" s="193"/>
      <c r="N105" s="194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145</v>
      </c>
      <c r="AU105" s="18" t="s">
        <v>82</v>
      </c>
    </row>
    <row r="106" spans="2:51" s="13" customFormat="1" ht="11.25">
      <c r="B106" s="198"/>
      <c r="C106" s="199"/>
      <c r="D106" s="190" t="s">
        <v>147</v>
      </c>
      <c r="E106" s="200" t="s">
        <v>19</v>
      </c>
      <c r="F106" s="201" t="s">
        <v>99</v>
      </c>
      <c r="G106" s="199"/>
      <c r="H106" s="202">
        <v>41.72</v>
      </c>
      <c r="I106" s="203"/>
      <c r="J106" s="199"/>
      <c r="K106" s="199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147</v>
      </c>
      <c r="AU106" s="208" t="s">
        <v>82</v>
      </c>
      <c r="AV106" s="13" t="s">
        <v>82</v>
      </c>
      <c r="AW106" s="13" t="s">
        <v>33</v>
      </c>
      <c r="AX106" s="13" t="s">
        <v>72</v>
      </c>
      <c r="AY106" s="208" t="s">
        <v>133</v>
      </c>
    </row>
    <row r="107" spans="2:51" s="14" customFormat="1" ht="11.25">
      <c r="B107" s="209"/>
      <c r="C107" s="210"/>
      <c r="D107" s="190" t="s">
        <v>147</v>
      </c>
      <c r="E107" s="211" t="s">
        <v>19</v>
      </c>
      <c r="F107" s="212" t="s">
        <v>149</v>
      </c>
      <c r="G107" s="210"/>
      <c r="H107" s="213">
        <v>41.72</v>
      </c>
      <c r="I107" s="214"/>
      <c r="J107" s="210"/>
      <c r="K107" s="210"/>
      <c r="L107" s="215"/>
      <c r="M107" s="216"/>
      <c r="N107" s="217"/>
      <c r="O107" s="217"/>
      <c r="P107" s="217"/>
      <c r="Q107" s="217"/>
      <c r="R107" s="217"/>
      <c r="S107" s="217"/>
      <c r="T107" s="218"/>
      <c r="AT107" s="219" t="s">
        <v>147</v>
      </c>
      <c r="AU107" s="219" t="s">
        <v>82</v>
      </c>
      <c r="AV107" s="14" t="s">
        <v>139</v>
      </c>
      <c r="AW107" s="14" t="s">
        <v>33</v>
      </c>
      <c r="AX107" s="14" t="s">
        <v>80</v>
      </c>
      <c r="AY107" s="219" t="s">
        <v>133</v>
      </c>
    </row>
    <row r="108" spans="1:65" s="2" customFormat="1" ht="24.2" customHeight="1">
      <c r="A108" s="35"/>
      <c r="B108" s="36"/>
      <c r="C108" s="176" t="s">
        <v>169</v>
      </c>
      <c r="D108" s="176" t="s">
        <v>135</v>
      </c>
      <c r="E108" s="177" t="s">
        <v>302</v>
      </c>
      <c r="F108" s="178" t="s">
        <v>303</v>
      </c>
      <c r="G108" s="179" t="s">
        <v>213</v>
      </c>
      <c r="H108" s="180">
        <v>90</v>
      </c>
      <c r="I108" s="181"/>
      <c r="J108" s="182">
        <f>ROUND(I108*H108,2)</f>
        <v>0</v>
      </c>
      <c r="K108" s="183"/>
      <c r="L108" s="40"/>
      <c r="M108" s="184" t="s">
        <v>19</v>
      </c>
      <c r="N108" s="185" t="s">
        <v>43</v>
      </c>
      <c r="O108" s="65"/>
      <c r="P108" s="186">
        <f>O108*H108</f>
        <v>0</v>
      </c>
      <c r="Q108" s="186">
        <v>0</v>
      </c>
      <c r="R108" s="186">
        <f>Q108*H108</f>
        <v>0</v>
      </c>
      <c r="S108" s="186">
        <v>0</v>
      </c>
      <c r="T108" s="187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8" t="s">
        <v>139</v>
      </c>
      <c r="AT108" s="188" t="s">
        <v>135</v>
      </c>
      <c r="AU108" s="188" t="s">
        <v>82</v>
      </c>
      <c r="AY108" s="18" t="s">
        <v>133</v>
      </c>
      <c r="BE108" s="189">
        <f>IF(N108="základní",J108,0)</f>
        <v>0</v>
      </c>
      <c r="BF108" s="189">
        <f>IF(N108="snížená",J108,0)</f>
        <v>0</v>
      </c>
      <c r="BG108" s="189">
        <f>IF(N108="zákl. přenesená",J108,0)</f>
        <v>0</v>
      </c>
      <c r="BH108" s="189">
        <f>IF(N108="sníž. přenesená",J108,0)</f>
        <v>0</v>
      </c>
      <c r="BI108" s="189">
        <f>IF(N108="nulová",J108,0)</f>
        <v>0</v>
      </c>
      <c r="BJ108" s="18" t="s">
        <v>80</v>
      </c>
      <c r="BK108" s="189">
        <f>ROUND(I108*H108,2)</f>
        <v>0</v>
      </c>
      <c r="BL108" s="18" t="s">
        <v>139</v>
      </c>
      <c r="BM108" s="188" t="s">
        <v>304</v>
      </c>
    </row>
    <row r="109" spans="1:47" s="2" customFormat="1" ht="19.5">
      <c r="A109" s="35"/>
      <c r="B109" s="36"/>
      <c r="C109" s="37"/>
      <c r="D109" s="190" t="s">
        <v>141</v>
      </c>
      <c r="E109" s="37"/>
      <c r="F109" s="191" t="s">
        <v>305</v>
      </c>
      <c r="G109" s="37"/>
      <c r="H109" s="37"/>
      <c r="I109" s="192"/>
      <c r="J109" s="37"/>
      <c r="K109" s="37"/>
      <c r="L109" s="40"/>
      <c r="M109" s="193"/>
      <c r="N109" s="194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141</v>
      </c>
      <c r="AU109" s="18" t="s">
        <v>82</v>
      </c>
    </row>
    <row r="110" spans="1:47" s="2" customFormat="1" ht="11.25">
      <c r="A110" s="35"/>
      <c r="B110" s="36"/>
      <c r="C110" s="37"/>
      <c r="D110" s="195" t="s">
        <v>143</v>
      </c>
      <c r="E110" s="37"/>
      <c r="F110" s="196" t="s">
        <v>306</v>
      </c>
      <c r="G110" s="37"/>
      <c r="H110" s="37"/>
      <c r="I110" s="192"/>
      <c r="J110" s="37"/>
      <c r="K110" s="37"/>
      <c r="L110" s="40"/>
      <c r="M110" s="193"/>
      <c r="N110" s="194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143</v>
      </c>
      <c r="AU110" s="18" t="s">
        <v>82</v>
      </c>
    </row>
    <row r="111" spans="1:47" s="2" customFormat="1" ht="19.5">
      <c r="A111" s="35"/>
      <c r="B111" s="36"/>
      <c r="C111" s="37"/>
      <c r="D111" s="190" t="s">
        <v>145</v>
      </c>
      <c r="E111" s="37"/>
      <c r="F111" s="197" t="s">
        <v>307</v>
      </c>
      <c r="G111" s="37"/>
      <c r="H111" s="37"/>
      <c r="I111" s="192"/>
      <c r="J111" s="37"/>
      <c r="K111" s="37"/>
      <c r="L111" s="40"/>
      <c r="M111" s="193"/>
      <c r="N111" s="194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145</v>
      </c>
      <c r="AU111" s="18" t="s">
        <v>82</v>
      </c>
    </row>
    <row r="112" spans="2:51" s="13" customFormat="1" ht="11.25">
      <c r="B112" s="198"/>
      <c r="C112" s="199"/>
      <c r="D112" s="190" t="s">
        <v>147</v>
      </c>
      <c r="E112" s="200" t="s">
        <v>19</v>
      </c>
      <c r="F112" s="201" t="s">
        <v>308</v>
      </c>
      <c r="G112" s="199"/>
      <c r="H112" s="202">
        <v>90</v>
      </c>
      <c r="I112" s="203"/>
      <c r="J112" s="199"/>
      <c r="K112" s="199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147</v>
      </c>
      <c r="AU112" s="208" t="s">
        <v>82</v>
      </c>
      <c r="AV112" s="13" t="s">
        <v>82</v>
      </c>
      <c r="AW112" s="13" t="s">
        <v>33</v>
      </c>
      <c r="AX112" s="13" t="s">
        <v>72</v>
      </c>
      <c r="AY112" s="208" t="s">
        <v>133</v>
      </c>
    </row>
    <row r="113" spans="2:51" s="14" customFormat="1" ht="11.25">
      <c r="B113" s="209"/>
      <c r="C113" s="210"/>
      <c r="D113" s="190" t="s">
        <v>147</v>
      </c>
      <c r="E113" s="211" t="s">
        <v>19</v>
      </c>
      <c r="F113" s="212" t="s">
        <v>149</v>
      </c>
      <c r="G113" s="210"/>
      <c r="H113" s="213">
        <v>90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147</v>
      </c>
      <c r="AU113" s="219" t="s">
        <v>82</v>
      </c>
      <c r="AV113" s="14" t="s">
        <v>139</v>
      </c>
      <c r="AW113" s="14" t="s">
        <v>33</v>
      </c>
      <c r="AX113" s="14" t="s">
        <v>80</v>
      </c>
      <c r="AY113" s="219" t="s">
        <v>133</v>
      </c>
    </row>
    <row r="114" spans="1:65" s="2" customFormat="1" ht="24.2" customHeight="1">
      <c r="A114" s="35"/>
      <c r="B114" s="36"/>
      <c r="C114" s="176" t="s">
        <v>177</v>
      </c>
      <c r="D114" s="176" t="s">
        <v>135</v>
      </c>
      <c r="E114" s="177" t="s">
        <v>211</v>
      </c>
      <c r="F114" s="178" t="s">
        <v>212</v>
      </c>
      <c r="G114" s="179" t="s">
        <v>213</v>
      </c>
      <c r="H114" s="180">
        <v>90</v>
      </c>
      <c r="I114" s="181"/>
      <c r="J114" s="182">
        <f>ROUND(I114*H114,2)</f>
        <v>0</v>
      </c>
      <c r="K114" s="183"/>
      <c r="L114" s="40"/>
      <c r="M114" s="184" t="s">
        <v>19</v>
      </c>
      <c r="N114" s="185" t="s">
        <v>43</v>
      </c>
      <c r="O114" s="65"/>
      <c r="P114" s="186">
        <f>O114*H114</f>
        <v>0</v>
      </c>
      <c r="Q114" s="186">
        <v>0</v>
      </c>
      <c r="R114" s="186">
        <f>Q114*H114</f>
        <v>0</v>
      </c>
      <c r="S114" s="186">
        <v>0</v>
      </c>
      <c r="T114" s="187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8" t="s">
        <v>139</v>
      </c>
      <c r="AT114" s="188" t="s">
        <v>135</v>
      </c>
      <c r="AU114" s="188" t="s">
        <v>82</v>
      </c>
      <c r="AY114" s="18" t="s">
        <v>133</v>
      </c>
      <c r="BE114" s="189">
        <f>IF(N114="základní",J114,0)</f>
        <v>0</v>
      </c>
      <c r="BF114" s="189">
        <f>IF(N114="snížená",J114,0)</f>
        <v>0</v>
      </c>
      <c r="BG114" s="189">
        <f>IF(N114="zákl. přenesená",J114,0)</f>
        <v>0</v>
      </c>
      <c r="BH114" s="189">
        <f>IF(N114="sníž. přenesená",J114,0)</f>
        <v>0</v>
      </c>
      <c r="BI114" s="189">
        <f>IF(N114="nulová",J114,0)</f>
        <v>0</v>
      </c>
      <c r="BJ114" s="18" t="s">
        <v>80</v>
      </c>
      <c r="BK114" s="189">
        <f>ROUND(I114*H114,2)</f>
        <v>0</v>
      </c>
      <c r="BL114" s="18" t="s">
        <v>139</v>
      </c>
      <c r="BM114" s="188" t="s">
        <v>309</v>
      </c>
    </row>
    <row r="115" spans="1:47" s="2" customFormat="1" ht="19.5">
      <c r="A115" s="35"/>
      <c r="B115" s="36"/>
      <c r="C115" s="37"/>
      <c r="D115" s="190" t="s">
        <v>141</v>
      </c>
      <c r="E115" s="37"/>
      <c r="F115" s="191" t="s">
        <v>215</v>
      </c>
      <c r="G115" s="37"/>
      <c r="H115" s="37"/>
      <c r="I115" s="192"/>
      <c r="J115" s="37"/>
      <c r="K115" s="37"/>
      <c r="L115" s="40"/>
      <c r="M115" s="193"/>
      <c r="N115" s="194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141</v>
      </c>
      <c r="AU115" s="18" t="s">
        <v>82</v>
      </c>
    </row>
    <row r="116" spans="1:47" s="2" customFormat="1" ht="11.25">
      <c r="A116" s="35"/>
      <c r="B116" s="36"/>
      <c r="C116" s="37"/>
      <c r="D116" s="195" t="s">
        <v>143</v>
      </c>
      <c r="E116" s="37"/>
      <c r="F116" s="196" t="s">
        <v>216</v>
      </c>
      <c r="G116" s="37"/>
      <c r="H116" s="37"/>
      <c r="I116" s="192"/>
      <c r="J116" s="37"/>
      <c r="K116" s="37"/>
      <c r="L116" s="40"/>
      <c r="M116" s="193"/>
      <c r="N116" s="194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143</v>
      </c>
      <c r="AU116" s="18" t="s">
        <v>82</v>
      </c>
    </row>
    <row r="117" spans="1:47" s="2" customFormat="1" ht="19.5">
      <c r="A117" s="35"/>
      <c r="B117" s="36"/>
      <c r="C117" s="37"/>
      <c r="D117" s="190" t="s">
        <v>145</v>
      </c>
      <c r="E117" s="37"/>
      <c r="F117" s="197" t="s">
        <v>310</v>
      </c>
      <c r="G117" s="37"/>
      <c r="H117" s="37"/>
      <c r="I117" s="192"/>
      <c r="J117" s="37"/>
      <c r="K117" s="37"/>
      <c r="L117" s="40"/>
      <c r="M117" s="193"/>
      <c r="N117" s="194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145</v>
      </c>
      <c r="AU117" s="18" t="s">
        <v>82</v>
      </c>
    </row>
    <row r="118" spans="1:65" s="2" customFormat="1" ht="16.5" customHeight="1">
      <c r="A118" s="35"/>
      <c r="B118" s="36"/>
      <c r="C118" s="220" t="s">
        <v>183</v>
      </c>
      <c r="D118" s="220" t="s">
        <v>218</v>
      </c>
      <c r="E118" s="221" t="s">
        <v>311</v>
      </c>
      <c r="F118" s="222" t="s">
        <v>312</v>
      </c>
      <c r="G118" s="223" t="s">
        <v>221</v>
      </c>
      <c r="H118" s="224">
        <v>1.8</v>
      </c>
      <c r="I118" s="225"/>
      <c r="J118" s="226">
        <f>ROUND(I118*H118,2)</f>
        <v>0</v>
      </c>
      <c r="K118" s="227"/>
      <c r="L118" s="228"/>
      <c r="M118" s="229" t="s">
        <v>19</v>
      </c>
      <c r="N118" s="230" t="s">
        <v>43</v>
      </c>
      <c r="O118" s="65"/>
      <c r="P118" s="186">
        <f>O118*H118</f>
        <v>0</v>
      </c>
      <c r="Q118" s="186">
        <v>0.001</v>
      </c>
      <c r="R118" s="186">
        <f>Q118*H118</f>
        <v>0.0018000000000000002</v>
      </c>
      <c r="S118" s="186">
        <v>0</v>
      </c>
      <c r="T118" s="187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8" t="s">
        <v>192</v>
      </c>
      <c r="AT118" s="188" t="s">
        <v>218</v>
      </c>
      <c r="AU118" s="188" t="s">
        <v>82</v>
      </c>
      <c r="AY118" s="18" t="s">
        <v>133</v>
      </c>
      <c r="BE118" s="189">
        <f>IF(N118="základní",J118,0)</f>
        <v>0</v>
      </c>
      <c r="BF118" s="189">
        <f>IF(N118="snížená",J118,0)</f>
        <v>0</v>
      </c>
      <c r="BG118" s="189">
        <f>IF(N118="zákl. přenesená",J118,0)</f>
        <v>0</v>
      </c>
      <c r="BH118" s="189">
        <f>IF(N118="sníž. přenesená",J118,0)</f>
        <v>0</v>
      </c>
      <c r="BI118" s="189">
        <f>IF(N118="nulová",J118,0)</f>
        <v>0</v>
      </c>
      <c r="BJ118" s="18" t="s">
        <v>80</v>
      </c>
      <c r="BK118" s="189">
        <f>ROUND(I118*H118,2)</f>
        <v>0</v>
      </c>
      <c r="BL118" s="18" t="s">
        <v>139</v>
      </c>
      <c r="BM118" s="188" t="s">
        <v>313</v>
      </c>
    </row>
    <row r="119" spans="1:47" s="2" customFormat="1" ht="11.25">
      <c r="A119" s="35"/>
      <c r="B119" s="36"/>
      <c r="C119" s="37"/>
      <c r="D119" s="190" t="s">
        <v>141</v>
      </c>
      <c r="E119" s="37"/>
      <c r="F119" s="191" t="s">
        <v>312</v>
      </c>
      <c r="G119" s="37"/>
      <c r="H119" s="37"/>
      <c r="I119" s="192"/>
      <c r="J119" s="37"/>
      <c r="K119" s="37"/>
      <c r="L119" s="40"/>
      <c r="M119" s="193"/>
      <c r="N119" s="194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141</v>
      </c>
      <c r="AU119" s="18" t="s">
        <v>82</v>
      </c>
    </row>
    <row r="120" spans="2:51" s="13" customFormat="1" ht="11.25">
      <c r="B120" s="198"/>
      <c r="C120" s="199"/>
      <c r="D120" s="190" t="s">
        <v>147</v>
      </c>
      <c r="E120" s="199"/>
      <c r="F120" s="201" t="s">
        <v>314</v>
      </c>
      <c r="G120" s="199"/>
      <c r="H120" s="202">
        <v>1.8</v>
      </c>
      <c r="I120" s="203"/>
      <c r="J120" s="199"/>
      <c r="K120" s="199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147</v>
      </c>
      <c r="AU120" s="208" t="s">
        <v>82</v>
      </c>
      <c r="AV120" s="13" t="s">
        <v>82</v>
      </c>
      <c r="AW120" s="13" t="s">
        <v>4</v>
      </c>
      <c r="AX120" s="13" t="s">
        <v>80</v>
      </c>
      <c r="AY120" s="208" t="s">
        <v>133</v>
      </c>
    </row>
    <row r="121" spans="2:63" s="12" customFormat="1" ht="22.9" customHeight="1">
      <c r="B121" s="160"/>
      <c r="C121" s="161"/>
      <c r="D121" s="162" t="s">
        <v>71</v>
      </c>
      <c r="E121" s="174" t="s">
        <v>139</v>
      </c>
      <c r="F121" s="174" t="s">
        <v>248</v>
      </c>
      <c r="G121" s="161"/>
      <c r="H121" s="161"/>
      <c r="I121" s="164"/>
      <c r="J121" s="175">
        <f>BK121</f>
        <v>0</v>
      </c>
      <c r="K121" s="161"/>
      <c r="L121" s="166"/>
      <c r="M121" s="167"/>
      <c r="N121" s="168"/>
      <c r="O121" s="168"/>
      <c r="P121" s="169">
        <f>SUM(P122:P141)</f>
        <v>0</v>
      </c>
      <c r="Q121" s="168"/>
      <c r="R121" s="169">
        <f>SUM(R122:R141)</f>
        <v>26.6010816</v>
      </c>
      <c r="S121" s="168"/>
      <c r="T121" s="170">
        <f>SUM(T122:T141)</f>
        <v>0</v>
      </c>
      <c r="AR121" s="171" t="s">
        <v>80</v>
      </c>
      <c r="AT121" s="172" t="s">
        <v>71</v>
      </c>
      <c r="AU121" s="172" t="s">
        <v>80</v>
      </c>
      <c r="AY121" s="171" t="s">
        <v>133</v>
      </c>
      <c r="BK121" s="173">
        <f>SUM(BK122:BK141)</f>
        <v>0</v>
      </c>
    </row>
    <row r="122" spans="1:65" s="2" customFormat="1" ht="24.2" customHeight="1">
      <c r="A122" s="35"/>
      <c r="B122" s="36"/>
      <c r="C122" s="176" t="s">
        <v>192</v>
      </c>
      <c r="D122" s="176" t="s">
        <v>135</v>
      </c>
      <c r="E122" s="177" t="s">
        <v>315</v>
      </c>
      <c r="F122" s="178" t="s">
        <v>316</v>
      </c>
      <c r="G122" s="179" t="s">
        <v>213</v>
      </c>
      <c r="H122" s="180">
        <v>44.8</v>
      </c>
      <c r="I122" s="181"/>
      <c r="J122" s="182">
        <f>ROUND(I122*H122,2)</f>
        <v>0</v>
      </c>
      <c r="K122" s="183"/>
      <c r="L122" s="40"/>
      <c r="M122" s="184" t="s">
        <v>19</v>
      </c>
      <c r="N122" s="185" t="s">
        <v>43</v>
      </c>
      <c r="O122" s="65"/>
      <c r="P122" s="186">
        <f>O122*H122</f>
        <v>0</v>
      </c>
      <c r="Q122" s="186">
        <v>0.00021</v>
      </c>
      <c r="R122" s="186">
        <f>Q122*H122</f>
        <v>0.009408</v>
      </c>
      <c r="S122" s="186">
        <v>0</v>
      </c>
      <c r="T122" s="18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8" t="s">
        <v>139</v>
      </c>
      <c r="AT122" s="188" t="s">
        <v>135</v>
      </c>
      <c r="AU122" s="188" t="s">
        <v>82</v>
      </c>
      <c r="AY122" s="18" t="s">
        <v>133</v>
      </c>
      <c r="BE122" s="189">
        <f>IF(N122="základní",J122,0)</f>
        <v>0</v>
      </c>
      <c r="BF122" s="189">
        <f>IF(N122="snížená",J122,0)</f>
        <v>0</v>
      </c>
      <c r="BG122" s="189">
        <f>IF(N122="zákl. přenesená",J122,0)</f>
        <v>0</v>
      </c>
      <c r="BH122" s="189">
        <f>IF(N122="sníž. přenesená",J122,0)</f>
        <v>0</v>
      </c>
      <c r="BI122" s="189">
        <f>IF(N122="nulová",J122,0)</f>
        <v>0</v>
      </c>
      <c r="BJ122" s="18" t="s">
        <v>80</v>
      </c>
      <c r="BK122" s="189">
        <f>ROUND(I122*H122,2)</f>
        <v>0</v>
      </c>
      <c r="BL122" s="18" t="s">
        <v>139</v>
      </c>
      <c r="BM122" s="188" t="s">
        <v>317</v>
      </c>
    </row>
    <row r="123" spans="1:47" s="2" customFormat="1" ht="29.25">
      <c r="A123" s="35"/>
      <c r="B123" s="36"/>
      <c r="C123" s="37"/>
      <c r="D123" s="190" t="s">
        <v>141</v>
      </c>
      <c r="E123" s="37"/>
      <c r="F123" s="191" t="s">
        <v>318</v>
      </c>
      <c r="G123" s="37"/>
      <c r="H123" s="37"/>
      <c r="I123" s="192"/>
      <c r="J123" s="37"/>
      <c r="K123" s="37"/>
      <c r="L123" s="40"/>
      <c r="M123" s="193"/>
      <c r="N123" s="194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141</v>
      </c>
      <c r="AU123" s="18" t="s">
        <v>82</v>
      </c>
    </row>
    <row r="124" spans="1:47" s="2" customFormat="1" ht="11.25">
      <c r="A124" s="35"/>
      <c r="B124" s="36"/>
      <c r="C124" s="37"/>
      <c r="D124" s="195" t="s">
        <v>143</v>
      </c>
      <c r="E124" s="37"/>
      <c r="F124" s="196" t="s">
        <v>319</v>
      </c>
      <c r="G124" s="37"/>
      <c r="H124" s="37"/>
      <c r="I124" s="192"/>
      <c r="J124" s="37"/>
      <c r="K124" s="37"/>
      <c r="L124" s="40"/>
      <c r="M124" s="193"/>
      <c r="N124" s="194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143</v>
      </c>
      <c r="AU124" s="18" t="s">
        <v>82</v>
      </c>
    </row>
    <row r="125" spans="1:47" s="2" customFormat="1" ht="19.5">
      <c r="A125" s="35"/>
      <c r="B125" s="36"/>
      <c r="C125" s="37"/>
      <c r="D125" s="190" t="s">
        <v>145</v>
      </c>
      <c r="E125" s="37"/>
      <c r="F125" s="197" t="s">
        <v>320</v>
      </c>
      <c r="G125" s="37"/>
      <c r="H125" s="37"/>
      <c r="I125" s="192"/>
      <c r="J125" s="37"/>
      <c r="K125" s="37"/>
      <c r="L125" s="40"/>
      <c r="M125" s="193"/>
      <c r="N125" s="194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145</v>
      </c>
      <c r="AU125" s="18" t="s">
        <v>82</v>
      </c>
    </row>
    <row r="126" spans="2:51" s="13" customFormat="1" ht="11.25">
      <c r="B126" s="198"/>
      <c r="C126" s="199"/>
      <c r="D126" s="190" t="s">
        <v>147</v>
      </c>
      <c r="E126" s="200" t="s">
        <v>19</v>
      </c>
      <c r="F126" s="201" t="s">
        <v>321</v>
      </c>
      <c r="G126" s="199"/>
      <c r="H126" s="202">
        <v>44.8</v>
      </c>
      <c r="I126" s="203"/>
      <c r="J126" s="199"/>
      <c r="K126" s="199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147</v>
      </c>
      <c r="AU126" s="208" t="s">
        <v>82</v>
      </c>
      <c r="AV126" s="13" t="s">
        <v>82</v>
      </c>
      <c r="AW126" s="13" t="s">
        <v>33</v>
      </c>
      <c r="AX126" s="13" t="s">
        <v>72</v>
      </c>
      <c r="AY126" s="208" t="s">
        <v>133</v>
      </c>
    </row>
    <row r="127" spans="2:51" s="14" customFormat="1" ht="11.25">
      <c r="B127" s="209"/>
      <c r="C127" s="210"/>
      <c r="D127" s="190" t="s">
        <v>147</v>
      </c>
      <c r="E127" s="211" t="s">
        <v>19</v>
      </c>
      <c r="F127" s="212" t="s">
        <v>149</v>
      </c>
      <c r="G127" s="210"/>
      <c r="H127" s="213">
        <v>44.8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147</v>
      </c>
      <c r="AU127" s="219" t="s">
        <v>82</v>
      </c>
      <c r="AV127" s="14" t="s">
        <v>139</v>
      </c>
      <c r="AW127" s="14" t="s">
        <v>33</v>
      </c>
      <c r="AX127" s="14" t="s">
        <v>80</v>
      </c>
      <c r="AY127" s="219" t="s">
        <v>133</v>
      </c>
    </row>
    <row r="128" spans="1:65" s="2" customFormat="1" ht="24.2" customHeight="1">
      <c r="A128" s="35"/>
      <c r="B128" s="36"/>
      <c r="C128" s="220" t="s">
        <v>201</v>
      </c>
      <c r="D128" s="220" t="s">
        <v>218</v>
      </c>
      <c r="E128" s="221" t="s">
        <v>322</v>
      </c>
      <c r="F128" s="222" t="s">
        <v>323</v>
      </c>
      <c r="G128" s="223" t="s">
        <v>213</v>
      </c>
      <c r="H128" s="224">
        <v>48.384</v>
      </c>
      <c r="I128" s="225"/>
      <c r="J128" s="226">
        <f>ROUND(I128*H128,2)</f>
        <v>0</v>
      </c>
      <c r="K128" s="227"/>
      <c r="L128" s="228"/>
      <c r="M128" s="229" t="s">
        <v>19</v>
      </c>
      <c r="N128" s="230" t="s">
        <v>43</v>
      </c>
      <c r="O128" s="65"/>
      <c r="P128" s="186">
        <f>O128*H128</f>
        <v>0</v>
      </c>
      <c r="Q128" s="186">
        <v>0.0004</v>
      </c>
      <c r="R128" s="186">
        <f>Q128*H128</f>
        <v>0.019353600000000002</v>
      </c>
      <c r="S128" s="186">
        <v>0</v>
      </c>
      <c r="T128" s="18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8" t="s">
        <v>192</v>
      </c>
      <c r="AT128" s="188" t="s">
        <v>218</v>
      </c>
      <c r="AU128" s="188" t="s">
        <v>82</v>
      </c>
      <c r="AY128" s="18" t="s">
        <v>133</v>
      </c>
      <c r="BE128" s="189">
        <f>IF(N128="základní",J128,0)</f>
        <v>0</v>
      </c>
      <c r="BF128" s="189">
        <f>IF(N128="snížená",J128,0)</f>
        <v>0</v>
      </c>
      <c r="BG128" s="189">
        <f>IF(N128="zákl. přenesená",J128,0)</f>
        <v>0</v>
      </c>
      <c r="BH128" s="189">
        <f>IF(N128="sníž. přenesená",J128,0)</f>
        <v>0</v>
      </c>
      <c r="BI128" s="189">
        <f>IF(N128="nulová",J128,0)</f>
        <v>0</v>
      </c>
      <c r="BJ128" s="18" t="s">
        <v>80</v>
      </c>
      <c r="BK128" s="189">
        <f>ROUND(I128*H128,2)</f>
        <v>0</v>
      </c>
      <c r="BL128" s="18" t="s">
        <v>139</v>
      </c>
      <c r="BM128" s="188" t="s">
        <v>324</v>
      </c>
    </row>
    <row r="129" spans="1:47" s="2" customFormat="1" ht="19.5">
      <c r="A129" s="35"/>
      <c r="B129" s="36"/>
      <c r="C129" s="37"/>
      <c r="D129" s="190" t="s">
        <v>141</v>
      </c>
      <c r="E129" s="37"/>
      <c r="F129" s="191" t="s">
        <v>323</v>
      </c>
      <c r="G129" s="37"/>
      <c r="H129" s="37"/>
      <c r="I129" s="192"/>
      <c r="J129" s="37"/>
      <c r="K129" s="37"/>
      <c r="L129" s="40"/>
      <c r="M129" s="193"/>
      <c r="N129" s="194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141</v>
      </c>
      <c r="AU129" s="18" t="s">
        <v>82</v>
      </c>
    </row>
    <row r="130" spans="2:51" s="13" customFormat="1" ht="11.25">
      <c r="B130" s="198"/>
      <c r="C130" s="199"/>
      <c r="D130" s="190" t="s">
        <v>147</v>
      </c>
      <c r="E130" s="199"/>
      <c r="F130" s="201" t="s">
        <v>325</v>
      </c>
      <c r="G130" s="199"/>
      <c r="H130" s="202">
        <v>48.384</v>
      </c>
      <c r="I130" s="203"/>
      <c r="J130" s="199"/>
      <c r="K130" s="199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147</v>
      </c>
      <c r="AU130" s="208" t="s">
        <v>82</v>
      </c>
      <c r="AV130" s="13" t="s">
        <v>82</v>
      </c>
      <c r="AW130" s="13" t="s">
        <v>4</v>
      </c>
      <c r="AX130" s="13" t="s">
        <v>80</v>
      </c>
      <c r="AY130" s="208" t="s">
        <v>133</v>
      </c>
    </row>
    <row r="131" spans="1:65" s="2" customFormat="1" ht="24.2" customHeight="1">
      <c r="A131" s="35"/>
      <c r="B131" s="36"/>
      <c r="C131" s="176" t="s">
        <v>210</v>
      </c>
      <c r="D131" s="176" t="s">
        <v>135</v>
      </c>
      <c r="E131" s="177" t="s">
        <v>326</v>
      </c>
      <c r="F131" s="178" t="s">
        <v>327</v>
      </c>
      <c r="G131" s="179" t="s">
        <v>138</v>
      </c>
      <c r="H131" s="180">
        <v>5.4</v>
      </c>
      <c r="I131" s="181"/>
      <c r="J131" s="182">
        <f>ROUND(I131*H131,2)</f>
        <v>0</v>
      </c>
      <c r="K131" s="183"/>
      <c r="L131" s="40"/>
      <c r="M131" s="184" t="s">
        <v>19</v>
      </c>
      <c r="N131" s="185" t="s">
        <v>43</v>
      </c>
      <c r="O131" s="65"/>
      <c r="P131" s="186">
        <f>O131*H131</f>
        <v>0</v>
      </c>
      <c r="Q131" s="186">
        <v>1.848</v>
      </c>
      <c r="R131" s="186">
        <f>Q131*H131</f>
        <v>9.9792</v>
      </c>
      <c r="S131" s="186">
        <v>0</v>
      </c>
      <c r="T131" s="18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8" t="s">
        <v>139</v>
      </c>
      <c r="AT131" s="188" t="s">
        <v>135</v>
      </c>
      <c r="AU131" s="188" t="s">
        <v>82</v>
      </c>
      <c r="AY131" s="18" t="s">
        <v>133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8" t="s">
        <v>80</v>
      </c>
      <c r="BK131" s="189">
        <f>ROUND(I131*H131,2)</f>
        <v>0</v>
      </c>
      <c r="BL131" s="18" t="s">
        <v>139</v>
      </c>
      <c r="BM131" s="188" t="s">
        <v>328</v>
      </c>
    </row>
    <row r="132" spans="1:47" s="2" customFormat="1" ht="19.5">
      <c r="A132" s="35"/>
      <c r="B132" s="36"/>
      <c r="C132" s="37"/>
      <c r="D132" s="190" t="s">
        <v>141</v>
      </c>
      <c r="E132" s="37"/>
      <c r="F132" s="191" t="s">
        <v>329</v>
      </c>
      <c r="G132" s="37"/>
      <c r="H132" s="37"/>
      <c r="I132" s="192"/>
      <c r="J132" s="37"/>
      <c r="K132" s="37"/>
      <c r="L132" s="40"/>
      <c r="M132" s="193"/>
      <c r="N132" s="194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141</v>
      </c>
      <c r="AU132" s="18" t="s">
        <v>82</v>
      </c>
    </row>
    <row r="133" spans="1:47" s="2" customFormat="1" ht="11.25">
      <c r="A133" s="35"/>
      <c r="B133" s="36"/>
      <c r="C133" s="37"/>
      <c r="D133" s="195" t="s">
        <v>143</v>
      </c>
      <c r="E133" s="37"/>
      <c r="F133" s="196" t="s">
        <v>330</v>
      </c>
      <c r="G133" s="37"/>
      <c r="H133" s="37"/>
      <c r="I133" s="192"/>
      <c r="J133" s="37"/>
      <c r="K133" s="37"/>
      <c r="L133" s="40"/>
      <c r="M133" s="193"/>
      <c r="N133" s="194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143</v>
      </c>
      <c r="AU133" s="18" t="s">
        <v>82</v>
      </c>
    </row>
    <row r="134" spans="1:47" s="2" customFormat="1" ht="19.5">
      <c r="A134" s="35"/>
      <c r="B134" s="36"/>
      <c r="C134" s="37"/>
      <c r="D134" s="190" t="s">
        <v>145</v>
      </c>
      <c r="E134" s="37"/>
      <c r="F134" s="197" t="s">
        <v>331</v>
      </c>
      <c r="G134" s="37"/>
      <c r="H134" s="37"/>
      <c r="I134" s="192"/>
      <c r="J134" s="37"/>
      <c r="K134" s="37"/>
      <c r="L134" s="40"/>
      <c r="M134" s="193"/>
      <c r="N134" s="194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145</v>
      </c>
      <c r="AU134" s="18" t="s">
        <v>82</v>
      </c>
    </row>
    <row r="135" spans="2:51" s="13" customFormat="1" ht="11.25">
      <c r="B135" s="198"/>
      <c r="C135" s="199"/>
      <c r="D135" s="190" t="s">
        <v>147</v>
      </c>
      <c r="E135" s="200" t="s">
        <v>19</v>
      </c>
      <c r="F135" s="201" t="s">
        <v>332</v>
      </c>
      <c r="G135" s="199"/>
      <c r="H135" s="202">
        <v>5.4</v>
      </c>
      <c r="I135" s="203"/>
      <c r="J135" s="199"/>
      <c r="K135" s="199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147</v>
      </c>
      <c r="AU135" s="208" t="s">
        <v>82</v>
      </c>
      <c r="AV135" s="13" t="s">
        <v>82</v>
      </c>
      <c r="AW135" s="13" t="s">
        <v>33</v>
      </c>
      <c r="AX135" s="13" t="s">
        <v>80</v>
      </c>
      <c r="AY135" s="208" t="s">
        <v>133</v>
      </c>
    </row>
    <row r="136" spans="1:65" s="2" customFormat="1" ht="24.2" customHeight="1">
      <c r="A136" s="35"/>
      <c r="B136" s="36"/>
      <c r="C136" s="176" t="s">
        <v>217</v>
      </c>
      <c r="D136" s="176" t="s">
        <v>135</v>
      </c>
      <c r="E136" s="177" t="s">
        <v>333</v>
      </c>
      <c r="F136" s="178" t="s">
        <v>334</v>
      </c>
      <c r="G136" s="179" t="s">
        <v>138</v>
      </c>
      <c r="H136" s="180">
        <v>8.28</v>
      </c>
      <c r="I136" s="181"/>
      <c r="J136" s="182">
        <f>ROUND(I136*H136,2)</f>
        <v>0</v>
      </c>
      <c r="K136" s="183"/>
      <c r="L136" s="40"/>
      <c r="M136" s="184" t="s">
        <v>19</v>
      </c>
      <c r="N136" s="185" t="s">
        <v>43</v>
      </c>
      <c r="O136" s="65"/>
      <c r="P136" s="186">
        <f>O136*H136</f>
        <v>0</v>
      </c>
      <c r="Q136" s="186">
        <v>2.004</v>
      </c>
      <c r="R136" s="186">
        <f>Q136*H136</f>
        <v>16.59312</v>
      </c>
      <c r="S136" s="186">
        <v>0</v>
      </c>
      <c r="T136" s="18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8" t="s">
        <v>139</v>
      </c>
      <c r="AT136" s="188" t="s">
        <v>135</v>
      </c>
      <c r="AU136" s="188" t="s">
        <v>82</v>
      </c>
      <c r="AY136" s="18" t="s">
        <v>133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8" t="s">
        <v>80</v>
      </c>
      <c r="BK136" s="189">
        <f>ROUND(I136*H136,2)</f>
        <v>0</v>
      </c>
      <c r="BL136" s="18" t="s">
        <v>139</v>
      </c>
      <c r="BM136" s="188" t="s">
        <v>335</v>
      </c>
    </row>
    <row r="137" spans="1:47" s="2" customFormat="1" ht="19.5">
      <c r="A137" s="35"/>
      <c r="B137" s="36"/>
      <c r="C137" s="37"/>
      <c r="D137" s="190" t="s">
        <v>141</v>
      </c>
      <c r="E137" s="37"/>
      <c r="F137" s="191" t="s">
        <v>336</v>
      </c>
      <c r="G137" s="37"/>
      <c r="H137" s="37"/>
      <c r="I137" s="192"/>
      <c r="J137" s="37"/>
      <c r="K137" s="37"/>
      <c r="L137" s="40"/>
      <c r="M137" s="193"/>
      <c r="N137" s="194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141</v>
      </c>
      <c r="AU137" s="18" t="s">
        <v>82</v>
      </c>
    </row>
    <row r="138" spans="1:47" s="2" customFormat="1" ht="11.25">
      <c r="A138" s="35"/>
      <c r="B138" s="36"/>
      <c r="C138" s="37"/>
      <c r="D138" s="195" t="s">
        <v>143</v>
      </c>
      <c r="E138" s="37"/>
      <c r="F138" s="196" t="s">
        <v>337</v>
      </c>
      <c r="G138" s="37"/>
      <c r="H138" s="37"/>
      <c r="I138" s="192"/>
      <c r="J138" s="37"/>
      <c r="K138" s="37"/>
      <c r="L138" s="40"/>
      <c r="M138" s="193"/>
      <c r="N138" s="194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143</v>
      </c>
      <c r="AU138" s="18" t="s">
        <v>82</v>
      </c>
    </row>
    <row r="139" spans="1:47" s="2" customFormat="1" ht="19.5">
      <c r="A139" s="35"/>
      <c r="B139" s="36"/>
      <c r="C139" s="37"/>
      <c r="D139" s="190" t="s">
        <v>145</v>
      </c>
      <c r="E139" s="37"/>
      <c r="F139" s="197" t="s">
        <v>338</v>
      </c>
      <c r="G139" s="37"/>
      <c r="H139" s="37"/>
      <c r="I139" s="192"/>
      <c r="J139" s="37"/>
      <c r="K139" s="37"/>
      <c r="L139" s="40"/>
      <c r="M139" s="193"/>
      <c r="N139" s="194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145</v>
      </c>
      <c r="AU139" s="18" t="s">
        <v>82</v>
      </c>
    </row>
    <row r="140" spans="2:51" s="13" customFormat="1" ht="11.25">
      <c r="B140" s="198"/>
      <c r="C140" s="199"/>
      <c r="D140" s="190" t="s">
        <v>147</v>
      </c>
      <c r="E140" s="200" t="s">
        <v>19</v>
      </c>
      <c r="F140" s="201" t="s">
        <v>339</v>
      </c>
      <c r="G140" s="199"/>
      <c r="H140" s="202">
        <v>8.28</v>
      </c>
      <c r="I140" s="203"/>
      <c r="J140" s="199"/>
      <c r="K140" s="199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147</v>
      </c>
      <c r="AU140" s="208" t="s">
        <v>82</v>
      </c>
      <c r="AV140" s="13" t="s">
        <v>82</v>
      </c>
      <c r="AW140" s="13" t="s">
        <v>33</v>
      </c>
      <c r="AX140" s="13" t="s">
        <v>72</v>
      </c>
      <c r="AY140" s="208" t="s">
        <v>133</v>
      </c>
    </row>
    <row r="141" spans="2:51" s="14" customFormat="1" ht="11.25">
      <c r="B141" s="209"/>
      <c r="C141" s="210"/>
      <c r="D141" s="190" t="s">
        <v>147</v>
      </c>
      <c r="E141" s="211" t="s">
        <v>19</v>
      </c>
      <c r="F141" s="212" t="s">
        <v>149</v>
      </c>
      <c r="G141" s="210"/>
      <c r="H141" s="213">
        <v>8.28</v>
      </c>
      <c r="I141" s="214"/>
      <c r="J141" s="210"/>
      <c r="K141" s="210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147</v>
      </c>
      <c r="AU141" s="219" t="s">
        <v>82</v>
      </c>
      <c r="AV141" s="14" t="s">
        <v>139</v>
      </c>
      <c r="AW141" s="14" t="s">
        <v>33</v>
      </c>
      <c r="AX141" s="14" t="s">
        <v>80</v>
      </c>
      <c r="AY141" s="219" t="s">
        <v>133</v>
      </c>
    </row>
    <row r="142" spans="2:63" s="12" customFormat="1" ht="22.9" customHeight="1">
      <c r="B142" s="160"/>
      <c r="C142" s="161"/>
      <c r="D142" s="162" t="s">
        <v>71</v>
      </c>
      <c r="E142" s="174" t="s">
        <v>169</v>
      </c>
      <c r="F142" s="174" t="s">
        <v>340</v>
      </c>
      <c r="G142" s="161"/>
      <c r="H142" s="161"/>
      <c r="I142" s="164"/>
      <c r="J142" s="175">
        <f>BK142</f>
        <v>0</v>
      </c>
      <c r="K142" s="161"/>
      <c r="L142" s="166"/>
      <c r="M142" s="167"/>
      <c r="N142" s="168"/>
      <c r="O142" s="168"/>
      <c r="P142" s="169">
        <v>0</v>
      </c>
      <c r="Q142" s="168"/>
      <c r="R142" s="169">
        <v>0</v>
      </c>
      <c r="S142" s="168"/>
      <c r="T142" s="170">
        <v>0</v>
      </c>
      <c r="AR142" s="171" t="s">
        <v>80</v>
      </c>
      <c r="AT142" s="172" t="s">
        <v>71</v>
      </c>
      <c r="AU142" s="172" t="s">
        <v>80</v>
      </c>
      <c r="AY142" s="171" t="s">
        <v>133</v>
      </c>
      <c r="BK142" s="173">
        <v>0</v>
      </c>
    </row>
    <row r="143" spans="2:63" s="12" customFormat="1" ht="22.9" customHeight="1">
      <c r="B143" s="160"/>
      <c r="C143" s="161"/>
      <c r="D143" s="162" t="s">
        <v>71</v>
      </c>
      <c r="E143" s="174" t="s">
        <v>271</v>
      </c>
      <c r="F143" s="174" t="s">
        <v>272</v>
      </c>
      <c r="G143" s="161"/>
      <c r="H143" s="161"/>
      <c r="I143" s="164"/>
      <c r="J143" s="175">
        <f>BK143</f>
        <v>0</v>
      </c>
      <c r="K143" s="161"/>
      <c r="L143" s="166"/>
      <c r="M143" s="167"/>
      <c r="N143" s="168"/>
      <c r="O143" s="168"/>
      <c r="P143" s="169">
        <f>SUM(P144:P146)</f>
        <v>0</v>
      </c>
      <c r="Q143" s="168"/>
      <c r="R143" s="169">
        <f>SUM(R144:R146)</f>
        <v>0</v>
      </c>
      <c r="S143" s="168"/>
      <c r="T143" s="170">
        <f>SUM(T144:T146)</f>
        <v>0</v>
      </c>
      <c r="AR143" s="171" t="s">
        <v>80</v>
      </c>
      <c r="AT143" s="172" t="s">
        <v>71</v>
      </c>
      <c r="AU143" s="172" t="s">
        <v>80</v>
      </c>
      <c r="AY143" s="171" t="s">
        <v>133</v>
      </c>
      <c r="BK143" s="173">
        <f>SUM(BK144:BK146)</f>
        <v>0</v>
      </c>
    </row>
    <row r="144" spans="1:65" s="2" customFormat="1" ht="16.5" customHeight="1">
      <c r="A144" s="35"/>
      <c r="B144" s="36"/>
      <c r="C144" s="176" t="s">
        <v>8</v>
      </c>
      <c r="D144" s="176" t="s">
        <v>135</v>
      </c>
      <c r="E144" s="177" t="s">
        <v>274</v>
      </c>
      <c r="F144" s="178" t="s">
        <v>275</v>
      </c>
      <c r="G144" s="179" t="s">
        <v>276</v>
      </c>
      <c r="H144" s="180">
        <v>26.603</v>
      </c>
      <c r="I144" s="181"/>
      <c r="J144" s="182">
        <f>ROUND(I144*H144,2)</f>
        <v>0</v>
      </c>
      <c r="K144" s="183"/>
      <c r="L144" s="40"/>
      <c r="M144" s="184" t="s">
        <v>19</v>
      </c>
      <c r="N144" s="185" t="s">
        <v>43</v>
      </c>
      <c r="O144" s="65"/>
      <c r="P144" s="186">
        <f>O144*H144</f>
        <v>0</v>
      </c>
      <c r="Q144" s="186">
        <v>0</v>
      </c>
      <c r="R144" s="186">
        <f>Q144*H144</f>
        <v>0</v>
      </c>
      <c r="S144" s="186">
        <v>0</v>
      </c>
      <c r="T144" s="18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8" t="s">
        <v>139</v>
      </c>
      <c r="AT144" s="188" t="s">
        <v>135</v>
      </c>
      <c r="AU144" s="188" t="s">
        <v>82</v>
      </c>
      <c r="AY144" s="18" t="s">
        <v>133</v>
      </c>
      <c r="BE144" s="189">
        <f>IF(N144="základní",J144,0)</f>
        <v>0</v>
      </c>
      <c r="BF144" s="189">
        <f>IF(N144="snížená",J144,0)</f>
        <v>0</v>
      </c>
      <c r="BG144" s="189">
        <f>IF(N144="zákl. přenesená",J144,0)</f>
        <v>0</v>
      </c>
      <c r="BH144" s="189">
        <f>IF(N144="sníž. přenesená",J144,0)</f>
        <v>0</v>
      </c>
      <c r="BI144" s="189">
        <f>IF(N144="nulová",J144,0)</f>
        <v>0</v>
      </c>
      <c r="BJ144" s="18" t="s">
        <v>80</v>
      </c>
      <c r="BK144" s="189">
        <f>ROUND(I144*H144,2)</f>
        <v>0</v>
      </c>
      <c r="BL144" s="18" t="s">
        <v>139</v>
      </c>
      <c r="BM144" s="188" t="s">
        <v>341</v>
      </c>
    </row>
    <row r="145" spans="1:47" s="2" customFormat="1" ht="19.5">
      <c r="A145" s="35"/>
      <c r="B145" s="36"/>
      <c r="C145" s="37"/>
      <c r="D145" s="190" t="s">
        <v>141</v>
      </c>
      <c r="E145" s="37"/>
      <c r="F145" s="191" t="s">
        <v>278</v>
      </c>
      <c r="G145" s="37"/>
      <c r="H145" s="37"/>
      <c r="I145" s="192"/>
      <c r="J145" s="37"/>
      <c r="K145" s="37"/>
      <c r="L145" s="40"/>
      <c r="M145" s="193"/>
      <c r="N145" s="194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141</v>
      </c>
      <c r="AU145" s="18" t="s">
        <v>82</v>
      </c>
    </row>
    <row r="146" spans="1:47" s="2" customFormat="1" ht="11.25">
      <c r="A146" s="35"/>
      <c r="B146" s="36"/>
      <c r="C146" s="37"/>
      <c r="D146" s="195" t="s">
        <v>143</v>
      </c>
      <c r="E146" s="37"/>
      <c r="F146" s="196" t="s">
        <v>279</v>
      </c>
      <c r="G146" s="37"/>
      <c r="H146" s="37"/>
      <c r="I146" s="192"/>
      <c r="J146" s="37"/>
      <c r="K146" s="37"/>
      <c r="L146" s="40"/>
      <c r="M146" s="231"/>
      <c r="N146" s="232"/>
      <c r="O146" s="233"/>
      <c r="P146" s="233"/>
      <c r="Q146" s="233"/>
      <c r="R146" s="233"/>
      <c r="S146" s="233"/>
      <c r="T146" s="234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143</v>
      </c>
      <c r="AU146" s="18" t="s">
        <v>82</v>
      </c>
    </row>
    <row r="147" spans="1:31" s="2" customFormat="1" ht="6.95" customHeight="1">
      <c r="A147" s="35"/>
      <c r="B147" s="48"/>
      <c r="C147" s="49"/>
      <c r="D147" s="49"/>
      <c r="E147" s="49"/>
      <c r="F147" s="49"/>
      <c r="G147" s="49"/>
      <c r="H147" s="49"/>
      <c r="I147" s="49"/>
      <c r="J147" s="49"/>
      <c r="K147" s="49"/>
      <c r="L147" s="40"/>
      <c r="M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</sheetData>
  <sheetProtection algorithmName="SHA-512" hashValue="HVBxnkge5d3P8VibhZdcB91F6X4gkeWp6PCIoOobuUHmsBdgAW8MsD49yZ3PItZrR9n/xGv7drQ+OjZ9HFjpgA==" saltValue="U8A26QoCs5/lBuZe5JpL73QeJIG9s+9f/Zketf3ArNQDzuy/moKu+Q61m+uCXyJU1oV8LlcOFZ8PMTUVTliFPg==" spinCount="100000" sheet="1" objects="1" scenarios="1" formatColumns="0" formatRows="0" autoFilter="0"/>
  <autoFilter ref="C83:K146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4_01/121151103"/>
    <hyperlink ref="F94" r:id="rId2" display="https://podminky.urs.cz/item/CS_URS_2024_01/124153100"/>
    <hyperlink ref="F99" r:id="rId3" display="https://podminky.urs.cz/item/CS_URS_2024_01/162351103"/>
    <hyperlink ref="F104" r:id="rId4" display="https://podminky.urs.cz/item/CS_URS_2024_01/171251101"/>
    <hyperlink ref="F110" r:id="rId5" display="https://podminky.urs.cz/item/CS_URS_2024_01/181351003"/>
    <hyperlink ref="F116" r:id="rId6" display="https://podminky.urs.cz/item/CS_URS_2024_01/181411121"/>
    <hyperlink ref="F124" r:id="rId7" display="https://podminky.urs.cz/item/CS_URS_2024_01/457971112"/>
    <hyperlink ref="F133" r:id="rId8" display="https://podminky.urs.cz/item/CS_URS_2024_01/464511111"/>
    <hyperlink ref="F138" r:id="rId9" display="https://podminky.urs.cz/item/CS_URS_2024_01/464571124"/>
    <hyperlink ref="F146" r:id="rId10" display="https://podminky.urs.cz/item/CS_URS_2024_01/998332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18" t="s">
        <v>88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82</v>
      </c>
    </row>
    <row r="4" spans="2:46" s="1" customFormat="1" ht="24.95" customHeight="1">
      <c r="B4" s="21"/>
      <c r="D4" s="105" t="s">
        <v>95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62" t="str">
        <f>'Rekapitulace stavby'!K6</f>
        <v>Ondřejnice - Rychaltice, km 15.110-15.525</v>
      </c>
      <c r="F7" s="363"/>
      <c r="G7" s="363"/>
      <c r="H7" s="363"/>
      <c r="L7" s="21"/>
    </row>
    <row r="8" spans="1:31" s="2" customFormat="1" ht="12" customHeight="1">
      <c r="A8" s="35"/>
      <c r="B8" s="40"/>
      <c r="C8" s="35"/>
      <c r="D8" s="107" t="s">
        <v>108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4" t="s">
        <v>342</v>
      </c>
      <c r="F9" s="365"/>
      <c r="G9" s="365"/>
      <c r="H9" s="365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19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21</v>
      </c>
      <c r="E12" s="35"/>
      <c r="F12" s="109" t="s">
        <v>22</v>
      </c>
      <c r="G12" s="35"/>
      <c r="H12" s="35"/>
      <c r="I12" s="107" t="s">
        <v>23</v>
      </c>
      <c r="J12" s="110" t="str">
        <f>'Rekapitulace stavby'!AN8</f>
        <v>12. 2. 2024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25</v>
      </c>
      <c r="E14" s="35"/>
      <c r="F14" s="35"/>
      <c r="G14" s="35"/>
      <c r="H14" s="35"/>
      <c r="I14" s="107" t="s">
        <v>26</v>
      </c>
      <c r="J14" s="109" t="s">
        <v>19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27</v>
      </c>
      <c r="F15" s="35"/>
      <c r="G15" s="35"/>
      <c r="H15" s="35"/>
      <c r="I15" s="107" t="s">
        <v>28</v>
      </c>
      <c r="J15" s="109" t="s">
        <v>19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29</v>
      </c>
      <c r="E17" s="35"/>
      <c r="F17" s="35"/>
      <c r="G17" s="35"/>
      <c r="H17" s="35"/>
      <c r="I17" s="107" t="s">
        <v>26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6" t="str">
        <f>'Rekapitulace stavby'!E14</f>
        <v>Vyplň údaj</v>
      </c>
      <c r="F18" s="367"/>
      <c r="G18" s="367"/>
      <c r="H18" s="367"/>
      <c r="I18" s="107" t="s">
        <v>28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31</v>
      </c>
      <c r="E20" s="35"/>
      <c r="F20" s="35"/>
      <c r="G20" s="35"/>
      <c r="H20" s="35"/>
      <c r="I20" s="107" t="s">
        <v>26</v>
      </c>
      <c r="J20" s="109" t="s">
        <v>19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32</v>
      </c>
      <c r="F21" s="35"/>
      <c r="G21" s="35"/>
      <c r="H21" s="35"/>
      <c r="I21" s="107" t="s">
        <v>28</v>
      </c>
      <c r="J21" s="109" t="s">
        <v>19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34</v>
      </c>
      <c r="E23" s="35"/>
      <c r="F23" s="35"/>
      <c r="G23" s="35"/>
      <c r="H23" s="35"/>
      <c r="I23" s="107" t="s">
        <v>26</v>
      </c>
      <c r="J23" s="109" t="str">
        <f>IF('Rekapitulace stavby'!AN19="","",'Rekapitulace stavby'!AN19)</f>
        <v/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tr">
        <f>IF('Rekapitulace stavby'!E20="","",'Rekapitulace stavby'!E20)</f>
        <v xml:space="preserve"> </v>
      </c>
      <c r="F24" s="35"/>
      <c r="G24" s="35"/>
      <c r="H24" s="35"/>
      <c r="I24" s="107" t="s">
        <v>28</v>
      </c>
      <c r="J24" s="109" t="str">
        <f>IF('Rekapitulace stavby'!AN20="","",'Rekapitulace stavby'!AN20)</f>
        <v/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36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68" t="s">
        <v>19</v>
      </c>
      <c r="F27" s="368"/>
      <c r="G27" s="368"/>
      <c r="H27" s="36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38</v>
      </c>
      <c r="E30" s="35"/>
      <c r="F30" s="35"/>
      <c r="G30" s="35"/>
      <c r="H30" s="35"/>
      <c r="I30" s="35"/>
      <c r="J30" s="116">
        <f>ROUND(J86,2)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40</v>
      </c>
      <c r="G32" s="35"/>
      <c r="H32" s="35"/>
      <c r="I32" s="117" t="s">
        <v>39</v>
      </c>
      <c r="J32" s="117" t="s">
        <v>41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42</v>
      </c>
      <c r="E33" s="107" t="s">
        <v>43</v>
      </c>
      <c r="F33" s="119">
        <f>ROUND((SUM(BE86:BE128)),2)</f>
        <v>0</v>
      </c>
      <c r="G33" s="35"/>
      <c r="H33" s="35"/>
      <c r="I33" s="120">
        <v>0.21</v>
      </c>
      <c r="J33" s="119">
        <f>ROUND(((SUM(BE86:BE128))*I33),2)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44</v>
      </c>
      <c r="F34" s="119">
        <f>ROUND((SUM(BF86:BF128)),2)</f>
        <v>0</v>
      </c>
      <c r="G34" s="35"/>
      <c r="H34" s="35"/>
      <c r="I34" s="120">
        <v>0.12</v>
      </c>
      <c r="J34" s="119">
        <f>ROUND(((SUM(BF86:BF128))*I34),2)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45</v>
      </c>
      <c r="F35" s="119">
        <f>ROUND((SUM(BG86:BG128)),2)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46</v>
      </c>
      <c r="F36" s="119">
        <f>ROUND((SUM(BH86:BH128)),2)</f>
        <v>0</v>
      </c>
      <c r="G36" s="35"/>
      <c r="H36" s="35"/>
      <c r="I36" s="120">
        <v>0.12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47</v>
      </c>
      <c r="F37" s="119">
        <f>ROUND((SUM(BI86:BI128)),2)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110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9" t="str">
        <f>E7</f>
        <v>Ondřejnice - Rychaltice, km 15.110-15.525</v>
      </c>
      <c r="F48" s="370"/>
      <c r="G48" s="370"/>
      <c r="H48" s="370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108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1" t="str">
        <f>E9</f>
        <v>VON - Vedlejší a ostatní náklady</v>
      </c>
      <c r="F50" s="371"/>
      <c r="G50" s="371"/>
      <c r="H50" s="371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Rychaltice</v>
      </c>
      <c r="G52" s="37"/>
      <c r="H52" s="37"/>
      <c r="I52" s="30" t="s">
        <v>23</v>
      </c>
      <c r="J52" s="60" t="str">
        <f>IF(J12="","",J12)</f>
        <v>12. 2. 2024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Povodí odry, státní podnik</v>
      </c>
      <c r="G54" s="37"/>
      <c r="H54" s="37"/>
      <c r="I54" s="30" t="s">
        <v>31</v>
      </c>
      <c r="J54" s="33" t="str">
        <f>E21</f>
        <v>Ing. Martin Lepík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 xml:space="preserve"> 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111</v>
      </c>
      <c r="D57" s="133"/>
      <c r="E57" s="133"/>
      <c r="F57" s="133"/>
      <c r="G57" s="133"/>
      <c r="H57" s="133"/>
      <c r="I57" s="133"/>
      <c r="J57" s="134" t="s">
        <v>112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70</v>
      </c>
      <c r="D59" s="37"/>
      <c r="E59" s="37"/>
      <c r="F59" s="37"/>
      <c r="G59" s="37"/>
      <c r="H59" s="37"/>
      <c r="I59" s="37"/>
      <c r="J59" s="78">
        <f>J86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113</v>
      </c>
    </row>
    <row r="60" spans="2:12" s="9" customFormat="1" ht="24.95" customHeight="1">
      <c r="B60" s="136"/>
      <c r="C60" s="137"/>
      <c r="D60" s="138" t="s">
        <v>343</v>
      </c>
      <c r="E60" s="139"/>
      <c r="F60" s="139"/>
      <c r="G60" s="139"/>
      <c r="H60" s="139"/>
      <c r="I60" s="139"/>
      <c r="J60" s="140">
        <f>J87</f>
        <v>0</v>
      </c>
      <c r="K60" s="137"/>
      <c r="L60" s="141"/>
    </row>
    <row r="61" spans="2:12" s="10" customFormat="1" ht="19.9" customHeight="1">
      <c r="B61" s="142"/>
      <c r="C61" s="143"/>
      <c r="D61" s="144" t="s">
        <v>344</v>
      </c>
      <c r="E61" s="145"/>
      <c r="F61" s="145"/>
      <c r="G61" s="145"/>
      <c r="H61" s="145"/>
      <c r="I61" s="145"/>
      <c r="J61" s="146">
        <f>J88</f>
        <v>0</v>
      </c>
      <c r="K61" s="143"/>
      <c r="L61" s="147"/>
    </row>
    <row r="62" spans="2:12" s="10" customFormat="1" ht="19.9" customHeight="1">
      <c r="B62" s="142"/>
      <c r="C62" s="143"/>
      <c r="D62" s="144" t="s">
        <v>345</v>
      </c>
      <c r="E62" s="145"/>
      <c r="F62" s="145"/>
      <c r="G62" s="145"/>
      <c r="H62" s="145"/>
      <c r="I62" s="145"/>
      <c r="J62" s="146">
        <f>J96</f>
        <v>0</v>
      </c>
      <c r="K62" s="143"/>
      <c r="L62" s="147"/>
    </row>
    <row r="63" spans="2:12" s="10" customFormat="1" ht="19.9" customHeight="1">
      <c r="B63" s="142"/>
      <c r="C63" s="143"/>
      <c r="D63" s="144" t="s">
        <v>346</v>
      </c>
      <c r="E63" s="145"/>
      <c r="F63" s="145"/>
      <c r="G63" s="145"/>
      <c r="H63" s="145"/>
      <c r="I63" s="145"/>
      <c r="J63" s="146">
        <f>J101</f>
        <v>0</v>
      </c>
      <c r="K63" s="143"/>
      <c r="L63" s="147"/>
    </row>
    <row r="64" spans="2:12" s="10" customFormat="1" ht="19.9" customHeight="1">
      <c r="B64" s="142"/>
      <c r="C64" s="143"/>
      <c r="D64" s="144" t="s">
        <v>347</v>
      </c>
      <c r="E64" s="145"/>
      <c r="F64" s="145"/>
      <c r="G64" s="145"/>
      <c r="H64" s="145"/>
      <c r="I64" s="145"/>
      <c r="J64" s="146">
        <f>J110</f>
        <v>0</v>
      </c>
      <c r="K64" s="143"/>
      <c r="L64" s="147"/>
    </row>
    <row r="65" spans="2:12" s="10" customFormat="1" ht="19.9" customHeight="1">
      <c r="B65" s="142"/>
      <c r="C65" s="143"/>
      <c r="D65" s="144" t="s">
        <v>348</v>
      </c>
      <c r="E65" s="145"/>
      <c r="F65" s="145"/>
      <c r="G65" s="145"/>
      <c r="H65" s="145"/>
      <c r="I65" s="145"/>
      <c r="J65" s="146">
        <f>J119</f>
        <v>0</v>
      </c>
      <c r="K65" s="143"/>
      <c r="L65" s="147"/>
    </row>
    <row r="66" spans="2:12" s="10" customFormat="1" ht="19.9" customHeight="1">
      <c r="B66" s="142"/>
      <c r="C66" s="143"/>
      <c r="D66" s="144" t="s">
        <v>349</v>
      </c>
      <c r="E66" s="145"/>
      <c r="F66" s="145"/>
      <c r="G66" s="145"/>
      <c r="H66" s="145"/>
      <c r="I66" s="145"/>
      <c r="J66" s="146">
        <f>J124</f>
        <v>0</v>
      </c>
      <c r="K66" s="143"/>
      <c r="L66" s="147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08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108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118</v>
      </c>
      <c r="D73" s="37"/>
      <c r="E73" s="37"/>
      <c r="F73" s="37"/>
      <c r="G73" s="37"/>
      <c r="H73" s="37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16</v>
      </c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69" t="str">
        <f>E7</f>
        <v>Ondřejnice - Rychaltice, km 15.110-15.525</v>
      </c>
      <c r="F76" s="370"/>
      <c r="G76" s="370"/>
      <c r="H76" s="370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108</v>
      </c>
      <c r="D77" s="37"/>
      <c r="E77" s="37"/>
      <c r="F77" s="37"/>
      <c r="G77" s="37"/>
      <c r="H77" s="3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41" t="str">
        <f>E9</f>
        <v>VON - Vedlejší a ostatní náklady</v>
      </c>
      <c r="F78" s="371"/>
      <c r="G78" s="371"/>
      <c r="H78" s="371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21</v>
      </c>
      <c r="D80" s="37"/>
      <c r="E80" s="37"/>
      <c r="F80" s="28" t="str">
        <f>F12</f>
        <v>Rychaltice</v>
      </c>
      <c r="G80" s="37"/>
      <c r="H80" s="37"/>
      <c r="I80" s="30" t="s">
        <v>23</v>
      </c>
      <c r="J80" s="60" t="str">
        <f>IF(J12="","",J12)</f>
        <v>12. 2. 2024</v>
      </c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25</v>
      </c>
      <c r="D82" s="37"/>
      <c r="E82" s="37"/>
      <c r="F82" s="28" t="str">
        <f>E15</f>
        <v>Povodí odry, státní podnik</v>
      </c>
      <c r="G82" s="37"/>
      <c r="H82" s="37"/>
      <c r="I82" s="30" t="s">
        <v>31</v>
      </c>
      <c r="J82" s="33" t="str">
        <f>E21</f>
        <v>Ing. Martin Lepík</v>
      </c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29</v>
      </c>
      <c r="D83" s="37"/>
      <c r="E83" s="37"/>
      <c r="F83" s="28" t="str">
        <f>IF(E18="","",E18)</f>
        <v>Vyplň údaj</v>
      </c>
      <c r="G83" s="37"/>
      <c r="H83" s="37"/>
      <c r="I83" s="30" t="s">
        <v>34</v>
      </c>
      <c r="J83" s="33" t="str">
        <f>E24</f>
        <v xml:space="preserve"> </v>
      </c>
      <c r="K83" s="37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48"/>
      <c r="B85" s="149"/>
      <c r="C85" s="150" t="s">
        <v>119</v>
      </c>
      <c r="D85" s="151" t="s">
        <v>57</v>
      </c>
      <c r="E85" s="151" t="s">
        <v>53</v>
      </c>
      <c r="F85" s="151" t="s">
        <v>54</v>
      </c>
      <c r="G85" s="151" t="s">
        <v>120</v>
      </c>
      <c r="H85" s="151" t="s">
        <v>121</v>
      </c>
      <c r="I85" s="151" t="s">
        <v>122</v>
      </c>
      <c r="J85" s="152" t="s">
        <v>112</v>
      </c>
      <c r="K85" s="153" t="s">
        <v>123</v>
      </c>
      <c r="L85" s="154"/>
      <c r="M85" s="69" t="s">
        <v>19</v>
      </c>
      <c r="N85" s="70" t="s">
        <v>42</v>
      </c>
      <c r="O85" s="70" t="s">
        <v>124</v>
      </c>
      <c r="P85" s="70" t="s">
        <v>125</v>
      </c>
      <c r="Q85" s="70" t="s">
        <v>126</v>
      </c>
      <c r="R85" s="70" t="s">
        <v>127</v>
      </c>
      <c r="S85" s="70" t="s">
        <v>128</v>
      </c>
      <c r="T85" s="71" t="s">
        <v>129</v>
      </c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</row>
    <row r="86" spans="1:63" s="2" customFormat="1" ht="22.9" customHeight="1">
      <c r="A86" s="35"/>
      <c r="B86" s="36"/>
      <c r="C86" s="76" t="s">
        <v>130</v>
      </c>
      <c r="D86" s="37"/>
      <c r="E86" s="37"/>
      <c r="F86" s="37"/>
      <c r="G86" s="37"/>
      <c r="H86" s="37"/>
      <c r="I86" s="37"/>
      <c r="J86" s="155">
        <f>BK86</f>
        <v>0</v>
      </c>
      <c r="K86" s="37"/>
      <c r="L86" s="40"/>
      <c r="M86" s="72"/>
      <c r="N86" s="156"/>
      <c r="O86" s="73"/>
      <c r="P86" s="157">
        <f>P87</f>
        <v>0</v>
      </c>
      <c r="Q86" s="73"/>
      <c r="R86" s="157">
        <f>R87</f>
        <v>0</v>
      </c>
      <c r="S86" s="73"/>
      <c r="T86" s="158">
        <f>T87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71</v>
      </c>
      <c r="AU86" s="18" t="s">
        <v>113</v>
      </c>
      <c r="BK86" s="159">
        <f>BK87</f>
        <v>0</v>
      </c>
    </row>
    <row r="87" spans="2:63" s="12" customFormat="1" ht="25.9" customHeight="1">
      <c r="B87" s="160"/>
      <c r="C87" s="161"/>
      <c r="D87" s="162" t="s">
        <v>71</v>
      </c>
      <c r="E87" s="163" t="s">
        <v>350</v>
      </c>
      <c r="F87" s="163" t="s">
        <v>351</v>
      </c>
      <c r="G87" s="161"/>
      <c r="H87" s="161"/>
      <c r="I87" s="164"/>
      <c r="J87" s="165">
        <f>BK87</f>
        <v>0</v>
      </c>
      <c r="K87" s="161"/>
      <c r="L87" s="166"/>
      <c r="M87" s="167"/>
      <c r="N87" s="168"/>
      <c r="O87" s="168"/>
      <c r="P87" s="169">
        <f>P88+P96+P101+P110+P119+P124</f>
        <v>0</v>
      </c>
      <c r="Q87" s="168"/>
      <c r="R87" s="169">
        <f>R88+R96+R101+R110+R119+R124</f>
        <v>0</v>
      </c>
      <c r="S87" s="168"/>
      <c r="T87" s="170">
        <f>T88+T96+T101+T110+T119+T124</f>
        <v>0</v>
      </c>
      <c r="AR87" s="171" t="s">
        <v>169</v>
      </c>
      <c r="AT87" s="172" t="s">
        <v>71</v>
      </c>
      <c r="AU87" s="172" t="s">
        <v>72</v>
      </c>
      <c r="AY87" s="171" t="s">
        <v>133</v>
      </c>
      <c r="BK87" s="173">
        <f>BK88+BK96+BK101+BK110+BK119+BK124</f>
        <v>0</v>
      </c>
    </row>
    <row r="88" spans="2:63" s="12" customFormat="1" ht="22.9" customHeight="1">
      <c r="B88" s="160"/>
      <c r="C88" s="161"/>
      <c r="D88" s="162" t="s">
        <v>71</v>
      </c>
      <c r="E88" s="174" t="s">
        <v>352</v>
      </c>
      <c r="F88" s="174" t="s">
        <v>353</v>
      </c>
      <c r="G88" s="161"/>
      <c r="H88" s="161"/>
      <c r="I88" s="164"/>
      <c r="J88" s="175">
        <f>BK88</f>
        <v>0</v>
      </c>
      <c r="K88" s="161"/>
      <c r="L88" s="166"/>
      <c r="M88" s="167"/>
      <c r="N88" s="168"/>
      <c r="O88" s="168"/>
      <c r="P88" s="169">
        <f>SUM(P89:P95)</f>
        <v>0</v>
      </c>
      <c r="Q88" s="168"/>
      <c r="R88" s="169">
        <f>SUM(R89:R95)</f>
        <v>0</v>
      </c>
      <c r="S88" s="168"/>
      <c r="T88" s="170">
        <f>SUM(T89:T95)</f>
        <v>0</v>
      </c>
      <c r="AR88" s="171" t="s">
        <v>169</v>
      </c>
      <c r="AT88" s="172" t="s">
        <v>71</v>
      </c>
      <c r="AU88" s="172" t="s">
        <v>80</v>
      </c>
      <c r="AY88" s="171" t="s">
        <v>133</v>
      </c>
      <c r="BK88" s="173">
        <f>SUM(BK89:BK95)</f>
        <v>0</v>
      </c>
    </row>
    <row r="89" spans="1:65" s="2" customFormat="1" ht="16.5" customHeight="1">
      <c r="A89" s="35"/>
      <c r="B89" s="36"/>
      <c r="C89" s="176" t="s">
        <v>80</v>
      </c>
      <c r="D89" s="176" t="s">
        <v>135</v>
      </c>
      <c r="E89" s="177" t="s">
        <v>354</v>
      </c>
      <c r="F89" s="178" t="s">
        <v>353</v>
      </c>
      <c r="G89" s="179" t="s">
        <v>355</v>
      </c>
      <c r="H89" s="180">
        <v>1</v>
      </c>
      <c r="I89" s="181"/>
      <c r="J89" s="182">
        <f>ROUND(I89*H89,2)</f>
        <v>0</v>
      </c>
      <c r="K89" s="183"/>
      <c r="L89" s="40"/>
      <c r="M89" s="184" t="s">
        <v>19</v>
      </c>
      <c r="N89" s="185" t="s">
        <v>43</v>
      </c>
      <c r="O89" s="65"/>
      <c r="P89" s="186">
        <f>O89*H89</f>
        <v>0</v>
      </c>
      <c r="Q89" s="186">
        <v>0</v>
      </c>
      <c r="R89" s="186">
        <f>Q89*H89</f>
        <v>0</v>
      </c>
      <c r="S89" s="186">
        <v>0</v>
      </c>
      <c r="T89" s="187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8" t="s">
        <v>356</v>
      </c>
      <c r="AT89" s="188" t="s">
        <v>135</v>
      </c>
      <c r="AU89" s="188" t="s">
        <v>82</v>
      </c>
      <c r="AY89" s="18" t="s">
        <v>133</v>
      </c>
      <c r="BE89" s="189">
        <f>IF(N89="základní",J89,0)</f>
        <v>0</v>
      </c>
      <c r="BF89" s="189">
        <f>IF(N89="snížená",J89,0)</f>
        <v>0</v>
      </c>
      <c r="BG89" s="189">
        <f>IF(N89="zákl. přenesená",J89,0)</f>
        <v>0</v>
      </c>
      <c r="BH89" s="189">
        <f>IF(N89="sníž. přenesená",J89,0)</f>
        <v>0</v>
      </c>
      <c r="BI89" s="189">
        <f>IF(N89="nulová",J89,0)</f>
        <v>0</v>
      </c>
      <c r="BJ89" s="18" t="s">
        <v>80</v>
      </c>
      <c r="BK89" s="189">
        <f>ROUND(I89*H89,2)</f>
        <v>0</v>
      </c>
      <c r="BL89" s="18" t="s">
        <v>356</v>
      </c>
      <c r="BM89" s="188" t="s">
        <v>357</v>
      </c>
    </row>
    <row r="90" spans="1:47" s="2" customFormat="1" ht="11.25">
      <c r="A90" s="35"/>
      <c r="B90" s="36"/>
      <c r="C90" s="37"/>
      <c r="D90" s="190" t="s">
        <v>141</v>
      </c>
      <c r="E90" s="37"/>
      <c r="F90" s="191" t="s">
        <v>353</v>
      </c>
      <c r="G90" s="37"/>
      <c r="H90" s="37"/>
      <c r="I90" s="192"/>
      <c r="J90" s="37"/>
      <c r="K90" s="37"/>
      <c r="L90" s="40"/>
      <c r="M90" s="193"/>
      <c r="N90" s="194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141</v>
      </c>
      <c r="AU90" s="18" t="s">
        <v>82</v>
      </c>
    </row>
    <row r="91" spans="1:47" s="2" customFormat="1" ht="11.25">
      <c r="A91" s="35"/>
      <c r="B91" s="36"/>
      <c r="C91" s="37"/>
      <c r="D91" s="195" t="s">
        <v>143</v>
      </c>
      <c r="E91" s="37"/>
      <c r="F91" s="196" t="s">
        <v>358</v>
      </c>
      <c r="G91" s="37"/>
      <c r="H91" s="37"/>
      <c r="I91" s="192"/>
      <c r="J91" s="37"/>
      <c r="K91" s="37"/>
      <c r="L91" s="40"/>
      <c r="M91" s="193"/>
      <c r="N91" s="194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143</v>
      </c>
      <c r="AU91" s="18" t="s">
        <v>82</v>
      </c>
    </row>
    <row r="92" spans="1:47" s="2" customFormat="1" ht="29.25">
      <c r="A92" s="35"/>
      <c r="B92" s="36"/>
      <c r="C92" s="37"/>
      <c r="D92" s="190" t="s">
        <v>145</v>
      </c>
      <c r="E92" s="37"/>
      <c r="F92" s="197" t="s">
        <v>359</v>
      </c>
      <c r="G92" s="37"/>
      <c r="H92" s="37"/>
      <c r="I92" s="192"/>
      <c r="J92" s="37"/>
      <c r="K92" s="37"/>
      <c r="L92" s="40"/>
      <c r="M92" s="193"/>
      <c r="N92" s="194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145</v>
      </c>
      <c r="AU92" s="18" t="s">
        <v>82</v>
      </c>
    </row>
    <row r="93" spans="1:65" s="2" customFormat="1" ht="16.5" customHeight="1">
      <c r="A93" s="35"/>
      <c r="B93" s="36"/>
      <c r="C93" s="176" t="s">
        <v>82</v>
      </c>
      <c r="D93" s="176" t="s">
        <v>135</v>
      </c>
      <c r="E93" s="177" t="s">
        <v>360</v>
      </c>
      <c r="F93" s="178" t="s">
        <v>361</v>
      </c>
      <c r="G93" s="179" t="s">
        <v>355</v>
      </c>
      <c r="H93" s="180">
        <v>1</v>
      </c>
      <c r="I93" s="181"/>
      <c r="J93" s="182">
        <f>ROUND(I93*H93,2)</f>
        <v>0</v>
      </c>
      <c r="K93" s="183"/>
      <c r="L93" s="40"/>
      <c r="M93" s="184" t="s">
        <v>19</v>
      </c>
      <c r="N93" s="185" t="s">
        <v>43</v>
      </c>
      <c r="O93" s="65"/>
      <c r="P93" s="186">
        <f>O93*H93</f>
        <v>0</v>
      </c>
      <c r="Q93" s="186">
        <v>0</v>
      </c>
      <c r="R93" s="186">
        <f>Q93*H93</f>
        <v>0</v>
      </c>
      <c r="S93" s="186">
        <v>0</v>
      </c>
      <c r="T93" s="187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8" t="s">
        <v>356</v>
      </c>
      <c r="AT93" s="188" t="s">
        <v>135</v>
      </c>
      <c r="AU93" s="188" t="s">
        <v>82</v>
      </c>
      <c r="AY93" s="18" t="s">
        <v>133</v>
      </c>
      <c r="BE93" s="189">
        <f>IF(N93="základní",J93,0)</f>
        <v>0</v>
      </c>
      <c r="BF93" s="189">
        <f>IF(N93="snížená",J93,0)</f>
        <v>0</v>
      </c>
      <c r="BG93" s="189">
        <f>IF(N93="zákl. přenesená",J93,0)</f>
        <v>0</v>
      </c>
      <c r="BH93" s="189">
        <f>IF(N93="sníž. přenesená",J93,0)</f>
        <v>0</v>
      </c>
      <c r="BI93" s="189">
        <f>IF(N93="nulová",J93,0)</f>
        <v>0</v>
      </c>
      <c r="BJ93" s="18" t="s">
        <v>80</v>
      </c>
      <c r="BK93" s="189">
        <f>ROUND(I93*H93,2)</f>
        <v>0</v>
      </c>
      <c r="BL93" s="18" t="s">
        <v>356</v>
      </c>
      <c r="BM93" s="188" t="s">
        <v>362</v>
      </c>
    </row>
    <row r="94" spans="1:47" s="2" customFormat="1" ht="11.25">
      <c r="A94" s="35"/>
      <c r="B94" s="36"/>
      <c r="C94" s="37"/>
      <c r="D94" s="190" t="s">
        <v>141</v>
      </c>
      <c r="E94" s="37"/>
      <c r="F94" s="191" t="s">
        <v>361</v>
      </c>
      <c r="G94" s="37"/>
      <c r="H94" s="37"/>
      <c r="I94" s="192"/>
      <c r="J94" s="37"/>
      <c r="K94" s="37"/>
      <c r="L94" s="40"/>
      <c r="M94" s="193"/>
      <c r="N94" s="194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141</v>
      </c>
      <c r="AU94" s="18" t="s">
        <v>82</v>
      </c>
    </row>
    <row r="95" spans="1:47" s="2" customFormat="1" ht="11.25">
      <c r="A95" s="35"/>
      <c r="B95" s="36"/>
      <c r="C95" s="37"/>
      <c r="D95" s="195" t="s">
        <v>143</v>
      </c>
      <c r="E95" s="37"/>
      <c r="F95" s="196" t="s">
        <v>363</v>
      </c>
      <c r="G95" s="37"/>
      <c r="H95" s="37"/>
      <c r="I95" s="192"/>
      <c r="J95" s="37"/>
      <c r="K95" s="37"/>
      <c r="L95" s="40"/>
      <c r="M95" s="193"/>
      <c r="N95" s="194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143</v>
      </c>
      <c r="AU95" s="18" t="s">
        <v>82</v>
      </c>
    </row>
    <row r="96" spans="2:63" s="12" customFormat="1" ht="22.9" customHeight="1">
      <c r="B96" s="160"/>
      <c r="C96" s="161"/>
      <c r="D96" s="162" t="s">
        <v>71</v>
      </c>
      <c r="E96" s="174" t="s">
        <v>364</v>
      </c>
      <c r="F96" s="174" t="s">
        <v>365</v>
      </c>
      <c r="G96" s="161"/>
      <c r="H96" s="161"/>
      <c r="I96" s="164"/>
      <c r="J96" s="175">
        <f>BK96</f>
        <v>0</v>
      </c>
      <c r="K96" s="161"/>
      <c r="L96" s="166"/>
      <c r="M96" s="167"/>
      <c r="N96" s="168"/>
      <c r="O96" s="168"/>
      <c r="P96" s="169">
        <f>SUM(P97:P100)</f>
        <v>0</v>
      </c>
      <c r="Q96" s="168"/>
      <c r="R96" s="169">
        <f>SUM(R97:R100)</f>
        <v>0</v>
      </c>
      <c r="S96" s="168"/>
      <c r="T96" s="170">
        <f>SUM(T97:T100)</f>
        <v>0</v>
      </c>
      <c r="AR96" s="171" t="s">
        <v>169</v>
      </c>
      <c r="AT96" s="172" t="s">
        <v>71</v>
      </c>
      <c r="AU96" s="172" t="s">
        <v>80</v>
      </c>
      <c r="AY96" s="171" t="s">
        <v>133</v>
      </c>
      <c r="BK96" s="173">
        <f>SUM(BK97:BK100)</f>
        <v>0</v>
      </c>
    </row>
    <row r="97" spans="1:65" s="2" customFormat="1" ht="16.5" customHeight="1">
      <c r="A97" s="35"/>
      <c r="B97" s="36"/>
      <c r="C97" s="176" t="s">
        <v>156</v>
      </c>
      <c r="D97" s="176" t="s">
        <v>135</v>
      </c>
      <c r="E97" s="177" t="s">
        <v>366</v>
      </c>
      <c r="F97" s="178" t="s">
        <v>367</v>
      </c>
      <c r="G97" s="179" t="s">
        <v>355</v>
      </c>
      <c r="H97" s="180">
        <v>1</v>
      </c>
      <c r="I97" s="181"/>
      <c r="J97" s="182">
        <f>ROUND(I97*H97,2)</f>
        <v>0</v>
      </c>
      <c r="K97" s="183"/>
      <c r="L97" s="40"/>
      <c r="M97" s="184" t="s">
        <v>19</v>
      </c>
      <c r="N97" s="185" t="s">
        <v>43</v>
      </c>
      <c r="O97" s="65"/>
      <c r="P97" s="186">
        <f>O97*H97</f>
        <v>0</v>
      </c>
      <c r="Q97" s="186">
        <v>0</v>
      </c>
      <c r="R97" s="186">
        <f>Q97*H97</f>
        <v>0</v>
      </c>
      <c r="S97" s="186">
        <v>0</v>
      </c>
      <c r="T97" s="187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8" t="s">
        <v>356</v>
      </c>
      <c r="AT97" s="188" t="s">
        <v>135</v>
      </c>
      <c r="AU97" s="188" t="s">
        <v>82</v>
      </c>
      <c r="AY97" s="18" t="s">
        <v>133</v>
      </c>
      <c r="BE97" s="189">
        <f>IF(N97="základní",J97,0)</f>
        <v>0</v>
      </c>
      <c r="BF97" s="189">
        <f>IF(N97="snížená",J97,0)</f>
        <v>0</v>
      </c>
      <c r="BG97" s="189">
        <f>IF(N97="zákl. přenesená",J97,0)</f>
        <v>0</v>
      </c>
      <c r="BH97" s="189">
        <f>IF(N97="sníž. přenesená",J97,0)</f>
        <v>0</v>
      </c>
      <c r="BI97" s="189">
        <f>IF(N97="nulová",J97,0)</f>
        <v>0</v>
      </c>
      <c r="BJ97" s="18" t="s">
        <v>80</v>
      </c>
      <c r="BK97" s="189">
        <f>ROUND(I97*H97,2)</f>
        <v>0</v>
      </c>
      <c r="BL97" s="18" t="s">
        <v>356</v>
      </c>
      <c r="BM97" s="188" t="s">
        <v>368</v>
      </c>
    </row>
    <row r="98" spans="1:47" s="2" customFormat="1" ht="11.25">
      <c r="A98" s="35"/>
      <c r="B98" s="36"/>
      <c r="C98" s="37"/>
      <c r="D98" s="190" t="s">
        <v>141</v>
      </c>
      <c r="E98" s="37"/>
      <c r="F98" s="191" t="s">
        <v>367</v>
      </c>
      <c r="G98" s="37"/>
      <c r="H98" s="37"/>
      <c r="I98" s="192"/>
      <c r="J98" s="37"/>
      <c r="K98" s="37"/>
      <c r="L98" s="40"/>
      <c r="M98" s="193"/>
      <c r="N98" s="194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141</v>
      </c>
      <c r="AU98" s="18" t="s">
        <v>82</v>
      </c>
    </row>
    <row r="99" spans="1:47" s="2" customFormat="1" ht="11.25">
      <c r="A99" s="35"/>
      <c r="B99" s="36"/>
      <c r="C99" s="37"/>
      <c r="D99" s="195" t="s">
        <v>143</v>
      </c>
      <c r="E99" s="37"/>
      <c r="F99" s="196" t="s">
        <v>369</v>
      </c>
      <c r="G99" s="37"/>
      <c r="H99" s="37"/>
      <c r="I99" s="192"/>
      <c r="J99" s="37"/>
      <c r="K99" s="37"/>
      <c r="L99" s="40"/>
      <c r="M99" s="193"/>
      <c r="N99" s="194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143</v>
      </c>
      <c r="AU99" s="18" t="s">
        <v>82</v>
      </c>
    </row>
    <row r="100" spans="1:47" s="2" customFormat="1" ht="29.25">
      <c r="A100" s="35"/>
      <c r="B100" s="36"/>
      <c r="C100" s="37"/>
      <c r="D100" s="190" t="s">
        <v>145</v>
      </c>
      <c r="E100" s="37"/>
      <c r="F100" s="197" t="s">
        <v>370</v>
      </c>
      <c r="G100" s="37"/>
      <c r="H100" s="37"/>
      <c r="I100" s="192"/>
      <c r="J100" s="37"/>
      <c r="K100" s="37"/>
      <c r="L100" s="40"/>
      <c r="M100" s="193"/>
      <c r="N100" s="194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145</v>
      </c>
      <c r="AU100" s="18" t="s">
        <v>82</v>
      </c>
    </row>
    <row r="101" spans="2:63" s="12" customFormat="1" ht="22.9" customHeight="1">
      <c r="B101" s="160"/>
      <c r="C101" s="161"/>
      <c r="D101" s="162" t="s">
        <v>71</v>
      </c>
      <c r="E101" s="174" t="s">
        <v>371</v>
      </c>
      <c r="F101" s="174" t="s">
        <v>372</v>
      </c>
      <c r="G101" s="161"/>
      <c r="H101" s="161"/>
      <c r="I101" s="164"/>
      <c r="J101" s="175">
        <f>BK101</f>
        <v>0</v>
      </c>
      <c r="K101" s="161"/>
      <c r="L101" s="166"/>
      <c r="M101" s="167"/>
      <c r="N101" s="168"/>
      <c r="O101" s="168"/>
      <c r="P101" s="169">
        <f>SUM(P102:P109)</f>
        <v>0</v>
      </c>
      <c r="Q101" s="168"/>
      <c r="R101" s="169">
        <f>SUM(R102:R109)</f>
        <v>0</v>
      </c>
      <c r="S101" s="168"/>
      <c r="T101" s="170">
        <f>SUM(T102:T109)</f>
        <v>0</v>
      </c>
      <c r="AR101" s="171" t="s">
        <v>169</v>
      </c>
      <c r="AT101" s="172" t="s">
        <v>71</v>
      </c>
      <c r="AU101" s="172" t="s">
        <v>80</v>
      </c>
      <c r="AY101" s="171" t="s">
        <v>133</v>
      </c>
      <c r="BK101" s="173">
        <f>SUM(BK102:BK109)</f>
        <v>0</v>
      </c>
    </row>
    <row r="102" spans="1:65" s="2" customFormat="1" ht="16.5" customHeight="1">
      <c r="A102" s="35"/>
      <c r="B102" s="36"/>
      <c r="C102" s="176" t="s">
        <v>139</v>
      </c>
      <c r="D102" s="176" t="s">
        <v>135</v>
      </c>
      <c r="E102" s="177" t="s">
        <v>373</v>
      </c>
      <c r="F102" s="178" t="s">
        <v>372</v>
      </c>
      <c r="G102" s="179" t="s">
        <v>355</v>
      </c>
      <c r="H102" s="180">
        <v>0.042</v>
      </c>
      <c r="I102" s="181"/>
      <c r="J102" s="182">
        <f>ROUND(I102*H102,2)</f>
        <v>0</v>
      </c>
      <c r="K102" s="183"/>
      <c r="L102" s="40"/>
      <c r="M102" s="184" t="s">
        <v>19</v>
      </c>
      <c r="N102" s="185" t="s">
        <v>43</v>
      </c>
      <c r="O102" s="65"/>
      <c r="P102" s="186">
        <f>O102*H102</f>
        <v>0</v>
      </c>
      <c r="Q102" s="186">
        <v>0</v>
      </c>
      <c r="R102" s="186">
        <f>Q102*H102</f>
        <v>0</v>
      </c>
      <c r="S102" s="186">
        <v>0</v>
      </c>
      <c r="T102" s="187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8" t="s">
        <v>356</v>
      </c>
      <c r="AT102" s="188" t="s">
        <v>135</v>
      </c>
      <c r="AU102" s="188" t="s">
        <v>82</v>
      </c>
      <c r="AY102" s="18" t="s">
        <v>133</v>
      </c>
      <c r="BE102" s="189">
        <f>IF(N102="základní",J102,0)</f>
        <v>0</v>
      </c>
      <c r="BF102" s="189">
        <f>IF(N102="snížená",J102,0)</f>
        <v>0</v>
      </c>
      <c r="BG102" s="189">
        <f>IF(N102="zákl. přenesená",J102,0)</f>
        <v>0</v>
      </c>
      <c r="BH102" s="189">
        <f>IF(N102="sníž. přenesená",J102,0)</f>
        <v>0</v>
      </c>
      <c r="BI102" s="189">
        <f>IF(N102="nulová",J102,0)</f>
        <v>0</v>
      </c>
      <c r="BJ102" s="18" t="s">
        <v>80</v>
      </c>
      <c r="BK102" s="189">
        <f>ROUND(I102*H102,2)</f>
        <v>0</v>
      </c>
      <c r="BL102" s="18" t="s">
        <v>356</v>
      </c>
      <c r="BM102" s="188" t="s">
        <v>374</v>
      </c>
    </row>
    <row r="103" spans="1:47" s="2" customFormat="1" ht="11.25">
      <c r="A103" s="35"/>
      <c r="B103" s="36"/>
      <c r="C103" s="37"/>
      <c r="D103" s="190" t="s">
        <v>141</v>
      </c>
      <c r="E103" s="37"/>
      <c r="F103" s="191" t="s">
        <v>372</v>
      </c>
      <c r="G103" s="37"/>
      <c r="H103" s="37"/>
      <c r="I103" s="192"/>
      <c r="J103" s="37"/>
      <c r="K103" s="37"/>
      <c r="L103" s="40"/>
      <c r="M103" s="193"/>
      <c r="N103" s="194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141</v>
      </c>
      <c r="AU103" s="18" t="s">
        <v>82</v>
      </c>
    </row>
    <row r="104" spans="1:47" s="2" customFormat="1" ht="11.25">
      <c r="A104" s="35"/>
      <c r="B104" s="36"/>
      <c r="C104" s="37"/>
      <c r="D104" s="195" t="s">
        <v>143</v>
      </c>
      <c r="E104" s="37"/>
      <c r="F104" s="196" t="s">
        <v>375</v>
      </c>
      <c r="G104" s="37"/>
      <c r="H104" s="37"/>
      <c r="I104" s="192"/>
      <c r="J104" s="37"/>
      <c r="K104" s="37"/>
      <c r="L104" s="40"/>
      <c r="M104" s="193"/>
      <c r="N104" s="194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143</v>
      </c>
      <c r="AU104" s="18" t="s">
        <v>82</v>
      </c>
    </row>
    <row r="105" spans="1:47" s="2" customFormat="1" ht="39">
      <c r="A105" s="35"/>
      <c r="B105" s="36"/>
      <c r="C105" s="37"/>
      <c r="D105" s="190" t="s">
        <v>145</v>
      </c>
      <c r="E105" s="37"/>
      <c r="F105" s="197" t="s">
        <v>376</v>
      </c>
      <c r="G105" s="37"/>
      <c r="H105" s="37"/>
      <c r="I105" s="192"/>
      <c r="J105" s="37"/>
      <c r="K105" s="37"/>
      <c r="L105" s="40"/>
      <c r="M105" s="193"/>
      <c r="N105" s="194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145</v>
      </c>
      <c r="AU105" s="18" t="s">
        <v>82</v>
      </c>
    </row>
    <row r="106" spans="1:65" s="2" customFormat="1" ht="16.5" customHeight="1">
      <c r="A106" s="35"/>
      <c r="B106" s="36"/>
      <c r="C106" s="176" t="s">
        <v>169</v>
      </c>
      <c r="D106" s="176" t="s">
        <v>135</v>
      </c>
      <c r="E106" s="177" t="s">
        <v>377</v>
      </c>
      <c r="F106" s="178" t="s">
        <v>378</v>
      </c>
      <c r="G106" s="179" t="s">
        <v>355</v>
      </c>
      <c r="H106" s="180">
        <v>1</v>
      </c>
      <c r="I106" s="181"/>
      <c r="J106" s="182">
        <f>ROUND(I106*H106,2)</f>
        <v>0</v>
      </c>
      <c r="K106" s="183"/>
      <c r="L106" s="40"/>
      <c r="M106" s="184" t="s">
        <v>19</v>
      </c>
      <c r="N106" s="185" t="s">
        <v>43</v>
      </c>
      <c r="O106" s="65"/>
      <c r="P106" s="186">
        <f>O106*H106</f>
        <v>0</v>
      </c>
      <c r="Q106" s="186">
        <v>0</v>
      </c>
      <c r="R106" s="186">
        <f>Q106*H106</f>
        <v>0</v>
      </c>
      <c r="S106" s="186">
        <v>0</v>
      </c>
      <c r="T106" s="187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8" t="s">
        <v>356</v>
      </c>
      <c r="AT106" s="188" t="s">
        <v>135</v>
      </c>
      <c r="AU106" s="188" t="s">
        <v>82</v>
      </c>
      <c r="AY106" s="18" t="s">
        <v>133</v>
      </c>
      <c r="BE106" s="189">
        <f>IF(N106="základní",J106,0)</f>
        <v>0</v>
      </c>
      <c r="BF106" s="189">
        <f>IF(N106="snížená",J106,0)</f>
        <v>0</v>
      </c>
      <c r="BG106" s="189">
        <f>IF(N106="zákl. přenesená",J106,0)</f>
        <v>0</v>
      </c>
      <c r="BH106" s="189">
        <f>IF(N106="sníž. přenesená",J106,0)</f>
        <v>0</v>
      </c>
      <c r="BI106" s="189">
        <f>IF(N106="nulová",J106,0)</f>
        <v>0</v>
      </c>
      <c r="BJ106" s="18" t="s">
        <v>80</v>
      </c>
      <c r="BK106" s="189">
        <f>ROUND(I106*H106,2)</f>
        <v>0</v>
      </c>
      <c r="BL106" s="18" t="s">
        <v>356</v>
      </c>
      <c r="BM106" s="188" t="s">
        <v>379</v>
      </c>
    </row>
    <row r="107" spans="1:47" s="2" customFormat="1" ht="11.25">
      <c r="A107" s="35"/>
      <c r="B107" s="36"/>
      <c r="C107" s="37"/>
      <c r="D107" s="190" t="s">
        <v>141</v>
      </c>
      <c r="E107" s="37"/>
      <c r="F107" s="191" t="s">
        <v>378</v>
      </c>
      <c r="G107" s="37"/>
      <c r="H107" s="37"/>
      <c r="I107" s="192"/>
      <c r="J107" s="37"/>
      <c r="K107" s="37"/>
      <c r="L107" s="40"/>
      <c r="M107" s="193"/>
      <c r="N107" s="194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141</v>
      </c>
      <c r="AU107" s="18" t="s">
        <v>82</v>
      </c>
    </row>
    <row r="108" spans="1:47" s="2" customFormat="1" ht="11.25">
      <c r="A108" s="35"/>
      <c r="B108" s="36"/>
      <c r="C108" s="37"/>
      <c r="D108" s="195" t="s">
        <v>143</v>
      </c>
      <c r="E108" s="37"/>
      <c r="F108" s="196" t="s">
        <v>380</v>
      </c>
      <c r="G108" s="37"/>
      <c r="H108" s="37"/>
      <c r="I108" s="192"/>
      <c r="J108" s="37"/>
      <c r="K108" s="37"/>
      <c r="L108" s="40"/>
      <c r="M108" s="193"/>
      <c r="N108" s="194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143</v>
      </c>
      <c r="AU108" s="18" t="s">
        <v>82</v>
      </c>
    </row>
    <row r="109" spans="1:47" s="2" customFormat="1" ht="19.5">
      <c r="A109" s="35"/>
      <c r="B109" s="36"/>
      <c r="C109" s="37"/>
      <c r="D109" s="190" t="s">
        <v>145</v>
      </c>
      <c r="E109" s="37"/>
      <c r="F109" s="197" t="s">
        <v>381</v>
      </c>
      <c r="G109" s="37"/>
      <c r="H109" s="37"/>
      <c r="I109" s="192"/>
      <c r="J109" s="37"/>
      <c r="K109" s="37"/>
      <c r="L109" s="40"/>
      <c r="M109" s="193"/>
      <c r="N109" s="194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145</v>
      </c>
      <c r="AU109" s="18" t="s">
        <v>82</v>
      </c>
    </row>
    <row r="110" spans="2:63" s="12" customFormat="1" ht="22.9" customHeight="1">
      <c r="B110" s="160"/>
      <c r="C110" s="161"/>
      <c r="D110" s="162" t="s">
        <v>71</v>
      </c>
      <c r="E110" s="174" t="s">
        <v>382</v>
      </c>
      <c r="F110" s="174" t="s">
        <v>383</v>
      </c>
      <c r="G110" s="161"/>
      <c r="H110" s="161"/>
      <c r="I110" s="164"/>
      <c r="J110" s="175">
        <f>BK110</f>
        <v>0</v>
      </c>
      <c r="K110" s="161"/>
      <c r="L110" s="166"/>
      <c r="M110" s="167"/>
      <c r="N110" s="168"/>
      <c r="O110" s="168"/>
      <c r="P110" s="169">
        <f>SUM(P111:P118)</f>
        <v>0</v>
      </c>
      <c r="Q110" s="168"/>
      <c r="R110" s="169">
        <f>SUM(R111:R118)</f>
        <v>0</v>
      </c>
      <c r="S110" s="168"/>
      <c r="T110" s="170">
        <f>SUM(T111:T118)</f>
        <v>0</v>
      </c>
      <c r="AR110" s="171" t="s">
        <v>169</v>
      </c>
      <c r="AT110" s="172" t="s">
        <v>71</v>
      </c>
      <c r="AU110" s="172" t="s">
        <v>80</v>
      </c>
      <c r="AY110" s="171" t="s">
        <v>133</v>
      </c>
      <c r="BK110" s="173">
        <f>SUM(BK111:BK118)</f>
        <v>0</v>
      </c>
    </row>
    <row r="111" spans="1:65" s="2" customFormat="1" ht="16.5" customHeight="1">
      <c r="A111" s="35"/>
      <c r="B111" s="36"/>
      <c r="C111" s="176" t="s">
        <v>177</v>
      </c>
      <c r="D111" s="176" t="s">
        <v>135</v>
      </c>
      <c r="E111" s="177" t="s">
        <v>384</v>
      </c>
      <c r="F111" s="178" t="s">
        <v>385</v>
      </c>
      <c r="G111" s="179" t="s">
        <v>355</v>
      </c>
      <c r="H111" s="180">
        <v>1</v>
      </c>
      <c r="I111" s="181"/>
      <c r="J111" s="182">
        <f>ROUND(I111*H111,2)</f>
        <v>0</v>
      </c>
      <c r="K111" s="183"/>
      <c r="L111" s="40"/>
      <c r="M111" s="184" t="s">
        <v>19</v>
      </c>
      <c r="N111" s="185" t="s">
        <v>43</v>
      </c>
      <c r="O111" s="65"/>
      <c r="P111" s="186">
        <f>O111*H111</f>
        <v>0</v>
      </c>
      <c r="Q111" s="186">
        <v>0</v>
      </c>
      <c r="R111" s="186">
        <f>Q111*H111</f>
        <v>0</v>
      </c>
      <c r="S111" s="186">
        <v>0</v>
      </c>
      <c r="T111" s="187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8" t="s">
        <v>356</v>
      </c>
      <c r="AT111" s="188" t="s">
        <v>135</v>
      </c>
      <c r="AU111" s="188" t="s">
        <v>82</v>
      </c>
      <c r="AY111" s="18" t="s">
        <v>133</v>
      </c>
      <c r="BE111" s="189">
        <f>IF(N111="základní",J111,0)</f>
        <v>0</v>
      </c>
      <c r="BF111" s="189">
        <f>IF(N111="snížená",J111,0)</f>
        <v>0</v>
      </c>
      <c r="BG111" s="189">
        <f>IF(N111="zákl. přenesená",J111,0)</f>
        <v>0</v>
      </c>
      <c r="BH111" s="189">
        <f>IF(N111="sníž. přenesená",J111,0)</f>
        <v>0</v>
      </c>
      <c r="BI111" s="189">
        <f>IF(N111="nulová",J111,0)</f>
        <v>0</v>
      </c>
      <c r="BJ111" s="18" t="s">
        <v>80</v>
      </c>
      <c r="BK111" s="189">
        <f>ROUND(I111*H111,2)</f>
        <v>0</v>
      </c>
      <c r="BL111" s="18" t="s">
        <v>356</v>
      </c>
      <c r="BM111" s="188" t="s">
        <v>386</v>
      </c>
    </row>
    <row r="112" spans="1:47" s="2" customFormat="1" ht="11.25">
      <c r="A112" s="35"/>
      <c r="B112" s="36"/>
      <c r="C112" s="37"/>
      <c r="D112" s="190" t="s">
        <v>141</v>
      </c>
      <c r="E112" s="37"/>
      <c r="F112" s="191" t="s">
        <v>385</v>
      </c>
      <c r="G112" s="37"/>
      <c r="H112" s="37"/>
      <c r="I112" s="192"/>
      <c r="J112" s="37"/>
      <c r="K112" s="37"/>
      <c r="L112" s="40"/>
      <c r="M112" s="193"/>
      <c r="N112" s="194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141</v>
      </c>
      <c r="AU112" s="18" t="s">
        <v>82</v>
      </c>
    </row>
    <row r="113" spans="1:47" s="2" customFormat="1" ht="11.25">
      <c r="A113" s="35"/>
      <c r="B113" s="36"/>
      <c r="C113" s="37"/>
      <c r="D113" s="195" t="s">
        <v>143</v>
      </c>
      <c r="E113" s="37"/>
      <c r="F113" s="196" t="s">
        <v>387</v>
      </c>
      <c r="G113" s="37"/>
      <c r="H113" s="37"/>
      <c r="I113" s="192"/>
      <c r="J113" s="37"/>
      <c r="K113" s="37"/>
      <c r="L113" s="40"/>
      <c r="M113" s="193"/>
      <c r="N113" s="194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143</v>
      </c>
      <c r="AU113" s="18" t="s">
        <v>82</v>
      </c>
    </row>
    <row r="114" spans="1:47" s="2" customFormat="1" ht="19.5">
      <c r="A114" s="35"/>
      <c r="B114" s="36"/>
      <c r="C114" s="37"/>
      <c r="D114" s="190" t="s">
        <v>145</v>
      </c>
      <c r="E114" s="37"/>
      <c r="F114" s="197" t="s">
        <v>388</v>
      </c>
      <c r="G114" s="37"/>
      <c r="H114" s="37"/>
      <c r="I114" s="192"/>
      <c r="J114" s="37"/>
      <c r="K114" s="37"/>
      <c r="L114" s="40"/>
      <c r="M114" s="193"/>
      <c r="N114" s="194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145</v>
      </c>
      <c r="AU114" s="18" t="s">
        <v>82</v>
      </c>
    </row>
    <row r="115" spans="1:65" s="2" customFormat="1" ht="21.75" customHeight="1">
      <c r="A115" s="35"/>
      <c r="B115" s="36"/>
      <c r="C115" s="176" t="s">
        <v>183</v>
      </c>
      <c r="D115" s="176" t="s">
        <v>135</v>
      </c>
      <c r="E115" s="177" t="s">
        <v>389</v>
      </c>
      <c r="F115" s="178" t="s">
        <v>390</v>
      </c>
      <c r="G115" s="179" t="s">
        <v>355</v>
      </c>
      <c r="H115" s="180">
        <v>1</v>
      </c>
      <c r="I115" s="181"/>
      <c r="J115" s="182">
        <f>ROUND(I115*H115,2)</f>
        <v>0</v>
      </c>
      <c r="K115" s="183"/>
      <c r="L115" s="40"/>
      <c r="M115" s="184" t="s">
        <v>19</v>
      </c>
      <c r="N115" s="185" t="s">
        <v>43</v>
      </c>
      <c r="O115" s="65"/>
      <c r="P115" s="186">
        <f>O115*H115</f>
        <v>0</v>
      </c>
      <c r="Q115" s="186">
        <v>0</v>
      </c>
      <c r="R115" s="186">
        <f>Q115*H115</f>
        <v>0</v>
      </c>
      <c r="S115" s="186">
        <v>0</v>
      </c>
      <c r="T115" s="187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8" t="s">
        <v>356</v>
      </c>
      <c r="AT115" s="188" t="s">
        <v>135</v>
      </c>
      <c r="AU115" s="188" t="s">
        <v>82</v>
      </c>
      <c r="AY115" s="18" t="s">
        <v>133</v>
      </c>
      <c r="BE115" s="189">
        <f>IF(N115="základní",J115,0)</f>
        <v>0</v>
      </c>
      <c r="BF115" s="189">
        <f>IF(N115="snížená",J115,0)</f>
        <v>0</v>
      </c>
      <c r="BG115" s="189">
        <f>IF(N115="zákl. přenesená",J115,0)</f>
        <v>0</v>
      </c>
      <c r="BH115" s="189">
        <f>IF(N115="sníž. přenesená",J115,0)</f>
        <v>0</v>
      </c>
      <c r="BI115" s="189">
        <f>IF(N115="nulová",J115,0)</f>
        <v>0</v>
      </c>
      <c r="BJ115" s="18" t="s">
        <v>80</v>
      </c>
      <c r="BK115" s="189">
        <f>ROUND(I115*H115,2)</f>
        <v>0</v>
      </c>
      <c r="BL115" s="18" t="s">
        <v>356</v>
      </c>
      <c r="BM115" s="188" t="s">
        <v>391</v>
      </c>
    </row>
    <row r="116" spans="1:47" s="2" customFormat="1" ht="11.25">
      <c r="A116" s="35"/>
      <c r="B116" s="36"/>
      <c r="C116" s="37"/>
      <c r="D116" s="190" t="s">
        <v>141</v>
      </c>
      <c r="E116" s="37"/>
      <c r="F116" s="191" t="s">
        <v>390</v>
      </c>
      <c r="G116" s="37"/>
      <c r="H116" s="37"/>
      <c r="I116" s="192"/>
      <c r="J116" s="37"/>
      <c r="K116" s="37"/>
      <c r="L116" s="40"/>
      <c r="M116" s="193"/>
      <c r="N116" s="194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141</v>
      </c>
      <c r="AU116" s="18" t="s">
        <v>82</v>
      </c>
    </row>
    <row r="117" spans="1:47" s="2" customFormat="1" ht="11.25">
      <c r="A117" s="35"/>
      <c r="B117" s="36"/>
      <c r="C117" s="37"/>
      <c r="D117" s="195" t="s">
        <v>143</v>
      </c>
      <c r="E117" s="37"/>
      <c r="F117" s="196" t="s">
        <v>392</v>
      </c>
      <c r="G117" s="37"/>
      <c r="H117" s="37"/>
      <c r="I117" s="192"/>
      <c r="J117" s="37"/>
      <c r="K117" s="37"/>
      <c r="L117" s="40"/>
      <c r="M117" s="193"/>
      <c r="N117" s="194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143</v>
      </c>
      <c r="AU117" s="18" t="s">
        <v>82</v>
      </c>
    </row>
    <row r="118" spans="1:47" s="2" customFormat="1" ht="29.25">
      <c r="A118" s="35"/>
      <c r="B118" s="36"/>
      <c r="C118" s="37"/>
      <c r="D118" s="190" t="s">
        <v>145</v>
      </c>
      <c r="E118" s="37"/>
      <c r="F118" s="197" t="s">
        <v>393</v>
      </c>
      <c r="G118" s="37"/>
      <c r="H118" s="37"/>
      <c r="I118" s="192"/>
      <c r="J118" s="37"/>
      <c r="K118" s="37"/>
      <c r="L118" s="40"/>
      <c r="M118" s="193"/>
      <c r="N118" s="194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145</v>
      </c>
      <c r="AU118" s="18" t="s">
        <v>82</v>
      </c>
    </row>
    <row r="119" spans="2:63" s="12" customFormat="1" ht="22.9" customHeight="1">
      <c r="B119" s="160"/>
      <c r="C119" s="161"/>
      <c r="D119" s="162" t="s">
        <v>71</v>
      </c>
      <c r="E119" s="174" t="s">
        <v>394</v>
      </c>
      <c r="F119" s="174" t="s">
        <v>395</v>
      </c>
      <c r="G119" s="161"/>
      <c r="H119" s="161"/>
      <c r="I119" s="164"/>
      <c r="J119" s="175">
        <f>BK119</f>
        <v>0</v>
      </c>
      <c r="K119" s="161"/>
      <c r="L119" s="166"/>
      <c r="M119" s="167"/>
      <c r="N119" s="168"/>
      <c r="O119" s="168"/>
      <c r="P119" s="169">
        <f>SUM(P120:P123)</f>
        <v>0</v>
      </c>
      <c r="Q119" s="168"/>
      <c r="R119" s="169">
        <f>SUM(R120:R123)</f>
        <v>0</v>
      </c>
      <c r="S119" s="168"/>
      <c r="T119" s="170">
        <f>SUM(T120:T123)</f>
        <v>0</v>
      </c>
      <c r="AR119" s="171" t="s">
        <v>169</v>
      </c>
      <c r="AT119" s="172" t="s">
        <v>71</v>
      </c>
      <c r="AU119" s="172" t="s">
        <v>80</v>
      </c>
      <c r="AY119" s="171" t="s">
        <v>133</v>
      </c>
      <c r="BK119" s="173">
        <f>SUM(BK120:BK123)</f>
        <v>0</v>
      </c>
    </row>
    <row r="120" spans="1:65" s="2" customFormat="1" ht="16.5" customHeight="1">
      <c r="A120" s="35"/>
      <c r="B120" s="36"/>
      <c r="C120" s="176" t="s">
        <v>192</v>
      </c>
      <c r="D120" s="176" t="s">
        <v>135</v>
      </c>
      <c r="E120" s="177" t="s">
        <v>396</v>
      </c>
      <c r="F120" s="178" t="s">
        <v>397</v>
      </c>
      <c r="G120" s="179" t="s">
        <v>355</v>
      </c>
      <c r="H120" s="180">
        <v>1</v>
      </c>
      <c r="I120" s="181"/>
      <c r="J120" s="182">
        <f>ROUND(I120*H120,2)</f>
        <v>0</v>
      </c>
      <c r="K120" s="183"/>
      <c r="L120" s="40"/>
      <c r="M120" s="184" t="s">
        <v>19</v>
      </c>
      <c r="N120" s="185" t="s">
        <v>43</v>
      </c>
      <c r="O120" s="65"/>
      <c r="P120" s="186">
        <f>O120*H120</f>
        <v>0</v>
      </c>
      <c r="Q120" s="186">
        <v>0</v>
      </c>
      <c r="R120" s="186">
        <f>Q120*H120</f>
        <v>0</v>
      </c>
      <c r="S120" s="186">
        <v>0</v>
      </c>
      <c r="T120" s="187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8" t="s">
        <v>356</v>
      </c>
      <c r="AT120" s="188" t="s">
        <v>135</v>
      </c>
      <c r="AU120" s="188" t="s">
        <v>82</v>
      </c>
      <c r="AY120" s="18" t="s">
        <v>133</v>
      </c>
      <c r="BE120" s="189">
        <f>IF(N120="základní",J120,0)</f>
        <v>0</v>
      </c>
      <c r="BF120" s="189">
        <f>IF(N120="snížená",J120,0)</f>
        <v>0</v>
      </c>
      <c r="BG120" s="189">
        <f>IF(N120="zákl. přenesená",J120,0)</f>
        <v>0</v>
      </c>
      <c r="BH120" s="189">
        <f>IF(N120="sníž. přenesená",J120,0)</f>
        <v>0</v>
      </c>
      <c r="BI120" s="189">
        <f>IF(N120="nulová",J120,0)</f>
        <v>0</v>
      </c>
      <c r="BJ120" s="18" t="s">
        <v>80</v>
      </c>
      <c r="BK120" s="189">
        <f>ROUND(I120*H120,2)</f>
        <v>0</v>
      </c>
      <c r="BL120" s="18" t="s">
        <v>356</v>
      </c>
      <c r="BM120" s="188" t="s">
        <v>398</v>
      </c>
    </row>
    <row r="121" spans="1:47" s="2" customFormat="1" ht="11.25">
      <c r="A121" s="35"/>
      <c r="B121" s="36"/>
      <c r="C121" s="37"/>
      <c r="D121" s="190" t="s">
        <v>141</v>
      </c>
      <c r="E121" s="37"/>
      <c r="F121" s="191" t="s">
        <v>397</v>
      </c>
      <c r="G121" s="37"/>
      <c r="H121" s="37"/>
      <c r="I121" s="192"/>
      <c r="J121" s="37"/>
      <c r="K121" s="37"/>
      <c r="L121" s="40"/>
      <c r="M121" s="193"/>
      <c r="N121" s="194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141</v>
      </c>
      <c r="AU121" s="18" t="s">
        <v>82</v>
      </c>
    </row>
    <row r="122" spans="1:47" s="2" customFormat="1" ht="11.25">
      <c r="A122" s="35"/>
      <c r="B122" s="36"/>
      <c r="C122" s="37"/>
      <c r="D122" s="195" t="s">
        <v>143</v>
      </c>
      <c r="E122" s="37"/>
      <c r="F122" s="196" t="s">
        <v>399</v>
      </c>
      <c r="G122" s="37"/>
      <c r="H122" s="37"/>
      <c r="I122" s="192"/>
      <c r="J122" s="37"/>
      <c r="K122" s="37"/>
      <c r="L122" s="40"/>
      <c r="M122" s="193"/>
      <c r="N122" s="194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143</v>
      </c>
      <c r="AU122" s="18" t="s">
        <v>82</v>
      </c>
    </row>
    <row r="123" spans="1:47" s="2" customFormat="1" ht="19.5">
      <c r="A123" s="35"/>
      <c r="B123" s="36"/>
      <c r="C123" s="37"/>
      <c r="D123" s="190" t="s">
        <v>145</v>
      </c>
      <c r="E123" s="37"/>
      <c r="F123" s="197" t="s">
        <v>400</v>
      </c>
      <c r="G123" s="37"/>
      <c r="H123" s="37"/>
      <c r="I123" s="192"/>
      <c r="J123" s="37"/>
      <c r="K123" s="37"/>
      <c r="L123" s="40"/>
      <c r="M123" s="193"/>
      <c r="N123" s="194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145</v>
      </c>
      <c r="AU123" s="18" t="s">
        <v>82</v>
      </c>
    </row>
    <row r="124" spans="2:63" s="12" customFormat="1" ht="22.9" customHeight="1">
      <c r="B124" s="160"/>
      <c r="C124" s="161"/>
      <c r="D124" s="162" t="s">
        <v>71</v>
      </c>
      <c r="E124" s="174" t="s">
        <v>401</v>
      </c>
      <c r="F124" s="174" t="s">
        <v>402</v>
      </c>
      <c r="G124" s="161"/>
      <c r="H124" s="161"/>
      <c r="I124" s="164"/>
      <c r="J124" s="175">
        <f>BK124</f>
        <v>0</v>
      </c>
      <c r="K124" s="161"/>
      <c r="L124" s="166"/>
      <c r="M124" s="167"/>
      <c r="N124" s="168"/>
      <c r="O124" s="168"/>
      <c r="P124" s="169">
        <f>SUM(P125:P128)</f>
        <v>0</v>
      </c>
      <c r="Q124" s="168"/>
      <c r="R124" s="169">
        <f>SUM(R125:R128)</f>
        <v>0</v>
      </c>
      <c r="S124" s="168"/>
      <c r="T124" s="170">
        <f>SUM(T125:T128)</f>
        <v>0</v>
      </c>
      <c r="AR124" s="171" t="s">
        <v>169</v>
      </c>
      <c r="AT124" s="172" t="s">
        <v>71</v>
      </c>
      <c r="AU124" s="172" t="s">
        <v>80</v>
      </c>
      <c r="AY124" s="171" t="s">
        <v>133</v>
      </c>
      <c r="BK124" s="173">
        <f>SUM(BK125:BK128)</f>
        <v>0</v>
      </c>
    </row>
    <row r="125" spans="1:65" s="2" customFormat="1" ht="16.5" customHeight="1">
      <c r="A125" s="35"/>
      <c r="B125" s="36"/>
      <c r="C125" s="176" t="s">
        <v>201</v>
      </c>
      <c r="D125" s="176" t="s">
        <v>135</v>
      </c>
      <c r="E125" s="177" t="s">
        <v>403</v>
      </c>
      <c r="F125" s="178" t="s">
        <v>404</v>
      </c>
      <c r="G125" s="179" t="s">
        <v>355</v>
      </c>
      <c r="H125" s="180">
        <v>1</v>
      </c>
      <c r="I125" s="181"/>
      <c r="J125" s="182">
        <f>ROUND(I125*H125,2)</f>
        <v>0</v>
      </c>
      <c r="K125" s="183"/>
      <c r="L125" s="40"/>
      <c r="M125" s="184" t="s">
        <v>19</v>
      </c>
      <c r="N125" s="185" t="s">
        <v>43</v>
      </c>
      <c r="O125" s="65"/>
      <c r="P125" s="186">
        <f>O125*H125</f>
        <v>0</v>
      </c>
      <c r="Q125" s="186">
        <v>0</v>
      </c>
      <c r="R125" s="186">
        <f>Q125*H125</f>
        <v>0</v>
      </c>
      <c r="S125" s="186">
        <v>0</v>
      </c>
      <c r="T125" s="18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8" t="s">
        <v>356</v>
      </c>
      <c r="AT125" s="188" t="s">
        <v>135</v>
      </c>
      <c r="AU125" s="188" t="s">
        <v>82</v>
      </c>
      <c r="AY125" s="18" t="s">
        <v>133</v>
      </c>
      <c r="BE125" s="189">
        <f>IF(N125="základní",J125,0)</f>
        <v>0</v>
      </c>
      <c r="BF125" s="189">
        <f>IF(N125="snížená",J125,0)</f>
        <v>0</v>
      </c>
      <c r="BG125" s="189">
        <f>IF(N125="zákl. přenesená",J125,0)</f>
        <v>0</v>
      </c>
      <c r="BH125" s="189">
        <f>IF(N125="sníž. přenesená",J125,0)</f>
        <v>0</v>
      </c>
      <c r="BI125" s="189">
        <f>IF(N125="nulová",J125,0)</f>
        <v>0</v>
      </c>
      <c r="BJ125" s="18" t="s">
        <v>80</v>
      </c>
      <c r="BK125" s="189">
        <f>ROUND(I125*H125,2)</f>
        <v>0</v>
      </c>
      <c r="BL125" s="18" t="s">
        <v>356</v>
      </c>
      <c r="BM125" s="188" t="s">
        <v>405</v>
      </c>
    </row>
    <row r="126" spans="1:47" s="2" customFormat="1" ht="11.25">
      <c r="A126" s="35"/>
      <c r="B126" s="36"/>
      <c r="C126" s="37"/>
      <c r="D126" s="190" t="s">
        <v>141</v>
      </c>
      <c r="E126" s="37"/>
      <c r="F126" s="191" t="s">
        <v>404</v>
      </c>
      <c r="G126" s="37"/>
      <c r="H126" s="37"/>
      <c r="I126" s="192"/>
      <c r="J126" s="37"/>
      <c r="K126" s="37"/>
      <c r="L126" s="40"/>
      <c r="M126" s="193"/>
      <c r="N126" s="194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141</v>
      </c>
      <c r="AU126" s="18" t="s">
        <v>82</v>
      </c>
    </row>
    <row r="127" spans="1:47" s="2" customFormat="1" ht="11.25">
      <c r="A127" s="35"/>
      <c r="B127" s="36"/>
      <c r="C127" s="37"/>
      <c r="D127" s="195" t="s">
        <v>143</v>
      </c>
      <c r="E127" s="37"/>
      <c r="F127" s="196" t="s">
        <v>406</v>
      </c>
      <c r="G127" s="37"/>
      <c r="H127" s="37"/>
      <c r="I127" s="192"/>
      <c r="J127" s="37"/>
      <c r="K127" s="37"/>
      <c r="L127" s="40"/>
      <c r="M127" s="193"/>
      <c r="N127" s="194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143</v>
      </c>
      <c r="AU127" s="18" t="s">
        <v>82</v>
      </c>
    </row>
    <row r="128" spans="1:47" s="2" customFormat="1" ht="19.5">
      <c r="A128" s="35"/>
      <c r="B128" s="36"/>
      <c r="C128" s="37"/>
      <c r="D128" s="190" t="s">
        <v>145</v>
      </c>
      <c r="E128" s="37"/>
      <c r="F128" s="197" t="s">
        <v>407</v>
      </c>
      <c r="G128" s="37"/>
      <c r="H128" s="37"/>
      <c r="I128" s="192"/>
      <c r="J128" s="37"/>
      <c r="K128" s="37"/>
      <c r="L128" s="40"/>
      <c r="M128" s="231"/>
      <c r="N128" s="232"/>
      <c r="O128" s="233"/>
      <c r="P128" s="233"/>
      <c r="Q128" s="233"/>
      <c r="R128" s="233"/>
      <c r="S128" s="233"/>
      <c r="T128" s="234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145</v>
      </c>
      <c r="AU128" s="18" t="s">
        <v>82</v>
      </c>
    </row>
    <row r="129" spans="1:31" s="2" customFormat="1" ht="6.95" customHeight="1">
      <c r="A129" s="35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40"/>
      <c r="M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</sheetData>
  <sheetProtection algorithmName="SHA-512" hashValue="ms/Bmcrs1tfgqfmI296IVWxRGISAPtgT1wPyVWleeg7T1Tmd0Qaza0PATAIFnbAXiJoaDYO4JaA2LnFr4ohbGA==" saltValue="peOO1oRxyAEYohqjorT6Za2wwYGn8yPcJHvZVz4fk429nZ5vJXgo2UQJ3DZLMZ0jpyPjjzEEc02T2wHtGo+qzQ==" spinCount="100000" sheet="1" objects="1" scenarios="1" formatColumns="0" formatRows="0" autoFilter="0"/>
  <autoFilter ref="C85:K128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2/010001000"/>
    <hyperlink ref="F95" r:id="rId2" display="https://podminky.urs.cz/item/CS_URS_2023_02/013254000"/>
    <hyperlink ref="F99" r:id="rId3" display="https://podminky.urs.cz/item/CS_URS_2023_02/021203000"/>
    <hyperlink ref="F104" r:id="rId4" display="https://podminky.urs.cz/item/CS_URS_2023_02/030001000"/>
    <hyperlink ref="F108" r:id="rId5" display="https://podminky.urs.cz/item/CS_URS_2023_02/034303000"/>
    <hyperlink ref="F113" r:id="rId6" display="https://podminky.urs.cz/item/CS_URS_2023_02/041903000"/>
    <hyperlink ref="F117" r:id="rId7" display="https://podminky.urs.cz/item/CS_URS_2023_02/044003000"/>
    <hyperlink ref="F122" r:id="rId8" display="https://podminky.urs.cz/item/CS_URS_2023_02/051103000"/>
    <hyperlink ref="F127" r:id="rId9" display="https://podminky.urs.cz/item/CS_URS_2023_02/09170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9"/>
  <sheetViews>
    <sheetView showGridLines="0" tabSelected="1" zoomScale="110" zoomScaleNormal="110" workbookViewId="0" topLeftCell="A58"/>
  </sheetViews>
  <sheetFormatPr defaultColWidth="9.140625" defaultRowHeight="12"/>
  <cols>
    <col min="1" max="1" width="8.28125" style="235" customWidth="1"/>
    <col min="2" max="2" width="1.7109375" style="235" customWidth="1"/>
    <col min="3" max="4" width="5.00390625" style="235" customWidth="1"/>
    <col min="5" max="5" width="11.7109375" style="235" customWidth="1"/>
    <col min="6" max="6" width="9.140625" style="235" customWidth="1"/>
    <col min="7" max="7" width="5.00390625" style="235" customWidth="1"/>
    <col min="8" max="8" width="77.8515625" style="235" customWidth="1"/>
    <col min="9" max="10" width="20.00390625" style="235" customWidth="1"/>
    <col min="11" max="11" width="1.7109375" style="235" customWidth="1"/>
  </cols>
  <sheetData>
    <row r="1" s="1" customFormat="1" ht="37.5" customHeight="1"/>
    <row r="2" spans="2:11" s="1" customFormat="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15" customFormat="1" ht="45" customHeight="1">
      <c r="B3" s="239"/>
      <c r="C3" s="374" t="s">
        <v>408</v>
      </c>
      <c r="D3" s="374"/>
      <c r="E3" s="374"/>
      <c r="F3" s="374"/>
      <c r="G3" s="374"/>
      <c r="H3" s="374"/>
      <c r="I3" s="374"/>
      <c r="J3" s="374"/>
      <c r="K3" s="240"/>
    </row>
    <row r="4" spans="2:11" s="1" customFormat="1" ht="25.5" customHeight="1">
      <c r="B4" s="241"/>
      <c r="C4" s="373" t="s">
        <v>409</v>
      </c>
      <c r="D4" s="373"/>
      <c r="E4" s="373"/>
      <c r="F4" s="373"/>
      <c r="G4" s="373"/>
      <c r="H4" s="373"/>
      <c r="I4" s="373"/>
      <c r="J4" s="373"/>
      <c r="K4" s="242"/>
    </row>
    <row r="5" spans="2:11" s="1" customFormat="1" ht="5.25" customHeight="1">
      <c r="B5" s="241"/>
      <c r="C5" s="243"/>
      <c r="D5" s="243"/>
      <c r="E5" s="243"/>
      <c r="F5" s="243"/>
      <c r="G5" s="243"/>
      <c r="H5" s="243"/>
      <c r="I5" s="243"/>
      <c r="J5" s="243"/>
      <c r="K5" s="242"/>
    </row>
    <row r="6" spans="2:11" s="1" customFormat="1" ht="15" customHeight="1">
      <c r="B6" s="241"/>
      <c r="C6" s="372" t="s">
        <v>410</v>
      </c>
      <c r="D6" s="372"/>
      <c r="E6" s="372"/>
      <c r="F6" s="372"/>
      <c r="G6" s="372"/>
      <c r="H6" s="372"/>
      <c r="I6" s="372"/>
      <c r="J6" s="372"/>
      <c r="K6" s="242"/>
    </row>
    <row r="7" spans="2:11" s="1" customFormat="1" ht="15" customHeight="1">
      <c r="B7" s="245"/>
      <c r="C7" s="372" t="s">
        <v>411</v>
      </c>
      <c r="D7" s="372"/>
      <c r="E7" s="372"/>
      <c r="F7" s="372"/>
      <c r="G7" s="372"/>
      <c r="H7" s="372"/>
      <c r="I7" s="372"/>
      <c r="J7" s="372"/>
      <c r="K7" s="242"/>
    </row>
    <row r="8" spans="2:11" s="1" customFormat="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pans="2:11" s="1" customFormat="1" ht="15" customHeight="1">
      <c r="B9" s="245"/>
      <c r="C9" s="372" t="s">
        <v>412</v>
      </c>
      <c r="D9" s="372"/>
      <c r="E9" s="372"/>
      <c r="F9" s="372"/>
      <c r="G9" s="372"/>
      <c r="H9" s="372"/>
      <c r="I9" s="372"/>
      <c r="J9" s="372"/>
      <c r="K9" s="242"/>
    </row>
    <row r="10" spans="2:11" s="1" customFormat="1" ht="15" customHeight="1">
      <c r="B10" s="245"/>
      <c r="C10" s="244"/>
      <c r="D10" s="372" t="s">
        <v>413</v>
      </c>
      <c r="E10" s="372"/>
      <c r="F10" s="372"/>
      <c r="G10" s="372"/>
      <c r="H10" s="372"/>
      <c r="I10" s="372"/>
      <c r="J10" s="372"/>
      <c r="K10" s="242"/>
    </row>
    <row r="11" spans="2:11" s="1" customFormat="1" ht="15" customHeight="1">
      <c r="B11" s="245"/>
      <c r="C11" s="246"/>
      <c r="D11" s="372" t="s">
        <v>414</v>
      </c>
      <c r="E11" s="372"/>
      <c r="F11" s="372"/>
      <c r="G11" s="372"/>
      <c r="H11" s="372"/>
      <c r="I11" s="372"/>
      <c r="J11" s="372"/>
      <c r="K11" s="242"/>
    </row>
    <row r="12" spans="2:11" s="1" customFormat="1" ht="15" customHeight="1">
      <c r="B12" s="245"/>
      <c r="C12" s="246"/>
      <c r="D12" s="244"/>
      <c r="E12" s="244"/>
      <c r="F12" s="244"/>
      <c r="G12" s="244"/>
      <c r="H12" s="244"/>
      <c r="I12" s="244"/>
      <c r="J12" s="244"/>
      <c r="K12" s="242"/>
    </row>
    <row r="13" spans="2:11" s="1" customFormat="1" ht="15" customHeight="1">
      <c r="B13" s="245"/>
      <c r="C13" s="246"/>
      <c r="D13" s="247" t="s">
        <v>415</v>
      </c>
      <c r="E13" s="244"/>
      <c r="F13" s="244"/>
      <c r="G13" s="244"/>
      <c r="H13" s="244"/>
      <c r="I13" s="244"/>
      <c r="J13" s="244"/>
      <c r="K13" s="242"/>
    </row>
    <row r="14" spans="2:11" s="1" customFormat="1" ht="12.75" customHeight="1">
      <c r="B14" s="245"/>
      <c r="C14" s="246"/>
      <c r="D14" s="246"/>
      <c r="E14" s="246"/>
      <c r="F14" s="246"/>
      <c r="G14" s="246"/>
      <c r="H14" s="246"/>
      <c r="I14" s="246"/>
      <c r="J14" s="246"/>
      <c r="K14" s="242"/>
    </row>
    <row r="15" spans="2:11" s="1" customFormat="1" ht="15" customHeight="1">
      <c r="B15" s="245"/>
      <c r="C15" s="246"/>
      <c r="D15" s="372" t="s">
        <v>416</v>
      </c>
      <c r="E15" s="372"/>
      <c r="F15" s="372"/>
      <c r="G15" s="372"/>
      <c r="H15" s="372"/>
      <c r="I15" s="372"/>
      <c r="J15" s="372"/>
      <c r="K15" s="242"/>
    </row>
    <row r="16" spans="2:11" s="1" customFormat="1" ht="15" customHeight="1">
      <c r="B16" s="245"/>
      <c r="C16" s="246"/>
      <c r="D16" s="372" t="s">
        <v>417</v>
      </c>
      <c r="E16" s="372"/>
      <c r="F16" s="372"/>
      <c r="G16" s="372"/>
      <c r="H16" s="372"/>
      <c r="I16" s="372"/>
      <c r="J16" s="372"/>
      <c r="K16" s="242"/>
    </row>
    <row r="17" spans="2:11" s="1" customFormat="1" ht="15" customHeight="1">
      <c r="B17" s="245"/>
      <c r="C17" s="246"/>
      <c r="D17" s="372" t="s">
        <v>418</v>
      </c>
      <c r="E17" s="372"/>
      <c r="F17" s="372"/>
      <c r="G17" s="372"/>
      <c r="H17" s="372"/>
      <c r="I17" s="372"/>
      <c r="J17" s="372"/>
      <c r="K17" s="242"/>
    </row>
    <row r="18" spans="2:11" s="1" customFormat="1" ht="15" customHeight="1">
      <c r="B18" s="245"/>
      <c r="C18" s="246"/>
      <c r="D18" s="246"/>
      <c r="E18" s="248" t="s">
        <v>79</v>
      </c>
      <c r="F18" s="372" t="s">
        <v>419</v>
      </c>
      <c r="G18" s="372"/>
      <c r="H18" s="372"/>
      <c r="I18" s="372"/>
      <c r="J18" s="372"/>
      <c r="K18" s="242"/>
    </row>
    <row r="19" spans="2:11" s="1" customFormat="1" ht="15" customHeight="1">
      <c r="B19" s="245"/>
      <c r="C19" s="246"/>
      <c r="D19" s="246"/>
      <c r="E19" s="248" t="s">
        <v>420</v>
      </c>
      <c r="F19" s="372" t="s">
        <v>421</v>
      </c>
      <c r="G19" s="372"/>
      <c r="H19" s="372"/>
      <c r="I19" s="372"/>
      <c r="J19" s="372"/>
      <c r="K19" s="242"/>
    </row>
    <row r="20" spans="2:11" s="1" customFormat="1" ht="15" customHeight="1">
      <c r="B20" s="245"/>
      <c r="C20" s="246"/>
      <c r="D20" s="246"/>
      <c r="E20" s="248" t="s">
        <v>422</v>
      </c>
      <c r="F20" s="372" t="s">
        <v>423</v>
      </c>
      <c r="G20" s="372"/>
      <c r="H20" s="372"/>
      <c r="I20" s="372"/>
      <c r="J20" s="372"/>
      <c r="K20" s="242"/>
    </row>
    <row r="21" spans="2:11" s="1" customFormat="1" ht="15" customHeight="1">
      <c r="B21" s="245"/>
      <c r="C21" s="246"/>
      <c r="D21" s="246"/>
      <c r="E21" s="248" t="s">
        <v>86</v>
      </c>
      <c r="F21" s="372" t="s">
        <v>87</v>
      </c>
      <c r="G21" s="372"/>
      <c r="H21" s="372"/>
      <c r="I21" s="372"/>
      <c r="J21" s="372"/>
      <c r="K21" s="242"/>
    </row>
    <row r="22" spans="2:11" s="1" customFormat="1" ht="15" customHeight="1">
      <c r="B22" s="245"/>
      <c r="C22" s="246"/>
      <c r="D22" s="246"/>
      <c r="E22" s="248" t="s">
        <v>424</v>
      </c>
      <c r="F22" s="372" t="s">
        <v>425</v>
      </c>
      <c r="G22" s="372"/>
      <c r="H22" s="372"/>
      <c r="I22" s="372"/>
      <c r="J22" s="372"/>
      <c r="K22" s="242"/>
    </row>
    <row r="23" spans="2:11" s="1" customFormat="1" ht="15" customHeight="1">
      <c r="B23" s="245"/>
      <c r="C23" s="246"/>
      <c r="D23" s="246"/>
      <c r="E23" s="248" t="s">
        <v>426</v>
      </c>
      <c r="F23" s="372" t="s">
        <v>427</v>
      </c>
      <c r="G23" s="372"/>
      <c r="H23" s="372"/>
      <c r="I23" s="372"/>
      <c r="J23" s="372"/>
      <c r="K23" s="242"/>
    </row>
    <row r="24" spans="2:11" s="1" customFormat="1" ht="12.75" customHeight="1">
      <c r="B24" s="245"/>
      <c r="C24" s="246"/>
      <c r="D24" s="246"/>
      <c r="E24" s="246"/>
      <c r="F24" s="246"/>
      <c r="G24" s="246"/>
      <c r="H24" s="246"/>
      <c r="I24" s="246"/>
      <c r="J24" s="246"/>
      <c r="K24" s="242"/>
    </row>
    <row r="25" spans="2:11" s="1" customFormat="1" ht="15" customHeight="1">
      <c r="B25" s="245"/>
      <c r="C25" s="372" t="s">
        <v>428</v>
      </c>
      <c r="D25" s="372"/>
      <c r="E25" s="372"/>
      <c r="F25" s="372"/>
      <c r="G25" s="372"/>
      <c r="H25" s="372"/>
      <c r="I25" s="372"/>
      <c r="J25" s="372"/>
      <c r="K25" s="242"/>
    </row>
    <row r="26" spans="2:11" s="1" customFormat="1" ht="15" customHeight="1">
      <c r="B26" s="245"/>
      <c r="C26" s="372" t="s">
        <v>429</v>
      </c>
      <c r="D26" s="372"/>
      <c r="E26" s="372"/>
      <c r="F26" s="372"/>
      <c r="G26" s="372"/>
      <c r="H26" s="372"/>
      <c r="I26" s="372"/>
      <c r="J26" s="372"/>
      <c r="K26" s="242"/>
    </row>
    <row r="27" spans="2:11" s="1" customFormat="1" ht="15" customHeight="1">
      <c r="B27" s="245"/>
      <c r="C27" s="244"/>
      <c r="D27" s="372" t="s">
        <v>430</v>
      </c>
      <c r="E27" s="372"/>
      <c r="F27" s="372"/>
      <c r="G27" s="372"/>
      <c r="H27" s="372"/>
      <c r="I27" s="372"/>
      <c r="J27" s="372"/>
      <c r="K27" s="242"/>
    </row>
    <row r="28" spans="2:11" s="1" customFormat="1" ht="15" customHeight="1">
      <c r="B28" s="245"/>
      <c r="C28" s="246"/>
      <c r="D28" s="372" t="s">
        <v>431</v>
      </c>
      <c r="E28" s="372"/>
      <c r="F28" s="372"/>
      <c r="G28" s="372"/>
      <c r="H28" s="372"/>
      <c r="I28" s="372"/>
      <c r="J28" s="372"/>
      <c r="K28" s="242"/>
    </row>
    <row r="29" spans="2:11" s="1" customFormat="1" ht="12.75" customHeight="1">
      <c r="B29" s="245"/>
      <c r="C29" s="246"/>
      <c r="D29" s="246"/>
      <c r="E29" s="246"/>
      <c r="F29" s="246"/>
      <c r="G29" s="246"/>
      <c r="H29" s="246"/>
      <c r="I29" s="246"/>
      <c r="J29" s="246"/>
      <c r="K29" s="242"/>
    </row>
    <row r="30" spans="2:11" s="1" customFormat="1" ht="15" customHeight="1">
      <c r="B30" s="245"/>
      <c r="C30" s="246"/>
      <c r="D30" s="372" t="s">
        <v>432</v>
      </c>
      <c r="E30" s="372"/>
      <c r="F30" s="372"/>
      <c r="G30" s="372"/>
      <c r="H30" s="372"/>
      <c r="I30" s="372"/>
      <c r="J30" s="372"/>
      <c r="K30" s="242"/>
    </row>
    <row r="31" spans="2:11" s="1" customFormat="1" ht="15" customHeight="1">
      <c r="B31" s="245"/>
      <c r="C31" s="246"/>
      <c r="D31" s="372" t="s">
        <v>433</v>
      </c>
      <c r="E31" s="372"/>
      <c r="F31" s="372"/>
      <c r="G31" s="372"/>
      <c r="H31" s="372"/>
      <c r="I31" s="372"/>
      <c r="J31" s="372"/>
      <c r="K31" s="242"/>
    </row>
    <row r="32" spans="2:11" s="1" customFormat="1" ht="12.75" customHeight="1">
      <c r="B32" s="245"/>
      <c r="C32" s="246"/>
      <c r="D32" s="246"/>
      <c r="E32" s="246"/>
      <c r="F32" s="246"/>
      <c r="G32" s="246"/>
      <c r="H32" s="246"/>
      <c r="I32" s="246"/>
      <c r="J32" s="246"/>
      <c r="K32" s="242"/>
    </row>
    <row r="33" spans="2:11" s="1" customFormat="1" ht="15" customHeight="1">
      <c r="B33" s="245"/>
      <c r="C33" s="246"/>
      <c r="D33" s="372" t="s">
        <v>434</v>
      </c>
      <c r="E33" s="372"/>
      <c r="F33" s="372"/>
      <c r="G33" s="372"/>
      <c r="H33" s="372"/>
      <c r="I33" s="372"/>
      <c r="J33" s="372"/>
      <c r="K33" s="242"/>
    </row>
    <row r="34" spans="2:11" s="1" customFormat="1" ht="15" customHeight="1">
      <c r="B34" s="245"/>
      <c r="C34" s="246"/>
      <c r="D34" s="372" t="s">
        <v>435</v>
      </c>
      <c r="E34" s="372"/>
      <c r="F34" s="372"/>
      <c r="G34" s="372"/>
      <c r="H34" s="372"/>
      <c r="I34" s="372"/>
      <c r="J34" s="372"/>
      <c r="K34" s="242"/>
    </row>
    <row r="35" spans="2:11" s="1" customFormat="1" ht="15" customHeight="1">
      <c r="B35" s="245"/>
      <c r="C35" s="246"/>
      <c r="D35" s="372" t="s">
        <v>436</v>
      </c>
      <c r="E35" s="372"/>
      <c r="F35" s="372"/>
      <c r="G35" s="372"/>
      <c r="H35" s="372"/>
      <c r="I35" s="372"/>
      <c r="J35" s="372"/>
      <c r="K35" s="242"/>
    </row>
    <row r="36" spans="2:11" s="1" customFormat="1" ht="15" customHeight="1">
      <c r="B36" s="245"/>
      <c r="C36" s="246"/>
      <c r="D36" s="244"/>
      <c r="E36" s="247" t="s">
        <v>119</v>
      </c>
      <c r="F36" s="244"/>
      <c r="G36" s="372" t="s">
        <v>437</v>
      </c>
      <c r="H36" s="372"/>
      <c r="I36" s="372"/>
      <c r="J36" s="372"/>
      <c r="K36" s="242"/>
    </row>
    <row r="37" spans="2:11" s="1" customFormat="1" ht="30.75" customHeight="1">
      <c r="B37" s="245"/>
      <c r="C37" s="246"/>
      <c r="D37" s="244"/>
      <c r="E37" s="247" t="s">
        <v>438</v>
      </c>
      <c r="F37" s="244"/>
      <c r="G37" s="372" t="s">
        <v>439</v>
      </c>
      <c r="H37" s="372"/>
      <c r="I37" s="372"/>
      <c r="J37" s="372"/>
      <c r="K37" s="242"/>
    </row>
    <row r="38" spans="2:11" s="1" customFormat="1" ht="15" customHeight="1">
      <c r="B38" s="245"/>
      <c r="C38" s="246"/>
      <c r="D38" s="244"/>
      <c r="E38" s="247" t="s">
        <v>53</v>
      </c>
      <c r="F38" s="244"/>
      <c r="G38" s="372" t="s">
        <v>440</v>
      </c>
      <c r="H38" s="372"/>
      <c r="I38" s="372"/>
      <c r="J38" s="372"/>
      <c r="K38" s="242"/>
    </row>
    <row r="39" spans="2:11" s="1" customFormat="1" ht="15" customHeight="1">
      <c r="B39" s="245"/>
      <c r="C39" s="246"/>
      <c r="D39" s="244"/>
      <c r="E39" s="247" t="s">
        <v>54</v>
      </c>
      <c r="F39" s="244"/>
      <c r="G39" s="372" t="s">
        <v>441</v>
      </c>
      <c r="H39" s="372"/>
      <c r="I39" s="372"/>
      <c r="J39" s="372"/>
      <c r="K39" s="242"/>
    </row>
    <row r="40" spans="2:11" s="1" customFormat="1" ht="15" customHeight="1">
      <c r="B40" s="245"/>
      <c r="C40" s="246"/>
      <c r="D40" s="244"/>
      <c r="E40" s="247" t="s">
        <v>120</v>
      </c>
      <c r="F40" s="244"/>
      <c r="G40" s="372" t="s">
        <v>442</v>
      </c>
      <c r="H40" s="372"/>
      <c r="I40" s="372"/>
      <c r="J40" s="372"/>
      <c r="K40" s="242"/>
    </row>
    <row r="41" spans="2:11" s="1" customFormat="1" ht="15" customHeight="1">
      <c r="B41" s="245"/>
      <c r="C41" s="246"/>
      <c r="D41" s="244"/>
      <c r="E41" s="247" t="s">
        <v>121</v>
      </c>
      <c r="F41" s="244"/>
      <c r="G41" s="372" t="s">
        <v>443</v>
      </c>
      <c r="H41" s="372"/>
      <c r="I41" s="372"/>
      <c r="J41" s="372"/>
      <c r="K41" s="242"/>
    </row>
    <row r="42" spans="2:11" s="1" customFormat="1" ht="15" customHeight="1">
      <c r="B42" s="245"/>
      <c r="C42" s="246"/>
      <c r="D42" s="244"/>
      <c r="E42" s="247" t="s">
        <v>444</v>
      </c>
      <c r="F42" s="244"/>
      <c r="G42" s="372" t="s">
        <v>445</v>
      </c>
      <c r="H42" s="372"/>
      <c r="I42" s="372"/>
      <c r="J42" s="372"/>
      <c r="K42" s="242"/>
    </row>
    <row r="43" spans="2:11" s="1" customFormat="1" ht="15" customHeight="1">
      <c r="B43" s="245"/>
      <c r="C43" s="246"/>
      <c r="D43" s="244"/>
      <c r="E43" s="247"/>
      <c r="F43" s="244"/>
      <c r="G43" s="372" t="s">
        <v>446</v>
      </c>
      <c r="H43" s="372"/>
      <c r="I43" s="372"/>
      <c r="J43" s="372"/>
      <c r="K43" s="242"/>
    </row>
    <row r="44" spans="2:11" s="1" customFormat="1" ht="15" customHeight="1">
      <c r="B44" s="245"/>
      <c r="C44" s="246"/>
      <c r="D44" s="244"/>
      <c r="E44" s="247" t="s">
        <v>447</v>
      </c>
      <c r="F44" s="244"/>
      <c r="G44" s="372" t="s">
        <v>448</v>
      </c>
      <c r="H44" s="372"/>
      <c r="I44" s="372"/>
      <c r="J44" s="372"/>
      <c r="K44" s="242"/>
    </row>
    <row r="45" spans="2:11" s="1" customFormat="1" ht="15" customHeight="1">
      <c r="B45" s="245"/>
      <c r="C45" s="246"/>
      <c r="D45" s="244"/>
      <c r="E45" s="247" t="s">
        <v>123</v>
      </c>
      <c r="F45" s="244"/>
      <c r="G45" s="372" t="s">
        <v>449</v>
      </c>
      <c r="H45" s="372"/>
      <c r="I45" s="372"/>
      <c r="J45" s="372"/>
      <c r="K45" s="242"/>
    </row>
    <row r="46" spans="2:11" s="1" customFormat="1" ht="12.75" customHeight="1">
      <c r="B46" s="245"/>
      <c r="C46" s="246"/>
      <c r="D46" s="244"/>
      <c r="E46" s="244"/>
      <c r="F46" s="244"/>
      <c r="G46" s="244"/>
      <c r="H46" s="244"/>
      <c r="I46" s="244"/>
      <c r="J46" s="244"/>
      <c r="K46" s="242"/>
    </row>
    <row r="47" spans="2:11" s="1" customFormat="1" ht="15" customHeight="1">
      <c r="B47" s="245"/>
      <c r="C47" s="246"/>
      <c r="D47" s="372" t="s">
        <v>450</v>
      </c>
      <c r="E47" s="372"/>
      <c r="F47" s="372"/>
      <c r="G47" s="372"/>
      <c r="H47" s="372"/>
      <c r="I47" s="372"/>
      <c r="J47" s="372"/>
      <c r="K47" s="242"/>
    </row>
    <row r="48" spans="2:11" s="1" customFormat="1" ht="15" customHeight="1">
      <c r="B48" s="245"/>
      <c r="C48" s="246"/>
      <c r="D48" s="246"/>
      <c r="E48" s="372" t="s">
        <v>451</v>
      </c>
      <c r="F48" s="372"/>
      <c r="G48" s="372"/>
      <c r="H48" s="372"/>
      <c r="I48" s="372"/>
      <c r="J48" s="372"/>
      <c r="K48" s="242"/>
    </row>
    <row r="49" spans="2:11" s="1" customFormat="1" ht="15" customHeight="1">
      <c r="B49" s="245"/>
      <c r="C49" s="246"/>
      <c r="D49" s="246"/>
      <c r="E49" s="372" t="s">
        <v>452</v>
      </c>
      <c r="F49" s="372"/>
      <c r="G49" s="372"/>
      <c r="H49" s="372"/>
      <c r="I49" s="372"/>
      <c r="J49" s="372"/>
      <c r="K49" s="242"/>
    </row>
    <row r="50" spans="2:11" s="1" customFormat="1" ht="15" customHeight="1">
      <c r="B50" s="245"/>
      <c r="C50" s="246"/>
      <c r="D50" s="246"/>
      <c r="E50" s="372" t="s">
        <v>453</v>
      </c>
      <c r="F50" s="372"/>
      <c r="G50" s="372"/>
      <c r="H50" s="372"/>
      <c r="I50" s="372"/>
      <c r="J50" s="372"/>
      <c r="K50" s="242"/>
    </row>
    <row r="51" spans="2:11" s="1" customFormat="1" ht="15" customHeight="1">
      <c r="B51" s="245"/>
      <c r="C51" s="246"/>
      <c r="D51" s="372" t="s">
        <v>454</v>
      </c>
      <c r="E51" s="372"/>
      <c r="F51" s="372"/>
      <c r="G51" s="372"/>
      <c r="H51" s="372"/>
      <c r="I51" s="372"/>
      <c r="J51" s="372"/>
      <c r="K51" s="242"/>
    </row>
    <row r="52" spans="2:11" s="1" customFormat="1" ht="25.5" customHeight="1">
      <c r="B52" s="241"/>
      <c r="C52" s="373" t="s">
        <v>455</v>
      </c>
      <c r="D52" s="373"/>
      <c r="E52" s="373"/>
      <c r="F52" s="373"/>
      <c r="G52" s="373"/>
      <c r="H52" s="373"/>
      <c r="I52" s="373"/>
      <c r="J52" s="373"/>
      <c r="K52" s="242"/>
    </row>
    <row r="53" spans="2:11" s="1" customFormat="1" ht="5.25" customHeight="1">
      <c r="B53" s="241"/>
      <c r="C53" s="243"/>
      <c r="D53" s="243"/>
      <c r="E53" s="243"/>
      <c r="F53" s="243"/>
      <c r="G53" s="243"/>
      <c r="H53" s="243"/>
      <c r="I53" s="243"/>
      <c r="J53" s="243"/>
      <c r="K53" s="242"/>
    </row>
    <row r="54" spans="2:11" s="1" customFormat="1" ht="15" customHeight="1">
      <c r="B54" s="241"/>
      <c r="C54" s="372" t="s">
        <v>456</v>
      </c>
      <c r="D54" s="372"/>
      <c r="E54" s="372"/>
      <c r="F54" s="372"/>
      <c r="G54" s="372"/>
      <c r="H54" s="372"/>
      <c r="I54" s="372"/>
      <c r="J54" s="372"/>
      <c r="K54" s="242"/>
    </row>
    <row r="55" spans="2:11" s="1" customFormat="1" ht="15" customHeight="1">
      <c r="B55" s="241"/>
      <c r="C55" s="372" t="s">
        <v>457</v>
      </c>
      <c r="D55" s="372"/>
      <c r="E55" s="372"/>
      <c r="F55" s="372"/>
      <c r="G55" s="372"/>
      <c r="H55" s="372"/>
      <c r="I55" s="372"/>
      <c r="J55" s="372"/>
      <c r="K55" s="242"/>
    </row>
    <row r="56" spans="2:11" s="1" customFormat="1" ht="12.75" customHeight="1">
      <c r="B56" s="241"/>
      <c r="C56" s="244"/>
      <c r="D56" s="244"/>
      <c r="E56" s="244"/>
      <c r="F56" s="244"/>
      <c r="G56" s="244"/>
      <c r="H56" s="244"/>
      <c r="I56" s="244"/>
      <c r="J56" s="244"/>
      <c r="K56" s="242"/>
    </row>
    <row r="57" spans="2:11" s="1" customFormat="1" ht="15" customHeight="1">
      <c r="B57" s="241"/>
      <c r="C57" s="372" t="s">
        <v>458</v>
      </c>
      <c r="D57" s="372"/>
      <c r="E57" s="372"/>
      <c r="F57" s="372"/>
      <c r="G57" s="372"/>
      <c r="H57" s="372"/>
      <c r="I57" s="372"/>
      <c r="J57" s="372"/>
      <c r="K57" s="242"/>
    </row>
    <row r="58" spans="2:11" s="1" customFormat="1" ht="15" customHeight="1">
      <c r="B58" s="241"/>
      <c r="C58" s="246"/>
      <c r="D58" s="372" t="s">
        <v>459</v>
      </c>
      <c r="E58" s="372"/>
      <c r="F58" s="372"/>
      <c r="G58" s="372"/>
      <c r="H58" s="372"/>
      <c r="I58" s="372"/>
      <c r="J58" s="372"/>
      <c r="K58" s="242"/>
    </row>
    <row r="59" spans="2:11" s="1" customFormat="1" ht="15" customHeight="1">
      <c r="B59" s="241"/>
      <c r="C59" s="246"/>
      <c r="D59" s="372" t="s">
        <v>460</v>
      </c>
      <c r="E59" s="372"/>
      <c r="F59" s="372"/>
      <c r="G59" s="372"/>
      <c r="H59" s="372"/>
      <c r="I59" s="372"/>
      <c r="J59" s="372"/>
      <c r="K59" s="242"/>
    </row>
    <row r="60" spans="2:11" s="1" customFormat="1" ht="15" customHeight="1">
      <c r="B60" s="241"/>
      <c r="C60" s="246"/>
      <c r="D60" s="372" t="s">
        <v>461</v>
      </c>
      <c r="E60" s="372"/>
      <c r="F60" s="372"/>
      <c r="G60" s="372"/>
      <c r="H60" s="372"/>
      <c r="I60" s="372"/>
      <c r="J60" s="372"/>
      <c r="K60" s="242"/>
    </row>
    <row r="61" spans="2:11" s="1" customFormat="1" ht="15" customHeight="1">
      <c r="B61" s="241"/>
      <c r="C61" s="246"/>
      <c r="D61" s="372" t="s">
        <v>462</v>
      </c>
      <c r="E61" s="372"/>
      <c r="F61" s="372"/>
      <c r="G61" s="372"/>
      <c r="H61" s="372"/>
      <c r="I61" s="372"/>
      <c r="J61" s="372"/>
      <c r="K61" s="242"/>
    </row>
    <row r="62" spans="2:11" s="1" customFormat="1" ht="15" customHeight="1">
      <c r="B62" s="241"/>
      <c r="C62" s="246"/>
      <c r="D62" s="375" t="s">
        <v>463</v>
      </c>
      <c r="E62" s="375"/>
      <c r="F62" s="375"/>
      <c r="G62" s="375"/>
      <c r="H62" s="375"/>
      <c r="I62" s="375"/>
      <c r="J62" s="375"/>
      <c r="K62" s="242"/>
    </row>
    <row r="63" spans="2:11" s="1" customFormat="1" ht="15" customHeight="1">
      <c r="B63" s="241"/>
      <c r="C63" s="246"/>
      <c r="D63" s="372" t="s">
        <v>464</v>
      </c>
      <c r="E63" s="372"/>
      <c r="F63" s="372"/>
      <c r="G63" s="372"/>
      <c r="H63" s="372"/>
      <c r="I63" s="372"/>
      <c r="J63" s="372"/>
      <c r="K63" s="242"/>
    </row>
    <row r="64" spans="2:11" s="1" customFormat="1" ht="12.75" customHeight="1">
      <c r="B64" s="241"/>
      <c r="C64" s="246"/>
      <c r="D64" s="246"/>
      <c r="E64" s="249"/>
      <c r="F64" s="246"/>
      <c r="G64" s="246"/>
      <c r="H64" s="246"/>
      <c r="I64" s="246"/>
      <c r="J64" s="246"/>
      <c r="K64" s="242"/>
    </row>
    <row r="65" spans="2:11" s="1" customFormat="1" ht="15" customHeight="1">
      <c r="B65" s="241"/>
      <c r="C65" s="246"/>
      <c r="D65" s="372" t="s">
        <v>465</v>
      </c>
      <c r="E65" s="372"/>
      <c r="F65" s="372"/>
      <c r="G65" s="372"/>
      <c r="H65" s="372"/>
      <c r="I65" s="372"/>
      <c r="J65" s="372"/>
      <c r="K65" s="242"/>
    </row>
    <row r="66" spans="2:11" s="1" customFormat="1" ht="15" customHeight="1">
      <c r="B66" s="241"/>
      <c r="C66" s="246"/>
      <c r="D66" s="375" t="s">
        <v>466</v>
      </c>
      <c r="E66" s="375"/>
      <c r="F66" s="375"/>
      <c r="G66" s="375"/>
      <c r="H66" s="375"/>
      <c r="I66" s="375"/>
      <c r="J66" s="375"/>
      <c r="K66" s="242"/>
    </row>
    <row r="67" spans="2:11" s="1" customFormat="1" ht="15" customHeight="1">
      <c r="B67" s="241"/>
      <c r="C67" s="246"/>
      <c r="D67" s="372" t="s">
        <v>467</v>
      </c>
      <c r="E67" s="372"/>
      <c r="F67" s="372"/>
      <c r="G67" s="372"/>
      <c r="H67" s="372"/>
      <c r="I67" s="372"/>
      <c r="J67" s="372"/>
      <c r="K67" s="242"/>
    </row>
    <row r="68" spans="2:11" s="1" customFormat="1" ht="15" customHeight="1">
      <c r="B68" s="241"/>
      <c r="C68" s="246"/>
      <c r="D68" s="372" t="s">
        <v>468</v>
      </c>
      <c r="E68" s="372"/>
      <c r="F68" s="372"/>
      <c r="G68" s="372"/>
      <c r="H68" s="372"/>
      <c r="I68" s="372"/>
      <c r="J68" s="372"/>
      <c r="K68" s="242"/>
    </row>
    <row r="69" spans="2:11" s="1" customFormat="1" ht="15" customHeight="1">
      <c r="B69" s="241"/>
      <c r="C69" s="246"/>
      <c r="D69" s="372" t="s">
        <v>469</v>
      </c>
      <c r="E69" s="372"/>
      <c r="F69" s="372"/>
      <c r="G69" s="372"/>
      <c r="H69" s="372"/>
      <c r="I69" s="372"/>
      <c r="J69" s="372"/>
      <c r="K69" s="242"/>
    </row>
    <row r="70" spans="2:11" s="1" customFormat="1" ht="15" customHeight="1">
      <c r="B70" s="241"/>
      <c r="C70" s="246"/>
      <c r="D70" s="372" t="s">
        <v>470</v>
      </c>
      <c r="E70" s="372"/>
      <c r="F70" s="372"/>
      <c r="G70" s="372"/>
      <c r="H70" s="372"/>
      <c r="I70" s="372"/>
      <c r="J70" s="372"/>
      <c r="K70" s="242"/>
    </row>
    <row r="71" spans="2:11" s="1" customFormat="1" ht="12.75" customHeight="1">
      <c r="B71" s="250"/>
      <c r="C71" s="251"/>
      <c r="D71" s="251"/>
      <c r="E71" s="251"/>
      <c r="F71" s="251"/>
      <c r="G71" s="251"/>
      <c r="H71" s="251"/>
      <c r="I71" s="251"/>
      <c r="J71" s="251"/>
      <c r="K71" s="252"/>
    </row>
    <row r="72" spans="2:11" s="1" customFormat="1" ht="18.75" customHeight="1">
      <c r="B72" s="253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s="1" customFormat="1" ht="18.75" customHeight="1">
      <c r="B73" s="254"/>
      <c r="C73" s="254"/>
      <c r="D73" s="254"/>
      <c r="E73" s="254"/>
      <c r="F73" s="254"/>
      <c r="G73" s="254"/>
      <c r="H73" s="254"/>
      <c r="I73" s="254"/>
      <c r="J73" s="254"/>
      <c r="K73" s="254"/>
    </row>
    <row r="74" spans="2:11" s="1" customFormat="1" ht="7.5" customHeight="1">
      <c r="B74" s="255"/>
      <c r="C74" s="256"/>
      <c r="D74" s="256"/>
      <c r="E74" s="256"/>
      <c r="F74" s="256"/>
      <c r="G74" s="256"/>
      <c r="H74" s="256"/>
      <c r="I74" s="256"/>
      <c r="J74" s="256"/>
      <c r="K74" s="257"/>
    </row>
    <row r="75" spans="2:11" s="1" customFormat="1" ht="45" customHeight="1">
      <c r="B75" s="258"/>
      <c r="C75" s="376" t="s">
        <v>471</v>
      </c>
      <c r="D75" s="376"/>
      <c r="E75" s="376"/>
      <c r="F75" s="376"/>
      <c r="G75" s="376"/>
      <c r="H75" s="376"/>
      <c r="I75" s="376"/>
      <c r="J75" s="376"/>
      <c r="K75" s="259"/>
    </row>
    <row r="76" spans="2:11" s="1" customFormat="1" ht="17.25" customHeight="1">
      <c r="B76" s="258"/>
      <c r="C76" s="260" t="s">
        <v>472</v>
      </c>
      <c r="D76" s="260"/>
      <c r="E76" s="260"/>
      <c r="F76" s="260" t="s">
        <v>473</v>
      </c>
      <c r="G76" s="261"/>
      <c r="H76" s="260" t="s">
        <v>54</v>
      </c>
      <c r="I76" s="260" t="s">
        <v>57</v>
      </c>
      <c r="J76" s="260" t="s">
        <v>474</v>
      </c>
      <c r="K76" s="259"/>
    </row>
    <row r="77" spans="2:11" s="1" customFormat="1" ht="17.25" customHeight="1">
      <c r="B77" s="258"/>
      <c r="C77" s="262" t="s">
        <v>475</v>
      </c>
      <c r="D77" s="262"/>
      <c r="E77" s="262"/>
      <c r="F77" s="263" t="s">
        <v>476</v>
      </c>
      <c r="G77" s="264"/>
      <c r="H77" s="262"/>
      <c r="I77" s="262"/>
      <c r="J77" s="262" t="s">
        <v>477</v>
      </c>
      <c r="K77" s="259"/>
    </row>
    <row r="78" spans="2:11" s="1" customFormat="1" ht="5.25" customHeight="1">
      <c r="B78" s="258"/>
      <c r="C78" s="265"/>
      <c r="D78" s="265"/>
      <c r="E78" s="265"/>
      <c r="F78" s="265"/>
      <c r="G78" s="266"/>
      <c r="H78" s="265"/>
      <c r="I78" s="265"/>
      <c r="J78" s="265"/>
      <c r="K78" s="259"/>
    </row>
    <row r="79" spans="2:11" s="1" customFormat="1" ht="15" customHeight="1">
      <c r="B79" s="258"/>
      <c r="C79" s="247" t="s">
        <v>53</v>
      </c>
      <c r="D79" s="267"/>
      <c r="E79" s="267"/>
      <c r="F79" s="268" t="s">
        <v>478</v>
      </c>
      <c r="G79" s="269"/>
      <c r="H79" s="247" t="s">
        <v>479</v>
      </c>
      <c r="I79" s="247" t="s">
        <v>480</v>
      </c>
      <c r="J79" s="247">
        <v>20</v>
      </c>
      <c r="K79" s="259"/>
    </row>
    <row r="80" spans="2:11" s="1" customFormat="1" ht="15" customHeight="1">
      <c r="B80" s="258"/>
      <c r="C80" s="247" t="s">
        <v>481</v>
      </c>
      <c r="D80" s="247"/>
      <c r="E80" s="247"/>
      <c r="F80" s="268" t="s">
        <v>478</v>
      </c>
      <c r="G80" s="269"/>
      <c r="H80" s="247" t="s">
        <v>482</v>
      </c>
      <c r="I80" s="247" t="s">
        <v>480</v>
      </c>
      <c r="J80" s="247">
        <v>120</v>
      </c>
      <c r="K80" s="259"/>
    </row>
    <row r="81" spans="2:11" s="1" customFormat="1" ht="15" customHeight="1">
      <c r="B81" s="270"/>
      <c r="C81" s="247" t="s">
        <v>483</v>
      </c>
      <c r="D81" s="247"/>
      <c r="E81" s="247"/>
      <c r="F81" s="268" t="s">
        <v>484</v>
      </c>
      <c r="G81" s="269"/>
      <c r="H81" s="247" t="s">
        <v>485</v>
      </c>
      <c r="I81" s="247" t="s">
        <v>480</v>
      </c>
      <c r="J81" s="247">
        <v>50</v>
      </c>
      <c r="K81" s="259"/>
    </row>
    <row r="82" spans="2:11" s="1" customFormat="1" ht="15" customHeight="1">
      <c r="B82" s="270"/>
      <c r="C82" s="247" t="s">
        <v>486</v>
      </c>
      <c r="D82" s="247"/>
      <c r="E82" s="247"/>
      <c r="F82" s="268" t="s">
        <v>478</v>
      </c>
      <c r="G82" s="269"/>
      <c r="H82" s="247" t="s">
        <v>487</v>
      </c>
      <c r="I82" s="247" t="s">
        <v>488</v>
      </c>
      <c r="J82" s="247"/>
      <c r="K82" s="259"/>
    </row>
    <row r="83" spans="2:11" s="1" customFormat="1" ht="15" customHeight="1">
      <c r="B83" s="270"/>
      <c r="C83" s="271" t="s">
        <v>489</v>
      </c>
      <c r="D83" s="271"/>
      <c r="E83" s="271"/>
      <c r="F83" s="272" t="s">
        <v>484</v>
      </c>
      <c r="G83" s="271"/>
      <c r="H83" s="271" t="s">
        <v>490</v>
      </c>
      <c r="I83" s="271" t="s">
        <v>480</v>
      </c>
      <c r="J83" s="271">
        <v>15</v>
      </c>
      <c r="K83" s="259"/>
    </row>
    <row r="84" spans="2:11" s="1" customFormat="1" ht="15" customHeight="1">
      <c r="B84" s="270"/>
      <c r="C84" s="271" t="s">
        <v>491</v>
      </c>
      <c r="D84" s="271"/>
      <c r="E84" s="271"/>
      <c r="F84" s="272" t="s">
        <v>484</v>
      </c>
      <c r="G84" s="271"/>
      <c r="H84" s="271" t="s">
        <v>492</v>
      </c>
      <c r="I84" s="271" t="s">
        <v>480</v>
      </c>
      <c r="J84" s="271">
        <v>15</v>
      </c>
      <c r="K84" s="259"/>
    </row>
    <row r="85" spans="2:11" s="1" customFormat="1" ht="15" customHeight="1">
      <c r="B85" s="270"/>
      <c r="C85" s="271" t="s">
        <v>493</v>
      </c>
      <c r="D85" s="271"/>
      <c r="E85" s="271"/>
      <c r="F85" s="272" t="s">
        <v>484</v>
      </c>
      <c r="G85" s="271"/>
      <c r="H85" s="271" t="s">
        <v>494</v>
      </c>
      <c r="I85" s="271" t="s">
        <v>480</v>
      </c>
      <c r="J85" s="271">
        <v>20</v>
      </c>
      <c r="K85" s="259"/>
    </row>
    <row r="86" spans="2:11" s="1" customFormat="1" ht="15" customHeight="1">
      <c r="B86" s="270"/>
      <c r="C86" s="271" t="s">
        <v>495</v>
      </c>
      <c r="D86" s="271"/>
      <c r="E86" s="271"/>
      <c r="F86" s="272" t="s">
        <v>484</v>
      </c>
      <c r="G86" s="271"/>
      <c r="H86" s="271" t="s">
        <v>496</v>
      </c>
      <c r="I86" s="271" t="s">
        <v>480</v>
      </c>
      <c r="J86" s="271">
        <v>20</v>
      </c>
      <c r="K86" s="259"/>
    </row>
    <row r="87" spans="2:11" s="1" customFormat="1" ht="15" customHeight="1">
      <c r="B87" s="270"/>
      <c r="C87" s="247" t="s">
        <v>497</v>
      </c>
      <c r="D87" s="247"/>
      <c r="E87" s="247"/>
      <c r="F87" s="268" t="s">
        <v>484</v>
      </c>
      <c r="G87" s="269"/>
      <c r="H87" s="247" t="s">
        <v>498</v>
      </c>
      <c r="I87" s="247" t="s">
        <v>480</v>
      </c>
      <c r="J87" s="247">
        <v>50</v>
      </c>
      <c r="K87" s="259"/>
    </row>
    <row r="88" spans="2:11" s="1" customFormat="1" ht="15" customHeight="1">
      <c r="B88" s="270"/>
      <c r="C88" s="247" t="s">
        <v>499</v>
      </c>
      <c r="D88" s="247"/>
      <c r="E88" s="247"/>
      <c r="F88" s="268" t="s">
        <v>484</v>
      </c>
      <c r="G88" s="269"/>
      <c r="H88" s="247" t="s">
        <v>500</v>
      </c>
      <c r="I88" s="247" t="s">
        <v>480</v>
      </c>
      <c r="J88" s="247">
        <v>20</v>
      </c>
      <c r="K88" s="259"/>
    </row>
    <row r="89" spans="2:11" s="1" customFormat="1" ht="15" customHeight="1">
      <c r="B89" s="270"/>
      <c r="C89" s="247" t="s">
        <v>501</v>
      </c>
      <c r="D89" s="247"/>
      <c r="E89" s="247"/>
      <c r="F89" s="268" t="s">
        <v>484</v>
      </c>
      <c r="G89" s="269"/>
      <c r="H89" s="247" t="s">
        <v>502</v>
      </c>
      <c r="I89" s="247" t="s">
        <v>480</v>
      </c>
      <c r="J89" s="247">
        <v>20</v>
      </c>
      <c r="K89" s="259"/>
    </row>
    <row r="90" spans="2:11" s="1" customFormat="1" ht="15" customHeight="1">
      <c r="B90" s="270"/>
      <c r="C90" s="247" t="s">
        <v>503</v>
      </c>
      <c r="D90" s="247"/>
      <c r="E90" s="247"/>
      <c r="F90" s="268" t="s">
        <v>484</v>
      </c>
      <c r="G90" s="269"/>
      <c r="H90" s="247" t="s">
        <v>504</v>
      </c>
      <c r="I90" s="247" t="s">
        <v>480</v>
      </c>
      <c r="J90" s="247">
        <v>50</v>
      </c>
      <c r="K90" s="259"/>
    </row>
    <row r="91" spans="2:11" s="1" customFormat="1" ht="15" customHeight="1">
      <c r="B91" s="270"/>
      <c r="C91" s="247" t="s">
        <v>505</v>
      </c>
      <c r="D91" s="247"/>
      <c r="E91" s="247"/>
      <c r="F91" s="268" t="s">
        <v>484</v>
      </c>
      <c r="G91" s="269"/>
      <c r="H91" s="247" t="s">
        <v>505</v>
      </c>
      <c r="I91" s="247" t="s">
        <v>480</v>
      </c>
      <c r="J91" s="247">
        <v>50</v>
      </c>
      <c r="K91" s="259"/>
    </row>
    <row r="92" spans="2:11" s="1" customFormat="1" ht="15" customHeight="1">
      <c r="B92" s="270"/>
      <c r="C92" s="247" t="s">
        <v>506</v>
      </c>
      <c r="D92" s="247"/>
      <c r="E92" s="247"/>
      <c r="F92" s="268" t="s">
        <v>484</v>
      </c>
      <c r="G92" s="269"/>
      <c r="H92" s="247" t="s">
        <v>507</v>
      </c>
      <c r="I92" s="247" t="s">
        <v>480</v>
      </c>
      <c r="J92" s="247">
        <v>255</v>
      </c>
      <c r="K92" s="259"/>
    </row>
    <row r="93" spans="2:11" s="1" customFormat="1" ht="15" customHeight="1">
      <c r="B93" s="270"/>
      <c r="C93" s="247" t="s">
        <v>508</v>
      </c>
      <c r="D93" s="247"/>
      <c r="E93" s="247"/>
      <c r="F93" s="268" t="s">
        <v>478</v>
      </c>
      <c r="G93" s="269"/>
      <c r="H93" s="247" t="s">
        <v>509</v>
      </c>
      <c r="I93" s="247" t="s">
        <v>510</v>
      </c>
      <c r="J93" s="247"/>
      <c r="K93" s="259"/>
    </row>
    <row r="94" spans="2:11" s="1" customFormat="1" ht="15" customHeight="1">
      <c r="B94" s="270"/>
      <c r="C94" s="247" t="s">
        <v>511</v>
      </c>
      <c r="D94" s="247"/>
      <c r="E94" s="247"/>
      <c r="F94" s="268" t="s">
        <v>478</v>
      </c>
      <c r="G94" s="269"/>
      <c r="H94" s="247" t="s">
        <v>512</v>
      </c>
      <c r="I94" s="247" t="s">
        <v>513</v>
      </c>
      <c r="J94" s="247"/>
      <c r="K94" s="259"/>
    </row>
    <row r="95" spans="2:11" s="1" customFormat="1" ht="15" customHeight="1">
      <c r="B95" s="270"/>
      <c r="C95" s="247" t="s">
        <v>514</v>
      </c>
      <c r="D95" s="247"/>
      <c r="E95" s="247"/>
      <c r="F95" s="268" t="s">
        <v>478</v>
      </c>
      <c r="G95" s="269"/>
      <c r="H95" s="247" t="s">
        <v>514</v>
      </c>
      <c r="I95" s="247" t="s">
        <v>513</v>
      </c>
      <c r="J95" s="247"/>
      <c r="K95" s="259"/>
    </row>
    <row r="96" spans="2:11" s="1" customFormat="1" ht="15" customHeight="1">
      <c r="B96" s="270"/>
      <c r="C96" s="247" t="s">
        <v>38</v>
      </c>
      <c r="D96" s="247"/>
      <c r="E96" s="247"/>
      <c r="F96" s="268" t="s">
        <v>478</v>
      </c>
      <c r="G96" s="269"/>
      <c r="H96" s="247" t="s">
        <v>515</v>
      </c>
      <c r="I96" s="247" t="s">
        <v>513</v>
      </c>
      <c r="J96" s="247"/>
      <c r="K96" s="259"/>
    </row>
    <row r="97" spans="2:11" s="1" customFormat="1" ht="15" customHeight="1">
      <c r="B97" s="270"/>
      <c r="C97" s="247" t="s">
        <v>48</v>
      </c>
      <c r="D97" s="247"/>
      <c r="E97" s="247"/>
      <c r="F97" s="268" t="s">
        <v>478</v>
      </c>
      <c r="G97" s="269"/>
      <c r="H97" s="247" t="s">
        <v>516</v>
      </c>
      <c r="I97" s="247" t="s">
        <v>513</v>
      </c>
      <c r="J97" s="247"/>
      <c r="K97" s="259"/>
    </row>
    <row r="98" spans="2:11" s="1" customFormat="1" ht="15" customHeight="1">
      <c r="B98" s="273"/>
      <c r="C98" s="274"/>
      <c r="D98" s="274"/>
      <c r="E98" s="274"/>
      <c r="F98" s="274"/>
      <c r="G98" s="274"/>
      <c r="H98" s="274"/>
      <c r="I98" s="274"/>
      <c r="J98" s="274"/>
      <c r="K98" s="275"/>
    </row>
    <row r="99" spans="2:11" s="1" customFormat="1" ht="18.7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6"/>
    </row>
    <row r="100" spans="2:11" s="1" customFormat="1" ht="18.75" customHeight="1"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</row>
    <row r="101" spans="2:11" s="1" customFormat="1" ht="7.5" customHeight="1">
      <c r="B101" s="255"/>
      <c r="C101" s="256"/>
      <c r="D101" s="256"/>
      <c r="E101" s="256"/>
      <c r="F101" s="256"/>
      <c r="G101" s="256"/>
      <c r="H101" s="256"/>
      <c r="I101" s="256"/>
      <c r="J101" s="256"/>
      <c r="K101" s="257"/>
    </row>
    <row r="102" spans="2:11" s="1" customFormat="1" ht="45" customHeight="1">
      <c r="B102" s="258"/>
      <c r="C102" s="376" t="s">
        <v>517</v>
      </c>
      <c r="D102" s="376"/>
      <c r="E102" s="376"/>
      <c r="F102" s="376"/>
      <c r="G102" s="376"/>
      <c r="H102" s="376"/>
      <c r="I102" s="376"/>
      <c r="J102" s="376"/>
      <c r="K102" s="259"/>
    </row>
    <row r="103" spans="2:11" s="1" customFormat="1" ht="17.25" customHeight="1">
      <c r="B103" s="258"/>
      <c r="C103" s="260" t="s">
        <v>472</v>
      </c>
      <c r="D103" s="260"/>
      <c r="E103" s="260"/>
      <c r="F103" s="260" t="s">
        <v>473</v>
      </c>
      <c r="G103" s="261"/>
      <c r="H103" s="260" t="s">
        <v>54</v>
      </c>
      <c r="I103" s="260" t="s">
        <v>57</v>
      </c>
      <c r="J103" s="260" t="s">
        <v>474</v>
      </c>
      <c r="K103" s="259"/>
    </row>
    <row r="104" spans="2:11" s="1" customFormat="1" ht="17.25" customHeight="1">
      <c r="B104" s="258"/>
      <c r="C104" s="262" t="s">
        <v>475</v>
      </c>
      <c r="D104" s="262"/>
      <c r="E104" s="262"/>
      <c r="F104" s="263" t="s">
        <v>476</v>
      </c>
      <c r="G104" s="264"/>
      <c r="H104" s="262"/>
      <c r="I104" s="262"/>
      <c r="J104" s="262" t="s">
        <v>477</v>
      </c>
      <c r="K104" s="259"/>
    </row>
    <row r="105" spans="2:11" s="1" customFormat="1" ht="5.25" customHeight="1">
      <c r="B105" s="258"/>
      <c r="C105" s="260"/>
      <c r="D105" s="260"/>
      <c r="E105" s="260"/>
      <c r="F105" s="260"/>
      <c r="G105" s="278"/>
      <c r="H105" s="260"/>
      <c r="I105" s="260"/>
      <c r="J105" s="260"/>
      <c r="K105" s="259"/>
    </row>
    <row r="106" spans="2:11" s="1" customFormat="1" ht="15" customHeight="1">
      <c r="B106" s="258"/>
      <c r="C106" s="247" t="s">
        <v>53</v>
      </c>
      <c r="D106" s="267"/>
      <c r="E106" s="267"/>
      <c r="F106" s="268" t="s">
        <v>478</v>
      </c>
      <c r="G106" s="247"/>
      <c r="H106" s="247" t="s">
        <v>518</v>
      </c>
      <c r="I106" s="247" t="s">
        <v>480</v>
      </c>
      <c r="J106" s="247">
        <v>20</v>
      </c>
      <c r="K106" s="259"/>
    </row>
    <row r="107" spans="2:11" s="1" customFormat="1" ht="15" customHeight="1">
      <c r="B107" s="258"/>
      <c r="C107" s="247" t="s">
        <v>481</v>
      </c>
      <c r="D107" s="247"/>
      <c r="E107" s="247"/>
      <c r="F107" s="268" t="s">
        <v>478</v>
      </c>
      <c r="G107" s="247"/>
      <c r="H107" s="247" t="s">
        <v>518</v>
      </c>
      <c r="I107" s="247" t="s">
        <v>480</v>
      </c>
      <c r="J107" s="247">
        <v>120</v>
      </c>
      <c r="K107" s="259"/>
    </row>
    <row r="108" spans="2:11" s="1" customFormat="1" ht="15" customHeight="1">
      <c r="B108" s="270"/>
      <c r="C108" s="247" t="s">
        <v>483</v>
      </c>
      <c r="D108" s="247"/>
      <c r="E108" s="247"/>
      <c r="F108" s="268" t="s">
        <v>484</v>
      </c>
      <c r="G108" s="247"/>
      <c r="H108" s="247" t="s">
        <v>518</v>
      </c>
      <c r="I108" s="247" t="s">
        <v>480</v>
      </c>
      <c r="J108" s="247">
        <v>50</v>
      </c>
      <c r="K108" s="259"/>
    </row>
    <row r="109" spans="2:11" s="1" customFormat="1" ht="15" customHeight="1">
      <c r="B109" s="270"/>
      <c r="C109" s="247" t="s">
        <v>486</v>
      </c>
      <c r="D109" s="247"/>
      <c r="E109" s="247"/>
      <c r="F109" s="268" t="s">
        <v>478</v>
      </c>
      <c r="G109" s="247"/>
      <c r="H109" s="247" t="s">
        <v>518</v>
      </c>
      <c r="I109" s="247" t="s">
        <v>488</v>
      </c>
      <c r="J109" s="247"/>
      <c r="K109" s="259"/>
    </row>
    <row r="110" spans="2:11" s="1" customFormat="1" ht="15" customHeight="1">
      <c r="B110" s="270"/>
      <c r="C110" s="247" t="s">
        <v>497</v>
      </c>
      <c r="D110" s="247"/>
      <c r="E110" s="247"/>
      <c r="F110" s="268" t="s">
        <v>484</v>
      </c>
      <c r="G110" s="247"/>
      <c r="H110" s="247" t="s">
        <v>518</v>
      </c>
      <c r="I110" s="247" t="s">
        <v>480</v>
      </c>
      <c r="J110" s="247">
        <v>50</v>
      </c>
      <c r="K110" s="259"/>
    </row>
    <row r="111" spans="2:11" s="1" customFormat="1" ht="15" customHeight="1">
      <c r="B111" s="270"/>
      <c r="C111" s="247" t="s">
        <v>505</v>
      </c>
      <c r="D111" s="247"/>
      <c r="E111" s="247"/>
      <c r="F111" s="268" t="s">
        <v>484</v>
      </c>
      <c r="G111" s="247"/>
      <c r="H111" s="247" t="s">
        <v>518</v>
      </c>
      <c r="I111" s="247" t="s">
        <v>480</v>
      </c>
      <c r="J111" s="247">
        <v>50</v>
      </c>
      <c r="K111" s="259"/>
    </row>
    <row r="112" spans="2:11" s="1" customFormat="1" ht="15" customHeight="1">
      <c r="B112" s="270"/>
      <c r="C112" s="247" t="s">
        <v>503</v>
      </c>
      <c r="D112" s="247"/>
      <c r="E112" s="247"/>
      <c r="F112" s="268" t="s">
        <v>484</v>
      </c>
      <c r="G112" s="247"/>
      <c r="H112" s="247" t="s">
        <v>518</v>
      </c>
      <c r="I112" s="247" t="s">
        <v>480</v>
      </c>
      <c r="J112" s="247">
        <v>50</v>
      </c>
      <c r="K112" s="259"/>
    </row>
    <row r="113" spans="2:11" s="1" customFormat="1" ht="15" customHeight="1">
      <c r="B113" s="270"/>
      <c r="C113" s="247" t="s">
        <v>53</v>
      </c>
      <c r="D113" s="247"/>
      <c r="E113" s="247"/>
      <c r="F113" s="268" t="s">
        <v>478</v>
      </c>
      <c r="G113" s="247"/>
      <c r="H113" s="247" t="s">
        <v>519</v>
      </c>
      <c r="I113" s="247" t="s">
        <v>480</v>
      </c>
      <c r="J113" s="247">
        <v>20</v>
      </c>
      <c r="K113" s="259"/>
    </row>
    <row r="114" spans="2:11" s="1" customFormat="1" ht="15" customHeight="1">
      <c r="B114" s="270"/>
      <c r="C114" s="247" t="s">
        <v>520</v>
      </c>
      <c r="D114" s="247"/>
      <c r="E114" s="247"/>
      <c r="F114" s="268" t="s">
        <v>478</v>
      </c>
      <c r="G114" s="247"/>
      <c r="H114" s="247" t="s">
        <v>521</v>
      </c>
      <c r="I114" s="247" t="s">
        <v>480</v>
      </c>
      <c r="J114" s="247">
        <v>120</v>
      </c>
      <c r="K114" s="259"/>
    </row>
    <row r="115" spans="2:11" s="1" customFormat="1" ht="15" customHeight="1">
      <c r="B115" s="270"/>
      <c r="C115" s="247" t="s">
        <v>38</v>
      </c>
      <c r="D115" s="247"/>
      <c r="E115" s="247"/>
      <c r="F115" s="268" t="s">
        <v>478</v>
      </c>
      <c r="G115" s="247"/>
      <c r="H115" s="247" t="s">
        <v>522</v>
      </c>
      <c r="I115" s="247" t="s">
        <v>513</v>
      </c>
      <c r="J115" s="247"/>
      <c r="K115" s="259"/>
    </row>
    <row r="116" spans="2:11" s="1" customFormat="1" ht="15" customHeight="1">
      <c r="B116" s="270"/>
      <c r="C116" s="247" t="s">
        <v>48</v>
      </c>
      <c r="D116" s="247"/>
      <c r="E116" s="247"/>
      <c r="F116" s="268" t="s">
        <v>478</v>
      </c>
      <c r="G116" s="247"/>
      <c r="H116" s="247" t="s">
        <v>523</v>
      </c>
      <c r="I116" s="247" t="s">
        <v>513</v>
      </c>
      <c r="J116" s="247"/>
      <c r="K116" s="259"/>
    </row>
    <row r="117" spans="2:11" s="1" customFormat="1" ht="15" customHeight="1">
      <c r="B117" s="270"/>
      <c r="C117" s="247" t="s">
        <v>57</v>
      </c>
      <c r="D117" s="247"/>
      <c r="E117" s="247"/>
      <c r="F117" s="268" t="s">
        <v>478</v>
      </c>
      <c r="G117" s="247"/>
      <c r="H117" s="247" t="s">
        <v>524</v>
      </c>
      <c r="I117" s="247" t="s">
        <v>525</v>
      </c>
      <c r="J117" s="247"/>
      <c r="K117" s="259"/>
    </row>
    <row r="118" spans="2:11" s="1" customFormat="1" ht="15" customHeight="1">
      <c r="B118" s="273"/>
      <c r="C118" s="279"/>
      <c r="D118" s="279"/>
      <c r="E118" s="279"/>
      <c r="F118" s="279"/>
      <c r="G118" s="279"/>
      <c r="H118" s="279"/>
      <c r="I118" s="279"/>
      <c r="J118" s="279"/>
      <c r="K118" s="275"/>
    </row>
    <row r="119" spans="2:11" s="1" customFormat="1" ht="18.75" customHeight="1">
      <c r="B119" s="280"/>
      <c r="C119" s="281"/>
      <c r="D119" s="281"/>
      <c r="E119" s="281"/>
      <c r="F119" s="282"/>
      <c r="G119" s="281"/>
      <c r="H119" s="281"/>
      <c r="I119" s="281"/>
      <c r="J119" s="281"/>
      <c r="K119" s="280"/>
    </row>
    <row r="120" spans="2:11" s="1" customFormat="1" ht="18.75" customHeight="1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2:11" s="1" customFormat="1" ht="7.5" customHeight="1">
      <c r="B121" s="283"/>
      <c r="C121" s="284"/>
      <c r="D121" s="284"/>
      <c r="E121" s="284"/>
      <c r="F121" s="284"/>
      <c r="G121" s="284"/>
      <c r="H121" s="284"/>
      <c r="I121" s="284"/>
      <c r="J121" s="284"/>
      <c r="K121" s="285"/>
    </row>
    <row r="122" spans="2:11" s="1" customFormat="1" ht="45" customHeight="1">
      <c r="B122" s="286"/>
      <c r="C122" s="374" t="s">
        <v>526</v>
      </c>
      <c r="D122" s="374"/>
      <c r="E122" s="374"/>
      <c r="F122" s="374"/>
      <c r="G122" s="374"/>
      <c r="H122" s="374"/>
      <c r="I122" s="374"/>
      <c r="J122" s="374"/>
      <c r="K122" s="287"/>
    </row>
    <row r="123" spans="2:11" s="1" customFormat="1" ht="17.25" customHeight="1">
      <c r="B123" s="288"/>
      <c r="C123" s="260" t="s">
        <v>472</v>
      </c>
      <c r="D123" s="260"/>
      <c r="E123" s="260"/>
      <c r="F123" s="260" t="s">
        <v>473</v>
      </c>
      <c r="G123" s="261"/>
      <c r="H123" s="260" t="s">
        <v>54</v>
      </c>
      <c r="I123" s="260" t="s">
        <v>57</v>
      </c>
      <c r="J123" s="260" t="s">
        <v>474</v>
      </c>
      <c r="K123" s="289"/>
    </row>
    <row r="124" spans="2:11" s="1" customFormat="1" ht="17.25" customHeight="1">
      <c r="B124" s="288"/>
      <c r="C124" s="262" t="s">
        <v>475</v>
      </c>
      <c r="D124" s="262"/>
      <c r="E124" s="262"/>
      <c r="F124" s="263" t="s">
        <v>476</v>
      </c>
      <c r="G124" s="264"/>
      <c r="H124" s="262"/>
      <c r="I124" s="262"/>
      <c r="J124" s="262" t="s">
        <v>477</v>
      </c>
      <c r="K124" s="289"/>
    </row>
    <row r="125" spans="2:11" s="1" customFormat="1" ht="5.25" customHeight="1">
      <c r="B125" s="290"/>
      <c r="C125" s="265"/>
      <c r="D125" s="265"/>
      <c r="E125" s="265"/>
      <c r="F125" s="265"/>
      <c r="G125" s="291"/>
      <c r="H125" s="265"/>
      <c r="I125" s="265"/>
      <c r="J125" s="265"/>
      <c r="K125" s="292"/>
    </row>
    <row r="126" spans="2:11" s="1" customFormat="1" ht="15" customHeight="1">
      <c r="B126" s="290"/>
      <c r="C126" s="247" t="s">
        <v>481</v>
      </c>
      <c r="D126" s="267"/>
      <c r="E126" s="267"/>
      <c r="F126" s="268" t="s">
        <v>478</v>
      </c>
      <c r="G126" s="247"/>
      <c r="H126" s="247" t="s">
        <v>518</v>
      </c>
      <c r="I126" s="247" t="s">
        <v>480</v>
      </c>
      <c r="J126" s="247">
        <v>120</v>
      </c>
      <c r="K126" s="293"/>
    </row>
    <row r="127" spans="2:11" s="1" customFormat="1" ht="15" customHeight="1">
      <c r="B127" s="290"/>
      <c r="C127" s="247" t="s">
        <v>527</v>
      </c>
      <c r="D127" s="247"/>
      <c r="E127" s="247"/>
      <c r="F127" s="268" t="s">
        <v>478</v>
      </c>
      <c r="G127" s="247"/>
      <c r="H127" s="247" t="s">
        <v>528</v>
      </c>
      <c r="I127" s="247" t="s">
        <v>480</v>
      </c>
      <c r="J127" s="247" t="s">
        <v>529</v>
      </c>
      <c r="K127" s="293"/>
    </row>
    <row r="128" spans="2:11" s="1" customFormat="1" ht="15" customHeight="1">
      <c r="B128" s="290"/>
      <c r="C128" s="247" t="s">
        <v>426</v>
      </c>
      <c r="D128" s="247"/>
      <c r="E128" s="247"/>
      <c r="F128" s="268" t="s">
        <v>478</v>
      </c>
      <c r="G128" s="247"/>
      <c r="H128" s="247" t="s">
        <v>530</v>
      </c>
      <c r="I128" s="247" t="s">
        <v>480</v>
      </c>
      <c r="J128" s="247" t="s">
        <v>529</v>
      </c>
      <c r="K128" s="293"/>
    </row>
    <row r="129" spans="2:11" s="1" customFormat="1" ht="15" customHeight="1">
      <c r="B129" s="290"/>
      <c r="C129" s="247" t="s">
        <v>489</v>
      </c>
      <c r="D129" s="247"/>
      <c r="E129" s="247"/>
      <c r="F129" s="268" t="s">
        <v>484</v>
      </c>
      <c r="G129" s="247"/>
      <c r="H129" s="247" t="s">
        <v>490</v>
      </c>
      <c r="I129" s="247" t="s">
        <v>480</v>
      </c>
      <c r="J129" s="247">
        <v>15</v>
      </c>
      <c r="K129" s="293"/>
    </row>
    <row r="130" spans="2:11" s="1" customFormat="1" ht="15" customHeight="1">
      <c r="B130" s="290"/>
      <c r="C130" s="271" t="s">
        <v>491</v>
      </c>
      <c r="D130" s="271"/>
      <c r="E130" s="271"/>
      <c r="F130" s="272" t="s">
        <v>484</v>
      </c>
      <c r="G130" s="271"/>
      <c r="H130" s="271" t="s">
        <v>492</v>
      </c>
      <c r="I130" s="271" t="s">
        <v>480</v>
      </c>
      <c r="J130" s="271">
        <v>15</v>
      </c>
      <c r="K130" s="293"/>
    </row>
    <row r="131" spans="2:11" s="1" customFormat="1" ht="15" customHeight="1">
      <c r="B131" s="290"/>
      <c r="C131" s="271" t="s">
        <v>493</v>
      </c>
      <c r="D131" s="271"/>
      <c r="E131" s="271"/>
      <c r="F131" s="272" t="s">
        <v>484</v>
      </c>
      <c r="G131" s="271"/>
      <c r="H131" s="271" t="s">
        <v>494</v>
      </c>
      <c r="I131" s="271" t="s">
        <v>480</v>
      </c>
      <c r="J131" s="271">
        <v>20</v>
      </c>
      <c r="K131" s="293"/>
    </row>
    <row r="132" spans="2:11" s="1" customFormat="1" ht="15" customHeight="1">
      <c r="B132" s="290"/>
      <c r="C132" s="271" t="s">
        <v>495</v>
      </c>
      <c r="D132" s="271"/>
      <c r="E132" s="271"/>
      <c r="F132" s="272" t="s">
        <v>484</v>
      </c>
      <c r="G132" s="271"/>
      <c r="H132" s="271" t="s">
        <v>496</v>
      </c>
      <c r="I132" s="271" t="s">
        <v>480</v>
      </c>
      <c r="J132" s="271">
        <v>20</v>
      </c>
      <c r="K132" s="293"/>
    </row>
    <row r="133" spans="2:11" s="1" customFormat="1" ht="15" customHeight="1">
      <c r="B133" s="290"/>
      <c r="C133" s="247" t="s">
        <v>483</v>
      </c>
      <c r="D133" s="247"/>
      <c r="E133" s="247"/>
      <c r="F133" s="268" t="s">
        <v>484</v>
      </c>
      <c r="G133" s="247"/>
      <c r="H133" s="247" t="s">
        <v>518</v>
      </c>
      <c r="I133" s="247" t="s">
        <v>480</v>
      </c>
      <c r="J133" s="247">
        <v>50</v>
      </c>
      <c r="K133" s="293"/>
    </row>
    <row r="134" spans="2:11" s="1" customFormat="1" ht="15" customHeight="1">
      <c r="B134" s="290"/>
      <c r="C134" s="247" t="s">
        <v>497</v>
      </c>
      <c r="D134" s="247"/>
      <c r="E134" s="247"/>
      <c r="F134" s="268" t="s">
        <v>484</v>
      </c>
      <c r="G134" s="247"/>
      <c r="H134" s="247" t="s">
        <v>518</v>
      </c>
      <c r="I134" s="247" t="s">
        <v>480</v>
      </c>
      <c r="J134" s="247">
        <v>50</v>
      </c>
      <c r="K134" s="293"/>
    </row>
    <row r="135" spans="2:11" s="1" customFormat="1" ht="15" customHeight="1">
      <c r="B135" s="290"/>
      <c r="C135" s="247" t="s">
        <v>503</v>
      </c>
      <c r="D135" s="247"/>
      <c r="E135" s="247"/>
      <c r="F135" s="268" t="s">
        <v>484</v>
      </c>
      <c r="G135" s="247"/>
      <c r="H135" s="247" t="s">
        <v>518</v>
      </c>
      <c r="I135" s="247" t="s">
        <v>480</v>
      </c>
      <c r="J135" s="247">
        <v>50</v>
      </c>
      <c r="K135" s="293"/>
    </row>
    <row r="136" spans="2:11" s="1" customFormat="1" ht="15" customHeight="1">
      <c r="B136" s="290"/>
      <c r="C136" s="247" t="s">
        <v>505</v>
      </c>
      <c r="D136" s="247"/>
      <c r="E136" s="247"/>
      <c r="F136" s="268" t="s">
        <v>484</v>
      </c>
      <c r="G136" s="247"/>
      <c r="H136" s="247" t="s">
        <v>518</v>
      </c>
      <c r="I136" s="247" t="s">
        <v>480</v>
      </c>
      <c r="J136" s="247">
        <v>50</v>
      </c>
      <c r="K136" s="293"/>
    </row>
    <row r="137" spans="2:11" s="1" customFormat="1" ht="15" customHeight="1">
      <c r="B137" s="290"/>
      <c r="C137" s="247" t="s">
        <v>506</v>
      </c>
      <c r="D137" s="247"/>
      <c r="E137" s="247"/>
      <c r="F137" s="268" t="s">
        <v>484</v>
      </c>
      <c r="G137" s="247"/>
      <c r="H137" s="247" t="s">
        <v>531</v>
      </c>
      <c r="I137" s="247" t="s">
        <v>480</v>
      </c>
      <c r="J137" s="247">
        <v>255</v>
      </c>
      <c r="K137" s="293"/>
    </row>
    <row r="138" spans="2:11" s="1" customFormat="1" ht="15" customHeight="1">
      <c r="B138" s="290"/>
      <c r="C138" s="247" t="s">
        <v>508</v>
      </c>
      <c r="D138" s="247"/>
      <c r="E138" s="247"/>
      <c r="F138" s="268" t="s">
        <v>478</v>
      </c>
      <c r="G138" s="247"/>
      <c r="H138" s="247" t="s">
        <v>532</v>
      </c>
      <c r="I138" s="247" t="s">
        <v>510</v>
      </c>
      <c r="J138" s="247"/>
      <c r="K138" s="293"/>
    </row>
    <row r="139" spans="2:11" s="1" customFormat="1" ht="15" customHeight="1">
      <c r="B139" s="290"/>
      <c r="C139" s="247" t="s">
        <v>511</v>
      </c>
      <c r="D139" s="247"/>
      <c r="E139" s="247"/>
      <c r="F139" s="268" t="s">
        <v>478</v>
      </c>
      <c r="G139" s="247"/>
      <c r="H139" s="247" t="s">
        <v>533</v>
      </c>
      <c r="I139" s="247" t="s">
        <v>513</v>
      </c>
      <c r="J139" s="247"/>
      <c r="K139" s="293"/>
    </row>
    <row r="140" spans="2:11" s="1" customFormat="1" ht="15" customHeight="1">
      <c r="B140" s="290"/>
      <c r="C140" s="247" t="s">
        <v>514</v>
      </c>
      <c r="D140" s="247"/>
      <c r="E140" s="247"/>
      <c r="F140" s="268" t="s">
        <v>478</v>
      </c>
      <c r="G140" s="247"/>
      <c r="H140" s="247" t="s">
        <v>514</v>
      </c>
      <c r="I140" s="247" t="s">
        <v>513</v>
      </c>
      <c r="J140" s="247"/>
      <c r="K140" s="293"/>
    </row>
    <row r="141" spans="2:11" s="1" customFormat="1" ht="15" customHeight="1">
      <c r="B141" s="290"/>
      <c r="C141" s="247" t="s">
        <v>38</v>
      </c>
      <c r="D141" s="247"/>
      <c r="E141" s="247"/>
      <c r="F141" s="268" t="s">
        <v>478</v>
      </c>
      <c r="G141" s="247"/>
      <c r="H141" s="247" t="s">
        <v>534</v>
      </c>
      <c r="I141" s="247" t="s">
        <v>513</v>
      </c>
      <c r="J141" s="247"/>
      <c r="K141" s="293"/>
    </row>
    <row r="142" spans="2:11" s="1" customFormat="1" ht="15" customHeight="1">
      <c r="B142" s="290"/>
      <c r="C142" s="247" t="s">
        <v>535</v>
      </c>
      <c r="D142" s="247"/>
      <c r="E142" s="247"/>
      <c r="F142" s="268" t="s">
        <v>478</v>
      </c>
      <c r="G142" s="247"/>
      <c r="H142" s="247" t="s">
        <v>536</v>
      </c>
      <c r="I142" s="247" t="s">
        <v>513</v>
      </c>
      <c r="J142" s="247"/>
      <c r="K142" s="293"/>
    </row>
    <row r="143" spans="2:11" s="1" customFormat="1" ht="15" customHeight="1">
      <c r="B143" s="294"/>
      <c r="C143" s="295"/>
      <c r="D143" s="295"/>
      <c r="E143" s="295"/>
      <c r="F143" s="295"/>
      <c r="G143" s="295"/>
      <c r="H143" s="295"/>
      <c r="I143" s="295"/>
      <c r="J143" s="295"/>
      <c r="K143" s="296"/>
    </row>
    <row r="144" spans="2:11" s="1" customFormat="1" ht="18.75" customHeight="1">
      <c r="B144" s="281"/>
      <c r="C144" s="281"/>
      <c r="D144" s="281"/>
      <c r="E144" s="281"/>
      <c r="F144" s="282"/>
      <c r="G144" s="281"/>
      <c r="H144" s="281"/>
      <c r="I144" s="281"/>
      <c r="J144" s="281"/>
      <c r="K144" s="281"/>
    </row>
    <row r="145" spans="2:11" s="1" customFormat="1" ht="18.75" customHeight="1"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</row>
    <row r="146" spans="2:11" s="1" customFormat="1" ht="7.5" customHeight="1">
      <c r="B146" s="255"/>
      <c r="C146" s="256"/>
      <c r="D146" s="256"/>
      <c r="E146" s="256"/>
      <c r="F146" s="256"/>
      <c r="G146" s="256"/>
      <c r="H146" s="256"/>
      <c r="I146" s="256"/>
      <c r="J146" s="256"/>
      <c r="K146" s="257"/>
    </row>
    <row r="147" spans="2:11" s="1" customFormat="1" ht="45" customHeight="1">
      <c r="B147" s="258"/>
      <c r="C147" s="376" t="s">
        <v>537</v>
      </c>
      <c r="D147" s="376"/>
      <c r="E147" s="376"/>
      <c r="F147" s="376"/>
      <c r="G147" s="376"/>
      <c r="H147" s="376"/>
      <c r="I147" s="376"/>
      <c r="J147" s="376"/>
      <c r="K147" s="259"/>
    </row>
    <row r="148" spans="2:11" s="1" customFormat="1" ht="17.25" customHeight="1">
      <c r="B148" s="258"/>
      <c r="C148" s="260" t="s">
        <v>472</v>
      </c>
      <c r="D148" s="260"/>
      <c r="E148" s="260"/>
      <c r="F148" s="260" t="s">
        <v>473</v>
      </c>
      <c r="G148" s="261"/>
      <c r="H148" s="260" t="s">
        <v>54</v>
      </c>
      <c r="I148" s="260" t="s">
        <v>57</v>
      </c>
      <c r="J148" s="260" t="s">
        <v>474</v>
      </c>
      <c r="K148" s="259"/>
    </row>
    <row r="149" spans="2:11" s="1" customFormat="1" ht="17.25" customHeight="1">
      <c r="B149" s="258"/>
      <c r="C149" s="262" t="s">
        <v>475</v>
      </c>
      <c r="D149" s="262"/>
      <c r="E149" s="262"/>
      <c r="F149" s="263" t="s">
        <v>476</v>
      </c>
      <c r="G149" s="264"/>
      <c r="H149" s="262"/>
      <c r="I149" s="262"/>
      <c r="J149" s="262" t="s">
        <v>477</v>
      </c>
      <c r="K149" s="259"/>
    </row>
    <row r="150" spans="2:11" s="1" customFormat="1" ht="5.25" customHeight="1">
      <c r="B150" s="270"/>
      <c r="C150" s="265"/>
      <c r="D150" s="265"/>
      <c r="E150" s="265"/>
      <c r="F150" s="265"/>
      <c r="G150" s="266"/>
      <c r="H150" s="265"/>
      <c r="I150" s="265"/>
      <c r="J150" s="265"/>
      <c r="K150" s="293"/>
    </row>
    <row r="151" spans="2:11" s="1" customFormat="1" ht="15" customHeight="1">
      <c r="B151" s="270"/>
      <c r="C151" s="297" t="s">
        <v>481</v>
      </c>
      <c r="D151" s="247"/>
      <c r="E151" s="247"/>
      <c r="F151" s="298" t="s">
        <v>478</v>
      </c>
      <c r="G151" s="247"/>
      <c r="H151" s="297" t="s">
        <v>518</v>
      </c>
      <c r="I151" s="297" t="s">
        <v>480</v>
      </c>
      <c r="J151" s="297">
        <v>120</v>
      </c>
      <c r="K151" s="293"/>
    </row>
    <row r="152" spans="2:11" s="1" customFormat="1" ht="15" customHeight="1">
      <c r="B152" s="270"/>
      <c r="C152" s="297" t="s">
        <v>527</v>
      </c>
      <c r="D152" s="247"/>
      <c r="E152" s="247"/>
      <c r="F152" s="298" t="s">
        <v>478</v>
      </c>
      <c r="G152" s="247"/>
      <c r="H152" s="297" t="s">
        <v>538</v>
      </c>
      <c r="I152" s="297" t="s">
        <v>480</v>
      </c>
      <c r="J152" s="297" t="s">
        <v>529</v>
      </c>
      <c r="K152" s="293"/>
    </row>
    <row r="153" spans="2:11" s="1" customFormat="1" ht="15" customHeight="1">
      <c r="B153" s="270"/>
      <c r="C153" s="297" t="s">
        <v>426</v>
      </c>
      <c r="D153" s="247"/>
      <c r="E153" s="247"/>
      <c r="F153" s="298" t="s">
        <v>478</v>
      </c>
      <c r="G153" s="247"/>
      <c r="H153" s="297" t="s">
        <v>539</v>
      </c>
      <c r="I153" s="297" t="s">
        <v>480</v>
      </c>
      <c r="J153" s="297" t="s">
        <v>529</v>
      </c>
      <c r="K153" s="293"/>
    </row>
    <row r="154" spans="2:11" s="1" customFormat="1" ht="15" customHeight="1">
      <c r="B154" s="270"/>
      <c r="C154" s="297" t="s">
        <v>483</v>
      </c>
      <c r="D154" s="247"/>
      <c r="E154" s="247"/>
      <c r="F154" s="298" t="s">
        <v>484</v>
      </c>
      <c r="G154" s="247"/>
      <c r="H154" s="297" t="s">
        <v>518</v>
      </c>
      <c r="I154" s="297" t="s">
        <v>480</v>
      </c>
      <c r="J154" s="297">
        <v>50</v>
      </c>
      <c r="K154" s="293"/>
    </row>
    <row r="155" spans="2:11" s="1" customFormat="1" ht="15" customHeight="1">
      <c r="B155" s="270"/>
      <c r="C155" s="297" t="s">
        <v>486</v>
      </c>
      <c r="D155" s="247"/>
      <c r="E155" s="247"/>
      <c r="F155" s="298" t="s">
        <v>478</v>
      </c>
      <c r="G155" s="247"/>
      <c r="H155" s="297" t="s">
        <v>518</v>
      </c>
      <c r="I155" s="297" t="s">
        <v>488</v>
      </c>
      <c r="J155" s="297"/>
      <c r="K155" s="293"/>
    </row>
    <row r="156" spans="2:11" s="1" customFormat="1" ht="15" customHeight="1">
      <c r="B156" s="270"/>
      <c r="C156" s="297" t="s">
        <v>497</v>
      </c>
      <c r="D156" s="247"/>
      <c r="E156" s="247"/>
      <c r="F156" s="298" t="s">
        <v>484</v>
      </c>
      <c r="G156" s="247"/>
      <c r="H156" s="297" t="s">
        <v>518</v>
      </c>
      <c r="I156" s="297" t="s">
        <v>480</v>
      </c>
      <c r="J156" s="297">
        <v>50</v>
      </c>
      <c r="K156" s="293"/>
    </row>
    <row r="157" spans="2:11" s="1" customFormat="1" ht="15" customHeight="1">
      <c r="B157" s="270"/>
      <c r="C157" s="297" t="s">
        <v>505</v>
      </c>
      <c r="D157" s="247"/>
      <c r="E157" s="247"/>
      <c r="F157" s="298" t="s">
        <v>484</v>
      </c>
      <c r="G157" s="247"/>
      <c r="H157" s="297" t="s">
        <v>518</v>
      </c>
      <c r="I157" s="297" t="s">
        <v>480</v>
      </c>
      <c r="J157" s="297">
        <v>50</v>
      </c>
      <c r="K157" s="293"/>
    </row>
    <row r="158" spans="2:11" s="1" customFormat="1" ht="15" customHeight="1">
      <c r="B158" s="270"/>
      <c r="C158" s="297" t="s">
        <v>503</v>
      </c>
      <c r="D158" s="247"/>
      <c r="E158" s="247"/>
      <c r="F158" s="298" t="s">
        <v>484</v>
      </c>
      <c r="G158" s="247"/>
      <c r="H158" s="297" t="s">
        <v>518</v>
      </c>
      <c r="I158" s="297" t="s">
        <v>480</v>
      </c>
      <c r="J158" s="297">
        <v>50</v>
      </c>
      <c r="K158" s="293"/>
    </row>
    <row r="159" spans="2:11" s="1" customFormat="1" ht="15" customHeight="1">
      <c r="B159" s="270"/>
      <c r="C159" s="297" t="s">
        <v>111</v>
      </c>
      <c r="D159" s="247"/>
      <c r="E159" s="247"/>
      <c r="F159" s="298" t="s">
        <v>478</v>
      </c>
      <c r="G159" s="247"/>
      <c r="H159" s="297" t="s">
        <v>540</v>
      </c>
      <c r="I159" s="297" t="s">
        <v>480</v>
      </c>
      <c r="J159" s="297" t="s">
        <v>541</v>
      </c>
      <c r="K159" s="293"/>
    </row>
    <row r="160" spans="2:11" s="1" customFormat="1" ht="15" customHeight="1">
      <c r="B160" s="270"/>
      <c r="C160" s="297" t="s">
        <v>542</v>
      </c>
      <c r="D160" s="247"/>
      <c r="E160" s="247"/>
      <c r="F160" s="298" t="s">
        <v>478</v>
      </c>
      <c r="G160" s="247"/>
      <c r="H160" s="297" t="s">
        <v>543</v>
      </c>
      <c r="I160" s="297" t="s">
        <v>513</v>
      </c>
      <c r="J160" s="297"/>
      <c r="K160" s="293"/>
    </row>
    <row r="161" spans="2:11" s="1" customFormat="1" ht="15" customHeight="1">
      <c r="B161" s="299"/>
      <c r="C161" s="279"/>
      <c r="D161" s="279"/>
      <c r="E161" s="279"/>
      <c r="F161" s="279"/>
      <c r="G161" s="279"/>
      <c r="H161" s="279"/>
      <c r="I161" s="279"/>
      <c r="J161" s="279"/>
      <c r="K161" s="300"/>
    </row>
    <row r="162" spans="2:11" s="1" customFormat="1" ht="18.75" customHeight="1">
      <c r="B162" s="281"/>
      <c r="C162" s="291"/>
      <c r="D162" s="291"/>
      <c r="E162" s="291"/>
      <c r="F162" s="301"/>
      <c r="G162" s="291"/>
      <c r="H162" s="291"/>
      <c r="I162" s="291"/>
      <c r="J162" s="291"/>
      <c r="K162" s="281"/>
    </row>
    <row r="163" spans="2:11" s="1" customFormat="1" ht="18.75" customHeight="1"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</row>
    <row r="164" spans="2:11" s="1" customFormat="1" ht="7.5" customHeight="1">
      <c r="B164" s="236"/>
      <c r="C164" s="237"/>
      <c r="D164" s="237"/>
      <c r="E164" s="237"/>
      <c r="F164" s="237"/>
      <c r="G164" s="237"/>
      <c r="H164" s="237"/>
      <c r="I164" s="237"/>
      <c r="J164" s="237"/>
      <c r="K164" s="238"/>
    </row>
    <row r="165" spans="2:11" s="1" customFormat="1" ht="45" customHeight="1">
      <c r="B165" s="239"/>
      <c r="C165" s="374" t="s">
        <v>544</v>
      </c>
      <c r="D165" s="374"/>
      <c r="E165" s="374"/>
      <c r="F165" s="374"/>
      <c r="G165" s="374"/>
      <c r="H165" s="374"/>
      <c r="I165" s="374"/>
      <c r="J165" s="374"/>
      <c r="K165" s="240"/>
    </row>
    <row r="166" spans="2:11" s="1" customFormat="1" ht="17.25" customHeight="1">
      <c r="B166" s="239"/>
      <c r="C166" s="260" t="s">
        <v>472</v>
      </c>
      <c r="D166" s="260"/>
      <c r="E166" s="260"/>
      <c r="F166" s="260" t="s">
        <v>473</v>
      </c>
      <c r="G166" s="302"/>
      <c r="H166" s="303" t="s">
        <v>54</v>
      </c>
      <c r="I166" s="303" t="s">
        <v>57</v>
      </c>
      <c r="J166" s="260" t="s">
        <v>474</v>
      </c>
      <c r="K166" s="240"/>
    </row>
    <row r="167" spans="2:11" s="1" customFormat="1" ht="17.25" customHeight="1">
      <c r="B167" s="241"/>
      <c r="C167" s="262" t="s">
        <v>475</v>
      </c>
      <c r="D167" s="262"/>
      <c r="E167" s="262"/>
      <c r="F167" s="263" t="s">
        <v>476</v>
      </c>
      <c r="G167" s="304"/>
      <c r="H167" s="305"/>
      <c r="I167" s="305"/>
      <c r="J167" s="262" t="s">
        <v>477</v>
      </c>
      <c r="K167" s="242"/>
    </row>
    <row r="168" spans="2:11" s="1" customFormat="1" ht="5.25" customHeight="1">
      <c r="B168" s="270"/>
      <c r="C168" s="265"/>
      <c r="D168" s="265"/>
      <c r="E168" s="265"/>
      <c r="F168" s="265"/>
      <c r="G168" s="266"/>
      <c r="H168" s="265"/>
      <c r="I168" s="265"/>
      <c r="J168" s="265"/>
      <c r="K168" s="293"/>
    </row>
    <row r="169" spans="2:11" s="1" customFormat="1" ht="15" customHeight="1">
      <c r="B169" s="270"/>
      <c r="C169" s="247" t="s">
        <v>481</v>
      </c>
      <c r="D169" s="247"/>
      <c r="E169" s="247"/>
      <c r="F169" s="268" t="s">
        <v>478</v>
      </c>
      <c r="G169" s="247"/>
      <c r="H169" s="247" t="s">
        <v>518</v>
      </c>
      <c r="I169" s="247" t="s">
        <v>480</v>
      </c>
      <c r="J169" s="247">
        <v>120</v>
      </c>
      <c r="K169" s="293"/>
    </row>
    <row r="170" spans="2:11" s="1" customFormat="1" ht="15" customHeight="1">
      <c r="B170" s="270"/>
      <c r="C170" s="247" t="s">
        <v>527</v>
      </c>
      <c r="D170" s="247"/>
      <c r="E170" s="247"/>
      <c r="F170" s="268" t="s">
        <v>478</v>
      </c>
      <c r="G170" s="247"/>
      <c r="H170" s="247" t="s">
        <v>528</v>
      </c>
      <c r="I170" s="247" t="s">
        <v>480</v>
      </c>
      <c r="J170" s="247" t="s">
        <v>529</v>
      </c>
      <c r="K170" s="293"/>
    </row>
    <row r="171" spans="2:11" s="1" customFormat="1" ht="15" customHeight="1">
      <c r="B171" s="270"/>
      <c r="C171" s="247" t="s">
        <v>426</v>
      </c>
      <c r="D171" s="247"/>
      <c r="E171" s="247"/>
      <c r="F171" s="268" t="s">
        <v>478</v>
      </c>
      <c r="G171" s="247"/>
      <c r="H171" s="247" t="s">
        <v>545</v>
      </c>
      <c r="I171" s="247" t="s">
        <v>480</v>
      </c>
      <c r="J171" s="247" t="s">
        <v>529</v>
      </c>
      <c r="K171" s="293"/>
    </row>
    <row r="172" spans="2:11" s="1" customFormat="1" ht="15" customHeight="1">
      <c r="B172" s="270"/>
      <c r="C172" s="247" t="s">
        <v>483</v>
      </c>
      <c r="D172" s="247"/>
      <c r="E172" s="247"/>
      <c r="F172" s="268" t="s">
        <v>484</v>
      </c>
      <c r="G172" s="247"/>
      <c r="H172" s="247" t="s">
        <v>545</v>
      </c>
      <c r="I172" s="247" t="s">
        <v>480</v>
      </c>
      <c r="J172" s="247">
        <v>50</v>
      </c>
      <c r="K172" s="293"/>
    </row>
    <row r="173" spans="2:11" s="1" customFormat="1" ht="15" customHeight="1">
      <c r="B173" s="270"/>
      <c r="C173" s="247" t="s">
        <v>486</v>
      </c>
      <c r="D173" s="247"/>
      <c r="E173" s="247"/>
      <c r="F173" s="268" t="s">
        <v>478</v>
      </c>
      <c r="G173" s="247"/>
      <c r="H173" s="247" t="s">
        <v>545</v>
      </c>
      <c r="I173" s="247" t="s">
        <v>488</v>
      </c>
      <c r="J173" s="247"/>
      <c r="K173" s="293"/>
    </row>
    <row r="174" spans="2:11" s="1" customFormat="1" ht="15" customHeight="1">
      <c r="B174" s="270"/>
      <c r="C174" s="247" t="s">
        <v>497</v>
      </c>
      <c r="D174" s="247"/>
      <c r="E174" s="247"/>
      <c r="F174" s="268" t="s">
        <v>484</v>
      </c>
      <c r="G174" s="247"/>
      <c r="H174" s="247" t="s">
        <v>545</v>
      </c>
      <c r="I174" s="247" t="s">
        <v>480</v>
      </c>
      <c r="J174" s="247">
        <v>50</v>
      </c>
      <c r="K174" s="293"/>
    </row>
    <row r="175" spans="2:11" s="1" customFormat="1" ht="15" customHeight="1">
      <c r="B175" s="270"/>
      <c r="C175" s="247" t="s">
        <v>505</v>
      </c>
      <c r="D175" s="247"/>
      <c r="E175" s="247"/>
      <c r="F175" s="268" t="s">
        <v>484</v>
      </c>
      <c r="G175" s="247"/>
      <c r="H175" s="247" t="s">
        <v>545</v>
      </c>
      <c r="I175" s="247" t="s">
        <v>480</v>
      </c>
      <c r="J175" s="247">
        <v>50</v>
      </c>
      <c r="K175" s="293"/>
    </row>
    <row r="176" spans="2:11" s="1" customFormat="1" ht="15" customHeight="1">
      <c r="B176" s="270"/>
      <c r="C176" s="247" t="s">
        <v>503</v>
      </c>
      <c r="D176" s="247"/>
      <c r="E176" s="247"/>
      <c r="F176" s="268" t="s">
        <v>484</v>
      </c>
      <c r="G176" s="247"/>
      <c r="H176" s="247" t="s">
        <v>545</v>
      </c>
      <c r="I176" s="247" t="s">
        <v>480</v>
      </c>
      <c r="J176" s="247">
        <v>50</v>
      </c>
      <c r="K176" s="293"/>
    </row>
    <row r="177" spans="2:11" s="1" customFormat="1" ht="15" customHeight="1">
      <c r="B177" s="270"/>
      <c r="C177" s="247" t="s">
        <v>119</v>
      </c>
      <c r="D177" s="247"/>
      <c r="E177" s="247"/>
      <c r="F177" s="268" t="s">
        <v>478</v>
      </c>
      <c r="G177" s="247"/>
      <c r="H177" s="247" t="s">
        <v>546</v>
      </c>
      <c r="I177" s="247" t="s">
        <v>547</v>
      </c>
      <c r="J177" s="247"/>
      <c r="K177" s="293"/>
    </row>
    <row r="178" spans="2:11" s="1" customFormat="1" ht="15" customHeight="1">
      <c r="B178" s="270"/>
      <c r="C178" s="247" t="s">
        <v>57</v>
      </c>
      <c r="D178" s="247"/>
      <c r="E178" s="247"/>
      <c r="F178" s="268" t="s">
        <v>478</v>
      </c>
      <c r="G178" s="247"/>
      <c r="H178" s="247" t="s">
        <v>548</v>
      </c>
      <c r="I178" s="247" t="s">
        <v>549</v>
      </c>
      <c r="J178" s="247">
        <v>1</v>
      </c>
      <c r="K178" s="293"/>
    </row>
    <row r="179" spans="2:11" s="1" customFormat="1" ht="15" customHeight="1">
      <c r="B179" s="270"/>
      <c r="C179" s="247" t="s">
        <v>53</v>
      </c>
      <c r="D179" s="247"/>
      <c r="E179" s="247"/>
      <c r="F179" s="268" t="s">
        <v>478</v>
      </c>
      <c r="G179" s="247"/>
      <c r="H179" s="247" t="s">
        <v>550</v>
      </c>
      <c r="I179" s="247" t="s">
        <v>480</v>
      </c>
      <c r="J179" s="247">
        <v>20</v>
      </c>
      <c r="K179" s="293"/>
    </row>
    <row r="180" spans="2:11" s="1" customFormat="1" ht="15" customHeight="1">
      <c r="B180" s="270"/>
      <c r="C180" s="247" t="s">
        <v>54</v>
      </c>
      <c r="D180" s="247"/>
      <c r="E180" s="247"/>
      <c r="F180" s="268" t="s">
        <v>478</v>
      </c>
      <c r="G180" s="247"/>
      <c r="H180" s="247" t="s">
        <v>551</v>
      </c>
      <c r="I180" s="247" t="s">
        <v>480</v>
      </c>
      <c r="J180" s="247">
        <v>255</v>
      </c>
      <c r="K180" s="293"/>
    </row>
    <row r="181" spans="2:11" s="1" customFormat="1" ht="15" customHeight="1">
      <c r="B181" s="270"/>
      <c r="C181" s="247" t="s">
        <v>120</v>
      </c>
      <c r="D181" s="247"/>
      <c r="E181" s="247"/>
      <c r="F181" s="268" t="s">
        <v>478</v>
      </c>
      <c r="G181" s="247"/>
      <c r="H181" s="247" t="s">
        <v>442</v>
      </c>
      <c r="I181" s="247" t="s">
        <v>480</v>
      </c>
      <c r="J181" s="247">
        <v>10</v>
      </c>
      <c r="K181" s="293"/>
    </row>
    <row r="182" spans="2:11" s="1" customFormat="1" ht="15" customHeight="1">
      <c r="B182" s="270"/>
      <c r="C182" s="247" t="s">
        <v>121</v>
      </c>
      <c r="D182" s="247"/>
      <c r="E182" s="247"/>
      <c r="F182" s="268" t="s">
        <v>478</v>
      </c>
      <c r="G182" s="247"/>
      <c r="H182" s="247" t="s">
        <v>552</v>
      </c>
      <c r="I182" s="247" t="s">
        <v>513</v>
      </c>
      <c r="J182" s="247"/>
      <c r="K182" s="293"/>
    </row>
    <row r="183" spans="2:11" s="1" customFormat="1" ht="15" customHeight="1">
      <c r="B183" s="270"/>
      <c r="C183" s="247" t="s">
        <v>553</v>
      </c>
      <c r="D183" s="247"/>
      <c r="E183" s="247"/>
      <c r="F183" s="268" t="s">
        <v>478</v>
      </c>
      <c r="G183" s="247"/>
      <c r="H183" s="247" t="s">
        <v>554</v>
      </c>
      <c r="I183" s="247" t="s">
        <v>513</v>
      </c>
      <c r="J183" s="247"/>
      <c r="K183" s="293"/>
    </row>
    <row r="184" spans="2:11" s="1" customFormat="1" ht="15" customHeight="1">
      <c r="B184" s="270"/>
      <c r="C184" s="247" t="s">
        <v>542</v>
      </c>
      <c r="D184" s="247"/>
      <c r="E184" s="247"/>
      <c r="F184" s="268" t="s">
        <v>478</v>
      </c>
      <c r="G184" s="247"/>
      <c r="H184" s="247" t="s">
        <v>555</v>
      </c>
      <c r="I184" s="247" t="s">
        <v>513</v>
      </c>
      <c r="J184" s="247"/>
      <c r="K184" s="293"/>
    </row>
    <row r="185" spans="2:11" s="1" customFormat="1" ht="15" customHeight="1">
      <c r="B185" s="270"/>
      <c r="C185" s="247" t="s">
        <v>123</v>
      </c>
      <c r="D185" s="247"/>
      <c r="E185" s="247"/>
      <c r="F185" s="268" t="s">
        <v>484</v>
      </c>
      <c r="G185" s="247"/>
      <c r="H185" s="247" t="s">
        <v>556</v>
      </c>
      <c r="I185" s="247" t="s">
        <v>480</v>
      </c>
      <c r="J185" s="247">
        <v>50</v>
      </c>
      <c r="K185" s="293"/>
    </row>
    <row r="186" spans="2:11" s="1" customFormat="1" ht="15" customHeight="1">
      <c r="B186" s="270"/>
      <c r="C186" s="247" t="s">
        <v>557</v>
      </c>
      <c r="D186" s="247"/>
      <c r="E186" s="247"/>
      <c r="F186" s="268" t="s">
        <v>484</v>
      </c>
      <c r="G186" s="247"/>
      <c r="H186" s="247" t="s">
        <v>558</v>
      </c>
      <c r="I186" s="247" t="s">
        <v>559</v>
      </c>
      <c r="J186" s="247"/>
      <c r="K186" s="293"/>
    </row>
    <row r="187" spans="2:11" s="1" customFormat="1" ht="15" customHeight="1">
      <c r="B187" s="270"/>
      <c r="C187" s="247" t="s">
        <v>560</v>
      </c>
      <c r="D187" s="247"/>
      <c r="E187" s="247"/>
      <c r="F187" s="268" t="s">
        <v>484</v>
      </c>
      <c r="G187" s="247"/>
      <c r="H187" s="247" t="s">
        <v>561</v>
      </c>
      <c r="I187" s="247" t="s">
        <v>559</v>
      </c>
      <c r="J187" s="247"/>
      <c r="K187" s="293"/>
    </row>
    <row r="188" spans="2:11" s="1" customFormat="1" ht="15" customHeight="1">
      <c r="B188" s="270"/>
      <c r="C188" s="247" t="s">
        <v>562</v>
      </c>
      <c r="D188" s="247"/>
      <c r="E188" s="247"/>
      <c r="F188" s="268" t="s">
        <v>484</v>
      </c>
      <c r="G188" s="247"/>
      <c r="H188" s="247" t="s">
        <v>563</v>
      </c>
      <c r="I188" s="247" t="s">
        <v>559</v>
      </c>
      <c r="J188" s="247"/>
      <c r="K188" s="293"/>
    </row>
    <row r="189" spans="2:11" s="1" customFormat="1" ht="15" customHeight="1">
      <c r="B189" s="270"/>
      <c r="C189" s="306" t="s">
        <v>564</v>
      </c>
      <c r="D189" s="247"/>
      <c r="E189" s="247"/>
      <c r="F189" s="268" t="s">
        <v>484</v>
      </c>
      <c r="G189" s="247"/>
      <c r="H189" s="247" t="s">
        <v>565</v>
      </c>
      <c r="I189" s="247" t="s">
        <v>566</v>
      </c>
      <c r="J189" s="307" t="s">
        <v>567</v>
      </c>
      <c r="K189" s="293"/>
    </row>
    <row r="190" spans="2:11" s="16" customFormat="1" ht="15" customHeight="1">
      <c r="B190" s="308"/>
      <c r="C190" s="309" t="s">
        <v>568</v>
      </c>
      <c r="D190" s="310"/>
      <c r="E190" s="310"/>
      <c r="F190" s="311" t="s">
        <v>484</v>
      </c>
      <c r="G190" s="310"/>
      <c r="H190" s="310" t="s">
        <v>569</v>
      </c>
      <c r="I190" s="310" t="s">
        <v>566</v>
      </c>
      <c r="J190" s="312" t="s">
        <v>567</v>
      </c>
      <c r="K190" s="313"/>
    </row>
    <row r="191" spans="2:11" s="1" customFormat="1" ht="15" customHeight="1">
      <c r="B191" s="270"/>
      <c r="C191" s="306" t="s">
        <v>42</v>
      </c>
      <c r="D191" s="247"/>
      <c r="E191" s="247"/>
      <c r="F191" s="268" t="s">
        <v>478</v>
      </c>
      <c r="G191" s="247"/>
      <c r="H191" s="244" t="s">
        <v>570</v>
      </c>
      <c r="I191" s="247" t="s">
        <v>571</v>
      </c>
      <c r="J191" s="247"/>
      <c r="K191" s="293"/>
    </row>
    <row r="192" spans="2:11" s="1" customFormat="1" ht="15" customHeight="1">
      <c r="B192" s="270"/>
      <c r="C192" s="306" t="s">
        <v>572</v>
      </c>
      <c r="D192" s="247"/>
      <c r="E192" s="247"/>
      <c r="F192" s="268" t="s">
        <v>478</v>
      </c>
      <c r="G192" s="247"/>
      <c r="H192" s="247" t="s">
        <v>573</v>
      </c>
      <c r="I192" s="247" t="s">
        <v>513</v>
      </c>
      <c r="J192" s="247"/>
      <c r="K192" s="293"/>
    </row>
    <row r="193" spans="2:11" s="1" customFormat="1" ht="15" customHeight="1">
      <c r="B193" s="270"/>
      <c r="C193" s="306" t="s">
        <v>574</v>
      </c>
      <c r="D193" s="247"/>
      <c r="E193" s="247"/>
      <c r="F193" s="268" t="s">
        <v>478</v>
      </c>
      <c r="G193" s="247"/>
      <c r="H193" s="247" t="s">
        <v>575</v>
      </c>
      <c r="I193" s="247" t="s">
        <v>513</v>
      </c>
      <c r="J193" s="247"/>
      <c r="K193" s="293"/>
    </row>
    <row r="194" spans="2:11" s="1" customFormat="1" ht="15" customHeight="1">
      <c r="B194" s="270"/>
      <c r="C194" s="306" t="s">
        <v>576</v>
      </c>
      <c r="D194" s="247"/>
      <c r="E194" s="247"/>
      <c r="F194" s="268" t="s">
        <v>484</v>
      </c>
      <c r="G194" s="247"/>
      <c r="H194" s="247" t="s">
        <v>577</v>
      </c>
      <c r="I194" s="247" t="s">
        <v>513</v>
      </c>
      <c r="J194" s="247"/>
      <c r="K194" s="293"/>
    </row>
    <row r="195" spans="2:11" s="1" customFormat="1" ht="15" customHeight="1">
      <c r="B195" s="299"/>
      <c r="C195" s="314"/>
      <c r="D195" s="279"/>
      <c r="E195" s="279"/>
      <c r="F195" s="279"/>
      <c r="G195" s="279"/>
      <c r="H195" s="279"/>
      <c r="I195" s="279"/>
      <c r="J195" s="279"/>
      <c r="K195" s="300"/>
    </row>
    <row r="196" spans="2:11" s="1" customFormat="1" ht="18.75" customHeight="1">
      <c r="B196" s="281"/>
      <c r="C196" s="291"/>
      <c r="D196" s="291"/>
      <c r="E196" s="291"/>
      <c r="F196" s="301"/>
      <c r="G196" s="291"/>
      <c r="H196" s="291"/>
      <c r="I196" s="291"/>
      <c r="J196" s="291"/>
      <c r="K196" s="281"/>
    </row>
    <row r="197" spans="2:11" s="1" customFormat="1" ht="18.75" customHeight="1">
      <c r="B197" s="281"/>
      <c r="C197" s="291"/>
      <c r="D197" s="291"/>
      <c r="E197" s="291"/>
      <c r="F197" s="301"/>
      <c r="G197" s="291"/>
      <c r="H197" s="291"/>
      <c r="I197" s="291"/>
      <c r="J197" s="291"/>
      <c r="K197" s="281"/>
    </row>
    <row r="198" spans="2:11" s="1" customFormat="1" ht="18.75" customHeight="1">
      <c r="B198" s="254"/>
      <c r="C198" s="254"/>
      <c r="D198" s="254"/>
      <c r="E198" s="254"/>
      <c r="F198" s="254"/>
      <c r="G198" s="254"/>
      <c r="H198" s="254"/>
      <c r="I198" s="254"/>
      <c r="J198" s="254"/>
      <c r="K198" s="254"/>
    </row>
    <row r="199" spans="2:11" s="1" customFormat="1" ht="13.5">
      <c r="B199" s="236"/>
      <c r="C199" s="237"/>
      <c r="D199" s="237"/>
      <c r="E199" s="237"/>
      <c r="F199" s="237"/>
      <c r="G199" s="237"/>
      <c r="H199" s="237"/>
      <c r="I199" s="237"/>
      <c r="J199" s="237"/>
      <c r="K199" s="238"/>
    </row>
    <row r="200" spans="2:11" s="1" customFormat="1" ht="21">
      <c r="B200" s="239"/>
      <c r="C200" s="374" t="s">
        <v>578</v>
      </c>
      <c r="D200" s="374"/>
      <c r="E200" s="374"/>
      <c r="F200" s="374"/>
      <c r="G200" s="374"/>
      <c r="H200" s="374"/>
      <c r="I200" s="374"/>
      <c r="J200" s="374"/>
      <c r="K200" s="240"/>
    </row>
    <row r="201" spans="2:11" s="1" customFormat="1" ht="25.5" customHeight="1">
      <c r="B201" s="239"/>
      <c r="C201" s="315" t="s">
        <v>579</v>
      </c>
      <c r="D201" s="315"/>
      <c r="E201" s="315"/>
      <c r="F201" s="315" t="s">
        <v>580</v>
      </c>
      <c r="G201" s="316"/>
      <c r="H201" s="377" t="s">
        <v>581</v>
      </c>
      <c r="I201" s="377"/>
      <c r="J201" s="377"/>
      <c r="K201" s="240"/>
    </row>
    <row r="202" spans="2:11" s="1" customFormat="1" ht="5.25" customHeight="1">
      <c r="B202" s="270"/>
      <c r="C202" s="265"/>
      <c r="D202" s="265"/>
      <c r="E202" s="265"/>
      <c r="F202" s="265"/>
      <c r="G202" s="291"/>
      <c r="H202" s="265"/>
      <c r="I202" s="265"/>
      <c r="J202" s="265"/>
      <c r="K202" s="293"/>
    </row>
    <row r="203" spans="2:11" s="1" customFormat="1" ht="15" customHeight="1">
      <c r="B203" s="270"/>
      <c r="C203" s="247" t="s">
        <v>571</v>
      </c>
      <c r="D203" s="247"/>
      <c r="E203" s="247"/>
      <c r="F203" s="268" t="s">
        <v>43</v>
      </c>
      <c r="G203" s="247"/>
      <c r="H203" s="378" t="s">
        <v>582</v>
      </c>
      <c r="I203" s="378"/>
      <c r="J203" s="378"/>
      <c r="K203" s="293"/>
    </row>
    <row r="204" spans="2:11" s="1" customFormat="1" ht="15" customHeight="1">
      <c r="B204" s="270"/>
      <c r="C204" s="247"/>
      <c r="D204" s="247"/>
      <c r="E204" s="247"/>
      <c r="F204" s="268" t="s">
        <v>44</v>
      </c>
      <c r="G204" s="247"/>
      <c r="H204" s="378" t="s">
        <v>583</v>
      </c>
      <c r="I204" s="378"/>
      <c r="J204" s="378"/>
      <c r="K204" s="293"/>
    </row>
    <row r="205" spans="2:11" s="1" customFormat="1" ht="15" customHeight="1">
      <c r="B205" s="270"/>
      <c r="C205" s="247"/>
      <c r="D205" s="247"/>
      <c r="E205" s="247"/>
      <c r="F205" s="268" t="s">
        <v>47</v>
      </c>
      <c r="G205" s="247"/>
      <c r="H205" s="378" t="s">
        <v>584</v>
      </c>
      <c r="I205" s="378"/>
      <c r="J205" s="378"/>
      <c r="K205" s="293"/>
    </row>
    <row r="206" spans="2:11" s="1" customFormat="1" ht="15" customHeight="1">
      <c r="B206" s="270"/>
      <c r="C206" s="247"/>
      <c r="D206" s="247"/>
      <c r="E206" s="247"/>
      <c r="F206" s="268" t="s">
        <v>45</v>
      </c>
      <c r="G206" s="247"/>
      <c r="H206" s="378" t="s">
        <v>585</v>
      </c>
      <c r="I206" s="378"/>
      <c r="J206" s="378"/>
      <c r="K206" s="293"/>
    </row>
    <row r="207" spans="2:11" s="1" customFormat="1" ht="15" customHeight="1">
      <c r="B207" s="270"/>
      <c r="C207" s="247"/>
      <c r="D207" s="247"/>
      <c r="E207" s="247"/>
      <c r="F207" s="268" t="s">
        <v>46</v>
      </c>
      <c r="G207" s="247"/>
      <c r="H207" s="378" t="s">
        <v>586</v>
      </c>
      <c r="I207" s="378"/>
      <c r="J207" s="378"/>
      <c r="K207" s="293"/>
    </row>
    <row r="208" spans="2:11" s="1" customFormat="1" ht="15" customHeight="1">
      <c r="B208" s="270"/>
      <c r="C208" s="247"/>
      <c r="D208" s="247"/>
      <c r="E208" s="247"/>
      <c r="F208" s="268"/>
      <c r="G208" s="247"/>
      <c r="H208" s="247"/>
      <c r="I208" s="247"/>
      <c r="J208" s="247"/>
      <c r="K208" s="293"/>
    </row>
    <row r="209" spans="2:11" s="1" customFormat="1" ht="15" customHeight="1">
      <c r="B209" s="270"/>
      <c r="C209" s="247" t="s">
        <v>525</v>
      </c>
      <c r="D209" s="247"/>
      <c r="E209" s="247"/>
      <c r="F209" s="268" t="s">
        <v>79</v>
      </c>
      <c r="G209" s="247"/>
      <c r="H209" s="378" t="s">
        <v>587</v>
      </c>
      <c r="I209" s="378"/>
      <c r="J209" s="378"/>
      <c r="K209" s="293"/>
    </row>
    <row r="210" spans="2:11" s="1" customFormat="1" ht="15" customHeight="1">
      <c r="B210" s="270"/>
      <c r="C210" s="247"/>
      <c r="D210" s="247"/>
      <c r="E210" s="247"/>
      <c r="F210" s="268" t="s">
        <v>422</v>
      </c>
      <c r="G210" s="247"/>
      <c r="H210" s="378" t="s">
        <v>423</v>
      </c>
      <c r="I210" s="378"/>
      <c r="J210" s="378"/>
      <c r="K210" s="293"/>
    </row>
    <row r="211" spans="2:11" s="1" customFormat="1" ht="15" customHeight="1">
      <c r="B211" s="270"/>
      <c r="C211" s="247"/>
      <c r="D211" s="247"/>
      <c r="E211" s="247"/>
      <c r="F211" s="268" t="s">
        <v>420</v>
      </c>
      <c r="G211" s="247"/>
      <c r="H211" s="378" t="s">
        <v>588</v>
      </c>
      <c r="I211" s="378"/>
      <c r="J211" s="378"/>
      <c r="K211" s="293"/>
    </row>
    <row r="212" spans="2:11" s="1" customFormat="1" ht="15" customHeight="1">
      <c r="B212" s="317"/>
      <c r="C212" s="247"/>
      <c r="D212" s="247"/>
      <c r="E212" s="247"/>
      <c r="F212" s="268" t="s">
        <v>86</v>
      </c>
      <c r="G212" s="306"/>
      <c r="H212" s="379" t="s">
        <v>87</v>
      </c>
      <c r="I212" s="379"/>
      <c r="J212" s="379"/>
      <c r="K212" s="318"/>
    </row>
    <row r="213" spans="2:11" s="1" customFormat="1" ht="15" customHeight="1">
      <c r="B213" s="317"/>
      <c r="C213" s="247"/>
      <c r="D213" s="247"/>
      <c r="E213" s="247"/>
      <c r="F213" s="268" t="s">
        <v>424</v>
      </c>
      <c r="G213" s="306"/>
      <c r="H213" s="379" t="s">
        <v>402</v>
      </c>
      <c r="I213" s="379"/>
      <c r="J213" s="379"/>
      <c r="K213" s="318"/>
    </row>
    <row r="214" spans="2:11" s="1" customFormat="1" ht="15" customHeight="1">
      <c r="B214" s="317"/>
      <c r="C214" s="247"/>
      <c r="D214" s="247"/>
      <c r="E214" s="247"/>
      <c r="F214" s="268"/>
      <c r="G214" s="306"/>
      <c r="H214" s="297"/>
      <c r="I214" s="297"/>
      <c r="J214" s="297"/>
      <c r="K214" s="318"/>
    </row>
    <row r="215" spans="2:11" s="1" customFormat="1" ht="15" customHeight="1">
      <c r="B215" s="317"/>
      <c r="C215" s="247" t="s">
        <v>549</v>
      </c>
      <c r="D215" s="247"/>
      <c r="E215" s="247"/>
      <c r="F215" s="268">
        <v>1</v>
      </c>
      <c r="G215" s="306"/>
      <c r="H215" s="379" t="s">
        <v>589</v>
      </c>
      <c r="I215" s="379"/>
      <c r="J215" s="379"/>
      <c r="K215" s="318"/>
    </row>
    <row r="216" spans="2:11" s="1" customFormat="1" ht="15" customHeight="1">
      <c r="B216" s="317"/>
      <c r="C216" s="247"/>
      <c r="D216" s="247"/>
      <c r="E216" s="247"/>
      <c r="F216" s="268">
        <v>2</v>
      </c>
      <c r="G216" s="306"/>
      <c r="H216" s="379" t="s">
        <v>590</v>
      </c>
      <c r="I216" s="379"/>
      <c r="J216" s="379"/>
      <c r="K216" s="318"/>
    </row>
    <row r="217" spans="2:11" s="1" customFormat="1" ht="15" customHeight="1">
      <c r="B217" s="317"/>
      <c r="C217" s="247"/>
      <c r="D217" s="247"/>
      <c r="E217" s="247"/>
      <c r="F217" s="268">
        <v>3</v>
      </c>
      <c r="G217" s="306"/>
      <c r="H217" s="379" t="s">
        <v>591</v>
      </c>
      <c r="I217" s="379"/>
      <c r="J217" s="379"/>
      <c r="K217" s="318"/>
    </row>
    <row r="218" spans="2:11" s="1" customFormat="1" ht="15" customHeight="1">
      <c r="B218" s="317"/>
      <c r="C218" s="247"/>
      <c r="D218" s="247"/>
      <c r="E218" s="247"/>
      <c r="F218" s="268">
        <v>4</v>
      </c>
      <c r="G218" s="306"/>
      <c r="H218" s="379" t="s">
        <v>592</v>
      </c>
      <c r="I218" s="379"/>
      <c r="J218" s="379"/>
      <c r="K218" s="318"/>
    </row>
    <row r="219" spans="2:11" s="1" customFormat="1" ht="12.75" customHeight="1">
      <c r="B219" s="319"/>
      <c r="C219" s="320"/>
      <c r="D219" s="320"/>
      <c r="E219" s="320"/>
      <c r="F219" s="320"/>
      <c r="G219" s="320"/>
      <c r="H219" s="320"/>
      <c r="I219" s="320"/>
      <c r="J219" s="320"/>
      <c r="K219" s="321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Lepik</dc:creator>
  <cp:keywords/>
  <dc:description/>
  <cp:lastModifiedBy>Lepik</cp:lastModifiedBy>
  <dcterms:created xsi:type="dcterms:W3CDTF">2024-03-12T08:03:09Z</dcterms:created>
  <dcterms:modified xsi:type="dcterms:W3CDTF">2024-03-12T08:05:59Z</dcterms:modified>
  <cp:category/>
  <cp:version/>
  <cp:contentType/>
  <cp:contentStatus/>
</cp:coreProperties>
</file>