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630" windowWidth="27495" windowHeight="12465" activeTab="0"/>
  </bookViews>
  <sheets>
    <sheet name="Rekapitulace stavby" sheetId="1" r:id="rId1"/>
    <sheet name="0923-01.1 - Stáj 1" sheetId="2" r:id="rId2"/>
    <sheet name="0923-01.2 - Stáj 2" sheetId="3" r:id="rId3"/>
    <sheet name="0923-01.3 - Stáj 3" sheetId="4" r:id="rId4"/>
    <sheet name="0923-01.4 - Stáj 4" sheetId="5" r:id="rId5"/>
  </sheets>
  <definedNames>
    <definedName name="_xlnm._FilterDatabase" localSheetId="1" hidden="1">'0923-01.1 - Stáj 1'!$C$136:$K$409</definedName>
    <definedName name="_xlnm._FilterDatabase" localSheetId="2" hidden="1">'0923-01.2 - Stáj 2'!$C$134:$K$364</definedName>
    <definedName name="_xlnm._FilterDatabase" localSheetId="3" hidden="1">'0923-01.3 - Stáj 3'!$C$134:$K$367</definedName>
    <definedName name="_xlnm._FilterDatabase" localSheetId="4" hidden="1">'0923-01.4 - Stáj 4'!$C$132:$K$294</definedName>
    <definedName name="_xlnm.Print_Area" localSheetId="1">'0923-01.1 - Stáj 1'!$C$4:$J$39,'0923-01.1 - Stáj 1'!$C$50:$J$76,'0923-01.1 - Stáj 1'!$C$82:$J$118,'0923-01.1 - Stáj 1'!$C$124:$J$409</definedName>
    <definedName name="_xlnm.Print_Area" localSheetId="2">'0923-01.2 - Stáj 2'!$C$4:$J$39,'0923-01.2 - Stáj 2'!$C$50:$J$76,'0923-01.2 - Stáj 2'!$C$82:$J$116,'0923-01.2 - Stáj 2'!$C$122:$J$364</definedName>
    <definedName name="_xlnm.Print_Area" localSheetId="3">'0923-01.3 - Stáj 3'!$C$4:$J$39,'0923-01.3 - Stáj 3'!$C$50:$J$76,'0923-01.3 - Stáj 3'!$C$82:$J$116,'0923-01.3 - Stáj 3'!$C$122:$J$367</definedName>
    <definedName name="_xlnm.Print_Area" localSheetId="4">'0923-01.4 - Stáj 4'!$C$4:$J$39,'0923-01.4 - Stáj 4'!$C$50:$J$76,'0923-01.4 - Stáj 4'!$C$82:$J$114,'0923-01.4 - Stáj 4'!$C$120:$J$294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'0923-01.1 - Stáj 1'!$136:$136</definedName>
    <definedName name="_xlnm.Print_Titles" localSheetId="2">'0923-01.2 - Stáj 2'!$134:$134</definedName>
    <definedName name="_xlnm.Print_Titles" localSheetId="3">'0923-01.3 - Stáj 3'!$134:$134</definedName>
    <definedName name="_xlnm.Print_Titles" localSheetId="4">'0923-01.4 - Stáj 4'!$132:$132</definedName>
  </definedNames>
  <calcPr calcId="144525"/>
</workbook>
</file>

<file path=xl/sharedStrings.xml><?xml version="1.0" encoding="utf-8"?>
<sst xmlns="http://schemas.openxmlformats.org/spreadsheetml/2006/main" count="10431" uniqueCount="821">
  <si>
    <t>Export Komplet</t>
  </si>
  <si>
    <t/>
  </si>
  <si>
    <t>2.0</t>
  </si>
  <si>
    <t>False</t>
  </si>
  <si>
    <t>{34b480be-5388-4775-a0fb-81e5a8ec369a}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</si>
  <si>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</si>
  <si>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</si>
  <si>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</si>
  <si>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</si>
  <si>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</si>
  <si>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</si>
  <si>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</si>
  <si>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</si>
  <si>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</si>
  <si>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</si>
  <si>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</si>
  <si>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Hříbárna Nový Dvůr - podlahy stájí</t>
  </si>
  <si>
    <t>KSO:</t>
  </si>
  <si>
    <t>CC-CZ:</t>
  </si>
  <si>
    <t>Místo:</t>
  </si>
  <si>
    <t>49/4 k.ú. Nový Dvůr</t>
  </si>
  <si>
    <t>Datum:</t>
  </si>
  <si>
    <t>18. 9. 2023</t>
  </si>
  <si>
    <t>Zadavatel:</t>
  </si>
  <si>
    <t>IČ:</t>
  </si>
  <si>
    <t xml:space="preserve">Zemský hřebčinec Písek s.p.o., U hřebčince 479, P </t>
  </si>
  <si>
    <t>DIČ:</t>
  </si>
  <si>
    <t>Uchazeč:</t>
  </si>
  <si>
    <t>Vyplň údaj</t>
  </si>
  <si>
    <t>Projektant:</t>
  </si>
  <si>
    <t>48218570</t>
  </si>
  <si>
    <t>Ing. Petr Černý Projekční kancelář</t>
  </si>
  <si>
    <t>True</t>
  </si>
  <si>
    <t>Zpracovatel:</t>
  </si>
  <si>
    <t>Jindřich  J u k l  tel.: 602558222</t>
  </si>
  <si>
    <t>Poznámka:</t>
  </si>
  <si>
    <t>Rozpočet slouží výhradně a pouze pro výběr zhotovitele. Množství v položkách je předpokládané a řídí se po vzoru vyhláškou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Veškeré konstrukce se dodávají jako plně funkční celek.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</si>
  <si>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</si>
  <si>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</si>
  <si>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</si>
  <si>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</si>
  <si>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</si>
  <si>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</si>
  <si>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</si>
  <si>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</si>
  <si>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</si>
  <si>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</si>
  <si>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</si>
  <si>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</si>
  <si>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</si>
  <si>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</si>
  <si>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</si>
  <si>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</si>
  <si>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</si>
  <si>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</si>
  <si>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</si>
  <si>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</si>
  <si>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</si>
  <si>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</si>
  <si>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</si>
  <si>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</si>
  <si>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</si>
  <si>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</si>
  <si>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</si>
  <si>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</si>
  <si>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</si>
  <si>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</si>
  <si>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</si>
  <si>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</si>
  <si>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</si>
  <si>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</si>
  <si>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</si>
  <si>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</si>
  <si>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</si>
  <si>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</si>
  <si>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</si>
  <si>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</si>
  <si>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</si>
  <si>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</si>
  <si>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</si>
  <si>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</si>
  <si>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</si>
  <si>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0923-01.1</t>
  </si>
  <si>
    <t>Stáj 1</t>
  </si>
  <si>
    <t>STA</t>
  </si>
  <si>
    <t>1</t>
  </si>
  <si>
    <t>{03297a21-d909-4970-b091-d7e438f059fb}</t>
  </si>
  <si>
    <t>2</t>
  </si>
  <si>
    <t>0923-01.2</t>
  </si>
  <si>
    <t>Stáj 2</t>
  </si>
  <si>
    <t>{463d3e60-66a1-41a9-b4f4-6e621e448ba6}</t>
  </si>
  <si>
    <t>0923-01.3</t>
  </si>
  <si>
    <t>Stáj 3</t>
  </si>
  <si>
    <t>{10aa5cca-ab0b-479b-9f07-b7b26275d11d}</t>
  </si>
  <si>
    <t>0923-01.4</t>
  </si>
  <si>
    <t>Stáj 4</t>
  </si>
  <si>
    <t>{be79b987-ff73-4a7d-b3e6-4decca75a2de}</t>
  </si>
  <si>
    <t>KRYCÍ LIST SOUPISU PRACÍ</t>
  </si>
  <si>
    <t>Objekt:</t>
  </si>
  <si>
    <t>0923-01.1 - Stáj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</si>
  <si>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</si>
  <si>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</si>
  <si>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</si>
  <si>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</si>
  <si>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</si>
  <si>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</si>
  <si>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</si>
  <si>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</si>
  <si>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</si>
  <si>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</si>
  <si>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</si>
  <si>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</si>
  <si>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</si>
  <si>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</si>
  <si>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</si>
  <si>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</si>
  <si>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</si>
  <si>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</si>
  <si>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722 - Zdravotechnika - vnitřní vodovod</t>
  </si>
  <si>
    <t xml:space="preserve">    751 - Vzduchotechnika</t>
  </si>
  <si>
    <t xml:space="preserve">    762 - Konstrukce tesařské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</si>
  <si>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</si>
  <si>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</si>
  <si>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</si>
  <si>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</si>
  <si>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</si>
  <si>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</si>
  <si>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</si>
  <si>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</si>
  <si>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</si>
  <si>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</si>
  <si>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</si>
  <si>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</si>
  <si>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</si>
  <si>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</si>
  <si>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</si>
  <si>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</si>
  <si>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</si>
  <si>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</si>
  <si>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</si>
  <si>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</si>
  <si>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</si>
  <si>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</si>
  <si>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</si>
  <si>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113107422</t>
  </si>
  <si>
    <t>Odstranění podkladu z kameniva drceného tl přes 100 do 200 mm při překopech strojně pl do 15 m2</t>
  </si>
  <si>
    <t>m2</t>
  </si>
  <si>
    <t>4</t>
  </si>
  <si>
    <t>-616353467</t>
  </si>
  <si>
    <t>VV</t>
  </si>
  <si>
    <t>5,00*0,50</t>
  </si>
  <si>
    <t>Součet</t>
  </si>
  <si>
    <t>113107430</t>
  </si>
  <si>
    <t>Odstranění podkladu z betonu prostého tl do 100 mm při překopech strojně pl do 15 m2</t>
  </si>
  <si>
    <t>-582562462</t>
  </si>
  <si>
    <t>3</t>
  </si>
  <si>
    <t>122251102</t>
  </si>
  <si>
    <t>Odkopávky a prokopávky nezapažené v hornině třídy těžitelnosti I skupiny 3 objem do 50 m3 strojně</t>
  </si>
  <si>
    <t>m3</t>
  </si>
  <si>
    <t>492076560</t>
  </si>
  <si>
    <t>(314,50-0,45*0,45*20-2,92-0,50*0,50*4)*0,10</t>
  </si>
  <si>
    <t>131251100</t>
  </si>
  <si>
    <t>Hloubení jam nezapažených v hornině třídy těžitelnosti I skupiny 3 objem do 20 m3 strojně</t>
  </si>
  <si>
    <t>-1385276253</t>
  </si>
  <si>
    <t>"podlahové jímky"</t>
  </si>
  <si>
    <t>1,10*1,10*0,60*2</t>
  </si>
  <si>
    <t>5</t>
  </si>
  <si>
    <t>132251101</t>
  </si>
  <si>
    <t>Hloubení rýh nezapažených š do 800 mm v hornině třídy těžitelnosti I skupiny 3 objem do 20 m3 strojně</t>
  </si>
  <si>
    <t>-1902904323</t>
  </si>
  <si>
    <t>"vodovod"</t>
  </si>
  <si>
    <t>(11,00+7,00)*0,50*1,50</t>
  </si>
  <si>
    <t>6</t>
  </si>
  <si>
    <t>162551108</t>
  </si>
  <si>
    <t>Vodorovné přemístění přes 2 500 do 3000 m výkopku/sypaniny z horniny třídy těžitelnosti I skupiny 1 až 3</t>
  </si>
  <si>
    <t>1399346498</t>
  </si>
  <si>
    <t>30,653+1,452</t>
  </si>
  <si>
    <t>(11,00+7,00)*0,50*(0,15+0,20)</t>
  </si>
  <si>
    <t>7</t>
  </si>
  <si>
    <t>166151101</t>
  </si>
  <si>
    <t>Přehození neulehlého výkopku z horniny třídy těžitelnosti I skupiny 1 až 3 strojně</t>
  </si>
  <si>
    <t>1318457591</t>
  </si>
  <si>
    <t>(11,00+7,00)*0,50*(1,50-(0,15+0,20))</t>
  </si>
  <si>
    <t>8</t>
  </si>
  <si>
    <t>167151101</t>
  </si>
  <si>
    <t>Nakládání výkopku z hornin třídy těžitelnosti I skupiny 1 až 3 do 100 m3</t>
  </si>
  <si>
    <t>-787776426</t>
  </si>
  <si>
    <t>9</t>
  </si>
  <si>
    <t>171152501</t>
  </si>
  <si>
    <t>Zhutnění podloží z hornin soudržných nebo nesoudržných pod násypy</t>
  </si>
  <si>
    <t>-1909100602</t>
  </si>
  <si>
    <t>306,53</t>
  </si>
  <si>
    <t>(11,00+7,00)*0,50</t>
  </si>
  <si>
    <t>10</t>
  </si>
  <si>
    <t>171201221</t>
  </si>
  <si>
    <t>Poplatek za uložení na skládce (skládkovné) zeminy a kamení kód odpadu 17 05 04</t>
  </si>
  <si>
    <t>t</t>
  </si>
  <si>
    <t>658019900</t>
  </si>
  <si>
    <t>35,255*2,000</t>
  </si>
  <si>
    <t>11</t>
  </si>
  <si>
    <t>171251201</t>
  </si>
  <si>
    <t>Uložení sypaniny na skládky nebo meziskládky</t>
  </si>
  <si>
    <t>1213468515</t>
  </si>
  <si>
    <t>12</t>
  </si>
  <si>
    <t>174151101</t>
  </si>
  <si>
    <t>Zásyp jam, šachet rýh nebo kolem objektů sypaninou se zhutněním</t>
  </si>
  <si>
    <t>1075126685</t>
  </si>
  <si>
    <t>Zakládání</t>
  </si>
  <si>
    <t>13</t>
  </si>
  <si>
    <t>218111113</t>
  </si>
  <si>
    <t>Odvětrání radonu vodorovné drenážní kladené do štěrkového podsypu z plastových perforovaných trubek DN přes 80 do 100 mm</t>
  </si>
  <si>
    <t>m</t>
  </si>
  <si>
    <t>-1250047631</t>
  </si>
  <si>
    <t>10,52*8</t>
  </si>
  <si>
    <t>14</t>
  </si>
  <si>
    <t>218111114</t>
  </si>
  <si>
    <t>Odvětrání radonu vodorovné drenážní kladené do štěrkového podsypu z plastových perforovaných trubek DN přes 100 do 125 mm</t>
  </si>
  <si>
    <t>435064713</t>
  </si>
  <si>
    <t>28,90*2</t>
  </si>
  <si>
    <t>218121112</t>
  </si>
  <si>
    <t>Odvětrání radonu svislé z plastových trubek DN přes 110 do 125 mm</t>
  </si>
  <si>
    <t>-1140310782</t>
  </si>
  <si>
    <t>1,80*4</t>
  </si>
  <si>
    <t>16</t>
  </si>
  <si>
    <t>271532212</t>
  </si>
  <si>
    <t>Podsyp pod základové konstrukce se zhutněním z hrubého kameniva frakce 16 až 32 mm</t>
  </si>
  <si>
    <t>-579827372</t>
  </si>
  <si>
    <t>1,10*1,10*0,10*2</t>
  </si>
  <si>
    <t>17</t>
  </si>
  <si>
    <t>271562211</t>
  </si>
  <si>
    <t>Podsyp pod základové konstrukce se zhutněním z drobného kameniva frakce 0 až 4 mm</t>
  </si>
  <si>
    <t>-874001561</t>
  </si>
  <si>
    <t>306,53*0,02</t>
  </si>
  <si>
    <t>18</t>
  </si>
  <si>
    <t>273321611</t>
  </si>
  <si>
    <t>Základové desky ze ŽB bez zvýšených nároků na prostředí tř. C 30/37</t>
  </si>
  <si>
    <t>-552025000</t>
  </si>
  <si>
    <t>306,53*0,13</t>
  </si>
  <si>
    <t>1,10*1,10*0,20*2</t>
  </si>
  <si>
    <t>19</t>
  </si>
  <si>
    <t>273362021</t>
  </si>
  <si>
    <t>Výztuž základových desek svařovanými sítěmi Kari</t>
  </si>
  <si>
    <t>-1558912211</t>
  </si>
  <si>
    <t>306,53*0,005267*1,10</t>
  </si>
  <si>
    <t>1,10*1,10*2*0,005267*1,10</t>
  </si>
  <si>
    <t>20</t>
  </si>
  <si>
    <t>279113132</t>
  </si>
  <si>
    <t>Základová zeď tl přes 150 do 200 mm z tvárnic ztraceného bednění včetně výplně z betonu tř. C 16/20</t>
  </si>
  <si>
    <t>-1592087109</t>
  </si>
  <si>
    <t>0,60*0,50*4*2</t>
  </si>
  <si>
    <t>279361821</t>
  </si>
  <si>
    <t>Výztuž základových zdí nosných betonářskou ocelí 10 505</t>
  </si>
  <si>
    <t>-883087179</t>
  </si>
  <si>
    <t>0,60/0,40*0,50*2*4*2*0,000888*1,10</t>
  </si>
  <si>
    <t>0,60*2*0,50/0,25*4*2*0,000617*1,10</t>
  </si>
  <si>
    <t>Svislé a kompletní konstrukce</t>
  </si>
  <si>
    <t>22</t>
  </si>
  <si>
    <t>317944323</t>
  </si>
  <si>
    <t>Válcované nosníky č.14 až 22 dodatečně osazované do připravených otvorů</t>
  </si>
  <si>
    <t>175587303</t>
  </si>
  <si>
    <t>2,40*2*0,0179*1,03</t>
  </si>
  <si>
    <t>23</t>
  </si>
  <si>
    <t>346244381</t>
  </si>
  <si>
    <t>Plentování jednostranné v do 200 mm válcovaných nosníků cihlami</t>
  </si>
  <si>
    <t>662386660</t>
  </si>
  <si>
    <t>2,40*0,16*2</t>
  </si>
  <si>
    <t>Vodorovné konstrukce</t>
  </si>
  <si>
    <t>24</t>
  </si>
  <si>
    <t>451572111</t>
  </si>
  <si>
    <t>Lože pod potrubí otevřený výkop z kameniva drobného těženého</t>
  </si>
  <si>
    <t>-1877925226</t>
  </si>
  <si>
    <t>Komunikace pozemní</t>
  </si>
  <si>
    <t>25</t>
  </si>
  <si>
    <t>564740113</t>
  </si>
  <si>
    <t>Podklad z kameniva hrubého drceného vel. 16-32 mm plochy přes 100 m2 tl 140 mm</t>
  </si>
  <si>
    <t>-643157155</t>
  </si>
  <si>
    <t>26</t>
  </si>
  <si>
    <t>564841013</t>
  </si>
  <si>
    <t>Podklad ze štěrkodrtě ŠD plochy do 100 m2 tl 140 mm</t>
  </si>
  <si>
    <t>-93965950</t>
  </si>
  <si>
    <t>27</t>
  </si>
  <si>
    <t>564861011</t>
  </si>
  <si>
    <t>Podklad ze štěrkodrtě ŠD plochy do 100 m2 tl 200 mm</t>
  </si>
  <si>
    <t>130836355</t>
  </si>
  <si>
    <t>28</t>
  </si>
  <si>
    <t>573231108</t>
  </si>
  <si>
    <t>Postřik živičný spojovací ze silniční emulze v množství 0,50 kg/m2</t>
  </si>
  <si>
    <t>-509983680</t>
  </si>
  <si>
    <t>29</t>
  </si>
  <si>
    <t>581111111</t>
  </si>
  <si>
    <t>Kryt cementobetonový vozovek skupiny CB I tl 100 mm</t>
  </si>
  <si>
    <t>779606504</t>
  </si>
  <si>
    <t>Úpravy povrchů, podlahy a osazování výplní</t>
  </si>
  <si>
    <t>30</t>
  </si>
  <si>
    <t>612135101</t>
  </si>
  <si>
    <t>Hrubá výplň rýh ve stěnách maltou jakékoli šířky rýhy</t>
  </si>
  <si>
    <t>1618790017</t>
  </si>
  <si>
    <t>7,20*0,15</t>
  </si>
  <si>
    <t>4,00*0,10</t>
  </si>
  <si>
    <t>31</t>
  </si>
  <si>
    <t>612325223</t>
  </si>
  <si>
    <t>Vápenocementová štuková omítka malých ploch přes 0,25 do 1 m2 na stěnách</t>
  </si>
  <si>
    <t>kus</t>
  </si>
  <si>
    <t>723573074</t>
  </si>
  <si>
    <t>4,00</t>
  </si>
  <si>
    <t>32</t>
  </si>
  <si>
    <t>612325225</t>
  </si>
  <si>
    <t>Vápenocementová štuková omítka malých ploch přes 1 do 4 m2 na stěnách</t>
  </si>
  <si>
    <t>-1916146670</t>
  </si>
  <si>
    <t>33</t>
  </si>
  <si>
    <t>612325302</t>
  </si>
  <si>
    <t>Vápenocementová štuková omítka ostění nebo nadpraží</t>
  </si>
  <si>
    <t>1027394240</t>
  </si>
  <si>
    <t>(2,00+2,90*2)*0,90</t>
  </si>
  <si>
    <t>34</t>
  </si>
  <si>
    <t>612325419</t>
  </si>
  <si>
    <t>Oprava vnitřní vápenocementové hladké omítky stěn v rozsahu plochy přes 30 do 50 % s celoplošným přeštukováním</t>
  </si>
  <si>
    <t>-1753137920</t>
  </si>
  <si>
    <t>"sokl"</t>
  </si>
  <si>
    <t>66,923</t>
  </si>
  <si>
    <t>35</t>
  </si>
  <si>
    <t>617633111</t>
  </si>
  <si>
    <t>Stěrka z těsnící malty dvouvrstvá vnitřních ploch šachet čtyř a vícehranných</t>
  </si>
  <si>
    <t>-1281418580</t>
  </si>
  <si>
    <t>0,60*0,60*2</t>
  </si>
  <si>
    <t>36</t>
  </si>
  <si>
    <t>631311131</t>
  </si>
  <si>
    <t>Doplnění dosavadních mazanin betonem prostým plochy do 1 m2 tloušťky přes 80 mm</t>
  </si>
  <si>
    <t>-283034515</t>
  </si>
  <si>
    <t>7,00*0,10*0,10</t>
  </si>
  <si>
    <t>37</t>
  </si>
  <si>
    <t>632621134</t>
  </si>
  <si>
    <t>Litý asfalt o tl vrstvy přes 30 do 40 mm rozprostřený ručně</t>
  </si>
  <si>
    <t>1354352837</t>
  </si>
  <si>
    <t>38</t>
  </si>
  <si>
    <t>632621136</t>
  </si>
  <si>
    <t>Příplatek k litému asfaltu za zdrsňovací posyp a ruční zaválcování</t>
  </si>
  <si>
    <t>431558336</t>
  </si>
  <si>
    <t>39</t>
  </si>
  <si>
    <t>634112116</t>
  </si>
  <si>
    <t>Obvodová dilatace podlahovým páskem z pěnového PE mezi stěnou a mazaninou nebo potěrem v 180 mm</t>
  </si>
  <si>
    <t>1717971466</t>
  </si>
  <si>
    <t>89,23+Pi*0,20*2*4</t>
  </si>
  <si>
    <t>40</t>
  </si>
  <si>
    <t>634113115</t>
  </si>
  <si>
    <t>Výplň dilatačních spár mazanin plastovým profilem v 80 mm</t>
  </si>
  <si>
    <t>1544873953</t>
  </si>
  <si>
    <t>41</t>
  </si>
  <si>
    <t>634911134</t>
  </si>
  <si>
    <t>Řezání dilatačních spár š 20 mm hl přes 50 do 80 mm v čerstvé betonové mazanině</t>
  </si>
  <si>
    <t>1058750581</t>
  </si>
  <si>
    <t>25,12*2+12,52*4+4,00*4+1,00*4</t>
  </si>
  <si>
    <t>Trubní vedení</t>
  </si>
  <si>
    <t>42</t>
  </si>
  <si>
    <t>871161141</t>
  </si>
  <si>
    <t>Montáž potrubí z PE100 SDR 11 otevřený výkop svařovaných na tupo D 32 x 3,0 mm</t>
  </si>
  <si>
    <t>-540344243</t>
  </si>
  <si>
    <t>11,00+7,00</t>
  </si>
  <si>
    <t>43</t>
  </si>
  <si>
    <t>M</t>
  </si>
  <si>
    <t>28613170</t>
  </si>
  <si>
    <t>trubka vodovodní PE100 SDR11 se signalizační vrstvou 32x3,0mm</t>
  </si>
  <si>
    <t>-1929029662</t>
  </si>
  <si>
    <t>18*1,015 'Přepočtené koeficientem množství</t>
  </si>
  <si>
    <t>44</t>
  </si>
  <si>
    <t>871181141</t>
  </si>
  <si>
    <t>Montáž potrubí z PE100 SDR 11 otevřený výkop svařovaných na tupo D 50 x 4,6 mm</t>
  </si>
  <si>
    <t>-2099399536</t>
  </si>
  <si>
    <t>"chránička"</t>
  </si>
  <si>
    <t>1,00</t>
  </si>
  <si>
    <t>45</t>
  </si>
  <si>
    <t>28613172</t>
  </si>
  <si>
    <t>trubka vodovodní PE100 SDR11 se signalizační vrstvou 50x4,6mm</t>
  </si>
  <si>
    <t>-9410627</t>
  </si>
  <si>
    <t>1*1,015 'Přepočtené koeficientem množství</t>
  </si>
  <si>
    <t>46</t>
  </si>
  <si>
    <t>879171111</t>
  </si>
  <si>
    <t>Montáž vodovodní přípojky na potrubí DN 32</t>
  </si>
  <si>
    <t>-399859353</t>
  </si>
  <si>
    <t>47</t>
  </si>
  <si>
    <t>891161321</t>
  </si>
  <si>
    <t>Montáž vodovodních šoupátek domovní přípojky se závitovými konci PN16 otevřený výkop G 1"</t>
  </si>
  <si>
    <t>533663200</t>
  </si>
  <si>
    <t>48</t>
  </si>
  <si>
    <t>55114104</t>
  </si>
  <si>
    <t>kohout kulový 2x vnější závit páčka PN 42 T 185°C 1/2" červený</t>
  </si>
  <si>
    <t>-485234093</t>
  </si>
  <si>
    <t>49</t>
  </si>
  <si>
    <t>891171322</t>
  </si>
  <si>
    <t>Montáž vodovodních šoupátek vevařovacích PE konec SDR11 PN16 otevřený výkop DN 32/40</t>
  </si>
  <si>
    <t>459035879</t>
  </si>
  <si>
    <t>50</t>
  </si>
  <si>
    <t>42221145</t>
  </si>
  <si>
    <t>šoupátko s PE vevařovacími konci voda PN10 DN 32/40 PE 100</t>
  </si>
  <si>
    <t>268519969</t>
  </si>
  <si>
    <t>51</t>
  </si>
  <si>
    <t>891249111</t>
  </si>
  <si>
    <t>Montáž navrtávacích pasů na potrubí z jakýchkoli trub DN 80</t>
  </si>
  <si>
    <t>-455687313</t>
  </si>
  <si>
    <t>52</t>
  </si>
  <si>
    <t>42271412</t>
  </si>
  <si>
    <t>pás navrtávací z tvárné litiny DN 80, pro litinové a ocelové potrubí, se závitovým výstupem 1",5/4",6/4",2"</t>
  </si>
  <si>
    <t>-693021461</t>
  </si>
  <si>
    <t>53</t>
  </si>
  <si>
    <t>42291072</t>
  </si>
  <si>
    <t>souprava zemní pro šoupátka DN 40-50mm Rd 1,5m</t>
  </si>
  <si>
    <t>1041036577</t>
  </si>
  <si>
    <t>54</t>
  </si>
  <si>
    <t>892233122</t>
  </si>
  <si>
    <t>Proplach a dezinfekce vodovodního potrubí DN od 40 do 70</t>
  </si>
  <si>
    <t>38269420</t>
  </si>
  <si>
    <t>55</t>
  </si>
  <si>
    <t>892241111</t>
  </si>
  <si>
    <t>Tlaková zkouška vodou potrubí DN do 80</t>
  </si>
  <si>
    <t>592130568</t>
  </si>
  <si>
    <t>56</t>
  </si>
  <si>
    <t>899401112</t>
  </si>
  <si>
    <t>Osazení poklopů litinových šoupátkových</t>
  </si>
  <si>
    <t>-1282212831</t>
  </si>
  <si>
    <t>57</t>
  </si>
  <si>
    <t>42291352</t>
  </si>
  <si>
    <t>poklop litinový šoupátkový pro zemní soupravy osazení do terénu a do vozovky</t>
  </si>
  <si>
    <t>1762586363</t>
  </si>
  <si>
    <t>58</t>
  </si>
  <si>
    <t>899721111</t>
  </si>
  <si>
    <t>Signalizační vodič DN do 150 mm na potrubí</t>
  </si>
  <si>
    <t>-2135387247</t>
  </si>
  <si>
    <t>59</t>
  </si>
  <si>
    <t>899722114</t>
  </si>
  <si>
    <t>Krytí potrubí z plastů výstražnou fólií z PVC 40 cm</t>
  </si>
  <si>
    <t>1405559901</t>
  </si>
  <si>
    <t>Ostatní konstrukce a práce, bourání</t>
  </si>
  <si>
    <t>60</t>
  </si>
  <si>
    <t>919735122</t>
  </si>
  <si>
    <t>Řezání stávajícího betonového krytu hl přes 50 do 100 mm</t>
  </si>
  <si>
    <t>1704393389</t>
  </si>
  <si>
    <t>5,00*2</t>
  </si>
  <si>
    <t>61</t>
  </si>
  <si>
    <t>952901311</t>
  </si>
  <si>
    <t>Vyčištění budov zemědělských objektů při jakékoliv výšce podlaží</t>
  </si>
  <si>
    <t>-643160596</t>
  </si>
  <si>
    <t>62</t>
  </si>
  <si>
    <t>953943122</t>
  </si>
  <si>
    <t>Osazování výrobků přes 1 do 5 kg/kus do betonu</t>
  </si>
  <si>
    <t>138850089</t>
  </si>
  <si>
    <t>63</t>
  </si>
  <si>
    <t>13010414</t>
  </si>
  <si>
    <t>úhelník ocelový rovnostranný jakost S235JR (11 375) 40x40x4mm</t>
  </si>
  <si>
    <t>678148850</t>
  </si>
  <si>
    <t>0,60*4*2*0,00261*1,05</t>
  </si>
  <si>
    <t>64</t>
  </si>
  <si>
    <t>953961212</t>
  </si>
  <si>
    <t>Kotvy chemickou patronou M 10 hl 90 mm do betonu, ŽB nebo kamene s vyvrtáním otvoru</t>
  </si>
  <si>
    <t>-146055368</t>
  </si>
  <si>
    <t>2*4*2</t>
  </si>
  <si>
    <t>65</t>
  </si>
  <si>
    <t>953965115</t>
  </si>
  <si>
    <t>Kotevní šroub pro chemické kotvy M 10 dl 130 mm</t>
  </si>
  <si>
    <t>1840387444</t>
  </si>
  <si>
    <t>66</t>
  </si>
  <si>
    <t>961044111</t>
  </si>
  <si>
    <t>Bourání základů z betonu prostého</t>
  </si>
  <si>
    <t>697175077</t>
  </si>
  <si>
    <t>"u pitného žlabu"</t>
  </si>
  <si>
    <t>6,00*1,50*0,15</t>
  </si>
  <si>
    <t>67</t>
  </si>
  <si>
    <t>967031132</t>
  </si>
  <si>
    <t>Přisekání rovných ostění v cihelném zdivu na MV nebo MVC</t>
  </si>
  <si>
    <t>21452304</t>
  </si>
  <si>
    <t>3,10*0,90*2</t>
  </si>
  <si>
    <t>68</t>
  </si>
  <si>
    <t>971033651</t>
  </si>
  <si>
    <t>Vybourání otvorů ve zdivu cihelném pl do 4 m2 na MVC nebo MV tl do 600 mm</t>
  </si>
  <si>
    <t>-1222661043</t>
  </si>
  <si>
    <t>3,10*0,35*0,90*2</t>
  </si>
  <si>
    <t>69</t>
  </si>
  <si>
    <t>974031153</t>
  </si>
  <si>
    <t>Vysekání rýh ve zdivu cihelném hl do 100 mm š do 100 mm</t>
  </si>
  <si>
    <t>1543146199</t>
  </si>
  <si>
    <t>70</t>
  </si>
  <si>
    <t>974031164</t>
  </si>
  <si>
    <t>Vysekání rýh ve zdivu cihelném hl do 150 mm š do 150 mm</t>
  </si>
  <si>
    <t>1314201516</t>
  </si>
  <si>
    <t>71</t>
  </si>
  <si>
    <t>974042553</t>
  </si>
  <si>
    <t>Vysekání rýh v dlažbě betonové nebo jiné monolitické hl do 100 mm š do 100 mm</t>
  </si>
  <si>
    <t>-1041446393</t>
  </si>
  <si>
    <t>72</t>
  </si>
  <si>
    <t>977151113</t>
  </si>
  <si>
    <t>Jádrové vrty diamantovými korunkami do stavebních materiálů D přes 40 do 50 mm</t>
  </si>
  <si>
    <t>-319672372</t>
  </si>
  <si>
    <t>73</t>
  </si>
  <si>
    <t>978013161</t>
  </si>
  <si>
    <t>Otlučení (osekání) vnitřní vápenné nebo vápenocementové omítky stěn v rozsahu přes 30 do 50 %</t>
  </si>
  <si>
    <t>1189173838</t>
  </si>
  <si>
    <t>(14,39+16,76+11,62+18,37+15,35+12,74)*0,75</t>
  </si>
  <si>
    <t>74</t>
  </si>
  <si>
    <t>985112111</t>
  </si>
  <si>
    <t>Odsekání degradovaného betonu stěn tl do 10 mm</t>
  </si>
  <si>
    <t>1246939118</t>
  </si>
  <si>
    <t>"betonové sloupy"</t>
  </si>
  <si>
    <t>Pi*0,20*1,80*2*4</t>
  </si>
  <si>
    <t>75</t>
  </si>
  <si>
    <t>985112193</t>
  </si>
  <si>
    <t>Příplatek k odsekání degradovaného betonu za plochu do 10 m2 jednotlivě</t>
  </si>
  <si>
    <t>659848190</t>
  </si>
  <si>
    <t>76</t>
  </si>
  <si>
    <t>985131111</t>
  </si>
  <si>
    <t>Očištění ploch stěn, rubu kleneb a podlah tlakovou vodou</t>
  </si>
  <si>
    <t>759574154</t>
  </si>
  <si>
    <t>77</t>
  </si>
  <si>
    <t>985311111</t>
  </si>
  <si>
    <t>Reprofilace stěn cementovou sanační maltou tl do 10 mm</t>
  </si>
  <si>
    <t>-270974860</t>
  </si>
  <si>
    <t>78</t>
  </si>
  <si>
    <t>985311912</t>
  </si>
  <si>
    <t>Příplatek při reprofilaci sanační maltou za plochu do 10 m2 jednotlivě</t>
  </si>
  <si>
    <t>-726284829</t>
  </si>
  <si>
    <t>79</t>
  </si>
  <si>
    <t>985311913</t>
  </si>
  <si>
    <t>Příplatek při reprofilaci sanační maltou za větší členitost povrchu (sloupy, výklenky)</t>
  </si>
  <si>
    <t>876323684</t>
  </si>
  <si>
    <t>80</t>
  </si>
  <si>
    <t>985324211</t>
  </si>
  <si>
    <t>Ochranný akrylátový nátěr betonu dvojnásobný s impregnací S2 (OS-B)</t>
  </si>
  <si>
    <t>2118533441</t>
  </si>
  <si>
    <t>81</t>
  </si>
  <si>
    <t>985324912</t>
  </si>
  <si>
    <t>Příplatek k cenám ochranných nátěrů betonu za plochu do 10 m2 jednotlivě</t>
  </si>
  <si>
    <t>1340035212</t>
  </si>
  <si>
    <t>997</t>
  </si>
  <si>
    <t>Přesun sutě</t>
  </si>
  <si>
    <t>82</t>
  </si>
  <si>
    <t>997013151</t>
  </si>
  <si>
    <t>Vnitrostaveništní doprava suti a vybouraných hmot pro budovy v do 6 m s omezením mechanizace</t>
  </si>
  <si>
    <t>1523431364</t>
  </si>
  <si>
    <t>83</t>
  </si>
  <si>
    <t>997013501</t>
  </si>
  <si>
    <t>Odvoz suti a vybouraných hmot na skládku nebo meziskládku do 1 km se složením</t>
  </si>
  <si>
    <t>251527798</t>
  </si>
  <si>
    <t>84</t>
  </si>
  <si>
    <t>997013509</t>
  </si>
  <si>
    <t>Příplatek k odvozu suti a vybouraných hmot na skládku ZKD 1 km přes 1 km</t>
  </si>
  <si>
    <t>-1451385168</t>
  </si>
  <si>
    <t>9,903*5 'Přepočtené koeficientem množství</t>
  </si>
  <si>
    <t>85</t>
  </si>
  <si>
    <t>997013631</t>
  </si>
  <si>
    <t>Poplatek za uložení na skládce (skládkovné) stavebního odpadu směsného kód odpadu 17 09 04</t>
  </si>
  <si>
    <t>-125288117</t>
  </si>
  <si>
    <t>86</t>
  </si>
  <si>
    <t>997221612</t>
  </si>
  <si>
    <t>Nakládání vybouraných hmot na dopravní prostředky pro vodorovnou dopravu</t>
  </si>
  <si>
    <t>33774025</t>
  </si>
  <si>
    <t>998</t>
  </si>
  <si>
    <t>Přesun hmot</t>
  </si>
  <si>
    <t>87</t>
  </si>
  <si>
    <t>998017001</t>
  </si>
  <si>
    <t>Přesun hmot s omezením mechanizace pro budovy v do 6 m</t>
  </si>
  <si>
    <t>-1957787894</t>
  </si>
  <si>
    <t>PSV</t>
  </si>
  <si>
    <t>Práce a dodávky PSV</t>
  </si>
  <si>
    <t>711</t>
  </si>
  <si>
    <t>Izolace proti vodě, vlhkosti a plynům</t>
  </si>
  <si>
    <t>88</t>
  </si>
  <si>
    <t>711411002</t>
  </si>
  <si>
    <t>Provedení izolace proti tlakové vodě vodorovné za studena lakem asfaltovým</t>
  </si>
  <si>
    <t>1069952012</t>
  </si>
  <si>
    <t>89</t>
  </si>
  <si>
    <t>11163150</t>
  </si>
  <si>
    <t>lak penetrační asfaltový</t>
  </si>
  <si>
    <t>-1283769740</t>
  </si>
  <si>
    <t>306,53*0,00039 'Přepočtené koeficientem množství</t>
  </si>
  <si>
    <t>90</t>
  </si>
  <si>
    <t>711413111</t>
  </si>
  <si>
    <t>Izolace proti vodě za studena vodorovná těsnicí hmotou dvousložkovou na bázi polymery modifikované živičné emulze</t>
  </si>
  <si>
    <t>1531497201</t>
  </si>
  <si>
    <t>91</t>
  </si>
  <si>
    <t>711413121</t>
  </si>
  <si>
    <t>Izolace proti vodě za studena svislá těsnicí hmotou dvousložkovou na bázi polymery modifikované živičné emulze</t>
  </si>
  <si>
    <t>1280396477</t>
  </si>
  <si>
    <t>92</t>
  </si>
  <si>
    <t>711441559</t>
  </si>
  <si>
    <t>Provedení izolace proti tlakové vodě vodorovné přitavením pásu NAIP</t>
  </si>
  <si>
    <t>-1947506653</t>
  </si>
  <si>
    <t>93</t>
  </si>
  <si>
    <t>62852013</t>
  </si>
  <si>
    <t>pás asfaltový natavitelný modifikovaný SBS s vložkou ze skleněné rohože a spalitelnou PE fólií na horním i spodním povrchu tl 2,7mm</t>
  </si>
  <si>
    <t>836316203</t>
  </si>
  <si>
    <t>306,53*1,1655 'Přepočtené koeficientem množství</t>
  </si>
  <si>
    <t>94</t>
  </si>
  <si>
    <t>998711201</t>
  </si>
  <si>
    <t>Přesun hmot procentní pro izolace proti vodě, vlhkosti a plynům v objektech v do 6 m</t>
  </si>
  <si>
    <t>%</t>
  </si>
  <si>
    <t>744584192</t>
  </si>
  <si>
    <t>722</t>
  </si>
  <si>
    <t>Zdravotechnika - vnitřní vodovod</t>
  </si>
  <si>
    <t>95</t>
  </si>
  <si>
    <t>722174003</t>
  </si>
  <si>
    <t>Potrubí vodovodní plastové PPR svar polyfúze PN 16 D 25x3,5 mm</t>
  </si>
  <si>
    <t>-226550328</t>
  </si>
  <si>
    <t>96</t>
  </si>
  <si>
    <t>722290226</t>
  </si>
  <si>
    <t>Zkouška těsnosti vodovodního potrubí závitového DN do 50</t>
  </si>
  <si>
    <t>-977003388</t>
  </si>
  <si>
    <t>97</t>
  </si>
  <si>
    <t>722290234</t>
  </si>
  <si>
    <t>Proplach a dezinfekce vodovodního potrubí DN do 80</t>
  </si>
  <si>
    <t>-965283365</t>
  </si>
  <si>
    <t>98</t>
  </si>
  <si>
    <t>998722201</t>
  </si>
  <si>
    <t>Přesun hmot procentní pro vnitřní vodovod v objektech v do 6 m</t>
  </si>
  <si>
    <t>-2060398833</t>
  </si>
  <si>
    <t>751</t>
  </si>
  <si>
    <t>Vzduchotechnika</t>
  </si>
  <si>
    <t>99</t>
  </si>
  <si>
    <t>751398021</t>
  </si>
  <si>
    <t>Montáž větrací mřížky stěnové do 0,040 m2</t>
  </si>
  <si>
    <t>-808993179</t>
  </si>
  <si>
    <t>100</t>
  </si>
  <si>
    <t>55341426</t>
  </si>
  <si>
    <t>mřížka větrací nerezová se síťovinou 200x200mm</t>
  </si>
  <si>
    <t>-1326537346</t>
  </si>
  <si>
    <t>101</t>
  </si>
  <si>
    <t>998751201</t>
  </si>
  <si>
    <t>Přesun hmot procentní pro vzduchotechniku v objektech výšky do 12 m</t>
  </si>
  <si>
    <t>938872294</t>
  </si>
  <si>
    <t>762</t>
  </si>
  <si>
    <t>Konstrukce tesařské</t>
  </si>
  <si>
    <t>102</t>
  </si>
  <si>
    <t>762081150</t>
  </si>
  <si>
    <t>Hoblování hraněného řeziva ve staveništní dílně</t>
  </si>
  <si>
    <t>-806793959</t>
  </si>
  <si>
    <t>0,66*0,66*2</t>
  </si>
  <si>
    <t>103</t>
  </si>
  <si>
    <t>762812410</t>
  </si>
  <si>
    <t>Montáž zapuštěného záklopu z hoblovaných prken na sraz spáry nekryté</t>
  </si>
  <si>
    <t>-831773406</t>
  </si>
  <si>
    <t>104</t>
  </si>
  <si>
    <t>60516106</t>
  </si>
  <si>
    <t>řezivo borové sušené tl 50mm</t>
  </si>
  <si>
    <t>1168815053</t>
  </si>
  <si>
    <t>0,66*0,66*0,035*2*1,08</t>
  </si>
  <si>
    <t>105</t>
  </si>
  <si>
    <t>762895000</t>
  </si>
  <si>
    <t>Spojovací prostředky pro montáž záklopu, stropnice a podbíjení</t>
  </si>
  <si>
    <t>1934678779</t>
  </si>
  <si>
    <t>0,033/1,08</t>
  </si>
  <si>
    <t>106</t>
  </si>
  <si>
    <t>998762201</t>
  </si>
  <si>
    <t>Přesun hmot procentní pro kce tesařské v objektech v do 6 m</t>
  </si>
  <si>
    <t>37672730</t>
  </si>
  <si>
    <t>783</t>
  </si>
  <si>
    <t>Dokončovací práce - nátěry</t>
  </si>
  <si>
    <t>107</t>
  </si>
  <si>
    <t>783314101</t>
  </si>
  <si>
    <t>Základní jednonásobný syntetický nátěr zámečnických konstrukcí</t>
  </si>
  <si>
    <t>-1723367530</t>
  </si>
  <si>
    <t>0,60*0,40*2*4*2</t>
  </si>
  <si>
    <t>108</t>
  </si>
  <si>
    <t>783317101</t>
  </si>
  <si>
    <t>Krycí jednonásobný syntetický standardní nátěr zámečnických konstrukcí</t>
  </si>
  <si>
    <t>1701228612</t>
  </si>
  <si>
    <t>3,84*2</t>
  </si>
  <si>
    <t>784</t>
  </si>
  <si>
    <t>Dokončovací práce - malby a tapety</t>
  </si>
  <si>
    <t>109</t>
  </si>
  <si>
    <t>784181121</t>
  </si>
  <si>
    <t>Hloubková jednonásobná bezbarvá penetrace podkladu v místnostech v do 3,80 m</t>
  </si>
  <si>
    <t>1855990996</t>
  </si>
  <si>
    <t>"větrací potrubí"</t>
  </si>
  <si>
    <t>1,80*0,50*4</t>
  </si>
  <si>
    <t>110</t>
  </si>
  <si>
    <t>784211101</t>
  </si>
  <si>
    <t>Dvojnásobné bílé malby ze směsí za mokra výborně oděruvzdorných v místnostech v do 3,80 m</t>
  </si>
  <si>
    <t>1763907143</t>
  </si>
  <si>
    <t>VRN</t>
  </si>
  <si>
    <t>Vedlejší rozpočtové náklady</t>
  </si>
  <si>
    <t>VRN3</t>
  </si>
  <si>
    <t>Zařízení staveniště</t>
  </si>
  <si>
    <t>111</t>
  </si>
  <si>
    <t>030001000</t>
  </si>
  <si>
    <t>…</t>
  </si>
  <si>
    <t>1024</t>
  </si>
  <si>
    <t>-841160557</t>
  </si>
  <si>
    <t>VRN7</t>
  </si>
  <si>
    <t>Provozní vlivy</t>
  </si>
  <si>
    <t>112</t>
  </si>
  <si>
    <t>070001000</t>
  </si>
  <si>
    <t>-952459881</t>
  </si>
  <si>
    <t>0923-01.2 - Stáj 2</t>
  </si>
  <si>
    <t>-528949564</t>
  </si>
  <si>
    <t>5,50*0,50</t>
  </si>
  <si>
    <t>1859293096</t>
  </si>
  <si>
    <t>209,414*0,25</t>
  </si>
  <si>
    <t>1527589810</t>
  </si>
  <si>
    <t>(5,50+6,00)*0,50*1,50</t>
  </si>
  <si>
    <t>52,354+1,452</t>
  </si>
  <si>
    <t>(5,50+6,00)*0,50*(0,15+0,20)</t>
  </si>
  <si>
    <t>438904861</t>
  </si>
  <si>
    <t>(5,50+6,00)*0,50*(1,50-(0,15+0,20))</t>
  </si>
  <si>
    <t>209,414</t>
  </si>
  <si>
    <t>(5,50+6,00)*0,50</t>
  </si>
  <si>
    <t>55,819*2,000</t>
  </si>
  <si>
    <t>907471175</t>
  </si>
  <si>
    <t>8,10*8</t>
  </si>
  <si>
    <t>22,96*2</t>
  </si>
  <si>
    <t>209,414*0,02</t>
  </si>
  <si>
    <t>209,414*0,13</t>
  </si>
  <si>
    <t>209,414*0,005267*1,10</t>
  </si>
  <si>
    <t>-2009142680</t>
  </si>
  <si>
    <t>1698469371</t>
  </si>
  <si>
    <t>-69922918</t>
  </si>
  <si>
    <t>2084261841</t>
  </si>
  <si>
    <t>6,50*0,10</t>
  </si>
  <si>
    <t>148457437</t>
  </si>
  <si>
    <t>75,25</t>
  </si>
  <si>
    <t>1056051513</t>
  </si>
  <si>
    <t>6,00*0,10*0,10</t>
  </si>
  <si>
    <t>68,00</t>
  </si>
  <si>
    <t>8,93*5+22,44</t>
  </si>
  <si>
    <t>40381659</t>
  </si>
  <si>
    <t>5,50+12,50</t>
  </si>
  <si>
    <t>1221449768</t>
  </si>
  <si>
    <t>-785924520</t>
  </si>
  <si>
    <t>1806623879</t>
  </si>
  <si>
    <t>1477494169</t>
  </si>
  <si>
    <t>-1934843995</t>
  </si>
  <si>
    <t>1261904332</t>
  </si>
  <si>
    <t>-703421923</t>
  </si>
  <si>
    <t>1455313107</t>
  </si>
  <si>
    <t>49159973</t>
  </si>
  <si>
    <t>-1863934893</t>
  </si>
  <si>
    <t>-1770810131</t>
  </si>
  <si>
    <t>1674817630</t>
  </si>
  <si>
    <t>-1266382587</t>
  </si>
  <si>
    <t>-325404941</t>
  </si>
  <si>
    <t>722173303</t>
  </si>
  <si>
    <t>-1459701073</t>
  </si>
  <si>
    <t>2147324168</t>
  </si>
  <si>
    <t>-1749674995</t>
  </si>
  <si>
    <t>5,50*2</t>
  </si>
  <si>
    <t>6,50</t>
  </si>
  <si>
    <t>267102497</t>
  </si>
  <si>
    <t>1601356048</t>
  </si>
  <si>
    <t>(6,30+17,15+9,30+19,20+13,20+10,10)*1,00</t>
  </si>
  <si>
    <t>3,646*5 'Přepočtené koeficientem množství</t>
  </si>
  <si>
    <t>209,414*0,00039 'Přepočtené koeficientem množství</t>
  </si>
  <si>
    <t>209,414*1,1655 'Přepočtené koeficientem množství</t>
  </si>
  <si>
    <t>0923-01.3 - Stáj 3</t>
  </si>
  <si>
    <t>1019524087</t>
  </si>
  <si>
    <t>206070998</t>
  </si>
  <si>
    <t>122251103</t>
  </si>
  <si>
    <t>Odkopávky a prokopávky nezapažené v hornině třídy těžitelnosti I skupiny 3 objem do 100 m3 strojně</t>
  </si>
  <si>
    <t>-19979055</t>
  </si>
  <si>
    <t>202,29*0,35</t>
  </si>
  <si>
    <t>1759113288</t>
  </si>
  <si>
    <t>(5,50+21,50)*0,50*1,50</t>
  </si>
  <si>
    <t>70,802+1,452</t>
  </si>
  <si>
    <t>(5,50+21,50)*0,50*(0,15+0,20)</t>
  </si>
  <si>
    <t>-2068128429</t>
  </si>
  <si>
    <t>(5,50+21,50)*0,50*(1,50-(0,15+0,20))</t>
  </si>
  <si>
    <t>202,29</t>
  </si>
  <si>
    <t>(5,50+21,50)*0,50</t>
  </si>
  <si>
    <t>76,979*2,000</t>
  </si>
  <si>
    <t>-890882397</t>
  </si>
  <si>
    <t>8,10*7</t>
  </si>
  <si>
    <t>22,40*2</t>
  </si>
  <si>
    <t>202,29*0,02</t>
  </si>
  <si>
    <t>202,29*0,13</t>
  </si>
  <si>
    <t>202,29*0,005267*1,10</t>
  </si>
  <si>
    <t>779603478</t>
  </si>
  <si>
    <t>554862010</t>
  </si>
  <si>
    <t>1101393903</t>
  </si>
  <si>
    <t>-1277805077</t>
  </si>
  <si>
    <t>63,23</t>
  </si>
  <si>
    <t>-1994119494</t>
  </si>
  <si>
    <t>21,50*0,10*0,10</t>
  </si>
  <si>
    <t>68,69</t>
  </si>
  <si>
    <t>9,18*5+21,37</t>
  </si>
  <si>
    <t>-1707185368</t>
  </si>
  <si>
    <t>5,50+21,50</t>
  </si>
  <si>
    <t>1292196882</t>
  </si>
  <si>
    <t>27*1,015 'Přepočtené koeficientem množství</t>
  </si>
  <si>
    <t>54655882</t>
  </si>
  <si>
    <t>-1842000851</t>
  </si>
  <si>
    <t>913010208</t>
  </si>
  <si>
    <t>1113647835</t>
  </si>
  <si>
    <t>875389456</t>
  </si>
  <si>
    <t>2122638733</t>
  </si>
  <si>
    <t>619506287</t>
  </si>
  <si>
    <t>978171215</t>
  </si>
  <si>
    <t>1343449874</t>
  </si>
  <si>
    <t>1924831750</t>
  </si>
  <si>
    <t>-287951169</t>
  </si>
  <si>
    <t>-1344171594</t>
  </si>
  <si>
    <t>494493105</t>
  </si>
  <si>
    <t>-1590835595</t>
  </si>
  <si>
    <t>2006701472</t>
  </si>
  <si>
    <t>530498320</t>
  </si>
  <si>
    <t>27,00</t>
  </si>
  <si>
    <t>-1627956125</t>
  </si>
  <si>
    <t>808382063</t>
  </si>
  <si>
    <t>-143299428</t>
  </si>
  <si>
    <t>(9,20+13,20+10,53+13,11+8,81+8,38)*1,00</t>
  </si>
  <si>
    <t>3,647*5 'Přepočtené koeficientem množství</t>
  </si>
  <si>
    <t>202,29*0,00039 'Přepočtené koeficientem množství</t>
  </si>
  <si>
    <t>202,29*1,1655 'Přepočtené koeficientem množství</t>
  </si>
  <si>
    <t>0923-01.4 - Stáj 4</t>
  </si>
  <si>
    <t>202,71*0,45</t>
  </si>
  <si>
    <t>91,22+1,452</t>
  </si>
  <si>
    <t>92,672*2,000</t>
  </si>
  <si>
    <t>202,71*0,02</t>
  </si>
  <si>
    <t>202,71*0,13</t>
  </si>
  <si>
    <t>202,71*0,005267*1,10</t>
  </si>
  <si>
    <t>63,80</t>
  </si>
  <si>
    <t>9,13*5+21,44</t>
  </si>
  <si>
    <t>(5,70+16,90+9,20+16,90+5,10+10,00)*1,00</t>
  </si>
  <si>
    <t>1,564*5 'Přepočtené koeficientem množství</t>
  </si>
  <si>
    <t>202,71*0,00039 'Přepočtené koeficientem množství</t>
  </si>
  <si>
    <t>202,71*1,1655 'Přepočtené koeficientem množství</t>
  </si>
  <si>
    <t>0923-01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</si>
</sst>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8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22" t="s">
        <v>820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20"/>
      <c r="BE5" s="219" t="s">
        <v>14</v>
      </c>
      <c r="BS5" s="17" t="s">
        <v>6</v>
      </c>
    </row>
    <row r="6" spans="2:71" s="1" customFormat="1" ht="36.95" customHeight="1">
      <c r="B6" s="20"/>
      <c r="D6" s="26" t="s">
        <v>15</v>
      </c>
      <c r="K6" s="224" t="s">
        <v>16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20"/>
      <c r="BE6" s="220"/>
      <c r="BS6" s="17" t="s">
        <v>6</v>
      </c>
    </row>
    <row r="7" spans="2:71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0"/>
      <c r="BS7" s="17" t="s">
        <v>6</v>
      </c>
    </row>
    <row r="8" spans="2:71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20"/>
      <c r="BS8" s="17" t="s">
        <v>6</v>
      </c>
    </row>
    <row r="9" spans="2:71" s="1" customFormat="1" ht="14.45" customHeight="1">
      <c r="B9" s="20"/>
      <c r="AR9" s="20"/>
      <c r="BE9" s="220"/>
      <c r="BS9" s="17" t="s">
        <v>6</v>
      </c>
    </row>
    <row r="10" spans="2:71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20"/>
      <c r="BS10" s="17" t="s">
        <v>6</v>
      </c>
    </row>
    <row r="11" spans="2:71" s="1" customFormat="1" ht="18.4" customHeight="1">
      <c r="B11" s="20"/>
      <c r="E11" s="25" t="s">
        <v>25</v>
      </c>
      <c r="AK11" s="27" t="s">
        <v>26</v>
      </c>
      <c r="AN11" s="25" t="s">
        <v>1</v>
      </c>
      <c r="AR11" s="20"/>
      <c r="BE11" s="220"/>
      <c r="BS11" s="17" t="s">
        <v>6</v>
      </c>
    </row>
    <row r="12" spans="2:71" s="1" customFormat="1" ht="6.95" customHeight="1">
      <c r="B12" s="20"/>
      <c r="AR12" s="20"/>
      <c r="BE12" s="220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20"/>
      <c r="BS13" s="17" t="s">
        <v>6</v>
      </c>
    </row>
    <row r="14" spans="2:71" ht="12.75">
      <c r="B14" s="20"/>
      <c r="E14" s="225" t="s">
        <v>28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7" t="s">
        <v>26</v>
      </c>
      <c r="AN14" s="29" t="s">
        <v>28</v>
      </c>
      <c r="AR14" s="20"/>
      <c r="BE14" s="220"/>
      <c r="BS14" s="17" t="s">
        <v>6</v>
      </c>
    </row>
    <row r="15" spans="2:71" s="1" customFormat="1" ht="6.95" customHeight="1">
      <c r="B15" s="20"/>
      <c r="AR15" s="20"/>
      <c r="BE15" s="220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24</v>
      </c>
      <c r="AN16" s="25" t="s">
        <v>30</v>
      </c>
      <c r="AR16" s="20"/>
      <c r="BE16" s="220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1</v>
      </c>
      <c r="AR17" s="20"/>
      <c r="BE17" s="220"/>
      <c r="BS17" s="17" t="s">
        <v>32</v>
      </c>
    </row>
    <row r="18" spans="2:71" s="1" customFormat="1" ht="6.95" customHeight="1">
      <c r="B18" s="20"/>
      <c r="AR18" s="20"/>
      <c r="BE18" s="220"/>
      <c r="BS18" s="17" t="s">
        <v>6</v>
      </c>
    </row>
    <row r="19" spans="2:71" s="1" customFormat="1" ht="12" customHeight="1">
      <c r="B19" s="20"/>
      <c r="D19" s="27" t="s">
        <v>33</v>
      </c>
      <c r="AK19" s="27" t="s">
        <v>24</v>
      </c>
      <c r="AN19" s="25" t="s">
        <v>1</v>
      </c>
      <c r="AR19" s="20"/>
      <c r="BE19" s="220"/>
      <c r="BS19" s="17" t="s">
        <v>6</v>
      </c>
    </row>
    <row r="20" spans="2:71" s="1" customFormat="1" ht="18.4" customHeight="1">
      <c r="B20" s="20"/>
      <c r="E20" s="25" t="s">
        <v>34</v>
      </c>
      <c r="AK20" s="27" t="s">
        <v>26</v>
      </c>
      <c r="AN20" s="25" t="s">
        <v>1</v>
      </c>
      <c r="AR20" s="20"/>
      <c r="BE20" s="220"/>
      <c r="BS20" s="17" t="s">
        <v>32</v>
      </c>
    </row>
    <row r="21" spans="2:57" s="1" customFormat="1" ht="6.95" customHeight="1">
      <c r="B21" s="20"/>
      <c r="AR21" s="20"/>
      <c r="BE21" s="220"/>
    </row>
    <row r="22" spans="2:57" s="1" customFormat="1" ht="12" customHeight="1">
      <c r="B22" s="20"/>
      <c r="D22" s="27" t="s">
        <v>35</v>
      </c>
      <c r="AR22" s="20"/>
      <c r="BE22" s="220"/>
    </row>
    <row r="23" spans="2:57" s="1" customFormat="1" ht="59.25" customHeight="1">
      <c r="B23" s="20"/>
      <c r="E23" s="227" t="s">
        <v>36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20"/>
      <c r="BE23" s="220"/>
    </row>
    <row r="24" spans="2:57" s="1" customFormat="1" ht="6.95" customHeight="1">
      <c r="B24" s="20"/>
      <c r="AR24" s="20"/>
      <c r="BE24" s="220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0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8">
        <f>ROUND(AG94,2)</f>
        <v>0</v>
      </c>
      <c r="AL26" s="229"/>
      <c r="AM26" s="229"/>
      <c r="AN26" s="229"/>
      <c r="AO26" s="229"/>
      <c r="AP26" s="32"/>
      <c r="AQ26" s="32"/>
      <c r="AR26" s="33"/>
      <c r="BE26" s="220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20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30" t="s">
        <v>38</v>
      </c>
      <c r="M28" s="230"/>
      <c r="N28" s="230"/>
      <c r="O28" s="230"/>
      <c r="P28" s="230"/>
      <c r="Q28" s="32"/>
      <c r="R28" s="32"/>
      <c r="S28" s="32"/>
      <c r="T28" s="32"/>
      <c r="U28" s="32"/>
      <c r="V28" s="32"/>
      <c r="W28" s="230" t="s">
        <v>39</v>
      </c>
      <c r="X28" s="230"/>
      <c r="Y28" s="230"/>
      <c r="Z28" s="230"/>
      <c r="AA28" s="230"/>
      <c r="AB28" s="230"/>
      <c r="AC28" s="230"/>
      <c r="AD28" s="230"/>
      <c r="AE28" s="230"/>
      <c r="AF28" s="32"/>
      <c r="AG28" s="32"/>
      <c r="AH28" s="32"/>
      <c r="AI28" s="32"/>
      <c r="AJ28" s="32"/>
      <c r="AK28" s="230" t="s">
        <v>40</v>
      </c>
      <c r="AL28" s="230"/>
      <c r="AM28" s="230"/>
      <c r="AN28" s="230"/>
      <c r="AO28" s="230"/>
      <c r="AP28" s="32"/>
      <c r="AQ28" s="32"/>
      <c r="AR28" s="33"/>
      <c r="BE28" s="220"/>
    </row>
    <row r="29" spans="2:57" s="3" customFormat="1" ht="14.45" customHeight="1">
      <c r="B29" s="37"/>
      <c r="D29" s="27" t="s">
        <v>41</v>
      </c>
      <c r="F29" s="27" t="s">
        <v>42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21"/>
    </row>
    <row r="30" spans="2:57" s="3" customFormat="1" ht="14.45" customHeight="1">
      <c r="B30" s="37"/>
      <c r="F30" s="27" t="s">
        <v>43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21"/>
    </row>
    <row r="31" spans="2:57" s="3" customFormat="1" ht="14.45" customHeight="1" hidden="1">
      <c r="B31" s="37"/>
      <c r="F31" s="27" t="s">
        <v>44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21"/>
    </row>
    <row r="32" spans="2:57" s="3" customFormat="1" ht="14.45" customHeight="1" hidden="1">
      <c r="B32" s="37"/>
      <c r="F32" s="27" t="s">
        <v>45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21"/>
    </row>
    <row r="33" spans="2:57" s="3" customFormat="1" ht="14.45" customHeight="1" hidden="1">
      <c r="B33" s="37"/>
      <c r="F33" s="27" t="s">
        <v>46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21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20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37" t="s">
        <v>49</v>
      </c>
      <c r="Y35" s="235"/>
      <c r="Z35" s="235"/>
      <c r="AA35" s="235"/>
      <c r="AB35" s="235"/>
      <c r="AC35" s="40"/>
      <c r="AD35" s="40"/>
      <c r="AE35" s="40"/>
      <c r="AF35" s="40"/>
      <c r="AG35" s="40"/>
      <c r="AH35" s="40"/>
      <c r="AI35" s="40"/>
      <c r="AJ35" s="40"/>
      <c r="AK35" s="234">
        <f>SUM(AK26:AK33)</f>
        <v>0</v>
      </c>
      <c r="AL35" s="235"/>
      <c r="AM35" s="235"/>
      <c r="AN35" s="235"/>
      <c r="AO35" s="23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0923-01</v>
      </c>
      <c r="AR84" s="51"/>
    </row>
    <row r="85" spans="2:44" s="5" customFormat="1" ht="36.95" customHeight="1">
      <c r="B85" s="52"/>
      <c r="C85" s="53" t="s">
        <v>15</v>
      </c>
      <c r="L85" s="200" t="str">
        <f>K6</f>
        <v>Hříbárna Nový Dvůr - podlahy stájí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49/4 k.ú. Nový Dvůr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02" t="str">
        <f>IF(AN8="","",AN8)</f>
        <v>18. 9. 2023</v>
      </c>
      <c r="AN87" s="202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5.7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Zemský hřebčinec Písek s.p.o., U hřebčince 479, P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03" t="str">
        <f>IF(E17="","",E17)</f>
        <v>Ing. Petr Černý Projekční kancelář</v>
      </c>
      <c r="AN89" s="204"/>
      <c r="AO89" s="204"/>
      <c r="AP89" s="204"/>
      <c r="AQ89" s="32"/>
      <c r="AR89" s="33"/>
      <c r="AS89" s="205" t="s">
        <v>57</v>
      </c>
      <c r="AT89" s="20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25.7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33</v>
      </c>
      <c r="AJ90" s="32"/>
      <c r="AK90" s="32"/>
      <c r="AL90" s="32"/>
      <c r="AM90" s="203" t="str">
        <f>IF(E20="","",E20)</f>
        <v>Jindřich  J u k l  tel.: 602558222</v>
      </c>
      <c r="AN90" s="204"/>
      <c r="AO90" s="204"/>
      <c r="AP90" s="204"/>
      <c r="AQ90" s="32"/>
      <c r="AR90" s="33"/>
      <c r="AS90" s="207"/>
      <c r="AT90" s="20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07"/>
      <c r="AT91" s="20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09" t="s">
        <v>58</v>
      </c>
      <c r="D92" s="210"/>
      <c r="E92" s="210"/>
      <c r="F92" s="210"/>
      <c r="G92" s="210"/>
      <c r="H92" s="60"/>
      <c r="I92" s="212" t="s">
        <v>59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1" t="s">
        <v>60</v>
      </c>
      <c r="AH92" s="210"/>
      <c r="AI92" s="210"/>
      <c r="AJ92" s="210"/>
      <c r="AK92" s="210"/>
      <c r="AL92" s="210"/>
      <c r="AM92" s="210"/>
      <c r="AN92" s="212" t="s">
        <v>61</v>
      </c>
      <c r="AO92" s="210"/>
      <c r="AP92" s="213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7">
        <f>ROUND(SUM(AG95:AG98),2)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72" t="s">
        <v>1</v>
      </c>
      <c r="AR94" s="68"/>
      <c r="AS94" s="73">
        <f>ROUND(SUM(AS95:AS98),2)</f>
        <v>0</v>
      </c>
      <c r="AT94" s="74">
        <f>ROUND(SUM(AV94:AW94),2)</f>
        <v>0</v>
      </c>
      <c r="AU94" s="75">
        <f>ROUND(SUM(AU95:AU98),5)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ROUND(SUM(AZ95:AZ98),2)</f>
        <v>0</v>
      </c>
      <c r="BA94" s="74">
        <f>ROUND(SUM(BA95:BA98),2)</f>
        <v>0</v>
      </c>
      <c r="BB94" s="74">
        <f>ROUND(SUM(BB95:BB98),2)</f>
        <v>0</v>
      </c>
      <c r="BC94" s="74">
        <f>ROUND(SUM(BC95:BC98),2)</f>
        <v>0</v>
      </c>
      <c r="BD94" s="76">
        <f>ROUND(SUM(BD95:BD98),2)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24.75" customHeight="1">
      <c r="A95" s="79" t="s">
        <v>81</v>
      </c>
      <c r="B95" s="80"/>
      <c r="C95" s="81"/>
      <c r="D95" s="214" t="s">
        <v>82</v>
      </c>
      <c r="E95" s="214"/>
      <c r="F95" s="214"/>
      <c r="G95" s="214"/>
      <c r="H95" s="214"/>
      <c r="I95" s="82"/>
      <c r="J95" s="214" t="s">
        <v>83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5">
        <f>'0923-01.1 - Stáj 1'!J30</f>
        <v>0</v>
      </c>
      <c r="AH95" s="216"/>
      <c r="AI95" s="216"/>
      <c r="AJ95" s="216"/>
      <c r="AK95" s="216"/>
      <c r="AL95" s="216"/>
      <c r="AM95" s="216"/>
      <c r="AN95" s="215">
        <f>SUM(AG95,AT95)</f>
        <v>0</v>
      </c>
      <c r="AO95" s="216"/>
      <c r="AP95" s="216"/>
      <c r="AQ95" s="83" t="s">
        <v>84</v>
      </c>
      <c r="AR95" s="80"/>
      <c r="AS95" s="84">
        <v>0</v>
      </c>
      <c r="AT95" s="85">
        <f>ROUND(SUM(AV95:AW95),2)</f>
        <v>0</v>
      </c>
      <c r="AU95" s="86">
        <f>'0923-01.1 - Stáj 1'!P137</f>
        <v>0</v>
      </c>
      <c r="AV95" s="85">
        <f>'0923-01.1 - Stáj 1'!J33</f>
        <v>0</v>
      </c>
      <c r="AW95" s="85">
        <f>'0923-01.1 - Stáj 1'!J34</f>
        <v>0</v>
      </c>
      <c r="AX95" s="85">
        <f>'0923-01.1 - Stáj 1'!J35</f>
        <v>0</v>
      </c>
      <c r="AY95" s="85">
        <f>'0923-01.1 - Stáj 1'!J36</f>
        <v>0</v>
      </c>
      <c r="AZ95" s="85">
        <f>'0923-01.1 - Stáj 1'!F33</f>
        <v>0</v>
      </c>
      <c r="BA95" s="85">
        <f>'0923-01.1 - Stáj 1'!F34</f>
        <v>0</v>
      </c>
      <c r="BB95" s="85">
        <f>'0923-01.1 - Stáj 1'!F35</f>
        <v>0</v>
      </c>
      <c r="BC95" s="85">
        <f>'0923-01.1 - Stáj 1'!F36</f>
        <v>0</v>
      </c>
      <c r="BD95" s="87">
        <f>'0923-01.1 - Stáj 1'!F37</f>
        <v>0</v>
      </c>
      <c r="BT95" s="88" t="s">
        <v>85</v>
      </c>
      <c r="BV95" s="88" t="s">
        <v>79</v>
      </c>
      <c r="BW95" s="88" t="s">
        <v>86</v>
      </c>
      <c r="BX95" s="88" t="s">
        <v>4</v>
      </c>
      <c r="CL95" s="88" t="s">
        <v>1</v>
      </c>
      <c r="CM95" s="88" t="s">
        <v>87</v>
      </c>
    </row>
    <row r="96" spans="1:91" s="7" customFormat="1" ht="24.75" customHeight="1">
      <c r="A96" s="79" t="s">
        <v>81</v>
      </c>
      <c r="B96" s="80"/>
      <c r="C96" s="81"/>
      <c r="D96" s="214" t="s">
        <v>88</v>
      </c>
      <c r="E96" s="214"/>
      <c r="F96" s="214"/>
      <c r="G96" s="214"/>
      <c r="H96" s="214"/>
      <c r="I96" s="82"/>
      <c r="J96" s="214" t="s">
        <v>89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5">
        <f>'0923-01.2 - Stáj 2'!J30</f>
        <v>0</v>
      </c>
      <c r="AH96" s="216"/>
      <c r="AI96" s="216"/>
      <c r="AJ96" s="216"/>
      <c r="AK96" s="216"/>
      <c r="AL96" s="216"/>
      <c r="AM96" s="216"/>
      <c r="AN96" s="215">
        <f>SUM(AG96,AT96)</f>
        <v>0</v>
      </c>
      <c r="AO96" s="216"/>
      <c r="AP96" s="216"/>
      <c r="AQ96" s="83" t="s">
        <v>84</v>
      </c>
      <c r="AR96" s="80"/>
      <c r="AS96" s="84">
        <v>0</v>
      </c>
      <c r="AT96" s="85">
        <f>ROUND(SUM(AV96:AW96),2)</f>
        <v>0</v>
      </c>
      <c r="AU96" s="86">
        <f>'0923-01.2 - Stáj 2'!P135</f>
        <v>0</v>
      </c>
      <c r="AV96" s="85">
        <f>'0923-01.2 - Stáj 2'!J33</f>
        <v>0</v>
      </c>
      <c r="AW96" s="85">
        <f>'0923-01.2 - Stáj 2'!J34</f>
        <v>0</v>
      </c>
      <c r="AX96" s="85">
        <f>'0923-01.2 - Stáj 2'!J35</f>
        <v>0</v>
      </c>
      <c r="AY96" s="85">
        <f>'0923-01.2 - Stáj 2'!J36</f>
        <v>0</v>
      </c>
      <c r="AZ96" s="85">
        <f>'0923-01.2 - Stáj 2'!F33</f>
        <v>0</v>
      </c>
      <c r="BA96" s="85">
        <f>'0923-01.2 - Stáj 2'!F34</f>
        <v>0</v>
      </c>
      <c r="BB96" s="85">
        <f>'0923-01.2 - Stáj 2'!F35</f>
        <v>0</v>
      </c>
      <c r="BC96" s="85">
        <f>'0923-01.2 - Stáj 2'!F36</f>
        <v>0</v>
      </c>
      <c r="BD96" s="87">
        <f>'0923-01.2 - Stáj 2'!F37</f>
        <v>0</v>
      </c>
      <c r="BT96" s="88" t="s">
        <v>85</v>
      </c>
      <c r="BV96" s="88" t="s">
        <v>79</v>
      </c>
      <c r="BW96" s="88" t="s">
        <v>90</v>
      </c>
      <c r="BX96" s="88" t="s">
        <v>4</v>
      </c>
      <c r="CL96" s="88" t="s">
        <v>1</v>
      </c>
      <c r="CM96" s="88" t="s">
        <v>87</v>
      </c>
    </row>
    <row r="97" spans="1:91" s="7" customFormat="1" ht="24.75" customHeight="1">
      <c r="A97" s="79" t="s">
        <v>81</v>
      </c>
      <c r="B97" s="80"/>
      <c r="C97" s="81"/>
      <c r="D97" s="214" t="s">
        <v>91</v>
      </c>
      <c r="E97" s="214"/>
      <c r="F97" s="214"/>
      <c r="G97" s="214"/>
      <c r="H97" s="214"/>
      <c r="I97" s="82"/>
      <c r="J97" s="214" t="s">
        <v>92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5">
        <f>'0923-01.3 - Stáj 3'!J30</f>
        <v>0</v>
      </c>
      <c r="AH97" s="216"/>
      <c r="AI97" s="216"/>
      <c r="AJ97" s="216"/>
      <c r="AK97" s="216"/>
      <c r="AL97" s="216"/>
      <c r="AM97" s="216"/>
      <c r="AN97" s="215">
        <f>SUM(AG97,AT97)</f>
        <v>0</v>
      </c>
      <c r="AO97" s="216"/>
      <c r="AP97" s="216"/>
      <c r="AQ97" s="83" t="s">
        <v>84</v>
      </c>
      <c r="AR97" s="80"/>
      <c r="AS97" s="84">
        <v>0</v>
      </c>
      <c r="AT97" s="85">
        <f>ROUND(SUM(AV97:AW97),2)</f>
        <v>0</v>
      </c>
      <c r="AU97" s="86">
        <f>'0923-01.3 - Stáj 3'!P135</f>
        <v>0</v>
      </c>
      <c r="AV97" s="85">
        <f>'0923-01.3 - Stáj 3'!J33</f>
        <v>0</v>
      </c>
      <c r="AW97" s="85">
        <f>'0923-01.3 - Stáj 3'!J34</f>
        <v>0</v>
      </c>
      <c r="AX97" s="85">
        <f>'0923-01.3 - Stáj 3'!J35</f>
        <v>0</v>
      </c>
      <c r="AY97" s="85">
        <f>'0923-01.3 - Stáj 3'!J36</f>
        <v>0</v>
      </c>
      <c r="AZ97" s="85">
        <f>'0923-01.3 - Stáj 3'!F33</f>
        <v>0</v>
      </c>
      <c r="BA97" s="85">
        <f>'0923-01.3 - Stáj 3'!F34</f>
        <v>0</v>
      </c>
      <c r="BB97" s="85">
        <f>'0923-01.3 - Stáj 3'!F35</f>
        <v>0</v>
      </c>
      <c r="BC97" s="85">
        <f>'0923-01.3 - Stáj 3'!F36</f>
        <v>0</v>
      </c>
      <c r="BD97" s="87">
        <f>'0923-01.3 - Stáj 3'!F37</f>
        <v>0</v>
      </c>
      <c r="BT97" s="88" t="s">
        <v>85</v>
      </c>
      <c r="BV97" s="88" t="s">
        <v>79</v>
      </c>
      <c r="BW97" s="88" t="s">
        <v>93</v>
      </c>
      <c r="BX97" s="88" t="s">
        <v>4</v>
      </c>
      <c r="CL97" s="88" t="s">
        <v>1</v>
      </c>
      <c r="CM97" s="88" t="s">
        <v>87</v>
      </c>
    </row>
    <row r="98" spans="1:91" s="7" customFormat="1" ht="24.75" customHeight="1">
      <c r="A98" s="79" t="s">
        <v>81</v>
      </c>
      <c r="B98" s="80"/>
      <c r="C98" s="81"/>
      <c r="D98" s="214" t="s">
        <v>94</v>
      </c>
      <c r="E98" s="214"/>
      <c r="F98" s="214"/>
      <c r="G98" s="214"/>
      <c r="H98" s="214"/>
      <c r="I98" s="82"/>
      <c r="J98" s="214" t="s">
        <v>95</v>
      </c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5">
        <f>'0923-01.4 - Stáj 4'!J30</f>
        <v>0</v>
      </c>
      <c r="AH98" s="216"/>
      <c r="AI98" s="216"/>
      <c r="AJ98" s="216"/>
      <c r="AK98" s="216"/>
      <c r="AL98" s="216"/>
      <c r="AM98" s="216"/>
      <c r="AN98" s="215">
        <f>SUM(AG98,AT98)</f>
        <v>0</v>
      </c>
      <c r="AO98" s="216"/>
      <c r="AP98" s="216"/>
      <c r="AQ98" s="83" t="s">
        <v>84</v>
      </c>
      <c r="AR98" s="80"/>
      <c r="AS98" s="89">
        <v>0</v>
      </c>
      <c r="AT98" s="90">
        <f>ROUND(SUM(AV98:AW98),2)</f>
        <v>0</v>
      </c>
      <c r="AU98" s="91">
        <f>'0923-01.4 - Stáj 4'!P133</f>
        <v>0</v>
      </c>
      <c r="AV98" s="90">
        <f>'0923-01.4 - Stáj 4'!J33</f>
        <v>0</v>
      </c>
      <c r="AW98" s="90">
        <f>'0923-01.4 - Stáj 4'!J34</f>
        <v>0</v>
      </c>
      <c r="AX98" s="90">
        <f>'0923-01.4 - Stáj 4'!J35</f>
        <v>0</v>
      </c>
      <c r="AY98" s="90">
        <f>'0923-01.4 - Stáj 4'!J36</f>
        <v>0</v>
      </c>
      <c r="AZ98" s="90">
        <f>'0923-01.4 - Stáj 4'!F33</f>
        <v>0</v>
      </c>
      <c r="BA98" s="90">
        <f>'0923-01.4 - Stáj 4'!F34</f>
        <v>0</v>
      </c>
      <c r="BB98" s="90">
        <f>'0923-01.4 - Stáj 4'!F35</f>
        <v>0</v>
      </c>
      <c r="BC98" s="90">
        <f>'0923-01.4 - Stáj 4'!F36</f>
        <v>0</v>
      </c>
      <c r="BD98" s="92">
        <f>'0923-01.4 - Stáj 4'!F37</f>
        <v>0</v>
      </c>
      <c r="BT98" s="88" t="s">
        <v>85</v>
      </c>
      <c r="BV98" s="88" t="s">
        <v>79</v>
      </c>
      <c r="BW98" s="88" t="s">
        <v>96</v>
      </c>
      <c r="BX98" s="88" t="s">
        <v>4</v>
      </c>
      <c r="CL98" s="88" t="s">
        <v>1</v>
      </c>
      <c r="CM98" s="88" t="s">
        <v>87</v>
      </c>
    </row>
    <row r="99" spans="1:57" s="2" customFormat="1" ht="30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6.95" customHeight="1">
      <c r="A100" s="32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923-01.1 - Stáj 1'!C2" display="/"/>
    <hyperlink ref="A96" location="'0923-01.2 - Stáj 2'!C2" display="/"/>
    <hyperlink ref="A97" location="'0923-01.3 - Stáj 3'!C2" display="/"/>
    <hyperlink ref="A98" location="'0923-01.4 - Stáj 4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97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15</v>
      </c>
      <c r="L6" s="20"/>
    </row>
    <row r="7" spans="2:12" s="1" customFormat="1" ht="16.5" customHeight="1">
      <c r="B7" s="20"/>
      <c r="E7" s="239" t="str">
        <f>'Rekapitulace stavby'!K6</f>
        <v>Hříbárna Nový Dvůr - podlahy stájí</v>
      </c>
      <c r="F7" s="240"/>
      <c r="G7" s="240"/>
      <c r="H7" s="240"/>
      <c r="L7" s="20"/>
    </row>
    <row r="8" spans="1:31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0" t="s">
        <v>99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'Rekapitulace stavby'!AN8</f>
        <v>18. 9. 2023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2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2" t="str">
        <f>'Rekapitulace stavby'!E14</f>
        <v>Vyplň údaj</v>
      </c>
      <c r="F18" s="222"/>
      <c r="G18" s="222"/>
      <c r="H18" s="222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24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59.25" customHeight="1">
      <c r="A27" s="94"/>
      <c r="B27" s="95"/>
      <c r="C27" s="94"/>
      <c r="D27" s="94"/>
      <c r="E27" s="227" t="s">
        <v>36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ROUND(J137,2)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ROUND((SUM(BE137:BE409)),2)</f>
        <v>0</v>
      </c>
      <c r="G33" s="32"/>
      <c r="H33" s="32"/>
      <c r="I33" s="100">
        <v>0.21</v>
      </c>
      <c r="J33" s="99">
        <f>ROUND(((SUM(BE137:BE409))*I33),2)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ROUND((SUM(BF137:BF409)),2)</f>
        <v>0</v>
      </c>
      <c r="G34" s="32"/>
      <c r="H34" s="32"/>
      <c r="I34" s="100">
        <v>0.15</v>
      </c>
      <c r="J34" s="99">
        <f>ROUND(((SUM(BF137:BF409))*I34),2)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ROUND((SUM(BG137:BG409)),2)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ROUND((SUM(BH137:BH409)),2)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ROUND((SUM(BI137:BI409)),2)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39" t="str">
        <f>E7</f>
        <v>Hříbárna Nový Dvůr - podlahy stájí</v>
      </c>
      <c r="F85" s="240"/>
      <c r="G85" s="240"/>
      <c r="H85" s="24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0" t="str">
        <f>E9</f>
        <v>0923-01.1 - Stáj 1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19</v>
      </c>
      <c r="D89" s="32"/>
      <c r="E89" s="32"/>
      <c r="F89" s="25" t="str">
        <f>F12</f>
        <v>49/4 k.ú. Nový Dvůr</v>
      </c>
      <c r="G89" s="32"/>
      <c r="H89" s="32"/>
      <c r="I89" s="27" t="s">
        <v>21</v>
      </c>
      <c r="J89" s="55" t="str">
        <f>IF(J12="","",J12)</f>
        <v>18. 9. 2023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23</v>
      </c>
      <c r="D91" s="32"/>
      <c r="E91" s="32"/>
      <c r="F91" s="25" t="str">
        <f>E15</f>
        <v xml:space="preserve">Zemský hřebčinec Písek s.p.o., U hřebčince 479, P </v>
      </c>
      <c r="G91" s="32"/>
      <c r="H91" s="32"/>
      <c r="I91" s="27" t="s">
        <v>29</v>
      </c>
      <c r="J91" s="30" t="str">
        <f>E21</f>
        <v>Ing. Petr Černý Projekční kancelář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Jindřich  J u k l  tel.: 602558222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103</v>
      </c>
      <c r="D96" s="32"/>
      <c r="E96" s="32"/>
      <c r="F96" s="32"/>
      <c r="G96" s="32"/>
      <c r="H96" s="32"/>
      <c r="I96" s="32"/>
      <c r="J96" s="71">
        <f>J137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2:12" s="9" customFormat="1" ht="24.95" customHeight="1">
      <c r="B97" s="112"/>
      <c r="D97" s="113" t="s">
        <v>105</v>
      </c>
      <c r="E97" s="114"/>
      <c r="F97" s="114"/>
      <c r="G97" s="114"/>
      <c r="H97" s="114"/>
      <c r="I97" s="114"/>
      <c r="J97" s="115">
        <f>J138</f>
        <v>0</v>
      </c>
      <c r="L97" s="112"/>
    </row>
    <row r="98" spans="2:12" s="10" customFormat="1" ht="19.9" customHeight="1">
      <c r="B98" s="116"/>
      <c r="D98" s="117" t="s">
        <v>106</v>
      </c>
      <c r="E98" s="118"/>
      <c r="F98" s="118"/>
      <c r="G98" s="118"/>
      <c r="H98" s="118"/>
      <c r="I98" s="118"/>
      <c r="J98" s="119">
        <f>J139</f>
        <v>0</v>
      </c>
      <c r="L98" s="116"/>
    </row>
    <row r="99" spans="2:12" s="10" customFormat="1" ht="19.9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J174</f>
        <v>0</v>
      </c>
      <c r="L99" s="116"/>
    </row>
    <row r="100" spans="2:12" s="10" customFormat="1" ht="19.9" customHeight="1">
      <c r="B100" s="116"/>
      <c r="D100" s="117" t="s">
        <v>108</v>
      </c>
      <c r="E100" s="118"/>
      <c r="F100" s="118"/>
      <c r="G100" s="118"/>
      <c r="H100" s="118"/>
      <c r="I100" s="118"/>
      <c r="J100" s="119">
        <f>J207</f>
        <v>0</v>
      </c>
      <c r="L100" s="116"/>
    </row>
    <row r="101" spans="2:12" s="10" customFormat="1" ht="19.9" customHeight="1">
      <c r="B101" s="116"/>
      <c r="D101" s="117" t="s">
        <v>109</v>
      </c>
      <c r="E101" s="118"/>
      <c r="F101" s="118"/>
      <c r="G101" s="118"/>
      <c r="H101" s="118"/>
      <c r="I101" s="118"/>
      <c r="J101" s="119">
        <f>J214</f>
        <v>0</v>
      </c>
      <c r="L101" s="116"/>
    </row>
    <row r="102" spans="2:12" s="10" customFormat="1" ht="19.9" customHeight="1">
      <c r="B102" s="116"/>
      <c r="D102" s="117" t="s">
        <v>110</v>
      </c>
      <c r="E102" s="118"/>
      <c r="F102" s="118"/>
      <c r="G102" s="118"/>
      <c r="H102" s="118"/>
      <c r="I102" s="118"/>
      <c r="J102" s="119">
        <f>J218</f>
        <v>0</v>
      </c>
      <c r="L102" s="116"/>
    </row>
    <row r="103" spans="2:12" s="10" customFormat="1" ht="19.9" customHeight="1">
      <c r="B103" s="116"/>
      <c r="D103" s="117" t="s">
        <v>111</v>
      </c>
      <c r="E103" s="118"/>
      <c r="F103" s="118"/>
      <c r="G103" s="118"/>
      <c r="H103" s="118"/>
      <c r="I103" s="118"/>
      <c r="J103" s="119">
        <f>J226</f>
        <v>0</v>
      </c>
      <c r="L103" s="116"/>
    </row>
    <row r="104" spans="2:12" s="10" customFormat="1" ht="19.9" customHeight="1">
      <c r="B104" s="116"/>
      <c r="D104" s="117" t="s">
        <v>112</v>
      </c>
      <c r="E104" s="118"/>
      <c r="F104" s="118"/>
      <c r="G104" s="118"/>
      <c r="H104" s="118"/>
      <c r="I104" s="118"/>
      <c r="J104" s="119">
        <f>J262</f>
        <v>0</v>
      </c>
      <c r="L104" s="116"/>
    </row>
    <row r="105" spans="2:12" s="10" customFormat="1" ht="19.9" customHeight="1">
      <c r="B105" s="116"/>
      <c r="D105" s="117" t="s">
        <v>113</v>
      </c>
      <c r="E105" s="118"/>
      <c r="F105" s="118"/>
      <c r="G105" s="118"/>
      <c r="H105" s="118"/>
      <c r="I105" s="118"/>
      <c r="J105" s="119">
        <f>J289</f>
        <v>0</v>
      </c>
      <c r="L105" s="116"/>
    </row>
    <row r="106" spans="2:12" s="10" customFormat="1" ht="19.9" customHeight="1">
      <c r="B106" s="116"/>
      <c r="D106" s="117" t="s">
        <v>114</v>
      </c>
      <c r="E106" s="118"/>
      <c r="F106" s="118"/>
      <c r="G106" s="118"/>
      <c r="H106" s="118"/>
      <c r="I106" s="118"/>
      <c r="J106" s="119">
        <f>J339</f>
        <v>0</v>
      </c>
      <c r="L106" s="116"/>
    </row>
    <row r="107" spans="2:12" s="10" customFormat="1" ht="19.9" customHeight="1">
      <c r="B107" s="116"/>
      <c r="D107" s="117" t="s">
        <v>115</v>
      </c>
      <c r="E107" s="118"/>
      <c r="F107" s="118"/>
      <c r="G107" s="118"/>
      <c r="H107" s="118"/>
      <c r="I107" s="118"/>
      <c r="J107" s="119">
        <f>J346</f>
        <v>0</v>
      </c>
      <c r="L107" s="116"/>
    </row>
    <row r="108" spans="2:12" s="9" customFormat="1" ht="24.95" customHeight="1">
      <c r="B108" s="112"/>
      <c r="D108" s="113" t="s">
        <v>116</v>
      </c>
      <c r="E108" s="114"/>
      <c r="F108" s="114"/>
      <c r="G108" s="114"/>
      <c r="H108" s="114"/>
      <c r="I108" s="114"/>
      <c r="J108" s="115">
        <f>J348</f>
        <v>0</v>
      </c>
      <c r="L108" s="112"/>
    </row>
    <row r="109" spans="2:12" s="10" customFormat="1" ht="19.9" customHeight="1">
      <c r="B109" s="116"/>
      <c r="D109" s="117" t="s">
        <v>117</v>
      </c>
      <c r="E109" s="118"/>
      <c r="F109" s="118"/>
      <c r="G109" s="118"/>
      <c r="H109" s="118"/>
      <c r="I109" s="118"/>
      <c r="J109" s="119">
        <f>J349</f>
        <v>0</v>
      </c>
      <c r="L109" s="116"/>
    </row>
    <row r="110" spans="2:12" s="10" customFormat="1" ht="19.9" customHeight="1">
      <c r="B110" s="116"/>
      <c r="D110" s="117" t="s">
        <v>118</v>
      </c>
      <c r="E110" s="118"/>
      <c r="F110" s="118"/>
      <c r="G110" s="118"/>
      <c r="H110" s="118"/>
      <c r="I110" s="118"/>
      <c r="J110" s="119">
        <f>J365</f>
        <v>0</v>
      </c>
      <c r="L110" s="116"/>
    </row>
    <row r="111" spans="2:12" s="10" customFormat="1" ht="19.9" customHeight="1">
      <c r="B111" s="116"/>
      <c r="D111" s="117" t="s">
        <v>119</v>
      </c>
      <c r="E111" s="118"/>
      <c r="F111" s="118"/>
      <c r="G111" s="118"/>
      <c r="H111" s="118"/>
      <c r="I111" s="118"/>
      <c r="J111" s="119">
        <f>J370</f>
        <v>0</v>
      </c>
      <c r="L111" s="116"/>
    </row>
    <row r="112" spans="2:12" s="10" customFormat="1" ht="19.9" customHeight="1">
      <c r="B112" s="116"/>
      <c r="D112" s="117" t="s">
        <v>120</v>
      </c>
      <c r="E112" s="118"/>
      <c r="F112" s="118"/>
      <c r="G112" s="118"/>
      <c r="H112" s="118"/>
      <c r="I112" s="118"/>
      <c r="J112" s="119">
        <f>J374</f>
        <v>0</v>
      </c>
      <c r="L112" s="116"/>
    </row>
    <row r="113" spans="2:12" s="10" customFormat="1" ht="19.9" customHeight="1">
      <c r="B113" s="116"/>
      <c r="D113" s="117" t="s">
        <v>121</v>
      </c>
      <c r="E113" s="118"/>
      <c r="F113" s="118"/>
      <c r="G113" s="118"/>
      <c r="H113" s="118"/>
      <c r="I113" s="118"/>
      <c r="J113" s="119">
        <f>J390</f>
        <v>0</v>
      </c>
      <c r="L113" s="116"/>
    </row>
    <row r="114" spans="2:12" s="10" customFormat="1" ht="19.9" customHeight="1">
      <c r="B114" s="116"/>
      <c r="D114" s="117" t="s">
        <v>122</v>
      </c>
      <c r="E114" s="118"/>
      <c r="F114" s="118"/>
      <c r="G114" s="118"/>
      <c r="H114" s="118"/>
      <c r="I114" s="118"/>
      <c r="J114" s="119">
        <f>J397</f>
        <v>0</v>
      </c>
      <c r="L114" s="116"/>
    </row>
    <row r="115" spans="2:12" s="9" customFormat="1" ht="24.95" customHeight="1">
      <c r="B115" s="112"/>
      <c r="D115" s="113" t="s">
        <v>123</v>
      </c>
      <c r="E115" s="114"/>
      <c r="F115" s="114"/>
      <c r="G115" s="114"/>
      <c r="H115" s="114"/>
      <c r="I115" s="114"/>
      <c r="J115" s="115">
        <f>J405</f>
        <v>0</v>
      </c>
      <c r="L115" s="112"/>
    </row>
    <row r="116" spans="2:12" s="10" customFormat="1" ht="19.9" customHeight="1">
      <c r="B116" s="116"/>
      <c r="D116" s="117" t="s">
        <v>124</v>
      </c>
      <c r="E116" s="118"/>
      <c r="F116" s="118"/>
      <c r="G116" s="118"/>
      <c r="H116" s="118"/>
      <c r="I116" s="118"/>
      <c r="J116" s="119">
        <f>J406</f>
        <v>0</v>
      </c>
      <c r="L116" s="116"/>
    </row>
    <row r="117" spans="2:12" s="10" customFormat="1" ht="19.9" customHeight="1">
      <c r="B117" s="116"/>
      <c r="D117" s="117" t="s">
        <v>125</v>
      </c>
      <c r="E117" s="118"/>
      <c r="F117" s="118"/>
      <c r="G117" s="118"/>
      <c r="H117" s="118"/>
      <c r="I117" s="118"/>
      <c r="J117" s="119">
        <f>J408</f>
        <v>0</v>
      </c>
      <c r="L117" s="116"/>
    </row>
    <row r="118" spans="1:31" s="2" customFormat="1" ht="21.7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3" spans="1:31" s="2" customFormat="1" ht="6.95" customHeight="1">
      <c r="A123" s="32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4.95" customHeight="1">
      <c r="A124" s="32"/>
      <c r="B124" s="33"/>
      <c r="C124" s="21" t="s">
        <v>126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15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39" t="str">
        <f>E7</f>
        <v>Hříbárna Nový Dvůr - podlahy stájí</v>
      </c>
      <c r="F127" s="240"/>
      <c r="G127" s="240"/>
      <c r="H127" s="240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7" t="s">
        <v>98</v>
      </c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6.5" customHeight="1">
      <c r="A129" s="32"/>
      <c r="B129" s="33"/>
      <c r="C129" s="32"/>
      <c r="D129" s="32"/>
      <c r="E129" s="200" t="str">
        <f>E9</f>
        <v>0923-01.1 - Stáj 1</v>
      </c>
      <c r="F129" s="241"/>
      <c r="G129" s="241"/>
      <c r="H129" s="241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19</v>
      </c>
      <c r="D131" s="32"/>
      <c r="E131" s="32"/>
      <c r="F131" s="25" t="str">
        <f>F12</f>
        <v>49/4 k.ú. Nový Dvůr</v>
      </c>
      <c r="G131" s="32"/>
      <c r="H131" s="32"/>
      <c r="I131" s="27" t="s">
        <v>21</v>
      </c>
      <c r="J131" s="55" t="str">
        <f>IF(J12="","",J12)</f>
        <v>18. 9. 2023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25.7" customHeight="1">
      <c r="A133" s="32"/>
      <c r="B133" s="33"/>
      <c r="C133" s="27" t="s">
        <v>23</v>
      </c>
      <c r="D133" s="32"/>
      <c r="E133" s="32"/>
      <c r="F133" s="25" t="str">
        <f>E15</f>
        <v xml:space="preserve">Zemský hřebčinec Písek s.p.o., U hřebčince 479, P </v>
      </c>
      <c r="G133" s="32"/>
      <c r="H133" s="32"/>
      <c r="I133" s="27" t="s">
        <v>29</v>
      </c>
      <c r="J133" s="30" t="str">
        <f>E21</f>
        <v>Ing. Petr Černý Projekční kancelář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25.7" customHeight="1">
      <c r="A134" s="32"/>
      <c r="B134" s="33"/>
      <c r="C134" s="27" t="s">
        <v>27</v>
      </c>
      <c r="D134" s="32"/>
      <c r="E134" s="32"/>
      <c r="F134" s="25" t="str">
        <f>IF(E18="","",E18)</f>
        <v>Vyplň údaj</v>
      </c>
      <c r="G134" s="32"/>
      <c r="H134" s="32"/>
      <c r="I134" s="27" t="s">
        <v>33</v>
      </c>
      <c r="J134" s="30" t="str">
        <f>E24</f>
        <v>Jindřich  J u k l  tel.: 602558222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11" customFormat="1" ht="29.25" customHeight="1">
      <c r="A136" s="120"/>
      <c r="B136" s="121"/>
      <c r="C136" s="122" t="s">
        <v>127</v>
      </c>
      <c r="D136" s="123" t="s">
        <v>62</v>
      </c>
      <c r="E136" s="123" t="s">
        <v>58</v>
      </c>
      <c r="F136" s="123" t="s">
        <v>59</v>
      </c>
      <c r="G136" s="123" t="s">
        <v>128</v>
      </c>
      <c r="H136" s="123" t="s">
        <v>129</v>
      </c>
      <c r="I136" s="123" t="s">
        <v>130</v>
      </c>
      <c r="J136" s="124" t="s">
        <v>102</v>
      </c>
      <c r="K136" s="125" t="s">
        <v>131</v>
      </c>
      <c r="L136" s="126"/>
      <c r="M136" s="62" t="s">
        <v>1</v>
      </c>
      <c r="N136" s="63" t="s">
        <v>41</v>
      </c>
      <c r="O136" s="63" t="s">
        <v>132</v>
      </c>
      <c r="P136" s="63" t="s">
        <v>133</v>
      </c>
      <c r="Q136" s="63" t="s">
        <v>134</v>
      </c>
      <c r="R136" s="63" t="s">
        <v>135</v>
      </c>
      <c r="S136" s="63" t="s">
        <v>136</v>
      </c>
      <c r="T136" s="64" t="s">
        <v>137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3" s="2" customFormat="1" ht="22.9" customHeight="1">
      <c r="A137" s="32"/>
      <c r="B137" s="33"/>
      <c r="C137" s="69" t="s">
        <v>138</v>
      </c>
      <c r="D137" s="32"/>
      <c r="E137" s="32"/>
      <c r="F137" s="32"/>
      <c r="G137" s="32"/>
      <c r="H137" s="32"/>
      <c r="I137" s="32"/>
      <c r="J137" s="127">
        <f>BK137</f>
        <v>0</v>
      </c>
      <c r="K137" s="32"/>
      <c r="L137" s="33"/>
      <c r="M137" s="65"/>
      <c r="N137" s="56"/>
      <c r="O137" s="66"/>
      <c r="P137" s="128">
        <f>P138+P348+P405</f>
        <v>0</v>
      </c>
      <c r="Q137" s="66"/>
      <c r="R137" s="128">
        <f>R138+R348+R405</f>
        <v>345.70235525999993</v>
      </c>
      <c r="S137" s="66"/>
      <c r="T137" s="129">
        <f>T138+T348+T405</f>
        <v>9.902686000000001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76</v>
      </c>
      <c r="AU137" s="17" t="s">
        <v>104</v>
      </c>
      <c r="BK137" s="130">
        <f>BK138+BK348+BK405</f>
        <v>0</v>
      </c>
    </row>
    <row r="138" spans="2:63" s="12" customFormat="1" ht="25.9" customHeight="1">
      <c r="B138" s="131"/>
      <c r="D138" s="132" t="s">
        <v>76</v>
      </c>
      <c r="E138" s="133" t="s">
        <v>139</v>
      </c>
      <c r="F138" s="133" t="s">
        <v>140</v>
      </c>
      <c r="I138" s="134"/>
      <c r="J138" s="135">
        <f>BK138</f>
        <v>0</v>
      </c>
      <c r="L138" s="131"/>
      <c r="M138" s="136"/>
      <c r="N138" s="137"/>
      <c r="O138" s="137"/>
      <c r="P138" s="138">
        <f>P139+P174+P207+P214+P218+P226+P262+P289+P339+P346</f>
        <v>0</v>
      </c>
      <c r="Q138" s="137"/>
      <c r="R138" s="138">
        <f>R139+R174+R207+R214+R218+R226+R262+R289+R339+R346</f>
        <v>344.16898527999996</v>
      </c>
      <c r="S138" s="137"/>
      <c r="T138" s="139">
        <f>T139+T174+T207+T214+T218+T226+T262+T289+T339+T346</f>
        <v>9.902686000000001</v>
      </c>
      <c r="AR138" s="132" t="s">
        <v>85</v>
      </c>
      <c r="AT138" s="140" t="s">
        <v>76</v>
      </c>
      <c r="AU138" s="140" t="s">
        <v>77</v>
      </c>
      <c r="AY138" s="132" t="s">
        <v>141</v>
      </c>
      <c r="BK138" s="141">
        <f>BK139+BK174+BK207+BK214+BK218+BK226+BK262+BK289+BK339+BK346</f>
        <v>0</v>
      </c>
    </row>
    <row r="139" spans="2:63" s="12" customFormat="1" ht="22.9" customHeight="1">
      <c r="B139" s="131"/>
      <c r="D139" s="132" t="s">
        <v>76</v>
      </c>
      <c r="E139" s="142" t="s">
        <v>85</v>
      </c>
      <c r="F139" s="142" t="s">
        <v>142</v>
      </c>
      <c r="I139" s="134"/>
      <c r="J139" s="143">
        <f>BK139</f>
        <v>0</v>
      </c>
      <c r="L139" s="131"/>
      <c r="M139" s="136"/>
      <c r="N139" s="137"/>
      <c r="O139" s="137"/>
      <c r="P139" s="138">
        <f>SUM(P140:P173)</f>
        <v>0</v>
      </c>
      <c r="Q139" s="137"/>
      <c r="R139" s="138">
        <f>SUM(R140:R173)</f>
        <v>0</v>
      </c>
      <c r="S139" s="137"/>
      <c r="T139" s="139">
        <f>SUM(T140:T173)</f>
        <v>1.325</v>
      </c>
      <c r="AR139" s="132" t="s">
        <v>85</v>
      </c>
      <c r="AT139" s="140" t="s">
        <v>76</v>
      </c>
      <c r="AU139" s="140" t="s">
        <v>85</v>
      </c>
      <c r="AY139" s="132" t="s">
        <v>141</v>
      </c>
      <c r="BK139" s="141">
        <f>SUM(BK140:BK173)</f>
        <v>0</v>
      </c>
    </row>
    <row r="140" spans="1:65" s="2" customFormat="1" ht="21.75" customHeight="1">
      <c r="A140" s="32"/>
      <c r="B140" s="144"/>
      <c r="C140" s="145" t="s">
        <v>85</v>
      </c>
      <c r="D140" s="145" t="s">
        <v>143</v>
      </c>
      <c r="E140" s="146" t="s">
        <v>144</v>
      </c>
      <c r="F140" s="147" t="s">
        <v>145</v>
      </c>
      <c r="G140" s="148" t="s">
        <v>146</v>
      </c>
      <c r="H140" s="149">
        <v>2.5</v>
      </c>
      <c r="I140" s="150"/>
      <c r="J140" s="151">
        <f>ROUND(I140*H140,2)</f>
        <v>0</v>
      </c>
      <c r="K140" s="152"/>
      <c r="L140" s="33"/>
      <c r="M140" s="153" t="s">
        <v>1</v>
      </c>
      <c r="N140" s="154" t="s">
        <v>42</v>
      </c>
      <c r="O140" s="58"/>
      <c r="P140" s="155">
        <f>O140*H140</f>
        <v>0</v>
      </c>
      <c r="Q140" s="155">
        <v>0</v>
      </c>
      <c r="R140" s="155">
        <f>Q140*H140</f>
        <v>0</v>
      </c>
      <c r="S140" s="155">
        <v>0.29</v>
      </c>
      <c r="T140" s="156">
        <f>S140*H140</f>
        <v>0.725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147</v>
      </c>
      <c r="AT140" s="157" t="s">
        <v>143</v>
      </c>
      <c r="AU140" s="157" t="s">
        <v>87</v>
      </c>
      <c r="AY140" s="17" t="s">
        <v>141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7" t="s">
        <v>85</v>
      </c>
      <c r="BK140" s="158">
        <f>ROUND(I140*H140,2)</f>
        <v>0</v>
      </c>
      <c r="BL140" s="17" t="s">
        <v>147</v>
      </c>
      <c r="BM140" s="157" t="s">
        <v>148</v>
      </c>
    </row>
    <row r="141" spans="2:51" s="13" customFormat="1" ht="11.25">
      <c r="B141" s="159"/>
      <c r="D141" s="160" t="s">
        <v>149</v>
      </c>
      <c r="E141" s="161" t="s">
        <v>1</v>
      </c>
      <c r="F141" s="162" t="s">
        <v>150</v>
      </c>
      <c r="H141" s="163">
        <v>2.5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149</v>
      </c>
      <c r="AU141" s="161" t="s">
        <v>87</v>
      </c>
      <c r="AV141" s="13" t="s">
        <v>87</v>
      </c>
      <c r="AW141" s="13" t="s">
        <v>32</v>
      </c>
      <c r="AX141" s="13" t="s">
        <v>77</v>
      </c>
      <c r="AY141" s="161" t="s">
        <v>141</v>
      </c>
    </row>
    <row r="142" spans="2:51" s="14" customFormat="1" ht="11.25">
      <c r="B142" s="168"/>
      <c r="D142" s="160" t="s">
        <v>149</v>
      </c>
      <c r="E142" s="169" t="s">
        <v>1</v>
      </c>
      <c r="F142" s="170" t="s">
        <v>151</v>
      </c>
      <c r="H142" s="171">
        <v>2.5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149</v>
      </c>
      <c r="AU142" s="169" t="s">
        <v>87</v>
      </c>
      <c r="AV142" s="14" t="s">
        <v>147</v>
      </c>
      <c r="AW142" s="14" t="s">
        <v>32</v>
      </c>
      <c r="AX142" s="14" t="s">
        <v>85</v>
      </c>
      <c r="AY142" s="169" t="s">
        <v>141</v>
      </c>
    </row>
    <row r="143" spans="1:65" s="2" customFormat="1" ht="16.5" customHeight="1">
      <c r="A143" s="32"/>
      <c r="B143" s="144"/>
      <c r="C143" s="145" t="s">
        <v>87</v>
      </c>
      <c r="D143" s="145" t="s">
        <v>143</v>
      </c>
      <c r="E143" s="146" t="s">
        <v>152</v>
      </c>
      <c r="F143" s="147" t="s">
        <v>153</v>
      </c>
      <c r="G143" s="148" t="s">
        <v>146</v>
      </c>
      <c r="H143" s="149">
        <v>2.5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42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0.24</v>
      </c>
      <c r="T143" s="156">
        <f>S143*H143</f>
        <v>0.6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147</v>
      </c>
      <c r="AT143" s="157" t="s">
        <v>143</v>
      </c>
      <c r="AU143" s="157" t="s">
        <v>87</v>
      </c>
      <c r="AY143" s="17" t="s">
        <v>141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7" t="s">
        <v>85</v>
      </c>
      <c r="BK143" s="158">
        <f>ROUND(I143*H143,2)</f>
        <v>0</v>
      </c>
      <c r="BL143" s="17" t="s">
        <v>147</v>
      </c>
      <c r="BM143" s="157" t="s">
        <v>154</v>
      </c>
    </row>
    <row r="144" spans="1:65" s="2" customFormat="1" ht="21.75" customHeight="1">
      <c r="A144" s="32"/>
      <c r="B144" s="144"/>
      <c r="C144" s="145" t="s">
        <v>155</v>
      </c>
      <c r="D144" s="145" t="s">
        <v>143</v>
      </c>
      <c r="E144" s="146" t="s">
        <v>156</v>
      </c>
      <c r="F144" s="147" t="s">
        <v>157</v>
      </c>
      <c r="G144" s="148" t="s">
        <v>158</v>
      </c>
      <c r="H144" s="149">
        <v>30.653</v>
      </c>
      <c r="I144" s="150"/>
      <c r="J144" s="151">
        <f>ROUND(I144*H144,2)</f>
        <v>0</v>
      </c>
      <c r="K144" s="152"/>
      <c r="L144" s="33"/>
      <c r="M144" s="153" t="s">
        <v>1</v>
      </c>
      <c r="N144" s="154" t="s">
        <v>42</v>
      </c>
      <c r="O144" s="58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147</v>
      </c>
      <c r="AT144" s="157" t="s">
        <v>143</v>
      </c>
      <c r="AU144" s="157" t="s">
        <v>87</v>
      </c>
      <c r="AY144" s="17" t="s">
        <v>141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85</v>
      </c>
      <c r="BK144" s="158">
        <f>ROUND(I144*H144,2)</f>
        <v>0</v>
      </c>
      <c r="BL144" s="17" t="s">
        <v>147</v>
      </c>
      <c r="BM144" s="157" t="s">
        <v>159</v>
      </c>
    </row>
    <row r="145" spans="2:51" s="13" customFormat="1" ht="11.25">
      <c r="B145" s="159"/>
      <c r="D145" s="160" t="s">
        <v>149</v>
      </c>
      <c r="E145" s="161" t="s">
        <v>1</v>
      </c>
      <c r="F145" s="162" t="s">
        <v>160</v>
      </c>
      <c r="H145" s="163">
        <v>30.653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149</v>
      </c>
      <c r="AU145" s="161" t="s">
        <v>87</v>
      </c>
      <c r="AV145" s="13" t="s">
        <v>87</v>
      </c>
      <c r="AW145" s="13" t="s">
        <v>32</v>
      </c>
      <c r="AX145" s="13" t="s">
        <v>77</v>
      </c>
      <c r="AY145" s="161" t="s">
        <v>141</v>
      </c>
    </row>
    <row r="146" spans="2:51" s="14" customFormat="1" ht="11.25">
      <c r="B146" s="168"/>
      <c r="D146" s="160" t="s">
        <v>149</v>
      </c>
      <c r="E146" s="169" t="s">
        <v>1</v>
      </c>
      <c r="F146" s="170" t="s">
        <v>151</v>
      </c>
      <c r="H146" s="171">
        <v>30.653</v>
      </c>
      <c r="I146" s="172"/>
      <c r="L146" s="168"/>
      <c r="M146" s="173"/>
      <c r="N146" s="174"/>
      <c r="O146" s="174"/>
      <c r="P146" s="174"/>
      <c r="Q146" s="174"/>
      <c r="R146" s="174"/>
      <c r="S146" s="174"/>
      <c r="T146" s="175"/>
      <c r="AT146" s="169" t="s">
        <v>149</v>
      </c>
      <c r="AU146" s="169" t="s">
        <v>87</v>
      </c>
      <c r="AV146" s="14" t="s">
        <v>147</v>
      </c>
      <c r="AW146" s="14" t="s">
        <v>32</v>
      </c>
      <c r="AX146" s="14" t="s">
        <v>85</v>
      </c>
      <c r="AY146" s="169" t="s">
        <v>141</v>
      </c>
    </row>
    <row r="147" spans="1:65" s="2" customFormat="1" ht="16.5" customHeight="1">
      <c r="A147" s="32"/>
      <c r="B147" s="144"/>
      <c r="C147" s="145" t="s">
        <v>147</v>
      </c>
      <c r="D147" s="145" t="s">
        <v>143</v>
      </c>
      <c r="E147" s="146" t="s">
        <v>161</v>
      </c>
      <c r="F147" s="147" t="s">
        <v>162</v>
      </c>
      <c r="G147" s="148" t="s">
        <v>158</v>
      </c>
      <c r="H147" s="149">
        <v>1.452</v>
      </c>
      <c r="I147" s="150"/>
      <c r="J147" s="151">
        <f>ROUND(I147*H147,2)</f>
        <v>0</v>
      </c>
      <c r="K147" s="152"/>
      <c r="L147" s="33"/>
      <c r="M147" s="153" t="s">
        <v>1</v>
      </c>
      <c r="N147" s="154" t="s">
        <v>42</v>
      </c>
      <c r="O147" s="58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147</v>
      </c>
      <c r="AT147" s="157" t="s">
        <v>143</v>
      </c>
      <c r="AU147" s="157" t="s">
        <v>87</v>
      </c>
      <c r="AY147" s="17" t="s">
        <v>141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7" t="s">
        <v>85</v>
      </c>
      <c r="BK147" s="158">
        <f>ROUND(I147*H147,2)</f>
        <v>0</v>
      </c>
      <c r="BL147" s="17" t="s">
        <v>147</v>
      </c>
      <c r="BM147" s="157" t="s">
        <v>163</v>
      </c>
    </row>
    <row r="148" spans="2:51" s="15" customFormat="1" ht="11.25">
      <c r="B148" s="176"/>
      <c r="D148" s="160" t="s">
        <v>149</v>
      </c>
      <c r="E148" s="177" t="s">
        <v>1</v>
      </c>
      <c r="F148" s="178" t="s">
        <v>164</v>
      </c>
      <c r="H148" s="177" t="s">
        <v>1</v>
      </c>
      <c r="I148" s="179"/>
      <c r="L148" s="176"/>
      <c r="M148" s="180"/>
      <c r="N148" s="181"/>
      <c r="O148" s="181"/>
      <c r="P148" s="181"/>
      <c r="Q148" s="181"/>
      <c r="R148" s="181"/>
      <c r="S148" s="181"/>
      <c r="T148" s="182"/>
      <c r="AT148" s="177" t="s">
        <v>149</v>
      </c>
      <c r="AU148" s="177" t="s">
        <v>87</v>
      </c>
      <c r="AV148" s="15" t="s">
        <v>85</v>
      </c>
      <c r="AW148" s="15" t="s">
        <v>32</v>
      </c>
      <c r="AX148" s="15" t="s">
        <v>77</v>
      </c>
      <c r="AY148" s="177" t="s">
        <v>141</v>
      </c>
    </row>
    <row r="149" spans="2:51" s="13" customFormat="1" ht="11.25">
      <c r="B149" s="159"/>
      <c r="D149" s="160" t="s">
        <v>149</v>
      </c>
      <c r="E149" s="161" t="s">
        <v>1</v>
      </c>
      <c r="F149" s="162" t="s">
        <v>165</v>
      </c>
      <c r="H149" s="163">
        <v>1.452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149</v>
      </c>
      <c r="AU149" s="161" t="s">
        <v>87</v>
      </c>
      <c r="AV149" s="13" t="s">
        <v>87</v>
      </c>
      <c r="AW149" s="13" t="s">
        <v>32</v>
      </c>
      <c r="AX149" s="13" t="s">
        <v>77</v>
      </c>
      <c r="AY149" s="161" t="s">
        <v>141</v>
      </c>
    </row>
    <row r="150" spans="2:51" s="14" customFormat="1" ht="11.25">
      <c r="B150" s="168"/>
      <c r="D150" s="160" t="s">
        <v>149</v>
      </c>
      <c r="E150" s="169" t="s">
        <v>1</v>
      </c>
      <c r="F150" s="170" t="s">
        <v>151</v>
      </c>
      <c r="H150" s="171">
        <v>1.452</v>
      </c>
      <c r="I150" s="172"/>
      <c r="L150" s="168"/>
      <c r="M150" s="173"/>
      <c r="N150" s="174"/>
      <c r="O150" s="174"/>
      <c r="P150" s="174"/>
      <c r="Q150" s="174"/>
      <c r="R150" s="174"/>
      <c r="S150" s="174"/>
      <c r="T150" s="175"/>
      <c r="AT150" s="169" t="s">
        <v>149</v>
      </c>
      <c r="AU150" s="169" t="s">
        <v>87</v>
      </c>
      <c r="AV150" s="14" t="s">
        <v>147</v>
      </c>
      <c r="AW150" s="14" t="s">
        <v>32</v>
      </c>
      <c r="AX150" s="14" t="s">
        <v>85</v>
      </c>
      <c r="AY150" s="169" t="s">
        <v>141</v>
      </c>
    </row>
    <row r="151" spans="1:65" s="2" customFormat="1" ht="21.75" customHeight="1">
      <c r="A151" s="32"/>
      <c r="B151" s="144"/>
      <c r="C151" s="145" t="s">
        <v>166</v>
      </c>
      <c r="D151" s="145" t="s">
        <v>143</v>
      </c>
      <c r="E151" s="146" t="s">
        <v>167</v>
      </c>
      <c r="F151" s="147" t="s">
        <v>168</v>
      </c>
      <c r="G151" s="148" t="s">
        <v>158</v>
      </c>
      <c r="H151" s="149">
        <v>13.5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42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147</v>
      </c>
      <c r="AT151" s="157" t="s">
        <v>143</v>
      </c>
      <c r="AU151" s="157" t="s">
        <v>87</v>
      </c>
      <c r="AY151" s="17" t="s">
        <v>141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7" t="s">
        <v>85</v>
      </c>
      <c r="BK151" s="158">
        <f>ROUND(I151*H151,2)</f>
        <v>0</v>
      </c>
      <c r="BL151" s="17" t="s">
        <v>147</v>
      </c>
      <c r="BM151" s="157" t="s">
        <v>169</v>
      </c>
    </row>
    <row r="152" spans="2:51" s="15" customFormat="1" ht="11.25">
      <c r="B152" s="176"/>
      <c r="D152" s="160" t="s">
        <v>149</v>
      </c>
      <c r="E152" s="177" t="s">
        <v>1</v>
      </c>
      <c r="F152" s="178" t="s">
        <v>170</v>
      </c>
      <c r="H152" s="177" t="s">
        <v>1</v>
      </c>
      <c r="I152" s="179"/>
      <c r="L152" s="176"/>
      <c r="M152" s="180"/>
      <c r="N152" s="181"/>
      <c r="O152" s="181"/>
      <c r="P152" s="181"/>
      <c r="Q152" s="181"/>
      <c r="R152" s="181"/>
      <c r="S152" s="181"/>
      <c r="T152" s="182"/>
      <c r="AT152" s="177" t="s">
        <v>149</v>
      </c>
      <c r="AU152" s="177" t="s">
        <v>87</v>
      </c>
      <c r="AV152" s="15" t="s">
        <v>85</v>
      </c>
      <c r="AW152" s="15" t="s">
        <v>32</v>
      </c>
      <c r="AX152" s="15" t="s">
        <v>77</v>
      </c>
      <c r="AY152" s="177" t="s">
        <v>141</v>
      </c>
    </row>
    <row r="153" spans="2:51" s="13" customFormat="1" ht="11.25">
      <c r="B153" s="159"/>
      <c r="D153" s="160" t="s">
        <v>149</v>
      </c>
      <c r="E153" s="161" t="s">
        <v>1</v>
      </c>
      <c r="F153" s="162" t="s">
        <v>171</v>
      </c>
      <c r="H153" s="163">
        <v>13.5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149</v>
      </c>
      <c r="AU153" s="161" t="s">
        <v>87</v>
      </c>
      <c r="AV153" s="13" t="s">
        <v>87</v>
      </c>
      <c r="AW153" s="13" t="s">
        <v>32</v>
      </c>
      <c r="AX153" s="13" t="s">
        <v>77</v>
      </c>
      <c r="AY153" s="161" t="s">
        <v>141</v>
      </c>
    </row>
    <row r="154" spans="2:51" s="14" customFormat="1" ht="11.25">
      <c r="B154" s="168"/>
      <c r="D154" s="160" t="s">
        <v>149</v>
      </c>
      <c r="E154" s="169" t="s">
        <v>1</v>
      </c>
      <c r="F154" s="170" t="s">
        <v>151</v>
      </c>
      <c r="H154" s="171">
        <v>13.5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69" t="s">
        <v>149</v>
      </c>
      <c r="AU154" s="169" t="s">
        <v>87</v>
      </c>
      <c r="AV154" s="14" t="s">
        <v>147</v>
      </c>
      <c r="AW154" s="14" t="s">
        <v>32</v>
      </c>
      <c r="AX154" s="14" t="s">
        <v>85</v>
      </c>
      <c r="AY154" s="169" t="s">
        <v>141</v>
      </c>
    </row>
    <row r="155" spans="1:65" s="2" customFormat="1" ht="21.75" customHeight="1">
      <c r="A155" s="32"/>
      <c r="B155" s="144"/>
      <c r="C155" s="145" t="s">
        <v>172</v>
      </c>
      <c r="D155" s="145" t="s">
        <v>143</v>
      </c>
      <c r="E155" s="146" t="s">
        <v>173</v>
      </c>
      <c r="F155" s="147" t="s">
        <v>174</v>
      </c>
      <c r="G155" s="148" t="s">
        <v>158</v>
      </c>
      <c r="H155" s="149">
        <v>35.255</v>
      </c>
      <c r="I155" s="150"/>
      <c r="J155" s="151">
        <f>ROUND(I155*H155,2)</f>
        <v>0</v>
      </c>
      <c r="K155" s="152"/>
      <c r="L155" s="33"/>
      <c r="M155" s="153" t="s">
        <v>1</v>
      </c>
      <c r="N155" s="154" t="s">
        <v>42</v>
      </c>
      <c r="O155" s="58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147</v>
      </c>
      <c r="AT155" s="157" t="s">
        <v>143</v>
      </c>
      <c r="AU155" s="157" t="s">
        <v>87</v>
      </c>
      <c r="AY155" s="17" t="s">
        <v>141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7" t="s">
        <v>85</v>
      </c>
      <c r="BK155" s="158">
        <f>ROUND(I155*H155,2)</f>
        <v>0</v>
      </c>
      <c r="BL155" s="17" t="s">
        <v>147</v>
      </c>
      <c r="BM155" s="157" t="s">
        <v>175</v>
      </c>
    </row>
    <row r="156" spans="2:51" s="13" customFormat="1" ht="11.25">
      <c r="B156" s="159"/>
      <c r="D156" s="160" t="s">
        <v>149</v>
      </c>
      <c r="E156" s="161" t="s">
        <v>1</v>
      </c>
      <c r="F156" s="162" t="s">
        <v>176</v>
      </c>
      <c r="H156" s="163">
        <v>32.105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149</v>
      </c>
      <c r="AU156" s="161" t="s">
        <v>87</v>
      </c>
      <c r="AV156" s="13" t="s">
        <v>87</v>
      </c>
      <c r="AW156" s="13" t="s">
        <v>32</v>
      </c>
      <c r="AX156" s="13" t="s">
        <v>77</v>
      </c>
      <c r="AY156" s="161" t="s">
        <v>141</v>
      </c>
    </row>
    <row r="157" spans="2:51" s="15" customFormat="1" ht="11.25">
      <c r="B157" s="176"/>
      <c r="D157" s="160" t="s">
        <v>149</v>
      </c>
      <c r="E157" s="177" t="s">
        <v>1</v>
      </c>
      <c r="F157" s="178" t="s">
        <v>170</v>
      </c>
      <c r="H157" s="177" t="s">
        <v>1</v>
      </c>
      <c r="I157" s="179"/>
      <c r="L157" s="176"/>
      <c r="M157" s="180"/>
      <c r="N157" s="181"/>
      <c r="O157" s="181"/>
      <c r="P157" s="181"/>
      <c r="Q157" s="181"/>
      <c r="R157" s="181"/>
      <c r="S157" s="181"/>
      <c r="T157" s="182"/>
      <c r="AT157" s="177" t="s">
        <v>149</v>
      </c>
      <c r="AU157" s="177" t="s">
        <v>87</v>
      </c>
      <c r="AV157" s="15" t="s">
        <v>85</v>
      </c>
      <c r="AW157" s="15" t="s">
        <v>32</v>
      </c>
      <c r="AX157" s="15" t="s">
        <v>77</v>
      </c>
      <c r="AY157" s="177" t="s">
        <v>141</v>
      </c>
    </row>
    <row r="158" spans="2:51" s="13" customFormat="1" ht="11.25">
      <c r="B158" s="159"/>
      <c r="D158" s="160" t="s">
        <v>149</v>
      </c>
      <c r="E158" s="161" t="s">
        <v>1</v>
      </c>
      <c r="F158" s="162" t="s">
        <v>177</v>
      </c>
      <c r="H158" s="163">
        <v>3.15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149</v>
      </c>
      <c r="AU158" s="161" t="s">
        <v>87</v>
      </c>
      <c r="AV158" s="13" t="s">
        <v>87</v>
      </c>
      <c r="AW158" s="13" t="s">
        <v>32</v>
      </c>
      <c r="AX158" s="13" t="s">
        <v>77</v>
      </c>
      <c r="AY158" s="161" t="s">
        <v>141</v>
      </c>
    </row>
    <row r="159" spans="2:51" s="14" customFormat="1" ht="11.25">
      <c r="B159" s="168"/>
      <c r="D159" s="160" t="s">
        <v>149</v>
      </c>
      <c r="E159" s="169" t="s">
        <v>1</v>
      </c>
      <c r="F159" s="170" t="s">
        <v>151</v>
      </c>
      <c r="H159" s="171">
        <v>35.254999999999995</v>
      </c>
      <c r="I159" s="172"/>
      <c r="L159" s="168"/>
      <c r="M159" s="173"/>
      <c r="N159" s="174"/>
      <c r="O159" s="174"/>
      <c r="P159" s="174"/>
      <c r="Q159" s="174"/>
      <c r="R159" s="174"/>
      <c r="S159" s="174"/>
      <c r="T159" s="175"/>
      <c r="AT159" s="169" t="s">
        <v>149</v>
      </c>
      <c r="AU159" s="169" t="s">
        <v>87</v>
      </c>
      <c r="AV159" s="14" t="s">
        <v>147</v>
      </c>
      <c r="AW159" s="14" t="s">
        <v>32</v>
      </c>
      <c r="AX159" s="14" t="s">
        <v>85</v>
      </c>
      <c r="AY159" s="169" t="s">
        <v>141</v>
      </c>
    </row>
    <row r="160" spans="1:65" s="2" customFormat="1" ht="16.5" customHeight="1">
      <c r="A160" s="32"/>
      <c r="B160" s="144"/>
      <c r="C160" s="145" t="s">
        <v>178</v>
      </c>
      <c r="D160" s="145" t="s">
        <v>143</v>
      </c>
      <c r="E160" s="146" t="s">
        <v>179</v>
      </c>
      <c r="F160" s="147" t="s">
        <v>180</v>
      </c>
      <c r="G160" s="148" t="s">
        <v>158</v>
      </c>
      <c r="H160" s="149">
        <v>10.35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42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147</v>
      </c>
      <c r="AT160" s="157" t="s">
        <v>143</v>
      </c>
      <c r="AU160" s="157" t="s">
        <v>87</v>
      </c>
      <c r="AY160" s="17" t="s">
        <v>141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85</v>
      </c>
      <c r="BK160" s="158">
        <f>ROUND(I160*H160,2)</f>
        <v>0</v>
      </c>
      <c r="BL160" s="17" t="s">
        <v>147</v>
      </c>
      <c r="BM160" s="157" t="s">
        <v>181</v>
      </c>
    </row>
    <row r="161" spans="2:51" s="15" customFormat="1" ht="11.25">
      <c r="B161" s="176"/>
      <c r="D161" s="160" t="s">
        <v>149</v>
      </c>
      <c r="E161" s="177" t="s">
        <v>1</v>
      </c>
      <c r="F161" s="178" t="s">
        <v>170</v>
      </c>
      <c r="H161" s="177" t="s">
        <v>1</v>
      </c>
      <c r="I161" s="179"/>
      <c r="L161" s="176"/>
      <c r="M161" s="180"/>
      <c r="N161" s="181"/>
      <c r="O161" s="181"/>
      <c r="P161" s="181"/>
      <c r="Q161" s="181"/>
      <c r="R161" s="181"/>
      <c r="S161" s="181"/>
      <c r="T161" s="182"/>
      <c r="AT161" s="177" t="s">
        <v>149</v>
      </c>
      <c r="AU161" s="177" t="s">
        <v>87</v>
      </c>
      <c r="AV161" s="15" t="s">
        <v>85</v>
      </c>
      <c r="AW161" s="15" t="s">
        <v>32</v>
      </c>
      <c r="AX161" s="15" t="s">
        <v>77</v>
      </c>
      <c r="AY161" s="177" t="s">
        <v>141</v>
      </c>
    </row>
    <row r="162" spans="2:51" s="13" customFormat="1" ht="11.25">
      <c r="B162" s="159"/>
      <c r="D162" s="160" t="s">
        <v>149</v>
      </c>
      <c r="E162" s="161" t="s">
        <v>1</v>
      </c>
      <c r="F162" s="162" t="s">
        <v>182</v>
      </c>
      <c r="H162" s="163">
        <v>10.35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149</v>
      </c>
      <c r="AU162" s="161" t="s">
        <v>87</v>
      </c>
      <c r="AV162" s="13" t="s">
        <v>87</v>
      </c>
      <c r="AW162" s="13" t="s">
        <v>32</v>
      </c>
      <c r="AX162" s="13" t="s">
        <v>77</v>
      </c>
      <c r="AY162" s="161" t="s">
        <v>141</v>
      </c>
    </row>
    <row r="163" spans="2:51" s="14" customFormat="1" ht="11.25">
      <c r="B163" s="168"/>
      <c r="D163" s="160" t="s">
        <v>149</v>
      </c>
      <c r="E163" s="169" t="s">
        <v>1</v>
      </c>
      <c r="F163" s="170" t="s">
        <v>151</v>
      </c>
      <c r="H163" s="171">
        <v>10.35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149</v>
      </c>
      <c r="AU163" s="169" t="s">
        <v>87</v>
      </c>
      <c r="AV163" s="14" t="s">
        <v>147</v>
      </c>
      <c r="AW163" s="14" t="s">
        <v>32</v>
      </c>
      <c r="AX163" s="14" t="s">
        <v>85</v>
      </c>
      <c r="AY163" s="169" t="s">
        <v>141</v>
      </c>
    </row>
    <row r="164" spans="1:65" s="2" customFormat="1" ht="16.5" customHeight="1">
      <c r="A164" s="32"/>
      <c r="B164" s="144"/>
      <c r="C164" s="145" t="s">
        <v>183</v>
      </c>
      <c r="D164" s="145" t="s">
        <v>143</v>
      </c>
      <c r="E164" s="146" t="s">
        <v>184</v>
      </c>
      <c r="F164" s="147" t="s">
        <v>185</v>
      </c>
      <c r="G164" s="148" t="s">
        <v>158</v>
      </c>
      <c r="H164" s="149">
        <v>35.255</v>
      </c>
      <c r="I164" s="150"/>
      <c r="J164" s="151">
        <f>ROUND(I164*H164,2)</f>
        <v>0</v>
      </c>
      <c r="K164" s="152"/>
      <c r="L164" s="33"/>
      <c r="M164" s="153" t="s">
        <v>1</v>
      </c>
      <c r="N164" s="154" t="s">
        <v>42</v>
      </c>
      <c r="O164" s="58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147</v>
      </c>
      <c r="AT164" s="157" t="s">
        <v>143</v>
      </c>
      <c r="AU164" s="157" t="s">
        <v>87</v>
      </c>
      <c r="AY164" s="17" t="s">
        <v>141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85</v>
      </c>
      <c r="BK164" s="158">
        <f>ROUND(I164*H164,2)</f>
        <v>0</v>
      </c>
      <c r="BL164" s="17" t="s">
        <v>147</v>
      </c>
      <c r="BM164" s="157" t="s">
        <v>186</v>
      </c>
    </row>
    <row r="165" spans="1:65" s="2" customFormat="1" ht="16.5" customHeight="1">
      <c r="A165" s="32"/>
      <c r="B165" s="144"/>
      <c r="C165" s="145" t="s">
        <v>187</v>
      </c>
      <c r="D165" s="145" t="s">
        <v>143</v>
      </c>
      <c r="E165" s="146" t="s">
        <v>188</v>
      </c>
      <c r="F165" s="147" t="s">
        <v>189</v>
      </c>
      <c r="G165" s="148" t="s">
        <v>146</v>
      </c>
      <c r="H165" s="149">
        <v>315.53</v>
      </c>
      <c r="I165" s="150"/>
      <c r="J165" s="151">
        <f>ROUND(I165*H165,2)</f>
        <v>0</v>
      </c>
      <c r="K165" s="152"/>
      <c r="L165" s="33"/>
      <c r="M165" s="153" t="s">
        <v>1</v>
      </c>
      <c r="N165" s="154" t="s">
        <v>42</v>
      </c>
      <c r="O165" s="58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147</v>
      </c>
      <c r="AT165" s="157" t="s">
        <v>143</v>
      </c>
      <c r="AU165" s="157" t="s">
        <v>87</v>
      </c>
      <c r="AY165" s="17" t="s">
        <v>141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7" t="s">
        <v>85</v>
      </c>
      <c r="BK165" s="158">
        <f>ROUND(I165*H165,2)</f>
        <v>0</v>
      </c>
      <c r="BL165" s="17" t="s">
        <v>147</v>
      </c>
      <c r="BM165" s="157" t="s">
        <v>190</v>
      </c>
    </row>
    <row r="166" spans="2:51" s="13" customFormat="1" ht="11.25">
      <c r="B166" s="159"/>
      <c r="D166" s="160" t="s">
        <v>149</v>
      </c>
      <c r="E166" s="161" t="s">
        <v>1</v>
      </c>
      <c r="F166" s="162" t="s">
        <v>191</v>
      </c>
      <c r="H166" s="163">
        <v>306.53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149</v>
      </c>
      <c r="AU166" s="161" t="s">
        <v>87</v>
      </c>
      <c r="AV166" s="13" t="s">
        <v>87</v>
      </c>
      <c r="AW166" s="13" t="s">
        <v>32</v>
      </c>
      <c r="AX166" s="13" t="s">
        <v>77</v>
      </c>
      <c r="AY166" s="161" t="s">
        <v>141</v>
      </c>
    </row>
    <row r="167" spans="2:51" s="15" customFormat="1" ht="11.25">
      <c r="B167" s="176"/>
      <c r="D167" s="160" t="s">
        <v>149</v>
      </c>
      <c r="E167" s="177" t="s">
        <v>1</v>
      </c>
      <c r="F167" s="178" t="s">
        <v>170</v>
      </c>
      <c r="H167" s="177" t="s">
        <v>1</v>
      </c>
      <c r="I167" s="179"/>
      <c r="L167" s="176"/>
      <c r="M167" s="180"/>
      <c r="N167" s="181"/>
      <c r="O167" s="181"/>
      <c r="P167" s="181"/>
      <c r="Q167" s="181"/>
      <c r="R167" s="181"/>
      <c r="S167" s="181"/>
      <c r="T167" s="182"/>
      <c r="AT167" s="177" t="s">
        <v>149</v>
      </c>
      <c r="AU167" s="177" t="s">
        <v>87</v>
      </c>
      <c r="AV167" s="15" t="s">
        <v>85</v>
      </c>
      <c r="AW167" s="15" t="s">
        <v>32</v>
      </c>
      <c r="AX167" s="15" t="s">
        <v>77</v>
      </c>
      <c r="AY167" s="177" t="s">
        <v>141</v>
      </c>
    </row>
    <row r="168" spans="2:51" s="13" customFormat="1" ht="11.25">
      <c r="B168" s="159"/>
      <c r="D168" s="160" t="s">
        <v>149</v>
      </c>
      <c r="E168" s="161" t="s">
        <v>1</v>
      </c>
      <c r="F168" s="162" t="s">
        <v>192</v>
      </c>
      <c r="H168" s="163">
        <v>9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149</v>
      </c>
      <c r="AU168" s="161" t="s">
        <v>87</v>
      </c>
      <c r="AV168" s="13" t="s">
        <v>87</v>
      </c>
      <c r="AW168" s="13" t="s">
        <v>32</v>
      </c>
      <c r="AX168" s="13" t="s">
        <v>77</v>
      </c>
      <c r="AY168" s="161" t="s">
        <v>141</v>
      </c>
    </row>
    <row r="169" spans="2:51" s="14" customFormat="1" ht="11.25">
      <c r="B169" s="168"/>
      <c r="D169" s="160" t="s">
        <v>149</v>
      </c>
      <c r="E169" s="169" t="s">
        <v>1</v>
      </c>
      <c r="F169" s="170" t="s">
        <v>151</v>
      </c>
      <c r="H169" s="171">
        <v>315.53</v>
      </c>
      <c r="I169" s="172"/>
      <c r="L169" s="168"/>
      <c r="M169" s="173"/>
      <c r="N169" s="174"/>
      <c r="O169" s="174"/>
      <c r="P169" s="174"/>
      <c r="Q169" s="174"/>
      <c r="R169" s="174"/>
      <c r="S169" s="174"/>
      <c r="T169" s="175"/>
      <c r="AT169" s="169" t="s">
        <v>149</v>
      </c>
      <c r="AU169" s="169" t="s">
        <v>87</v>
      </c>
      <c r="AV169" s="14" t="s">
        <v>147</v>
      </c>
      <c r="AW169" s="14" t="s">
        <v>32</v>
      </c>
      <c r="AX169" s="14" t="s">
        <v>85</v>
      </c>
      <c r="AY169" s="169" t="s">
        <v>141</v>
      </c>
    </row>
    <row r="170" spans="1:65" s="2" customFormat="1" ht="16.5" customHeight="1">
      <c r="A170" s="32"/>
      <c r="B170" s="144"/>
      <c r="C170" s="145" t="s">
        <v>193</v>
      </c>
      <c r="D170" s="145" t="s">
        <v>143</v>
      </c>
      <c r="E170" s="146" t="s">
        <v>194</v>
      </c>
      <c r="F170" s="147" t="s">
        <v>195</v>
      </c>
      <c r="G170" s="148" t="s">
        <v>196</v>
      </c>
      <c r="H170" s="149">
        <v>70.51</v>
      </c>
      <c r="I170" s="150"/>
      <c r="J170" s="151">
        <f>ROUND(I170*H170,2)</f>
        <v>0</v>
      </c>
      <c r="K170" s="152"/>
      <c r="L170" s="33"/>
      <c r="M170" s="153" t="s">
        <v>1</v>
      </c>
      <c r="N170" s="154" t="s">
        <v>42</v>
      </c>
      <c r="O170" s="58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147</v>
      </c>
      <c r="AT170" s="157" t="s">
        <v>143</v>
      </c>
      <c r="AU170" s="157" t="s">
        <v>87</v>
      </c>
      <c r="AY170" s="17" t="s">
        <v>141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7" t="s">
        <v>85</v>
      </c>
      <c r="BK170" s="158">
        <f>ROUND(I170*H170,2)</f>
        <v>0</v>
      </c>
      <c r="BL170" s="17" t="s">
        <v>147</v>
      </c>
      <c r="BM170" s="157" t="s">
        <v>197</v>
      </c>
    </row>
    <row r="171" spans="2:51" s="13" customFormat="1" ht="11.25">
      <c r="B171" s="159"/>
      <c r="D171" s="160" t="s">
        <v>149</v>
      </c>
      <c r="E171" s="161" t="s">
        <v>1</v>
      </c>
      <c r="F171" s="162" t="s">
        <v>198</v>
      </c>
      <c r="H171" s="163">
        <v>70.51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149</v>
      </c>
      <c r="AU171" s="161" t="s">
        <v>87</v>
      </c>
      <c r="AV171" s="13" t="s">
        <v>87</v>
      </c>
      <c r="AW171" s="13" t="s">
        <v>32</v>
      </c>
      <c r="AX171" s="13" t="s">
        <v>85</v>
      </c>
      <c r="AY171" s="161" t="s">
        <v>141</v>
      </c>
    </row>
    <row r="172" spans="1:65" s="2" customFormat="1" ht="16.5" customHeight="1">
      <c r="A172" s="32"/>
      <c r="B172" s="144"/>
      <c r="C172" s="145" t="s">
        <v>199</v>
      </c>
      <c r="D172" s="145" t="s">
        <v>143</v>
      </c>
      <c r="E172" s="146" t="s">
        <v>200</v>
      </c>
      <c r="F172" s="147" t="s">
        <v>201</v>
      </c>
      <c r="G172" s="148" t="s">
        <v>158</v>
      </c>
      <c r="H172" s="149">
        <v>35.255</v>
      </c>
      <c r="I172" s="150"/>
      <c r="J172" s="151">
        <f>ROUND(I172*H172,2)</f>
        <v>0</v>
      </c>
      <c r="K172" s="152"/>
      <c r="L172" s="33"/>
      <c r="M172" s="153" t="s">
        <v>1</v>
      </c>
      <c r="N172" s="154" t="s">
        <v>42</v>
      </c>
      <c r="O172" s="58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147</v>
      </c>
      <c r="AT172" s="157" t="s">
        <v>143</v>
      </c>
      <c r="AU172" s="157" t="s">
        <v>87</v>
      </c>
      <c r="AY172" s="17" t="s">
        <v>141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7" t="s">
        <v>85</v>
      </c>
      <c r="BK172" s="158">
        <f>ROUND(I172*H172,2)</f>
        <v>0</v>
      </c>
      <c r="BL172" s="17" t="s">
        <v>147</v>
      </c>
      <c r="BM172" s="157" t="s">
        <v>202</v>
      </c>
    </row>
    <row r="173" spans="1:65" s="2" customFormat="1" ht="16.5" customHeight="1">
      <c r="A173" s="32"/>
      <c r="B173" s="144"/>
      <c r="C173" s="145" t="s">
        <v>203</v>
      </c>
      <c r="D173" s="145" t="s">
        <v>143</v>
      </c>
      <c r="E173" s="146" t="s">
        <v>204</v>
      </c>
      <c r="F173" s="147" t="s">
        <v>205</v>
      </c>
      <c r="G173" s="148" t="s">
        <v>158</v>
      </c>
      <c r="H173" s="149">
        <v>10.35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42</v>
      </c>
      <c r="O173" s="58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147</v>
      </c>
      <c r="AT173" s="157" t="s">
        <v>143</v>
      </c>
      <c r="AU173" s="157" t="s">
        <v>87</v>
      </c>
      <c r="AY173" s="17" t="s">
        <v>141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85</v>
      </c>
      <c r="BK173" s="158">
        <f>ROUND(I173*H173,2)</f>
        <v>0</v>
      </c>
      <c r="BL173" s="17" t="s">
        <v>147</v>
      </c>
      <c r="BM173" s="157" t="s">
        <v>206</v>
      </c>
    </row>
    <row r="174" spans="2:63" s="12" customFormat="1" ht="22.9" customHeight="1">
      <c r="B174" s="131"/>
      <c r="D174" s="132" t="s">
        <v>76</v>
      </c>
      <c r="E174" s="142" t="s">
        <v>87</v>
      </c>
      <c r="F174" s="142" t="s">
        <v>207</v>
      </c>
      <c r="I174" s="134"/>
      <c r="J174" s="143">
        <f>BK174</f>
        <v>0</v>
      </c>
      <c r="L174" s="131"/>
      <c r="M174" s="136"/>
      <c r="N174" s="137"/>
      <c r="O174" s="137"/>
      <c r="P174" s="138">
        <f>SUM(P175:P206)</f>
        <v>0</v>
      </c>
      <c r="Q174" s="137"/>
      <c r="R174" s="138">
        <f>SUM(R175:R206)</f>
        <v>116.73646600999999</v>
      </c>
      <c r="S174" s="137"/>
      <c r="T174" s="139">
        <f>SUM(T175:T206)</f>
        <v>0</v>
      </c>
      <c r="AR174" s="132" t="s">
        <v>85</v>
      </c>
      <c r="AT174" s="140" t="s">
        <v>76</v>
      </c>
      <c r="AU174" s="140" t="s">
        <v>85</v>
      </c>
      <c r="AY174" s="132" t="s">
        <v>141</v>
      </c>
      <c r="BK174" s="141">
        <f>SUM(BK175:BK206)</f>
        <v>0</v>
      </c>
    </row>
    <row r="175" spans="1:65" s="2" customFormat="1" ht="24.2" customHeight="1">
      <c r="A175" s="32"/>
      <c r="B175" s="144"/>
      <c r="C175" s="145" t="s">
        <v>208</v>
      </c>
      <c r="D175" s="145" t="s">
        <v>143</v>
      </c>
      <c r="E175" s="146" t="s">
        <v>209</v>
      </c>
      <c r="F175" s="147" t="s">
        <v>210</v>
      </c>
      <c r="G175" s="148" t="s">
        <v>211</v>
      </c>
      <c r="H175" s="149">
        <v>84.16</v>
      </c>
      <c r="I175" s="150"/>
      <c r="J175" s="151">
        <f>ROUND(I175*H175,2)</f>
        <v>0</v>
      </c>
      <c r="K175" s="152"/>
      <c r="L175" s="33"/>
      <c r="M175" s="153" t="s">
        <v>1</v>
      </c>
      <c r="N175" s="154" t="s">
        <v>42</v>
      </c>
      <c r="O175" s="58"/>
      <c r="P175" s="155">
        <f>O175*H175</f>
        <v>0</v>
      </c>
      <c r="Q175" s="155">
        <v>0.0005</v>
      </c>
      <c r="R175" s="155">
        <f>Q175*H175</f>
        <v>0.04208</v>
      </c>
      <c r="S175" s="155">
        <v>0</v>
      </c>
      <c r="T175" s="15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147</v>
      </c>
      <c r="AT175" s="157" t="s">
        <v>143</v>
      </c>
      <c r="AU175" s="157" t="s">
        <v>87</v>
      </c>
      <c r="AY175" s="17" t="s">
        <v>141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7" t="s">
        <v>85</v>
      </c>
      <c r="BK175" s="158">
        <f>ROUND(I175*H175,2)</f>
        <v>0</v>
      </c>
      <c r="BL175" s="17" t="s">
        <v>147</v>
      </c>
      <c r="BM175" s="157" t="s">
        <v>212</v>
      </c>
    </row>
    <row r="176" spans="2:51" s="13" customFormat="1" ht="11.25">
      <c r="B176" s="159"/>
      <c r="D176" s="160" t="s">
        <v>149</v>
      </c>
      <c r="E176" s="161" t="s">
        <v>1</v>
      </c>
      <c r="F176" s="162" t="s">
        <v>213</v>
      </c>
      <c r="H176" s="163">
        <v>84.16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149</v>
      </c>
      <c r="AU176" s="161" t="s">
        <v>87</v>
      </c>
      <c r="AV176" s="13" t="s">
        <v>87</v>
      </c>
      <c r="AW176" s="13" t="s">
        <v>32</v>
      </c>
      <c r="AX176" s="13" t="s">
        <v>77</v>
      </c>
      <c r="AY176" s="161" t="s">
        <v>141</v>
      </c>
    </row>
    <row r="177" spans="2:51" s="14" customFormat="1" ht="11.25">
      <c r="B177" s="168"/>
      <c r="D177" s="160" t="s">
        <v>149</v>
      </c>
      <c r="E177" s="169" t="s">
        <v>1</v>
      </c>
      <c r="F177" s="170" t="s">
        <v>151</v>
      </c>
      <c r="H177" s="171">
        <v>84.16</v>
      </c>
      <c r="I177" s="172"/>
      <c r="L177" s="168"/>
      <c r="M177" s="173"/>
      <c r="N177" s="174"/>
      <c r="O177" s="174"/>
      <c r="P177" s="174"/>
      <c r="Q177" s="174"/>
      <c r="R177" s="174"/>
      <c r="S177" s="174"/>
      <c r="T177" s="175"/>
      <c r="AT177" s="169" t="s">
        <v>149</v>
      </c>
      <c r="AU177" s="169" t="s">
        <v>87</v>
      </c>
      <c r="AV177" s="14" t="s">
        <v>147</v>
      </c>
      <c r="AW177" s="14" t="s">
        <v>32</v>
      </c>
      <c r="AX177" s="14" t="s">
        <v>85</v>
      </c>
      <c r="AY177" s="169" t="s">
        <v>141</v>
      </c>
    </row>
    <row r="178" spans="1:65" s="2" customFormat="1" ht="24.2" customHeight="1">
      <c r="A178" s="32"/>
      <c r="B178" s="144"/>
      <c r="C178" s="145" t="s">
        <v>214</v>
      </c>
      <c r="D178" s="145" t="s">
        <v>143</v>
      </c>
      <c r="E178" s="146" t="s">
        <v>215</v>
      </c>
      <c r="F178" s="147" t="s">
        <v>216</v>
      </c>
      <c r="G178" s="148" t="s">
        <v>211</v>
      </c>
      <c r="H178" s="149">
        <v>57.8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42</v>
      </c>
      <c r="O178" s="58"/>
      <c r="P178" s="155">
        <f>O178*H178</f>
        <v>0</v>
      </c>
      <c r="Q178" s="155">
        <v>0.00076</v>
      </c>
      <c r="R178" s="155">
        <f>Q178*H178</f>
        <v>0.043928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147</v>
      </c>
      <c r="AT178" s="157" t="s">
        <v>143</v>
      </c>
      <c r="AU178" s="157" t="s">
        <v>87</v>
      </c>
      <c r="AY178" s="17" t="s">
        <v>141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85</v>
      </c>
      <c r="BK178" s="158">
        <f>ROUND(I178*H178,2)</f>
        <v>0</v>
      </c>
      <c r="BL178" s="17" t="s">
        <v>147</v>
      </c>
      <c r="BM178" s="157" t="s">
        <v>217</v>
      </c>
    </row>
    <row r="179" spans="2:51" s="13" customFormat="1" ht="11.25">
      <c r="B179" s="159"/>
      <c r="D179" s="160" t="s">
        <v>149</v>
      </c>
      <c r="E179" s="161" t="s">
        <v>1</v>
      </c>
      <c r="F179" s="162" t="s">
        <v>218</v>
      </c>
      <c r="H179" s="163">
        <v>57.8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149</v>
      </c>
      <c r="AU179" s="161" t="s">
        <v>87</v>
      </c>
      <c r="AV179" s="13" t="s">
        <v>87</v>
      </c>
      <c r="AW179" s="13" t="s">
        <v>32</v>
      </c>
      <c r="AX179" s="13" t="s">
        <v>85</v>
      </c>
      <c r="AY179" s="161" t="s">
        <v>141</v>
      </c>
    </row>
    <row r="180" spans="1:65" s="2" customFormat="1" ht="16.5" customHeight="1">
      <c r="A180" s="32"/>
      <c r="B180" s="144"/>
      <c r="C180" s="145" t="s">
        <v>8</v>
      </c>
      <c r="D180" s="145" t="s">
        <v>143</v>
      </c>
      <c r="E180" s="146" t="s">
        <v>219</v>
      </c>
      <c r="F180" s="147" t="s">
        <v>220</v>
      </c>
      <c r="G180" s="148" t="s">
        <v>211</v>
      </c>
      <c r="H180" s="149">
        <v>7.2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42</v>
      </c>
      <c r="O180" s="58"/>
      <c r="P180" s="155">
        <f>O180*H180</f>
        <v>0</v>
      </c>
      <c r="Q180" s="155">
        <v>0.00219</v>
      </c>
      <c r="R180" s="155">
        <f>Q180*H180</f>
        <v>0.015768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147</v>
      </c>
      <c r="AT180" s="157" t="s">
        <v>143</v>
      </c>
      <c r="AU180" s="157" t="s">
        <v>87</v>
      </c>
      <c r="AY180" s="17" t="s">
        <v>141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85</v>
      </c>
      <c r="BK180" s="158">
        <f>ROUND(I180*H180,2)</f>
        <v>0</v>
      </c>
      <c r="BL180" s="17" t="s">
        <v>147</v>
      </c>
      <c r="BM180" s="157" t="s">
        <v>221</v>
      </c>
    </row>
    <row r="181" spans="2:51" s="13" customFormat="1" ht="11.25">
      <c r="B181" s="159"/>
      <c r="D181" s="160" t="s">
        <v>149</v>
      </c>
      <c r="E181" s="161" t="s">
        <v>1</v>
      </c>
      <c r="F181" s="162" t="s">
        <v>222</v>
      </c>
      <c r="H181" s="163">
        <v>7.2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149</v>
      </c>
      <c r="AU181" s="161" t="s">
        <v>87</v>
      </c>
      <c r="AV181" s="13" t="s">
        <v>87</v>
      </c>
      <c r="AW181" s="13" t="s">
        <v>32</v>
      </c>
      <c r="AX181" s="13" t="s">
        <v>85</v>
      </c>
      <c r="AY181" s="161" t="s">
        <v>141</v>
      </c>
    </row>
    <row r="182" spans="1:65" s="2" customFormat="1" ht="16.5" customHeight="1">
      <c r="A182" s="32"/>
      <c r="B182" s="144"/>
      <c r="C182" s="145" t="s">
        <v>223</v>
      </c>
      <c r="D182" s="145" t="s">
        <v>143</v>
      </c>
      <c r="E182" s="146" t="s">
        <v>224</v>
      </c>
      <c r="F182" s="147" t="s">
        <v>225</v>
      </c>
      <c r="G182" s="148" t="s">
        <v>158</v>
      </c>
      <c r="H182" s="149">
        <v>0.242</v>
      </c>
      <c r="I182" s="150"/>
      <c r="J182" s="151">
        <f>ROUND(I182*H182,2)</f>
        <v>0</v>
      </c>
      <c r="K182" s="152"/>
      <c r="L182" s="33"/>
      <c r="M182" s="153" t="s">
        <v>1</v>
      </c>
      <c r="N182" s="154" t="s">
        <v>42</v>
      </c>
      <c r="O182" s="58"/>
      <c r="P182" s="155">
        <f>O182*H182</f>
        <v>0</v>
      </c>
      <c r="Q182" s="155">
        <v>2.16</v>
      </c>
      <c r="R182" s="155">
        <f>Q182*H182</f>
        <v>0.5227200000000001</v>
      </c>
      <c r="S182" s="155">
        <v>0</v>
      </c>
      <c r="T182" s="156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57" t="s">
        <v>147</v>
      </c>
      <c r="AT182" s="157" t="s">
        <v>143</v>
      </c>
      <c r="AU182" s="157" t="s">
        <v>87</v>
      </c>
      <c r="AY182" s="17" t="s">
        <v>141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7" t="s">
        <v>85</v>
      </c>
      <c r="BK182" s="158">
        <f>ROUND(I182*H182,2)</f>
        <v>0</v>
      </c>
      <c r="BL182" s="17" t="s">
        <v>147</v>
      </c>
      <c r="BM182" s="157" t="s">
        <v>226</v>
      </c>
    </row>
    <row r="183" spans="2:51" s="15" customFormat="1" ht="11.25">
      <c r="B183" s="176"/>
      <c r="D183" s="160" t="s">
        <v>149</v>
      </c>
      <c r="E183" s="177" t="s">
        <v>1</v>
      </c>
      <c r="F183" s="178" t="s">
        <v>164</v>
      </c>
      <c r="H183" s="177" t="s">
        <v>1</v>
      </c>
      <c r="I183" s="179"/>
      <c r="L183" s="176"/>
      <c r="M183" s="180"/>
      <c r="N183" s="181"/>
      <c r="O183" s="181"/>
      <c r="P183" s="181"/>
      <c r="Q183" s="181"/>
      <c r="R183" s="181"/>
      <c r="S183" s="181"/>
      <c r="T183" s="182"/>
      <c r="AT183" s="177" t="s">
        <v>149</v>
      </c>
      <c r="AU183" s="177" t="s">
        <v>87</v>
      </c>
      <c r="AV183" s="15" t="s">
        <v>85</v>
      </c>
      <c r="AW183" s="15" t="s">
        <v>32</v>
      </c>
      <c r="AX183" s="15" t="s">
        <v>77</v>
      </c>
      <c r="AY183" s="177" t="s">
        <v>141</v>
      </c>
    </row>
    <row r="184" spans="2:51" s="13" customFormat="1" ht="11.25">
      <c r="B184" s="159"/>
      <c r="D184" s="160" t="s">
        <v>149</v>
      </c>
      <c r="E184" s="161" t="s">
        <v>1</v>
      </c>
      <c r="F184" s="162" t="s">
        <v>227</v>
      </c>
      <c r="H184" s="163">
        <v>0.242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149</v>
      </c>
      <c r="AU184" s="161" t="s">
        <v>87</v>
      </c>
      <c r="AV184" s="13" t="s">
        <v>87</v>
      </c>
      <c r="AW184" s="13" t="s">
        <v>32</v>
      </c>
      <c r="AX184" s="13" t="s">
        <v>77</v>
      </c>
      <c r="AY184" s="161" t="s">
        <v>141</v>
      </c>
    </row>
    <row r="185" spans="2:51" s="14" customFormat="1" ht="11.25">
      <c r="B185" s="168"/>
      <c r="D185" s="160" t="s">
        <v>149</v>
      </c>
      <c r="E185" s="169" t="s">
        <v>1</v>
      </c>
      <c r="F185" s="170" t="s">
        <v>151</v>
      </c>
      <c r="H185" s="171">
        <v>0.242</v>
      </c>
      <c r="I185" s="172"/>
      <c r="L185" s="168"/>
      <c r="M185" s="173"/>
      <c r="N185" s="174"/>
      <c r="O185" s="174"/>
      <c r="P185" s="174"/>
      <c r="Q185" s="174"/>
      <c r="R185" s="174"/>
      <c r="S185" s="174"/>
      <c r="T185" s="175"/>
      <c r="AT185" s="169" t="s">
        <v>149</v>
      </c>
      <c r="AU185" s="169" t="s">
        <v>87</v>
      </c>
      <c r="AV185" s="14" t="s">
        <v>147</v>
      </c>
      <c r="AW185" s="14" t="s">
        <v>32</v>
      </c>
      <c r="AX185" s="14" t="s">
        <v>85</v>
      </c>
      <c r="AY185" s="169" t="s">
        <v>141</v>
      </c>
    </row>
    <row r="186" spans="1:65" s="2" customFormat="1" ht="16.5" customHeight="1">
      <c r="A186" s="32"/>
      <c r="B186" s="144"/>
      <c r="C186" s="145" t="s">
        <v>228</v>
      </c>
      <c r="D186" s="145" t="s">
        <v>143</v>
      </c>
      <c r="E186" s="146" t="s">
        <v>229</v>
      </c>
      <c r="F186" s="147" t="s">
        <v>230</v>
      </c>
      <c r="G186" s="148" t="s">
        <v>158</v>
      </c>
      <c r="H186" s="149">
        <v>6.131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42</v>
      </c>
      <c r="O186" s="58"/>
      <c r="P186" s="155">
        <f>O186*H186</f>
        <v>0</v>
      </c>
      <c r="Q186" s="155">
        <v>1.98</v>
      </c>
      <c r="R186" s="155">
        <f>Q186*H186</f>
        <v>12.139380000000001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147</v>
      </c>
      <c r="AT186" s="157" t="s">
        <v>143</v>
      </c>
      <c r="AU186" s="157" t="s">
        <v>87</v>
      </c>
      <c r="AY186" s="17" t="s">
        <v>141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85</v>
      </c>
      <c r="BK186" s="158">
        <f>ROUND(I186*H186,2)</f>
        <v>0</v>
      </c>
      <c r="BL186" s="17" t="s">
        <v>147</v>
      </c>
      <c r="BM186" s="157" t="s">
        <v>231</v>
      </c>
    </row>
    <row r="187" spans="2:51" s="13" customFormat="1" ht="11.25">
      <c r="B187" s="159"/>
      <c r="D187" s="160" t="s">
        <v>149</v>
      </c>
      <c r="E187" s="161" t="s">
        <v>1</v>
      </c>
      <c r="F187" s="162" t="s">
        <v>232</v>
      </c>
      <c r="H187" s="163">
        <v>6.131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149</v>
      </c>
      <c r="AU187" s="161" t="s">
        <v>87</v>
      </c>
      <c r="AV187" s="13" t="s">
        <v>87</v>
      </c>
      <c r="AW187" s="13" t="s">
        <v>32</v>
      </c>
      <c r="AX187" s="13" t="s">
        <v>85</v>
      </c>
      <c r="AY187" s="161" t="s">
        <v>141</v>
      </c>
    </row>
    <row r="188" spans="1:65" s="2" customFormat="1" ht="16.5" customHeight="1">
      <c r="A188" s="32"/>
      <c r="B188" s="144"/>
      <c r="C188" s="145" t="s">
        <v>233</v>
      </c>
      <c r="D188" s="145" t="s">
        <v>143</v>
      </c>
      <c r="E188" s="146" t="s">
        <v>234</v>
      </c>
      <c r="F188" s="147" t="s">
        <v>235</v>
      </c>
      <c r="G188" s="148" t="s">
        <v>158</v>
      </c>
      <c r="H188" s="149">
        <v>40.333</v>
      </c>
      <c r="I188" s="150"/>
      <c r="J188" s="151">
        <f>ROUND(I188*H188,2)</f>
        <v>0</v>
      </c>
      <c r="K188" s="152"/>
      <c r="L188" s="33"/>
      <c r="M188" s="153" t="s">
        <v>1</v>
      </c>
      <c r="N188" s="154" t="s">
        <v>42</v>
      </c>
      <c r="O188" s="58"/>
      <c r="P188" s="155">
        <f>O188*H188</f>
        <v>0</v>
      </c>
      <c r="Q188" s="155">
        <v>2.50187</v>
      </c>
      <c r="R188" s="155">
        <f>Q188*H188</f>
        <v>100.90792271</v>
      </c>
      <c r="S188" s="155">
        <v>0</v>
      </c>
      <c r="T188" s="156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7" t="s">
        <v>147</v>
      </c>
      <c r="AT188" s="157" t="s">
        <v>143</v>
      </c>
      <c r="AU188" s="157" t="s">
        <v>87</v>
      </c>
      <c r="AY188" s="17" t="s">
        <v>141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7" t="s">
        <v>85</v>
      </c>
      <c r="BK188" s="158">
        <f>ROUND(I188*H188,2)</f>
        <v>0</v>
      </c>
      <c r="BL188" s="17" t="s">
        <v>147</v>
      </c>
      <c r="BM188" s="157" t="s">
        <v>236</v>
      </c>
    </row>
    <row r="189" spans="2:51" s="13" customFormat="1" ht="11.25">
      <c r="B189" s="159"/>
      <c r="D189" s="160" t="s">
        <v>149</v>
      </c>
      <c r="E189" s="161" t="s">
        <v>1</v>
      </c>
      <c r="F189" s="162" t="s">
        <v>237</v>
      </c>
      <c r="H189" s="163">
        <v>39.849</v>
      </c>
      <c r="I189" s="164"/>
      <c r="L189" s="159"/>
      <c r="M189" s="165"/>
      <c r="N189" s="166"/>
      <c r="O189" s="166"/>
      <c r="P189" s="166"/>
      <c r="Q189" s="166"/>
      <c r="R189" s="166"/>
      <c r="S189" s="166"/>
      <c r="T189" s="167"/>
      <c r="AT189" s="161" t="s">
        <v>149</v>
      </c>
      <c r="AU189" s="161" t="s">
        <v>87</v>
      </c>
      <c r="AV189" s="13" t="s">
        <v>87</v>
      </c>
      <c r="AW189" s="13" t="s">
        <v>32</v>
      </c>
      <c r="AX189" s="13" t="s">
        <v>77</v>
      </c>
      <c r="AY189" s="161" t="s">
        <v>141</v>
      </c>
    </row>
    <row r="190" spans="2:51" s="15" customFormat="1" ht="11.25">
      <c r="B190" s="176"/>
      <c r="D190" s="160" t="s">
        <v>149</v>
      </c>
      <c r="E190" s="177" t="s">
        <v>1</v>
      </c>
      <c r="F190" s="178" t="s">
        <v>164</v>
      </c>
      <c r="H190" s="177" t="s">
        <v>1</v>
      </c>
      <c r="I190" s="179"/>
      <c r="L190" s="176"/>
      <c r="M190" s="180"/>
      <c r="N190" s="181"/>
      <c r="O190" s="181"/>
      <c r="P190" s="181"/>
      <c r="Q190" s="181"/>
      <c r="R190" s="181"/>
      <c r="S190" s="181"/>
      <c r="T190" s="182"/>
      <c r="AT190" s="177" t="s">
        <v>149</v>
      </c>
      <c r="AU190" s="177" t="s">
        <v>87</v>
      </c>
      <c r="AV190" s="15" t="s">
        <v>85</v>
      </c>
      <c r="AW190" s="15" t="s">
        <v>32</v>
      </c>
      <c r="AX190" s="15" t="s">
        <v>77</v>
      </c>
      <c r="AY190" s="177" t="s">
        <v>141</v>
      </c>
    </row>
    <row r="191" spans="2:51" s="13" customFormat="1" ht="11.25">
      <c r="B191" s="159"/>
      <c r="D191" s="160" t="s">
        <v>149</v>
      </c>
      <c r="E191" s="161" t="s">
        <v>1</v>
      </c>
      <c r="F191" s="162" t="s">
        <v>238</v>
      </c>
      <c r="H191" s="163">
        <v>0.484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149</v>
      </c>
      <c r="AU191" s="161" t="s">
        <v>87</v>
      </c>
      <c r="AV191" s="13" t="s">
        <v>87</v>
      </c>
      <c r="AW191" s="13" t="s">
        <v>32</v>
      </c>
      <c r="AX191" s="13" t="s">
        <v>77</v>
      </c>
      <c r="AY191" s="161" t="s">
        <v>141</v>
      </c>
    </row>
    <row r="192" spans="2:51" s="14" customFormat="1" ht="11.25">
      <c r="B192" s="168"/>
      <c r="D192" s="160" t="s">
        <v>149</v>
      </c>
      <c r="E192" s="169" t="s">
        <v>1</v>
      </c>
      <c r="F192" s="170" t="s">
        <v>151</v>
      </c>
      <c r="H192" s="171">
        <v>40.333</v>
      </c>
      <c r="I192" s="172"/>
      <c r="L192" s="168"/>
      <c r="M192" s="173"/>
      <c r="N192" s="174"/>
      <c r="O192" s="174"/>
      <c r="P192" s="174"/>
      <c r="Q192" s="174"/>
      <c r="R192" s="174"/>
      <c r="S192" s="174"/>
      <c r="T192" s="175"/>
      <c r="AT192" s="169" t="s">
        <v>149</v>
      </c>
      <c r="AU192" s="169" t="s">
        <v>87</v>
      </c>
      <c r="AV192" s="14" t="s">
        <v>147</v>
      </c>
      <c r="AW192" s="14" t="s">
        <v>32</v>
      </c>
      <c r="AX192" s="14" t="s">
        <v>85</v>
      </c>
      <c r="AY192" s="169" t="s">
        <v>141</v>
      </c>
    </row>
    <row r="193" spans="1:65" s="2" customFormat="1" ht="16.5" customHeight="1">
      <c r="A193" s="32"/>
      <c r="B193" s="144"/>
      <c r="C193" s="145" t="s">
        <v>239</v>
      </c>
      <c r="D193" s="145" t="s">
        <v>143</v>
      </c>
      <c r="E193" s="146" t="s">
        <v>240</v>
      </c>
      <c r="F193" s="147" t="s">
        <v>241</v>
      </c>
      <c r="G193" s="148" t="s">
        <v>196</v>
      </c>
      <c r="H193" s="149">
        <v>1.79</v>
      </c>
      <c r="I193" s="150"/>
      <c r="J193" s="151">
        <f>ROUND(I193*H193,2)</f>
        <v>0</v>
      </c>
      <c r="K193" s="152"/>
      <c r="L193" s="33"/>
      <c r="M193" s="153" t="s">
        <v>1</v>
      </c>
      <c r="N193" s="154" t="s">
        <v>42</v>
      </c>
      <c r="O193" s="58"/>
      <c r="P193" s="155">
        <f>O193*H193</f>
        <v>0</v>
      </c>
      <c r="Q193" s="155">
        <v>1.06277</v>
      </c>
      <c r="R193" s="155">
        <f>Q193*H193</f>
        <v>1.9023583</v>
      </c>
      <c r="S193" s="155">
        <v>0</v>
      </c>
      <c r="T193" s="15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147</v>
      </c>
      <c r="AT193" s="157" t="s">
        <v>143</v>
      </c>
      <c r="AU193" s="157" t="s">
        <v>87</v>
      </c>
      <c r="AY193" s="17" t="s">
        <v>141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7" t="s">
        <v>85</v>
      </c>
      <c r="BK193" s="158">
        <f>ROUND(I193*H193,2)</f>
        <v>0</v>
      </c>
      <c r="BL193" s="17" t="s">
        <v>147</v>
      </c>
      <c r="BM193" s="157" t="s">
        <v>242</v>
      </c>
    </row>
    <row r="194" spans="2:51" s="13" customFormat="1" ht="11.25">
      <c r="B194" s="159"/>
      <c r="D194" s="160" t="s">
        <v>149</v>
      </c>
      <c r="E194" s="161" t="s">
        <v>1</v>
      </c>
      <c r="F194" s="162" t="s">
        <v>243</v>
      </c>
      <c r="H194" s="163">
        <v>1.776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149</v>
      </c>
      <c r="AU194" s="161" t="s">
        <v>87</v>
      </c>
      <c r="AV194" s="13" t="s">
        <v>87</v>
      </c>
      <c r="AW194" s="13" t="s">
        <v>32</v>
      </c>
      <c r="AX194" s="13" t="s">
        <v>77</v>
      </c>
      <c r="AY194" s="161" t="s">
        <v>141</v>
      </c>
    </row>
    <row r="195" spans="2:51" s="15" customFormat="1" ht="11.25">
      <c r="B195" s="176"/>
      <c r="D195" s="160" t="s">
        <v>149</v>
      </c>
      <c r="E195" s="177" t="s">
        <v>1</v>
      </c>
      <c r="F195" s="178" t="s">
        <v>164</v>
      </c>
      <c r="H195" s="177" t="s">
        <v>1</v>
      </c>
      <c r="I195" s="179"/>
      <c r="L195" s="176"/>
      <c r="M195" s="180"/>
      <c r="N195" s="181"/>
      <c r="O195" s="181"/>
      <c r="P195" s="181"/>
      <c r="Q195" s="181"/>
      <c r="R195" s="181"/>
      <c r="S195" s="181"/>
      <c r="T195" s="182"/>
      <c r="AT195" s="177" t="s">
        <v>149</v>
      </c>
      <c r="AU195" s="177" t="s">
        <v>87</v>
      </c>
      <c r="AV195" s="15" t="s">
        <v>85</v>
      </c>
      <c r="AW195" s="15" t="s">
        <v>32</v>
      </c>
      <c r="AX195" s="15" t="s">
        <v>77</v>
      </c>
      <c r="AY195" s="177" t="s">
        <v>141</v>
      </c>
    </row>
    <row r="196" spans="2:51" s="13" customFormat="1" ht="11.25">
      <c r="B196" s="159"/>
      <c r="D196" s="160" t="s">
        <v>149</v>
      </c>
      <c r="E196" s="161" t="s">
        <v>1</v>
      </c>
      <c r="F196" s="162" t="s">
        <v>244</v>
      </c>
      <c r="H196" s="163">
        <v>0.014</v>
      </c>
      <c r="I196" s="164"/>
      <c r="L196" s="159"/>
      <c r="M196" s="165"/>
      <c r="N196" s="166"/>
      <c r="O196" s="166"/>
      <c r="P196" s="166"/>
      <c r="Q196" s="166"/>
      <c r="R196" s="166"/>
      <c r="S196" s="166"/>
      <c r="T196" s="167"/>
      <c r="AT196" s="161" t="s">
        <v>149</v>
      </c>
      <c r="AU196" s="161" t="s">
        <v>87</v>
      </c>
      <c r="AV196" s="13" t="s">
        <v>87</v>
      </c>
      <c r="AW196" s="13" t="s">
        <v>32</v>
      </c>
      <c r="AX196" s="13" t="s">
        <v>77</v>
      </c>
      <c r="AY196" s="161" t="s">
        <v>141</v>
      </c>
    </row>
    <row r="197" spans="2:51" s="14" customFormat="1" ht="11.25">
      <c r="B197" s="168"/>
      <c r="D197" s="160" t="s">
        <v>149</v>
      </c>
      <c r="E197" s="169" t="s">
        <v>1</v>
      </c>
      <c r="F197" s="170" t="s">
        <v>151</v>
      </c>
      <c r="H197" s="171">
        <v>1.79</v>
      </c>
      <c r="I197" s="172"/>
      <c r="L197" s="168"/>
      <c r="M197" s="173"/>
      <c r="N197" s="174"/>
      <c r="O197" s="174"/>
      <c r="P197" s="174"/>
      <c r="Q197" s="174"/>
      <c r="R197" s="174"/>
      <c r="S197" s="174"/>
      <c r="T197" s="175"/>
      <c r="AT197" s="169" t="s">
        <v>149</v>
      </c>
      <c r="AU197" s="169" t="s">
        <v>87</v>
      </c>
      <c r="AV197" s="14" t="s">
        <v>147</v>
      </c>
      <c r="AW197" s="14" t="s">
        <v>32</v>
      </c>
      <c r="AX197" s="14" t="s">
        <v>85</v>
      </c>
      <c r="AY197" s="169" t="s">
        <v>141</v>
      </c>
    </row>
    <row r="198" spans="1:65" s="2" customFormat="1" ht="21.75" customHeight="1">
      <c r="A198" s="32"/>
      <c r="B198" s="144"/>
      <c r="C198" s="145" t="s">
        <v>245</v>
      </c>
      <c r="D198" s="145" t="s">
        <v>143</v>
      </c>
      <c r="E198" s="146" t="s">
        <v>246</v>
      </c>
      <c r="F198" s="147" t="s">
        <v>247</v>
      </c>
      <c r="G198" s="148" t="s">
        <v>146</v>
      </c>
      <c r="H198" s="149">
        <v>2.4</v>
      </c>
      <c r="I198" s="150"/>
      <c r="J198" s="151">
        <f>ROUND(I198*H198,2)</f>
        <v>0</v>
      </c>
      <c r="K198" s="152"/>
      <c r="L198" s="33"/>
      <c r="M198" s="153" t="s">
        <v>1</v>
      </c>
      <c r="N198" s="154" t="s">
        <v>42</v>
      </c>
      <c r="O198" s="58"/>
      <c r="P198" s="155">
        <f>O198*H198</f>
        <v>0</v>
      </c>
      <c r="Q198" s="155">
        <v>0.47326</v>
      </c>
      <c r="R198" s="155">
        <f>Q198*H198</f>
        <v>1.135824</v>
      </c>
      <c r="S198" s="155">
        <v>0</v>
      </c>
      <c r="T198" s="15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57" t="s">
        <v>147</v>
      </c>
      <c r="AT198" s="157" t="s">
        <v>143</v>
      </c>
      <c r="AU198" s="157" t="s">
        <v>87</v>
      </c>
      <c r="AY198" s="17" t="s">
        <v>141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7" t="s">
        <v>85</v>
      </c>
      <c r="BK198" s="158">
        <f>ROUND(I198*H198,2)</f>
        <v>0</v>
      </c>
      <c r="BL198" s="17" t="s">
        <v>147</v>
      </c>
      <c r="BM198" s="157" t="s">
        <v>248</v>
      </c>
    </row>
    <row r="199" spans="2:51" s="15" customFormat="1" ht="11.25">
      <c r="B199" s="176"/>
      <c r="D199" s="160" t="s">
        <v>149</v>
      </c>
      <c r="E199" s="177" t="s">
        <v>1</v>
      </c>
      <c r="F199" s="178" t="s">
        <v>164</v>
      </c>
      <c r="H199" s="177" t="s">
        <v>1</v>
      </c>
      <c r="I199" s="179"/>
      <c r="L199" s="176"/>
      <c r="M199" s="180"/>
      <c r="N199" s="181"/>
      <c r="O199" s="181"/>
      <c r="P199" s="181"/>
      <c r="Q199" s="181"/>
      <c r="R199" s="181"/>
      <c r="S199" s="181"/>
      <c r="T199" s="182"/>
      <c r="AT199" s="177" t="s">
        <v>149</v>
      </c>
      <c r="AU199" s="177" t="s">
        <v>87</v>
      </c>
      <c r="AV199" s="15" t="s">
        <v>85</v>
      </c>
      <c r="AW199" s="15" t="s">
        <v>32</v>
      </c>
      <c r="AX199" s="15" t="s">
        <v>77</v>
      </c>
      <c r="AY199" s="177" t="s">
        <v>141</v>
      </c>
    </row>
    <row r="200" spans="2:51" s="13" customFormat="1" ht="11.25">
      <c r="B200" s="159"/>
      <c r="D200" s="160" t="s">
        <v>149</v>
      </c>
      <c r="E200" s="161" t="s">
        <v>1</v>
      </c>
      <c r="F200" s="162" t="s">
        <v>249</v>
      </c>
      <c r="H200" s="163">
        <v>2.4</v>
      </c>
      <c r="I200" s="164"/>
      <c r="L200" s="159"/>
      <c r="M200" s="165"/>
      <c r="N200" s="166"/>
      <c r="O200" s="166"/>
      <c r="P200" s="166"/>
      <c r="Q200" s="166"/>
      <c r="R200" s="166"/>
      <c r="S200" s="166"/>
      <c r="T200" s="167"/>
      <c r="AT200" s="161" t="s">
        <v>149</v>
      </c>
      <c r="AU200" s="161" t="s">
        <v>87</v>
      </c>
      <c r="AV200" s="13" t="s">
        <v>87</v>
      </c>
      <c r="AW200" s="13" t="s">
        <v>32</v>
      </c>
      <c r="AX200" s="13" t="s">
        <v>77</v>
      </c>
      <c r="AY200" s="161" t="s">
        <v>141</v>
      </c>
    </row>
    <row r="201" spans="2:51" s="14" customFormat="1" ht="11.25">
      <c r="B201" s="168"/>
      <c r="D201" s="160" t="s">
        <v>149</v>
      </c>
      <c r="E201" s="169" t="s">
        <v>1</v>
      </c>
      <c r="F201" s="170" t="s">
        <v>151</v>
      </c>
      <c r="H201" s="171">
        <v>2.4</v>
      </c>
      <c r="I201" s="172"/>
      <c r="L201" s="168"/>
      <c r="M201" s="173"/>
      <c r="N201" s="174"/>
      <c r="O201" s="174"/>
      <c r="P201" s="174"/>
      <c r="Q201" s="174"/>
      <c r="R201" s="174"/>
      <c r="S201" s="174"/>
      <c r="T201" s="175"/>
      <c r="AT201" s="169" t="s">
        <v>149</v>
      </c>
      <c r="AU201" s="169" t="s">
        <v>87</v>
      </c>
      <c r="AV201" s="14" t="s">
        <v>147</v>
      </c>
      <c r="AW201" s="14" t="s">
        <v>32</v>
      </c>
      <c r="AX201" s="14" t="s">
        <v>85</v>
      </c>
      <c r="AY201" s="169" t="s">
        <v>141</v>
      </c>
    </row>
    <row r="202" spans="1:65" s="2" customFormat="1" ht="16.5" customHeight="1">
      <c r="A202" s="32"/>
      <c r="B202" s="144"/>
      <c r="C202" s="145" t="s">
        <v>7</v>
      </c>
      <c r="D202" s="145" t="s">
        <v>143</v>
      </c>
      <c r="E202" s="146" t="s">
        <v>250</v>
      </c>
      <c r="F202" s="147" t="s">
        <v>251</v>
      </c>
      <c r="G202" s="148" t="s">
        <v>196</v>
      </c>
      <c r="H202" s="149">
        <v>0.025</v>
      </c>
      <c r="I202" s="150"/>
      <c r="J202" s="151">
        <f>ROUND(I202*H202,2)</f>
        <v>0</v>
      </c>
      <c r="K202" s="152"/>
      <c r="L202" s="33"/>
      <c r="M202" s="153" t="s">
        <v>1</v>
      </c>
      <c r="N202" s="154" t="s">
        <v>42</v>
      </c>
      <c r="O202" s="58"/>
      <c r="P202" s="155">
        <f>O202*H202</f>
        <v>0</v>
      </c>
      <c r="Q202" s="155">
        <v>1.0594</v>
      </c>
      <c r="R202" s="155">
        <f>Q202*H202</f>
        <v>0.026484999999999998</v>
      </c>
      <c r="S202" s="155">
        <v>0</v>
      </c>
      <c r="T202" s="15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147</v>
      </c>
      <c r="AT202" s="157" t="s">
        <v>143</v>
      </c>
      <c r="AU202" s="157" t="s">
        <v>87</v>
      </c>
      <c r="AY202" s="17" t="s">
        <v>141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7" t="s">
        <v>85</v>
      </c>
      <c r="BK202" s="158">
        <f>ROUND(I202*H202,2)</f>
        <v>0</v>
      </c>
      <c r="BL202" s="17" t="s">
        <v>147</v>
      </c>
      <c r="BM202" s="157" t="s">
        <v>252</v>
      </c>
    </row>
    <row r="203" spans="2:51" s="15" customFormat="1" ht="11.25">
      <c r="B203" s="176"/>
      <c r="D203" s="160" t="s">
        <v>149</v>
      </c>
      <c r="E203" s="177" t="s">
        <v>1</v>
      </c>
      <c r="F203" s="178" t="s">
        <v>164</v>
      </c>
      <c r="H203" s="177" t="s">
        <v>1</v>
      </c>
      <c r="I203" s="179"/>
      <c r="L203" s="176"/>
      <c r="M203" s="180"/>
      <c r="N203" s="181"/>
      <c r="O203" s="181"/>
      <c r="P203" s="181"/>
      <c r="Q203" s="181"/>
      <c r="R203" s="181"/>
      <c r="S203" s="181"/>
      <c r="T203" s="182"/>
      <c r="AT203" s="177" t="s">
        <v>149</v>
      </c>
      <c r="AU203" s="177" t="s">
        <v>87</v>
      </c>
      <c r="AV203" s="15" t="s">
        <v>85</v>
      </c>
      <c r="AW203" s="15" t="s">
        <v>32</v>
      </c>
      <c r="AX203" s="15" t="s">
        <v>77</v>
      </c>
      <c r="AY203" s="177" t="s">
        <v>141</v>
      </c>
    </row>
    <row r="204" spans="2:51" s="13" customFormat="1" ht="11.25">
      <c r="B204" s="159"/>
      <c r="D204" s="160" t="s">
        <v>149</v>
      </c>
      <c r="E204" s="161" t="s">
        <v>1</v>
      </c>
      <c r="F204" s="162" t="s">
        <v>253</v>
      </c>
      <c r="H204" s="163">
        <v>0.012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149</v>
      </c>
      <c r="AU204" s="161" t="s">
        <v>87</v>
      </c>
      <c r="AV204" s="13" t="s">
        <v>87</v>
      </c>
      <c r="AW204" s="13" t="s">
        <v>32</v>
      </c>
      <c r="AX204" s="13" t="s">
        <v>77</v>
      </c>
      <c r="AY204" s="161" t="s">
        <v>141</v>
      </c>
    </row>
    <row r="205" spans="2:51" s="13" customFormat="1" ht="11.25">
      <c r="B205" s="159"/>
      <c r="D205" s="160" t="s">
        <v>149</v>
      </c>
      <c r="E205" s="161" t="s">
        <v>1</v>
      </c>
      <c r="F205" s="162" t="s">
        <v>254</v>
      </c>
      <c r="H205" s="163">
        <v>0.013</v>
      </c>
      <c r="I205" s="164"/>
      <c r="L205" s="159"/>
      <c r="M205" s="165"/>
      <c r="N205" s="166"/>
      <c r="O205" s="166"/>
      <c r="P205" s="166"/>
      <c r="Q205" s="166"/>
      <c r="R205" s="166"/>
      <c r="S205" s="166"/>
      <c r="T205" s="167"/>
      <c r="AT205" s="161" t="s">
        <v>149</v>
      </c>
      <c r="AU205" s="161" t="s">
        <v>87</v>
      </c>
      <c r="AV205" s="13" t="s">
        <v>87</v>
      </c>
      <c r="AW205" s="13" t="s">
        <v>32</v>
      </c>
      <c r="AX205" s="13" t="s">
        <v>77</v>
      </c>
      <c r="AY205" s="161" t="s">
        <v>141</v>
      </c>
    </row>
    <row r="206" spans="2:51" s="14" customFormat="1" ht="11.25">
      <c r="B206" s="168"/>
      <c r="D206" s="160" t="s">
        <v>149</v>
      </c>
      <c r="E206" s="169" t="s">
        <v>1</v>
      </c>
      <c r="F206" s="170" t="s">
        <v>151</v>
      </c>
      <c r="H206" s="171">
        <v>0.025</v>
      </c>
      <c r="I206" s="172"/>
      <c r="L206" s="168"/>
      <c r="M206" s="173"/>
      <c r="N206" s="174"/>
      <c r="O206" s="174"/>
      <c r="P206" s="174"/>
      <c r="Q206" s="174"/>
      <c r="R206" s="174"/>
      <c r="S206" s="174"/>
      <c r="T206" s="175"/>
      <c r="AT206" s="169" t="s">
        <v>149</v>
      </c>
      <c r="AU206" s="169" t="s">
        <v>87</v>
      </c>
      <c r="AV206" s="14" t="s">
        <v>147</v>
      </c>
      <c r="AW206" s="14" t="s">
        <v>32</v>
      </c>
      <c r="AX206" s="14" t="s">
        <v>85</v>
      </c>
      <c r="AY206" s="169" t="s">
        <v>141</v>
      </c>
    </row>
    <row r="207" spans="2:63" s="12" customFormat="1" ht="22.9" customHeight="1">
      <c r="B207" s="131"/>
      <c r="D207" s="132" t="s">
        <v>76</v>
      </c>
      <c r="E207" s="142" t="s">
        <v>155</v>
      </c>
      <c r="F207" s="142" t="s">
        <v>255</v>
      </c>
      <c r="I207" s="134"/>
      <c r="J207" s="143">
        <f>BK207</f>
        <v>0</v>
      </c>
      <c r="L207" s="131"/>
      <c r="M207" s="136"/>
      <c r="N207" s="137"/>
      <c r="O207" s="137"/>
      <c r="P207" s="138">
        <f>SUM(P208:P213)</f>
        <v>0</v>
      </c>
      <c r="Q207" s="137"/>
      <c r="R207" s="138">
        <f>SUM(R208:R213)</f>
        <v>0.23276224</v>
      </c>
      <c r="S207" s="137"/>
      <c r="T207" s="139">
        <f>SUM(T208:T213)</f>
        <v>0</v>
      </c>
      <c r="AR207" s="132" t="s">
        <v>85</v>
      </c>
      <c r="AT207" s="140" t="s">
        <v>76</v>
      </c>
      <c r="AU207" s="140" t="s">
        <v>85</v>
      </c>
      <c r="AY207" s="132" t="s">
        <v>141</v>
      </c>
      <c r="BK207" s="141">
        <f>SUM(BK208:BK213)</f>
        <v>0</v>
      </c>
    </row>
    <row r="208" spans="1:65" s="2" customFormat="1" ht="16.5" customHeight="1">
      <c r="A208" s="32"/>
      <c r="B208" s="144"/>
      <c r="C208" s="145" t="s">
        <v>256</v>
      </c>
      <c r="D208" s="145" t="s">
        <v>143</v>
      </c>
      <c r="E208" s="146" t="s">
        <v>257</v>
      </c>
      <c r="F208" s="147" t="s">
        <v>258</v>
      </c>
      <c r="G208" s="148" t="s">
        <v>196</v>
      </c>
      <c r="H208" s="149">
        <v>0.088</v>
      </c>
      <c r="I208" s="150"/>
      <c r="J208" s="151">
        <f>ROUND(I208*H208,2)</f>
        <v>0</v>
      </c>
      <c r="K208" s="152"/>
      <c r="L208" s="33"/>
      <c r="M208" s="153" t="s">
        <v>1</v>
      </c>
      <c r="N208" s="154" t="s">
        <v>42</v>
      </c>
      <c r="O208" s="58"/>
      <c r="P208" s="155">
        <f>O208*H208</f>
        <v>0</v>
      </c>
      <c r="Q208" s="155">
        <v>1.09</v>
      </c>
      <c r="R208" s="155">
        <f>Q208*H208</f>
        <v>0.09592</v>
      </c>
      <c r="S208" s="155">
        <v>0</v>
      </c>
      <c r="T208" s="15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7" t="s">
        <v>147</v>
      </c>
      <c r="AT208" s="157" t="s">
        <v>143</v>
      </c>
      <c r="AU208" s="157" t="s">
        <v>87</v>
      </c>
      <c r="AY208" s="17" t="s">
        <v>141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7" t="s">
        <v>85</v>
      </c>
      <c r="BK208" s="158">
        <f>ROUND(I208*H208,2)</f>
        <v>0</v>
      </c>
      <c r="BL208" s="17" t="s">
        <v>147</v>
      </c>
      <c r="BM208" s="157" t="s">
        <v>259</v>
      </c>
    </row>
    <row r="209" spans="2:51" s="13" customFormat="1" ht="11.25">
      <c r="B209" s="159"/>
      <c r="D209" s="160" t="s">
        <v>149</v>
      </c>
      <c r="E209" s="161" t="s">
        <v>1</v>
      </c>
      <c r="F209" s="162" t="s">
        <v>260</v>
      </c>
      <c r="H209" s="163">
        <v>0.088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149</v>
      </c>
      <c r="AU209" s="161" t="s">
        <v>87</v>
      </c>
      <c r="AV209" s="13" t="s">
        <v>87</v>
      </c>
      <c r="AW209" s="13" t="s">
        <v>32</v>
      </c>
      <c r="AX209" s="13" t="s">
        <v>77</v>
      </c>
      <c r="AY209" s="161" t="s">
        <v>141</v>
      </c>
    </row>
    <row r="210" spans="2:51" s="14" customFormat="1" ht="11.25">
      <c r="B210" s="168"/>
      <c r="D210" s="160" t="s">
        <v>149</v>
      </c>
      <c r="E210" s="169" t="s">
        <v>1</v>
      </c>
      <c r="F210" s="170" t="s">
        <v>151</v>
      </c>
      <c r="H210" s="171">
        <v>0.088</v>
      </c>
      <c r="I210" s="172"/>
      <c r="L210" s="168"/>
      <c r="M210" s="173"/>
      <c r="N210" s="174"/>
      <c r="O210" s="174"/>
      <c r="P210" s="174"/>
      <c r="Q210" s="174"/>
      <c r="R210" s="174"/>
      <c r="S210" s="174"/>
      <c r="T210" s="175"/>
      <c r="AT210" s="169" t="s">
        <v>149</v>
      </c>
      <c r="AU210" s="169" t="s">
        <v>87</v>
      </c>
      <c r="AV210" s="14" t="s">
        <v>147</v>
      </c>
      <c r="AW210" s="14" t="s">
        <v>32</v>
      </c>
      <c r="AX210" s="14" t="s">
        <v>85</v>
      </c>
      <c r="AY210" s="169" t="s">
        <v>141</v>
      </c>
    </row>
    <row r="211" spans="1:65" s="2" customFormat="1" ht="16.5" customHeight="1">
      <c r="A211" s="32"/>
      <c r="B211" s="144"/>
      <c r="C211" s="145" t="s">
        <v>261</v>
      </c>
      <c r="D211" s="145" t="s">
        <v>143</v>
      </c>
      <c r="E211" s="146" t="s">
        <v>262</v>
      </c>
      <c r="F211" s="147" t="s">
        <v>263</v>
      </c>
      <c r="G211" s="148" t="s">
        <v>146</v>
      </c>
      <c r="H211" s="149">
        <v>0.768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42</v>
      </c>
      <c r="O211" s="58"/>
      <c r="P211" s="155">
        <f>O211*H211</f>
        <v>0</v>
      </c>
      <c r="Q211" s="155">
        <v>0.17818</v>
      </c>
      <c r="R211" s="155">
        <f>Q211*H211</f>
        <v>0.13684224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147</v>
      </c>
      <c r="AT211" s="157" t="s">
        <v>143</v>
      </c>
      <c r="AU211" s="157" t="s">
        <v>87</v>
      </c>
      <c r="AY211" s="17" t="s">
        <v>141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85</v>
      </c>
      <c r="BK211" s="158">
        <f>ROUND(I211*H211,2)</f>
        <v>0</v>
      </c>
      <c r="BL211" s="17" t="s">
        <v>147</v>
      </c>
      <c r="BM211" s="157" t="s">
        <v>264</v>
      </c>
    </row>
    <row r="212" spans="2:51" s="13" customFormat="1" ht="11.25">
      <c r="B212" s="159"/>
      <c r="D212" s="160" t="s">
        <v>149</v>
      </c>
      <c r="E212" s="161" t="s">
        <v>1</v>
      </c>
      <c r="F212" s="162" t="s">
        <v>265</v>
      </c>
      <c r="H212" s="163">
        <v>0.768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149</v>
      </c>
      <c r="AU212" s="161" t="s">
        <v>87</v>
      </c>
      <c r="AV212" s="13" t="s">
        <v>87</v>
      </c>
      <c r="AW212" s="13" t="s">
        <v>32</v>
      </c>
      <c r="AX212" s="13" t="s">
        <v>77</v>
      </c>
      <c r="AY212" s="161" t="s">
        <v>141</v>
      </c>
    </row>
    <row r="213" spans="2:51" s="14" customFormat="1" ht="11.25">
      <c r="B213" s="168"/>
      <c r="D213" s="160" t="s">
        <v>149</v>
      </c>
      <c r="E213" s="169" t="s">
        <v>1</v>
      </c>
      <c r="F213" s="170" t="s">
        <v>151</v>
      </c>
      <c r="H213" s="171">
        <v>0.768</v>
      </c>
      <c r="I213" s="172"/>
      <c r="L213" s="168"/>
      <c r="M213" s="173"/>
      <c r="N213" s="174"/>
      <c r="O213" s="174"/>
      <c r="P213" s="174"/>
      <c r="Q213" s="174"/>
      <c r="R213" s="174"/>
      <c r="S213" s="174"/>
      <c r="T213" s="175"/>
      <c r="AT213" s="169" t="s">
        <v>149</v>
      </c>
      <c r="AU213" s="169" t="s">
        <v>87</v>
      </c>
      <c r="AV213" s="14" t="s">
        <v>147</v>
      </c>
      <c r="AW213" s="14" t="s">
        <v>32</v>
      </c>
      <c r="AX213" s="14" t="s">
        <v>85</v>
      </c>
      <c r="AY213" s="169" t="s">
        <v>141</v>
      </c>
    </row>
    <row r="214" spans="2:63" s="12" customFormat="1" ht="22.9" customHeight="1">
      <c r="B214" s="131"/>
      <c r="D214" s="132" t="s">
        <v>76</v>
      </c>
      <c r="E214" s="142" t="s">
        <v>147</v>
      </c>
      <c r="F214" s="142" t="s">
        <v>266</v>
      </c>
      <c r="I214" s="134"/>
      <c r="J214" s="143">
        <f>BK214</f>
        <v>0</v>
      </c>
      <c r="L214" s="131"/>
      <c r="M214" s="136"/>
      <c r="N214" s="137"/>
      <c r="O214" s="137"/>
      <c r="P214" s="138">
        <f>SUM(P215:P217)</f>
        <v>0</v>
      </c>
      <c r="Q214" s="137"/>
      <c r="R214" s="138">
        <f>SUM(R215:R217)</f>
        <v>5.9559255</v>
      </c>
      <c r="S214" s="137"/>
      <c r="T214" s="139">
        <f>SUM(T215:T217)</f>
        <v>0</v>
      </c>
      <c r="AR214" s="132" t="s">
        <v>85</v>
      </c>
      <c r="AT214" s="140" t="s">
        <v>76</v>
      </c>
      <c r="AU214" s="140" t="s">
        <v>85</v>
      </c>
      <c r="AY214" s="132" t="s">
        <v>141</v>
      </c>
      <c r="BK214" s="141">
        <f>SUM(BK215:BK217)</f>
        <v>0</v>
      </c>
    </row>
    <row r="215" spans="1:65" s="2" customFormat="1" ht="16.5" customHeight="1">
      <c r="A215" s="32"/>
      <c r="B215" s="144"/>
      <c r="C215" s="145" t="s">
        <v>267</v>
      </c>
      <c r="D215" s="145" t="s">
        <v>143</v>
      </c>
      <c r="E215" s="146" t="s">
        <v>268</v>
      </c>
      <c r="F215" s="147" t="s">
        <v>269</v>
      </c>
      <c r="G215" s="148" t="s">
        <v>158</v>
      </c>
      <c r="H215" s="149">
        <v>3.15</v>
      </c>
      <c r="I215" s="150"/>
      <c r="J215" s="151">
        <f>ROUND(I215*H215,2)</f>
        <v>0</v>
      </c>
      <c r="K215" s="152"/>
      <c r="L215" s="33"/>
      <c r="M215" s="153" t="s">
        <v>1</v>
      </c>
      <c r="N215" s="154" t="s">
        <v>42</v>
      </c>
      <c r="O215" s="58"/>
      <c r="P215" s="155">
        <f>O215*H215</f>
        <v>0</v>
      </c>
      <c r="Q215" s="155">
        <v>1.89077</v>
      </c>
      <c r="R215" s="155">
        <f>Q215*H215</f>
        <v>5.9559255</v>
      </c>
      <c r="S215" s="155">
        <v>0</v>
      </c>
      <c r="T215" s="156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147</v>
      </c>
      <c r="AT215" s="157" t="s">
        <v>143</v>
      </c>
      <c r="AU215" s="157" t="s">
        <v>87</v>
      </c>
      <c r="AY215" s="17" t="s">
        <v>141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7" t="s">
        <v>85</v>
      </c>
      <c r="BK215" s="158">
        <f>ROUND(I215*H215,2)</f>
        <v>0</v>
      </c>
      <c r="BL215" s="17" t="s">
        <v>147</v>
      </c>
      <c r="BM215" s="157" t="s">
        <v>270</v>
      </c>
    </row>
    <row r="216" spans="2:51" s="13" customFormat="1" ht="11.25">
      <c r="B216" s="159"/>
      <c r="D216" s="160" t="s">
        <v>149</v>
      </c>
      <c r="E216" s="161" t="s">
        <v>1</v>
      </c>
      <c r="F216" s="162" t="s">
        <v>177</v>
      </c>
      <c r="H216" s="163">
        <v>3.15</v>
      </c>
      <c r="I216" s="164"/>
      <c r="L216" s="159"/>
      <c r="M216" s="165"/>
      <c r="N216" s="166"/>
      <c r="O216" s="166"/>
      <c r="P216" s="166"/>
      <c r="Q216" s="166"/>
      <c r="R216" s="166"/>
      <c r="S216" s="166"/>
      <c r="T216" s="167"/>
      <c r="AT216" s="161" t="s">
        <v>149</v>
      </c>
      <c r="AU216" s="161" t="s">
        <v>87</v>
      </c>
      <c r="AV216" s="13" t="s">
        <v>87</v>
      </c>
      <c r="AW216" s="13" t="s">
        <v>32</v>
      </c>
      <c r="AX216" s="13" t="s">
        <v>77</v>
      </c>
      <c r="AY216" s="161" t="s">
        <v>141</v>
      </c>
    </row>
    <row r="217" spans="2:51" s="14" customFormat="1" ht="11.25">
      <c r="B217" s="168"/>
      <c r="D217" s="160" t="s">
        <v>149</v>
      </c>
      <c r="E217" s="169" t="s">
        <v>1</v>
      </c>
      <c r="F217" s="170" t="s">
        <v>151</v>
      </c>
      <c r="H217" s="171">
        <v>3.15</v>
      </c>
      <c r="I217" s="172"/>
      <c r="L217" s="168"/>
      <c r="M217" s="173"/>
      <c r="N217" s="174"/>
      <c r="O217" s="174"/>
      <c r="P217" s="174"/>
      <c r="Q217" s="174"/>
      <c r="R217" s="174"/>
      <c r="S217" s="174"/>
      <c r="T217" s="175"/>
      <c r="AT217" s="169" t="s">
        <v>149</v>
      </c>
      <c r="AU217" s="169" t="s">
        <v>87</v>
      </c>
      <c r="AV217" s="14" t="s">
        <v>147</v>
      </c>
      <c r="AW217" s="14" t="s">
        <v>32</v>
      </c>
      <c r="AX217" s="14" t="s">
        <v>85</v>
      </c>
      <c r="AY217" s="169" t="s">
        <v>141</v>
      </c>
    </row>
    <row r="218" spans="2:63" s="12" customFormat="1" ht="22.9" customHeight="1">
      <c r="B218" s="131"/>
      <c r="D218" s="132" t="s">
        <v>76</v>
      </c>
      <c r="E218" s="142" t="s">
        <v>166</v>
      </c>
      <c r="F218" s="142" t="s">
        <v>271</v>
      </c>
      <c r="I218" s="134"/>
      <c r="J218" s="143">
        <f>BK218</f>
        <v>0</v>
      </c>
      <c r="L218" s="131"/>
      <c r="M218" s="136"/>
      <c r="N218" s="137"/>
      <c r="O218" s="137"/>
      <c r="P218" s="138">
        <f>SUM(P219:P225)</f>
        <v>0</v>
      </c>
      <c r="Q218" s="137"/>
      <c r="R218" s="138">
        <f>SUM(R219:R225)</f>
        <v>185.385795</v>
      </c>
      <c r="S218" s="137"/>
      <c r="T218" s="139">
        <f>SUM(T219:T225)</f>
        <v>0</v>
      </c>
      <c r="AR218" s="132" t="s">
        <v>85</v>
      </c>
      <c r="AT218" s="140" t="s">
        <v>76</v>
      </c>
      <c r="AU218" s="140" t="s">
        <v>85</v>
      </c>
      <c r="AY218" s="132" t="s">
        <v>141</v>
      </c>
      <c r="BK218" s="141">
        <f>SUM(BK219:BK225)</f>
        <v>0</v>
      </c>
    </row>
    <row r="219" spans="1:65" s="2" customFormat="1" ht="16.5" customHeight="1">
      <c r="A219" s="32"/>
      <c r="B219" s="144"/>
      <c r="C219" s="145" t="s">
        <v>272</v>
      </c>
      <c r="D219" s="145" t="s">
        <v>143</v>
      </c>
      <c r="E219" s="146" t="s">
        <v>273</v>
      </c>
      <c r="F219" s="147" t="s">
        <v>274</v>
      </c>
      <c r="G219" s="148" t="s">
        <v>146</v>
      </c>
      <c r="H219" s="149">
        <v>306.53</v>
      </c>
      <c r="I219" s="150"/>
      <c r="J219" s="151">
        <f>ROUND(I219*H219,2)</f>
        <v>0</v>
      </c>
      <c r="K219" s="152"/>
      <c r="L219" s="33"/>
      <c r="M219" s="153" t="s">
        <v>1</v>
      </c>
      <c r="N219" s="154" t="s">
        <v>42</v>
      </c>
      <c r="O219" s="58"/>
      <c r="P219" s="155">
        <f>O219*H219</f>
        <v>0</v>
      </c>
      <c r="Q219" s="155">
        <v>0.277</v>
      </c>
      <c r="R219" s="155">
        <f>Q219*H219</f>
        <v>84.90881</v>
      </c>
      <c r="S219" s="155">
        <v>0</v>
      </c>
      <c r="T219" s="156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147</v>
      </c>
      <c r="AT219" s="157" t="s">
        <v>143</v>
      </c>
      <c r="AU219" s="157" t="s">
        <v>87</v>
      </c>
      <c r="AY219" s="17" t="s">
        <v>141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7" t="s">
        <v>85</v>
      </c>
      <c r="BK219" s="158">
        <f>ROUND(I219*H219,2)</f>
        <v>0</v>
      </c>
      <c r="BL219" s="17" t="s">
        <v>147</v>
      </c>
      <c r="BM219" s="157" t="s">
        <v>275</v>
      </c>
    </row>
    <row r="220" spans="1:65" s="2" customFormat="1" ht="16.5" customHeight="1">
      <c r="A220" s="32"/>
      <c r="B220" s="144"/>
      <c r="C220" s="145" t="s">
        <v>276</v>
      </c>
      <c r="D220" s="145" t="s">
        <v>143</v>
      </c>
      <c r="E220" s="146" t="s">
        <v>277</v>
      </c>
      <c r="F220" s="147" t="s">
        <v>278</v>
      </c>
      <c r="G220" s="148" t="s">
        <v>146</v>
      </c>
      <c r="H220" s="149">
        <v>306.53</v>
      </c>
      <c r="I220" s="150"/>
      <c r="J220" s="151">
        <f>ROUND(I220*H220,2)</f>
        <v>0</v>
      </c>
      <c r="K220" s="152"/>
      <c r="L220" s="33"/>
      <c r="M220" s="153" t="s">
        <v>1</v>
      </c>
      <c r="N220" s="154" t="s">
        <v>42</v>
      </c>
      <c r="O220" s="58"/>
      <c r="P220" s="155">
        <f>O220*H220</f>
        <v>0</v>
      </c>
      <c r="Q220" s="155">
        <v>0.322</v>
      </c>
      <c r="R220" s="155">
        <f>Q220*H220</f>
        <v>98.70266</v>
      </c>
      <c r="S220" s="155">
        <v>0</v>
      </c>
      <c r="T220" s="156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7" t="s">
        <v>147</v>
      </c>
      <c r="AT220" s="157" t="s">
        <v>143</v>
      </c>
      <c r="AU220" s="157" t="s">
        <v>87</v>
      </c>
      <c r="AY220" s="17" t="s">
        <v>141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7" t="s">
        <v>85</v>
      </c>
      <c r="BK220" s="158">
        <f>ROUND(I220*H220,2)</f>
        <v>0</v>
      </c>
      <c r="BL220" s="17" t="s">
        <v>147</v>
      </c>
      <c r="BM220" s="157" t="s">
        <v>279</v>
      </c>
    </row>
    <row r="221" spans="1:65" s="2" customFormat="1" ht="16.5" customHeight="1">
      <c r="A221" s="32"/>
      <c r="B221" s="144"/>
      <c r="C221" s="145" t="s">
        <v>280</v>
      </c>
      <c r="D221" s="145" t="s">
        <v>143</v>
      </c>
      <c r="E221" s="146" t="s">
        <v>281</v>
      </c>
      <c r="F221" s="147" t="s">
        <v>282</v>
      </c>
      <c r="G221" s="148" t="s">
        <v>146</v>
      </c>
      <c r="H221" s="149">
        <v>2.5</v>
      </c>
      <c r="I221" s="150"/>
      <c r="J221" s="151">
        <f>ROUND(I221*H221,2)</f>
        <v>0</v>
      </c>
      <c r="K221" s="152"/>
      <c r="L221" s="33"/>
      <c r="M221" s="153" t="s">
        <v>1</v>
      </c>
      <c r="N221" s="154" t="s">
        <v>42</v>
      </c>
      <c r="O221" s="58"/>
      <c r="P221" s="155">
        <f>O221*H221</f>
        <v>0</v>
      </c>
      <c r="Q221" s="155">
        <v>0.46</v>
      </c>
      <c r="R221" s="155">
        <f>Q221*H221</f>
        <v>1.1500000000000001</v>
      </c>
      <c r="S221" s="155">
        <v>0</v>
      </c>
      <c r="T221" s="15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147</v>
      </c>
      <c r="AT221" s="157" t="s">
        <v>143</v>
      </c>
      <c r="AU221" s="157" t="s">
        <v>87</v>
      </c>
      <c r="AY221" s="17" t="s">
        <v>141</v>
      </c>
      <c r="BE221" s="158">
        <f>IF(N221="základní",J221,0)</f>
        <v>0</v>
      </c>
      <c r="BF221" s="158">
        <f>IF(N221="snížená",J221,0)</f>
        <v>0</v>
      </c>
      <c r="BG221" s="158">
        <f>IF(N221="zákl. přenesená",J221,0)</f>
        <v>0</v>
      </c>
      <c r="BH221" s="158">
        <f>IF(N221="sníž. přenesená",J221,0)</f>
        <v>0</v>
      </c>
      <c r="BI221" s="158">
        <f>IF(N221="nulová",J221,0)</f>
        <v>0</v>
      </c>
      <c r="BJ221" s="17" t="s">
        <v>85</v>
      </c>
      <c r="BK221" s="158">
        <f>ROUND(I221*H221,2)</f>
        <v>0</v>
      </c>
      <c r="BL221" s="17" t="s">
        <v>147</v>
      </c>
      <c r="BM221" s="157" t="s">
        <v>283</v>
      </c>
    </row>
    <row r="222" spans="2:51" s="13" customFormat="1" ht="11.25">
      <c r="B222" s="159"/>
      <c r="D222" s="160" t="s">
        <v>149</v>
      </c>
      <c r="E222" s="161" t="s">
        <v>1</v>
      </c>
      <c r="F222" s="162" t="s">
        <v>150</v>
      </c>
      <c r="H222" s="163">
        <v>2.5</v>
      </c>
      <c r="I222" s="164"/>
      <c r="L222" s="159"/>
      <c r="M222" s="165"/>
      <c r="N222" s="166"/>
      <c r="O222" s="166"/>
      <c r="P222" s="166"/>
      <c r="Q222" s="166"/>
      <c r="R222" s="166"/>
      <c r="S222" s="166"/>
      <c r="T222" s="167"/>
      <c r="AT222" s="161" t="s">
        <v>149</v>
      </c>
      <c r="AU222" s="161" t="s">
        <v>87</v>
      </c>
      <c r="AV222" s="13" t="s">
        <v>87</v>
      </c>
      <c r="AW222" s="13" t="s">
        <v>32</v>
      </c>
      <c r="AX222" s="13" t="s">
        <v>77</v>
      </c>
      <c r="AY222" s="161" t="s">
        <v>141</v>
      </c>
    </row>
    <row r="223" spans="2:51" s="14" customFormat="1" ht="11.25">
      <c r="B223" s="168"/>
      <c r="D223" s="160" t="s">
        <v>149</v>
      </c>
      <c r="E223" s="169" t="s">
        <v>1</v>
      </c>
      <c r="F223" s="170" t="s">
        <v>151</v>
      </c>
      <c r="H223" s="171">
        <v>2.5</v>
      </c>
      <c r="I223" s="172"/>
      <c r="L223" s="168"/>
      <c r="M223" s="173"/>
      <c r="N223" s="174"/>
      <c r="O223" s="174"/>
      <c r="P223" s="174"/>
      <c r="Q223" s="174"/>
      <c r="R223" s="174"/>
      <c r="S223" s="174"/>
      <c r="T223" s="175"/>
      <c r="AT223" s="169" t="s">
        <v>149</v>
      </c>
      <c r="AU223" s="169" t="s">
        <v>87</v>
      </c>
      <c r="AV223" s="14" t="s">
        <v>147</v>
      </c>
      <c r="AW223" s="14" t="s">
        <v>32</v>
      </c>
      <c r="AX223" s="14" t="s">
        <v>85</v>
      </c>
      <c r="AY223" s="169" t="s">
        <v>141</v>
      </c>
    </row>
    <row r="224" spans="1:65" s="2" customFormat="1" ht="16.5" customHeight="1">
      <c r="A224" s="32"/>
      <c r="B224" s="144"/>
      <c r="C224" s="145" t="s">
        <v>284</v>
      </c>
      <c r="D224" s="145" t="s">
        <v>143</v>
      </c>
      <c r="E224" s="146" t="s">
        <v>285</v>
      </c>
      <c r="F224" s="147" t="s">
        <v>286</v>
      </c>
      <c r="G224" s="148" t="s">
        <v>146</v>
      </c>
      <c r="H224" s="149">
        <v>2.5</v>
      </c>
      <c r="I224" s="150"/>
      <c r="J224" s="151">
        <f>ROUND(I224*H224,2)</f>
        <v>0</v>
      </c>
      <c r="K224" s="152"/>
      <c r="L224" s="33"/>
      <c r="M224" s="153" t="s">
        <v>1</v>
      </c>
      <c r="N224" s="154" t="s">
        <v>42</v>
      </c>
      <c r="O224" s="58"/>
      <c r="P224" s="155">
        <f>O224*H224</f>
        <v>0</v>
      </c>
      <c r="Q224" s="155">
        <v>0.00051</v>
      </c>
      <c r="R224" s="155">
        <f>Q224*H224</f>
        <v>0.001275</v>
      </c>
      <c r="S224" s="155">
        <v>0</v>
      </c>
      <c r="T224" s="15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147</v>
      </c>
      <c r="AT224" s="157" t="s">
        <v>143</v>
      </c>
      <c r="AU224" s="157" t="s">
        <v>87</v>
      </c>
      <c r="AY224" s="17" t="s">
        <v>141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7" t="s">
        <v>85</v>
      </c>
      <c r="BK224" s="158">
        <f>ROUND(I224*H224,2)</f>
        <v>0</v>
      </c>
      <c r="BL224" s="17" t="s">
        <v>147</v>
      </c>
      <c r="BM224" s="157" t="s">
        <v>287</v>
      </c>
    </row>
    <row r="225" spans="1:65" s="2" customFormat="1" ht="16.5" customHeight="1">
      <c r="A225" s="32"/>
      <c r="B225" s="144"/>
      <c r="C225" s="145" t="s">
        <v>288</v>
      </c>
      <c r="D225" s="145" t="s">
        <v>143</v>
      </c>
      <c r="E225" s="146" t="s">
        <v>289</v>
      </c>
      <c r="F225" s="147" t="s">
        <v>290</v>
      </c>
      <c r="G225" s="148" t="s">
        <v>146</v>
      </c>
      <c r="H225" s="149">
        <v>2.5</v>
      </c>
      <c r="I225" s="150"/>
      <c r="J225" s="151">
        <f>ROUND(I225*H225,2)</f>
        <v>0</v>
      </c>
      <c r="K225" s="152"/>
      <c r="L225" s="33"/>
      <c r="M225" s="153" t="s">
        <v>1</v>
      </c>
      <c r="N225" s="154" t="s">
        <v>42</v>
      </c>
      <c r="O225" s="58"/>
      <c r="P225" s="155">
        <f>O225*H225</f>
        <v>0</v>
      </c>
      <c r="Q225" s="155">
        <v>0.24922</v>
      </c>
      <c r="R225" s="155">
        <f>Q225*H225</f>
        <v>0.62305</v>
      </c>
      <c r="S225" s="155">
        <v>0</v>
      </c>
      <c r="T225" s="156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147</v>
      </c>
      <c r="AT225" s="157" t="s">
        <v>143</v>
      </c>
      <c r="AU225" s="157" t="s">
        <v>87</v>
      </c>
      <c r="AY225" s="17" t="s">
        <v>141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7" t="s">
        <v>85</v>
      </c>
      <c r="BK225" s="158">
        <f>ROUND(I225*H225,2)</f>
        <v>0</v>
      </c>
      <c r="BL225" s="17" t="s">
        <v>147</v>
      </c>
      <c r="BM225" s="157" t="s">
        <v>291</v>
      </c>
    </row>
    <row r="226" spans="2:63" s="12" customFormat="1" ht="22.9" customHeight="1">
      <c r="B226" s="131"/>
      <c r="D226" s="132" t="s">
        <v>76</v>
      </c>
      <c r="E226" s="142" t="s">
        <v>172</v>
      </c>
      <c r="F226" s="142" t="s">
        <v>292</v>
      </c>
      <c r="I226" s="134"/>
      <c r="J226" s="143">
        <f>BK226</f>
        <v>0</v>
      </c>
      <c r="L226" s="131"/>
      <c r="M226" s="136"/>
      <c r="N226" s="137"/>
      <c r="O226" s="137"/>
      <c r="P226" s="138">
        <f>SUM(P227:P261)</f>
        <v>0</v>
      </c>
      <c r="Q226" s="137"/>
      <c r="R226" s="138">
        <f>SUM(R227:R261)</f>
        <v>35.56593444000001</v>
      </c>
      <c r="S226" s="137"/>
      <c r="T226" s="139">
        <f>SUM(T227:T261)</f>
        <v>0</v>
      </c>
      <c r="AR226" s="132" t="s">
        <v>85</v>
      </c>
      <c r="AT226" s="140" t="s">
        <v>76</v>
      </c>
      <c r="AU226" s="140" t="s">
        <v>85</v>
      </c>
      <c r="AY226" s="132" t="s">
        <v>141</v>
      </c>
      <c r="BK226" s="141">
        <f>SUM(BK227:BK261)</f>
        <v>0</v>
      </c>
    </row>
    <row r="227" spans="1:65" s="2" customFormat="1" ht="16.5" customHeight="1">
      <c r="A227" s="32"/>
      <c r="B227" s="144"/>
      <c r="C227" s="145" t="s">
        <v>293</v>
      </c>
      <c r="D227" s="145" t="s">
        <v>143</v>
      </c>
      <c r="E227" s="146" t="s">
        <v>294</v>
      </c>
      <c r="F227" s="147" t="s">
        <v>295</v>
      </c>
      <c r="G227" s="148" t="s">
        <v>146</v>
      </c>
      <c r="H227" s="149">
        <v>1.48</v>
      </c>
      <c r="I227" s="150"/>
      <c r="J227" s="151">
        <f>ROUND(I227*H227,2)</f>
        <v>0</v>
      </c>
      <c r="K227" s="152"/>
      <c r="L227" s="33"/>
      <c r="M227" s="153" t="s">
        <v>1</v>
      </c>
      <c r="N227" s="154" t="s">
        <v>42</v>
      </c>
      <c r="O227" s="58"/>
      <c r="P227" s="155">
        <f>O227*H227</f>
        <v>0</v>
      </c>
      <c r="Q227" s="155">
        <v>0.056</v>
      </c>
      <c r="R227" s="155">
        <f>Q227*H227</f>
        <v>0.08288</v>
      </c>
      <c r="S227" s="155">
        <v>0</v>
      </c>
      <c r="T227" s="156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7" t="s">
        <v>147</v>
      </c>
      <c r="AT227" s="157" t="s">
        <v>143</v>
      </c>
      <c r="AU227" s="157" t="s">
        <v>87</v>
      </c>
      <c r="AY227" s="17" t="s">
        <v>141</v>
      </c>
      <c r="BE227" s="158">
        <f>IF(N227="základní",J227,0)</f>
        <v>0</v>
      </c>
      <c r="BF227" s="158">
        <f>IF(N227="snížená",J227,0)</f>
        <v>0</v>
      </c>
      <c r="BG227" s="158">
        <f>IF(N227="zákl. přenesená",J227,0)</f>
        <v>0</v>
      </c>
      <c r="BH227" s="158">
        <f>IF(N227="sníž. přenesená",J227,0)</f>
        <v>0</v>
      </c>
      <c r="BI227" s="158">
        <f>IF(N227="nulová",J227,0)</f>
        <v>0</v>
      </c>
      <c r="BJ227" s="17" t="s">
        <v>85</v>
      </c>
      <c r="BK227" s="158">
        <f>ROUND(I227*H227,2)</f>
        <v>0</v>
      </c>
      <c r="BL227" s="17" t="s">
        <v>147</v>
      </c>
      <c r="BM227" s="157" t="s">
        <v>296</v>
      </c>
    </row>
    <row r="228" spans="2:51" s="13" customFormat="1" ht="11.25">
      <c r="B228" s="159"/>
      <c r="D228" s="160" t="s">
        <v>149</v>
      </c>
      <c r="E228" s="161" t="s">
        <v>1</v>
      </c>
      <c r="F228" s="162" t="s">
        <v>297</v>
      </c>
      <c r="H228" s="163">
        <v>1.08</v>
      </c>
      <c r="I228" s="164"/>
      <c r="L228" s="159"/>
      <c r="M228" s="165"/>
      <c r="N228" s="166"/>
      <c r="O228" s="166"/>
      <c r="P228" s="166"/>
      <c r="Q228" s="166"/>
      <c r="R228" s="166"/>
      <c r="S228" s="166"/>
      <c r="T228" s="167"/>
      <c r="AT228" s="161" t="s">
        <v>149</v>
      </c>
      <c r="AU228" s="161" t="s">
        <v>87</v>
      </c>
      <c r="AV228" s="13" t="s">
        <v>87</v>
      </c>
      <c r="AW228" s="13" t="s">
        <v>32</v>
      </c>
      <c r="AX228" s="13" t="s">
        <v>77</v>
      </c>
      <c r="AY228" s="161" t="s">
        <v>141</v>
      </c>
    </row>
    <row r="229" spans="2:51" s="15" customFormat="1" ht="11.25">
      <c r="B229" s="176"/>
      <c r="D229" s="160" t="s">
        <v>149</v>
      </c>
      <c r="E229" s="177" t="s">
        <v>1</v>
      </c>
      <c r="F229" s="178" t="s">
        <v>170</v>
      </c>
      <c r="H229" s="177" t="s">
        <v>1</v>
      </c>
      <c r="I229" s="179"/>
      <c r="L229" s="176"/>
      <c r="M229" s="180"/>
      <c r="N229" s="181"/>
      <c r="O229" s="181"/>
      <c r="P229" s="181"/>
      <c r="Q229" s="181"/>
      <c r="R229" s="181"/>
      <c r="S229" s="181"/>
      <c r="T229" s="182"/>
      <c r="AT229" s="177" t="s">
        <v>149</v>
      </c>
      <c r="AU229" s="177" t="s">
        <v>87</v>
      </c>
      <c r="AV229" s="15" t="s">
        <v>85</v>
      </c>
      <c r="AW229" s="15" t="s">
        <v>32</v>
      </c>
      <c r="AX229" s="15" t="s">
        <v>77</v>
      </c>
      <c r="AY229" s="177" t="s">
        <v>141</v>
      </c>
    </row>
    <row r="230" spans="2:51" s="13" customFormat="1" ht="11.25">
      <c r="B230" s="159"/>
      <c r="D230" s="160" t="s">
        <v>149</v>
      </c>
      <c r="E230" s="161" t="s">
        <v>1</v>
      </c>
      <c r="F230" s="162" t="s">
        <v>298</v>
      </c>
      <c r="H230" s="163">
        <v>0.4</v>
      </c>
      <c r="I230" s="164"/>
      <c r="L230" s="159"/>
      <c r="M230" s="165"/>
      <c r="N230" s="166"/>
      <c r="O230" s="166"/>
      <c r="P230" s="166"/>
      <c r="Q230" s="166"/>
      <c r="R230" s="166"/>
      <c r="S230" s="166"/>
      <c r="T230" s="167"/>
      <c r="AT230" s="161" t="s">
        <v>149</v>
      </c>
      <c r="AU230" s="161" t="s">
        <v>87</v>
      </c>
      <c r="AV230" s="13" t="s">
        <v>87</v>
      </c>
      <c r="AW230" s="13" t="s">
        <v>32</v>
      </c>
      <c r="AX230" s="13" t="s">
        <v>77</v>
      </c>
      <c r="AY230" s="161" t="s">
        <v>141</v>
      </c>
    </row>
    <row r="231" spans="2:51" s="14" customFormat="1" ht="11.25">
      <c r="B231" s="168"/>
      <c r="D231" s="160" t="s">
        <v>149</v>
      </c>
      <c r="E231" s="169" t="s">
        <v>1</v>
      </c>
      <c r="F231" s="170" t="s">
        <v>151</v>
      </c>
      <c r="H231" s="171">
        <v>1.48</v>
      </c>
      <c r="I231" s="172"/>
      <c r="L231" s="168"/>
      <c r="M231" s="173"/>
      <c r="N231" s="174"/>
      <c r="O231" s="174"/>
      <c r="P231" s="174"/>
      <c r="Q231" s="174"/>
      <c r="R231" s="174"/>
      <c r="S231" s="174"/>
      <c r="T231" s="175"/>
      <c r="AT231" s="169" t="s">
        <v>149</v>
      </c>
      <c r="AU231" s="169" t="s">
        <v>87</v>
      </c>
      <c r="AV231" s="14" t="s">
        <v>147</v>
      </c>
      <c r="AW231" s="14" t="s">
        <v>32</v>
      </c>
      <c r="AX231" s="14" t="s">
        <v>85</v>
      </c>
      <c r="AY231" s="169" t="s">
        <v>141</v>
      </c>
    </row>
    <row r="232" spans="1:65" s="2" customFormat="1" ht="16.5" customHeight="1">
      <c r="A232" s="32"/>
      <c r="B232" s="144"/>
      <c r="C232" s="145" t="s">
        <v>299</v>
      </c>
      <c r="D232" s="145" t="s">
        <v>143</v>
      </c>
      <c r="E232" s="146" t="s">
        <v>300</v>
      </c>
      <c r="F232" s="147" t="s">
        <v>301</v>
      </c>
      <c r="G232" s="148" t="s">
        <v>302</v>
      </c>
      <c r="H232" s="149">
        <v>5</v>
      </c>
      <c r="I232" s="150"/>
      <c r="J232" s="151">
        <f>ROUND(I232*H232,2)</f>
        <v>0</v>
      </c>
      <c r="K232" s="152"/>
      <c r="L232" s="33"/>
      <c r="M232" s="153" t="s">
        <v>1</v>
      </c>
      <c r="N232" s="154" t="s">
        <v>42</v>
      </c>
      <c r="O232" s="58"/>
      <c r="P232" s="155">
        <f>O232*H232</f>
        <v>0</v>
      </c>
      <c r="Q232" s="155">
        <v>0.0415</v>
      </c>
      <c r="R232" s="155">
        <f>Q232*H232</f>
        <v>0.20750000000000002</v>
      </c>
      <c r="S232" s="155">
        <v>0</v>
      </c>
      <c r="T232" s="156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7" t="s">
        <v>147</v>
      </c>
      <c r="AT232" s="157" t="s">
        <v>143</v>
      </c>
      <c r="AU232" s="157" t="s">
        <v>87</v>
      </c>
      <c r="AY232" s="17" t="s">
        <v>141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7" t="s">
        <v>85</v>
      </c>
      <c r="BK232" s="158">
        <f>ROUND(I232*H232,2)</f>
        <v>0</v>
      </c>
      <c r="BL232" s="17" t="s">
        <v>147</v>
      </c>
      <c r="BM232" s="157" t="s">
        <v>303</v>
      </c>
    </row>
    <row r="233" spans="2:51" s="13" customFormat="1" ht="11.25">
      <c r="B233" s="159"/>
      <c r="D233" s="160" t="s">
        <v>149</v>
      </c>
      <c r="E233" s="161" t="s">
        <v>1</v>
      </c>
      <c r="F233" s="162" t="s">
        <v>304</v>
      </c>
      <c r="H233" s="163">
        <v>4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149</v>
      </c>
      <c r="AU233" s="161" t="s">
        <v>87</v>
      </c>
      <c r="AV233" s="13" t="s">
        <v>87</v>
      </c>
      <c r="AW233" s="13" t="s">
        <v>32</v>
      </c>
      <c r="AX233" s="13" t="s">
        <v>77</v>
      </c>
      <c r="AY233" s="161" t="s">
        <v>141</v>
      </c>
    </row>
    <row r="234" spans="2:51" s="15" customFormat="1" ht="11.25">
      <c r="B234" s="176"/>
      <c r="D234" s="160" t="s">
        <v>149</v>
      </c>
      <c r="E234" s="177" t="s">
        <v>1</v>
      </c>
      <c r="F234" s="178" t="s">
        <v>170</v>
      </c>
      <c r="H234" s="177" t="s">
        <v>1</v>
      </c>
      <c r="I234" s="179"/>
      <c r="L234" s="176"/>
      <c r="M234" s="180"/>
      <c r="N234" s="181"/>
      <c r="O234" s="181"/>
      <c r="P234" s="181"/>
      <c r="Q234" s="181"/>
      <c r="R234" s="181"/>
      <c r="S234" s="181"/>
      <c r="T234" s="182"/>
      <c r="AT234" s="177" t="s">
        <v>149</v>
      </c>
      <c r="AU234" s="177" t="s">
        <v>87</v>
      </c>
      <c r="AV234" s="15" t="s">
        <v>85</v>
      </c>
      <c r="AW234" s="15" t="s">
        <v>32</v>
      </c>
      <c r="AX234" s="15" t="s">
        <v>77</v>
      </c>
      <c r="AY234" s="177" t="s">
        <v>141</v>
      </c>
    </row>
    <row r="235" spans="2:51" s="13" customFormat="1" ht="11.25">
      <c r="B235" s="159"/>
      <c r="D235" s="160" t="s">
        <v>149</v>
      </c>
      <c r="E235" s="161" t="s">
        <v>1</v>
      </c>
      <c r="F235" s="162" t="s">
        <v>85</v>
      </c>
      <c r="H235" s="163">
        <v>1</v>
      </c>
      <c r="I235" s="164"/>
      <c r="L235" s="159"/>
      <c r="M235" s="165"/>
      <c r="N235" s="166"/>
      <c r="O235" s="166"/>
      <c r="P235" s="166"/>
      <c r="Q235" s="166"/>
      <c r="R235" s="166"/>
      <c r="S235" s="166"/>
      <c r="T235" s="167"/>
      <c r="AT235" s="161" t="s">
        <v>149</v>
      </c>
      <c r="AU235" s="161" t="s">
        <v>87</v>
      </c>
      <c r="AV235" s="13" t="s">
        <v>87</v>
      </c>
      <c r="AW235" s="13" t="s">
        <v>32</v>
      </c>
      <c r="AX235" s="13" t="s">
        <v>77</v>
      </c>
      <c r="AY235" s="161" t="s">
        <v>141</v>
      </c>
    </row>
    <row r="236" spans="2:51" s="14" customFormat="1" ht="11.25">
      <c r="B236" s="168"/>
      <c r="D236" s="160" t="s">
        <v>149</v>
      </c>
      <c r="E236" s="169" t="s">
        <v>1</v>
      </c>
      <c r="F236" s="170" t="s">
        <v>151</v>
      </c>
      <c r="H236" s="171">
        <v>5</v>
      </c>
      <c r="I236" s="172"/>
      <c r="L236" s="168"/>
      <c r="M236" s="173"/>
      <c r="N236" s="174"/>
      <c r="O236" s="174"/>
      <c r="P236" s="174"/>
      <c r="Q236" s="174"/>
      <c r="R236" s="174"/>
      <c r="S236" s="174"/>
      <c r="T236" s="175"/>
      <c r="AT236" s="169" t="s">
        <v>149</v>
      </c>
      <c r="AU236" s="169" t="s">
        <v>87</v>
      </c>
      <c r="AV236" s="14" t="s">
        <v>147</v>
      </c>
      <c r="AW236" s="14" t="s">
        <v>32</v>
      </c>
      <c r="AX236" s="14" t="s">
        <v>85</v>
      </c>
      <c r="AY236" s="169" t="s">
        <v>141</v>
      </c>
    </row>
    <row r="237" spans="1:65" s="2" customFormat="1" ht="16.5" customHeight="1">
      <c r="A237" s="32"/>
      <c r="B237" s="144"/>
      <c r="C237" s="145" t="s">
        <v>305</v>
      </c>
      <c r="D237" s="145" t="s">
        <v>143</v>
      </c>
      <c r="E237" s="146" t="s">
        <v>306</v>
      </c>
      <c r="F237" s="147" t="s">
        <v>307</v>
      </c>
      <c r="G237" s="148" t="s">
        <v>302</v>
      </c>
      <c r="H237" s="149">
        <v>2</v>
      </c>
      <c r="I237" s="150"/>
      <c r="J237" s="151">
        <f>ROUND(I237*H237,2)</f>
        <v>0</v>
      </c>
      <c r="K237" s="152"/>
      <c r="L237" s="33"/>
      <c r="M237" s="153" t="s">
        <v>1</v>
      </c>
      <c r="N237" s="154" t="s">
        <v>42</v>
      </c>
      <c r="O237" s="58"/>
      <c r="P237" s="155">
        <f>O237*H237</f>
        <v>0</v>
      </c>
      <c r="Q237" s="155">
        <v>0.1575</v>
      </c>
      <c r="R237" s="155">
        <f>Q237*H237</f>
        <v>0.315</v>
      </c>
      <c r="S237" s="155">
        <v>0</v>
      </c>
      <c r="T237" s="156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147</v>
      </c>
      <c r="AT237" s="157" t="s">
        <v>143</v>
      </c>
      <c r="AU237" s="157" t="s">
        <v>87</v>
      </c>
      <c r="AY237" s="17" t="s">
        <v>141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7" t="s">
        <v>85</v>
      </c>
      <c r="BK237" s="158">
        <f>ROUND(I237*H237,2)</f>
        <v>0</v>
      </c>
      <c r="BL237" s="17" t="s">
        <v>147</v>
      </c>
      <c r="BM237" s="157" t="s">
        <v>308</v>
      </c>
    </row>
    <row r="238" spans="1:65" s="2" customFormat="1" ht="16.5" customHeight="1">
      <c r="A238" s="32"/>
      <c r="B238" s="144"/>
      <c r="C238" s="145" t="s">
        <v>309</v>
      </c>
      <c r="D238" s="145" t="s">
        <v>143</v>
      </c>
      <c r="E238" s="146" t="s">
        <v>310</v>
      </c>
      <c r="F238" s="147" t="s">
        <v>311</v>
      </c>
      <c r="G238" s="148" t="s">
        <v>146</v>
      </c>
      <c r="H238" s="149">
        <v>7.02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42</v>
      </c>
      <c r="O238" s="58"/>
      <c r="P238" s="155">
        <f>O238*H238</f>
        <v>0</v>
      </c>
      <c r="Q238" s="155">
        <v>0.03358</v>
      </c>
      <c r="R238" s="155">
        <f>Q238*H238</f>
        <v>0.23573159999999999</v>
      </c>
      <c r="S238" s="155">
        <v>0</v>
      </c>
      <c r="T238" s="15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147</v>
      </c>
      <c r="AT238" s="157" t="s">
        <v>143</v>
      </c>
      <c r="AU238" s="157" t="s">
        <v>87</v>
      </c>
      <c r="AY238" s="17" t="s">
        <v>141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7" t="s">
        <v>85</v>
      </c>
      <c r="BK238" s="158">
        <f>ROUND(I238*H238,2)</f>
        <v>0</v>
      </c>
      <c r="BL238" s="17" t="s">
        <v>147</v>
      </c>
      <c r="BM238" s="157" t="s">
        <v>312</v>
      </c>
    </row>
    <row r="239" spans="2:51" s="13" customFormat="1" ht="11.25">
      <c r="B239" s="159"/>
      <c r="D239" s="160" t="s">
        <v>149</v>
      </c>
      <c r="E239" s="161" t="s">
        <v>1</v>
      </c>
      <c r="F239" s="162" t="s">
        <v>313</v>
      </c>
      <c r="H239" s="163">
        <v>7.02</v>
      </c>
      <c r="I239" s="164"/>
      <c r="L239" s="159"/>
      <c r="M239" s="165"/>
      <c r="N239" s="166"/>
      <c r="O239" s="166"/>
      <c r="P239" s="166"/>
      <c r="Q239" s="166"/>
      <c r="R239" s="166"/>
      <c r="S239" s="166"/>
      <c r="T239" s="167"/>
      <c r="AT239" s="161" t="s">
        <v>149</v>
      </c>
      <c r="AU239" s="161" t="s">
        <v>87</v>
      </c>
      <c r="AV239" s="13" t="s">
        <v>87</v>
      </c>
      <c r="AW239" s="13" t="s">
        <v>32</v>
      </c>
      <c r="AX239" s="13" t="s">
        <v>77</v>
      </c>
      <c r="AY239" s="161" t="s">
        <v>141</v>
      </c>
    </row>
    <row r="240" spans="2:51" s="14" customFormat="1" ht="11.25">
      <c r="B240" s="168"/>
      <c r="D240" s="160" t="s">
        <v>149</v>
      </c>
      <c r="E240" s="169" t="s">
        <v>1</v>
      </c>
      <c r="F240" s="170" t="s">
        <v>151</v>
      </c>
      <c r="H240" s="171">
        <v>7.02</v>
      </c>
      <c r="I240" s="172"/>
      <c r="L240" s="168"/>
      <c r="M240" s="173"/>
      <c r="N240" s="174"/>
      <c r="O240" s="174"/>
      <c r="P240" s="174"/>
      <c r="Q240" s="174"/>
      <c r="R240" s="174"/>
      <c r="S240" s="174"/>
      <c r="T240" s="175"/>
      <c r="AT240" s="169" t="s">
        <v>149</v>
      </c>
      <c r="AU240" s="169" t="s">
        <v>87</v>
      </c>
      <c r="AV240" s="14" t="s">
        <v>147</v>
      </c>
      <c r="AW240" s="14" t="s">
        <v>32</v>
      </c>
      <c r="AX240" s="14" t="s">
        <v>85</v>
      </c>
      <c r="AY240" s="169" t="s">
        <v>141</v>
      </c>
    </row>
    <row r="241" spans="1:65" s="2" customFormat="1" ht="24.2" customHeight="1">
      <c r="A241" s="32"/>
      <c r="B241" s="144"/>
      <c r="C241" s="145" t="s">
        <v>314</v>
      </c>
      <c r="D241" s="145" t="s">
        <v>143</v>
      </c>
      <c r="E241" s="146" t="s">
        <v>315</v>
      </c>
      <c r="F241" s="147" t="s">
        <v>316</v>
      </c>
      <c r="G241" s="148" t="s">
        <v>146</v>
      </c>
      <c r="H241" s="149">
        <v>66.923</v>
      </c>
      <c r="I241" s="150"/>
      <c r="J241" s="151">
        <f>ROUND(I241*H241,2)</f>
        <v>0</v>
      </c>
      <c r="K241" s="152"/>
      <c r="L241" s="33"/>
      <c r="M241" s="153" t="s">
        <v>1</v>
      </c>
      <c r="N241" s="154" t="s">
        <v>42</v>
      </c>
      <c r="O241" s="58"/>
      <c r="P241" s="155">
        <f>O241*H241</f>
        <v>0</v>
      </c>
      <c r="Q241" s="155">
        <v>0.0303</v>
      </c>
      <c r="R241" s="155">
        <f>Q241*H241</f>
        <v>2.0277669</v>
      </c>
      <c r="S241" s="155">
        <v>0</v>
      </c>
      <c r="T241" s="156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7" t="s">
        <v>147</v>
      </c>
      <c r="AT241" s="157" t="s">
        <v>143</v>
      </c>
      <c r="AU241" s="157" t="s">
        <v>87</v>
      </c>
      <c r="AY241" s="17" t="s">
        <v>141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7" t="s">
        <v>85</v>
      </c>
      <c r="BK241" s="158">
        <f>ROUND(I241*H241,2)</f>
        <v>0</v>
      </c>
      <c r="BL241" s="17" t="s">
        <v>147</v>
      </c>
      <c r="BM241" s="157" t="s">
        <v>317</v>
      </c>
    </row>
    <row r="242" spans="2:51" s="15" customFormat="1" ht="11.25">
      <c r="B242" s="176"/>
      <c r="D242" s="160" t="s">
        <v>149</v>
      </c>
      <c r="E242" s="177" t="s">
        <v>1</v>
      </c>
      <c r="F242" s="178" t="s">
        <v>318</v>
      </c>
      <c r="H242" s="177" t="s">
        <v>1</v>
      </c>
      <c r="I242" s="179"/>
      <c r="L242" s="176"/>
      <c r="M242" s="180"/>
      <c r="N242" s="181"/>
      <c r="O242" s="181"/>
      <c r="P242" s="181"/>
      <c r="Q242" s="181"/>
      <c r="R242" s="181"/>
      <c r="S242" s="181"/>
      <c r="T242" s="182"/>
      <c r="AT242" s="177" t="s">
        <v>149</v>
      </c>
      <c r="AU242" s="177" t="s">
        <v>87</v>
      </c>
      <c r="AV242" s="15" t="s">
        <v>85</v>
      </c>
      <c r="AW242" s="15" t="s">
        <v>32</v>
      </c>
      <c r="AX242" s="15" t="s">
        <v>77</v>
      </c>
      <c r="AY242" s="177" t="s">
        <v>141</v>
      </c>
    </row>
    <row r="243" spans="2:51" s="13" customFormat="1" ht="11.25">
      <c r="B243" s="159"/>
      <c r="D243" s="160" t="s">
        <v>149</v>
      </c>
      <c r="E243" s="161" t="s">
        <v>1</v>
      </c>
      <c r="F243" s="162" t="s">
        <v>319</v>
      </c>
      <c r="H243" s="163">
        <v>66.923</v>
      </c>
      <c r="I243" s="164"/>
      <c r="L243" s="159"/>
      <c r="M243" s="165"/>
      <c r="N243" s="166"/>
      <c r="O243" s="166"/>
      <c r="P243" s="166"/>
      <c r="Q243" s="166"/>
      <c r="R243" s="166"/>
      <c r="S243" s="166"/>
      <c r="T243" s="167"/>
      <c r="AT243" s="161" t="s">
        <v>149</v>
      </c>
      <c r="AU243" s="161" t="s">
        <v>87</v>
      </c>
      <c r="AV243" s="13" t="s">
        <v>87</v>
      </c>
      <c r="AW243" s="13" t="s">
        <v>32</v>
      </c>
      <c r="AX243" s="13" t="s">
        <v>77</v>
      </c>
      <c r="AY243" s="161" t="s">
        <v>141</v>
      </c>
    </row>
    <row r="244" spans="2:51" s="14" customFormat="1" ht="11.25">
      <c r="B244" s="168"/>
      <c r="D244" s="160" t="s">
        <v>149</v>
      </c>
      <c r="E244" s="169" t="s">
        <v>1</v>
      </c>
      <c r="F244" s="170" t="s">
        <v>151</v>
      </c>
      <c r="H244" s="171">
        <v>66.923</v>
      </c>
      <c r="I244" s="172"/>
      <c r="L244" s="168"/>
      <c r="M244" s="173"/>
      <c r="N244" s="174"/>
      <c r="O244" s="174"/>
      <c r="P244" s="174"/>
      <c r="Q244" s="174"/>
      <c r="R244" s="174"/>
      <c r="S244" s="174"/>
      <c r="T244" s="175"/>
      <c r="AT244" s="169" t="s">
        <v>149</v>
      </c>
      <c r="AU244" s="169" t="s">
        <v>87</v>
      </c>
      <c r="AV244" s="14" t="s">
        <v>147</v>
      </c>
      <c r="AW244" s="14" t="s">
        <v>32</v>
      </c>
      <c r="AX244" s="14" t="s">
        <v>85</v>
      </c>
      <c r="AY244" s="169" t="s">
        <v>141</v>
      </c>
    </row>
    <row r="245" spans="1:65" s="2" customFormat="1" ht="16.5" customHeight="1">
      <c r="A245" s="32"/>
      <c r="B245" s="144"/>
      <c r="C245" s="145" t="s">
        <v>320</v>
      </c>
      <c r="D245" s="145" t="s">
        <v>143</v>
      </c>
      <c r="E245" s="146" t="s">
        <v>321</v>
      </c>
      <c r="F245" s="147" t="s">
        <v>322</v>
      </c>
      <c r="G245" s="148" t="s">
        <v>146</v>
      </c>
      <c r="H245" s="149">
        <v>3.12</v>
      </c>
      <c r="I245" s="150"/>
      <c r="J245" s="151">
        <f>ROUND(I245*H245,2)</f>
        <v>0</v>
      </c>
      <c r="K245" s="152"/>
      <c r="L245" s="33"/>
      <c r="M245" s="153" t="s">
        <v>1</v>
      </c>
      <c r="N245" s="154" t="s">
        <v>42</v>
      </c>
      <c r="O245" s="58"/>
      <c r="P245" s="155">
        <f>O245*H245</f>
        <v>0</v>
      </c>
      <c r="Q245" s="155">
        <v>0.008</v>
      </c>
      <c r="R245" s="155">
        <f>Q245*H245</f>
        <v>0.024960000000000003</v>
      </c>
      <c r="S245" s="155">
        <v>0</v>
      </c>
      <c r="T245" s="156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7" t="s">
        <v>147</v>
      </c>
      <c r="AT245" s="157" t="s">
        <v>143</v>
      </c>
      <c r="AU245" s="157" t="s">
        <v>87</v>
      </c>
      <c r="AY245" s="17" t="s">
        <v>141</v>
      </c>
      <c r="BE245" s="158">
        <f>IF(N245="základní",J245,0)</f>
        <v>0</v>
      </c>
      <c r="BF245" s="158">
        <f>IF(N245="snížená",J245,0)</f>
        <v>0</v>
      </c>
      <c r="BG245" s="158">
        <f>IF(N245="zákl. přenesená",J245,0)</f>
        <v>0</v>
      </c>
      <c r="BH245" s="158">
        <f>IF(N245="sníž. přenesená",J245,0)</f>
        <v>0</v>
      </c>
      <c r="BI245" s="158">
        <f>IF(N245="nulová",J245,0)</f>
        <v>0</v>
      </c>
      <c r="BJ245" s="17" t="s">
        <v>85</v>
      </c>
      <c r="BK245" s="158">
        <f>ROUND(I245*H245,2)</f>
        <v>0</v>
      </c>
      <c r="BL245" s="17" t="s">
        <v>147</v>
      </c>
      <c r="BM245" s="157" t="s">
        <v>323</v>
      </c>
    </row>
    <row r="246" spans="2:51" s="15" customFormat="1" ht="11.25">
      <c r="B246" s="176"/>
      <c r="D246" s="160" t="s">
        <v>149</v>
      </c>
      <c r="E246" s="177" t="s">
        <v>1</v>
      </c>
      <c r="F246" s="178" t="s">
        <v>164</v>
      </c>
      <c r="H246" s="177" t="s">
        <v>1</v>
      </c>
      <c r="I246" s="179"/>
      <c r="L246" s="176"/>
      <c r="M246" s="180"/>
      <c r="N246" s="181"/>
      <c r="O246" s="181"/>
      <c r="P246" s="181"/>
      <c r="Q246" s="181"/>
      <c r="R246" s="181"/>
      <c r="S246" s="181"/>
      <c r="T246" s="182"/>
      <c r="AT246" s="177" t="s">
        <v>149</v>
      </c>
      <c r="AU246" s="177" t="s">
        <v>87</v>
      </c>
      <c r="AV246" s="15" t="s">
        <v>85</v>
      </c>
      <c r="AW246" s="15" t="s">
        <v>32</v>
      </c>
      <c r="AX246" s="15" t="s">
        <v>77</v>
      </c>
      <c r="AY246" s="177" t="s">
        <v>141</v>
      </c>
    </row>
    <row r="247" spans="2:51" s="13" customFormat="1" ht="11.25">
      <c r="B247" s="159"/>
      <c r="D247" s="160" t="s">
        <v>149</v>
      </c>
      <c r="E247" s="161" t="s">
        <v>1</v>
      </c>
      <c r="F247" s="162" t="s">
        <v>249</v>
      </c>
      <c r="H247" s="163">
        <v>2.4</v>
      </c>
      <c r="I247" s="164"/>
      <c r="L247" s="159"/>
      <c r="M247" s="165"/>
      <c r="N247" s="166"/>
      <c r="O247" s="166"/>
      <c r="P247" s="166"/>
      <c r="Q247" s="166"/>
      <c r="R247" s="166"/>
      <c r="S247" s="166"/>
      <c r="T247" s="167"/>
      <c r="AT247" s="161" t="s">
        <v>149</v>
      </c>
      <c r="AU247" s="161" t="s">
        <v>87</v>
      </c>
      <c r="AV247" s="13" t="s">
        <v>87</v>
      </c>
      <c r="AW247" s="13" t="s">
        <v>32</v>
      </c>
      <c r="AX247" s="13" t="s">
        <v>77</v>
      </c>
      <c r="AY247" s="161" t="s">
        <v>141</v>
      </c>
    </row>
    <row r="248" spans="2:51" s="13" customFormat="1" ht="11.25">
      <c r="B248" s="159"/>
      <c r="D248" s="160" t="s">
        <v>149</v>
      </c>
      <c r="E248" s="161" t="s">
        <v>1</v>
      </c>
      <c r="F248" s="162" t="s">
        <v>324</v>
      </c>
      <c r="H248" s="163">
        <v>0.72</v>
      </c>
      <c r="I248" s="164"/>
      <c r="L248" s="159"/>
      <c r="M248" s="165"/>
      <c r="N248" s="166"/>
      <c r="O248" s="166"/>
      <c r="P248" s="166"/>
      <c r="Q248" s="166"/>
      <c r="R248" s="166"/>
      <c r="S248" s="166"/>
      <c r="T248" s="167"/>
      <c r="AT248" s="161" t="s">
        <v>149</v>
      </c>
      <c r="AU248" s="161" t="s">
        <v>87</v>
      </c>
      <c r="AV248" s="13" t="s">
        <v>87</v>
      </c>
      <c r="AW248" s="13" t="s">
        <v>32</v>
      </c>
      <c r="AX248" s="13" t="s">
        <v>77</v>
      </c>
      <c r="AY248" s="161" t="s">
        <v>141</v>
      </c>
    </row>
    <row r="249" spans="2:51" s="14" customFormat="1" ht="11.25">
      <c r="B249" s="168"/>
      <c r="D249" s="160" t="s">
        <v>149</v>
      </c>
      <c r="E249" s="169" t="s">
        <v>1</v>
      </c>
      <c r="F249" s="170" t="s">
        <v>151</v>
      </c>
      <c r="H249" s="171">
        <v>3.12</v>
      </c>
      <c r="I249" s="172"/>
      <c r="L249" s="168"/>
      <c r="M249" s="173"/>
      <c r="N249" s="174"/>
      <c r="O249" s="174"/>
      <c r="P249" s="174"/>
      <c r="Q249" s="174"/>
      <c r="R249" s="174"/>
      <c r="S249" s="174"/>
      <c r="T249" s="175"/>
      <c r="AT249" s="169" t="s">
        <v>149</v>
      </c>
      <c r="AU249" s="169" t="s">
        <v>87</v>
      </c>
      <c r="AV249" s="14" t="s">
        <v>147</v>
      </c>
      <c r="AW249" s="14" t="s">
        <v>32</v>
      </c>
      <c r="AX249" s="14" t="s">
        <v>85</v>
      </c>
      <c r="AY249" s="169" t="s">
        <v>141</v>
      </c>
    </row>
    <row r="250" spans="1:65" s="2" customFormat="1" ht="16.5" customHeight="1">
      <c r="A250" s="32"/>
      <c r="B250" s="144"/>
      <c r="C250" s="145" t="s">
        <v>325</v>
      </c>
      <c r="D250" s="145" t="s">
        <v>143</v>
      </c>
      <c r="E250" s="146" t="s">
        <v>326</v>
      </c>
      <c r="F250" s="147" t="s">
        <v>327</v>
      </c>
      <c r="G250" s="148" t="s">
        <v>158</v>
      </c>
      <c r="H250" s="149">
        <v>0.07</v>
      </c>
      <c r="I250" s="150"/>
      <c r="J250" s="151">
        <f>ROUND(I250*H250,2)</f>
        <v>0</v>
      </c>
      <c r="K250" s="152"/>
      <c r="L250" s="33"/>
      <c r="M250" s="153" t="s">
        <v>1</v>
      </c>
      <c r="N250" s="154" t="s">
        <v>42</v>
      </c>
      <c r="O250" s="58"/>
      <c r="P250" s="155">
        <f>O250*H250</f>
        <v>0</v>
      </c>
      <c r="Q250" s="155">
        <v>2.30102</v>
      </c>
      <c r="R250" s="155">
        <f>Q250*H250</f>
        <v>0.1610714</v>
      </c>
      <c r="S250" s="155">
        <v>0</v>
      </c>
      <c r="T250" s="156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7" t="s">
        <v>147</v>
      </c>
      <c r="AT250" s="157" t="s">
        <v>143</v>
      </c>
      <c r="AU250" s="157" t="s">
        <v>87</v>
      </c>
      <c r="AY250" s="17" t="s">
        <v>141</v>
      </c>
      <c r="BE250" s="158">
        <f>IF(N250="základní",J250,0)</f>
        <v>0</v>
      </c>
      <c r="BF250" s="158">
        <f>IF(N250="snížená",J250,0)</f>
        <v>0</v>
      </c>
      <c r="BG250" s="158">
        <f>IF(N250="zákl. přenesená",J250,0)</f>
        <v>0</v>
      </c>
      <c r="BH250" s="158">
        <f>IF(N250="sníž. přenesená",J250,0)</f>
        <v>0</v>
      </c>
      <c r="BI250" s="158">
        <f>IF(N250="nulová",J250,0)</f>
        <v>0</v>
      </c>
      <c r="BJ250" s="17" t="s">
        <v>85</v>
      </c>
      <c r="BK250" s="158">
        <f>ROUND(I250*H250,2)</f>
        <v>0</v>
      </c>
      <c r="BL250" s="17" t="s">
        <v>147</v>
      </c>
      <c r="BM250" s="157" t="s">
        <v>328</v>
      </c>
    </row>
    <row r="251" spans="2:51" s="13" customFormat="1" ht="11.25">
      <c r="B251" s="159"/>
      <c r="D251" s="160" t="s">
        <v>149</v>
      </c>
      <c r="E251" s="161" t="s">
        <v>1</v>
      </c>
      <c r="F251" s="162" t="s">
        <v>329</v>
      </c>
      <c r="H251" s="163">
        <v>0.07</v>
      </c>
      <c r="I251" s="164"/>
      <c r="L251" s="159"/>
      <c r="M251" s="165"/>
      <c r="N251" s="166"/>
      <c r="O251" s="166"/>
      <c r="P251" s="166"/>
      <c r="Q251" s="166"/>
      <c r="R251" s="166"/>
      <c r="S251" s="166"/>
      <c r="T251" s="167"/>
      <c r="AT251" s="161" t="s">
        <v>149</v>
      </c>
      <c r="AU251" s="161" t="s">
        <v>87</v>
      </c>
      <c r="AV251" s="13" t="s">
        <v>87</v>
      </c>
      <c r="AW251" s="13" t="s">
        <v>32</v>
      </c>
      <c r="AX251" s="13" t="s">
        <v>77</v>
      </c>
      <c r="AY251" s="161" t="s">
        <v>141</v>
      </c>
    </row>
    <row r="252" spans="2:51" s="14" customFormat="1" ht="11.25">
      <c r="B252" s="168"/>
      <c r="D252" s="160" t="s">
        <v>149</v>
      </c>
      <c r="E252" s="169" t="s">
        <v>1</v>
      </c>
      <c r="F252" s="170" t="s">
        <v>151</v>
      </c>
      <c r="H252" s="171">
        <v>0.07</v>
      </c>
      <c r="I252" s="172"/>
      <c r="L252" s="168"/>
      <c r="M252" s="173"/>
      <c r="N252" s="174"/>
      <c r="O252" s="174"/>
      <c r="P252" s="174"/>
      <c r="Q252" s="174"/>
      <c r="R252" s="174"/>
      <c r="S252" s="174"/>
      <c r="T252" s="175"/>
      <c r="AT252" s="169" t="s">
        <v>149</v>
      </c>
      <c r="AU252" s="169" t="s">
        <v>87</v>
      </c>
      <c r="AV252" s="14" t="s">
        <v>147</v>
      </c>
      <c r="AW252" s="14" t="s">
        <v>32</v>
      </c>
      <c r="AX252" s="14" t="s">
        <v>85</v>
      </c>
      <c r="AY252" s="169" t="s">
        <v>141</v>
      </c>
    </row>
    <row r="253" spans="1:65" s="2" customFormat="1" ht="16.5" customHeight="1">
      <c r="A253" s="32"/>
      <c r="B253" s="144"/>
      <c r="C253" s="145" t="s">
        <v>330</v>
      </c>
      <c r="D253" s="145" t="s">
        <v>143</v>
      </c>
      <c r="E253" s="146" t="s">
        <v>331</v>
      </c>
      <c r="F253" s="147" t="s">
        <v>332</v>
      </c>
      <c r="G253" s="148" t="s">
        <v>146</v>
      </c>
      <c r="H253" s="149">
        <v>306.53</v>
      </c>
      <c r="I253" s="150"/>
      <c r="J253" s="151">
        <f>ROUND(I253*H253,2)</f>
        <v>0</v>
      </c>
      <c r="K253" s="152"/>
      <c r="L253" s="33"/>
      <c r="M253" s="153" t="s">
        <v>1</v>
      </c>
      <c r="N253" s="154" t="s">
        <v>42</v>
      </c>
      <c r="O253" s="58"/>
      <c r="P253" s="155">
        <f>O253*H253</f>
        <v>0</v>
      </c>
      <c r="Q253" s="155">
        <v>0.0979</v>
      </c>
      <c r="R253" s="155">
        <f>Q253*H253</f>
        <v>30.009286999999997</v>
      </c>
      <c r="S253" s="155">
        <v>0</v>
      </c>
      <c r="T253" s="156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7" t="s">
        <v>147</v>
      </c>
      <c r="AT253" s="157" t="s">
        <v>143</v>
      </c>
      <c r="AU253" s="157" t="s">
        <v>87</v>
      </c>
      <c r="AY253" s="17" t="s">
        <v>141</v>
      </c>
      <c r="BE253" s="158">
        <f>IF(N253="základní",J253,0)</f>
        <v>0</v>
      </c>
      <c r="BF253" s="158">
        <f>IF(N253="snížená",J253,0)</f>
        <v>0</v>
      </c>
      <c r="BG253" s="158">
        <f>IF(N253="zákl. přenesená",J253,0)</f>
        <v>0</v>
      </c>
      <c r="BH253" s="158">
        <f>IF(N253="sníž. přenesená",J253,0)</f>
        <v>0</v>
      </c>
      <c r="BI253" s="158">
        <f>IF(N253="nulová",J253,0)</f>
        <v>0</v>
      </c>
      <c r="BJ253" s="17" t="s">
        <v>85</v>
      </c>
      <c r="BK253" s="158">
        <f>ROUND(I253*H253,2)</f>
        <v>0</v>
      </c>
      <c r="BL253" s="17" t="s">
        <v>147</v>
      </c>
      <c r="BM253" s="157" t="s">
        <v>333</v>
      </c>
    </row>
    <row r="254" spans="1:65" s="2" customFormat="1" ht="16.5" customHeight="1">
      <c r="A254" s="32"/>
      <c r="B254" s="144"/>
      <c r="C254" s="145" t="s">
        <v>334</v>
      </c>
      <c r="D254" s="145" t="s">
        <v>143</v>
      </c>
      <c r="E254" s="146" t="s">
        <v>335</v>
      </c>
      <c r="F254" s="147" t="s">
        <v>336</v>
      </c>
      <c r="G254" s="148" t="s">
        <v>146</v>
      </c>
      <c r="H254" s="149">
        <v>306.53</v>
      </c>
      <c r="I254" s="150"/>
      <c r="J254" s="151">
        <f>ROUND(I254*H254,2)</f>
        <v>0</v>
      </c>
      <c r="K254" s="152"/>
      <c r="L254" s="33"/>
      <c r="M254" s="153" t="s">
        <v>1</v>
      </c>
      <c r="N254" s="154" t="s">
        <v>42</v>
      </c>
      <c r="O254" s="58"/>
      <c r="P254" s="155">
        <f>O254*H254</f>
        <v>0</v>
      </c>
      <c r="Q254" s="155">
        <v>0.00812</v>
      </c>
      <c r="R254" s="155">
        <f>Q254*H254</f>
        <v>2.4890236</v>
      </c>
      <c r="S254" s="155">
        <v>0</v>
      </c>
      <c r="T254" s="15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147</v>
      </c>
      <c r="AT254" s="157" t="s">
        <v>143</v>
      </c>
      <c r="AU254" s="157" t="s">
        <v>87</v>
      </c>
      <c r="AY254" s="17" t="s">
        <v>141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7" t="s">
        <v>85</v>
      </c>
      <c r="BK254" s="158">
        <f>ROUND(I254*H254,2)</f>
        <v>0</v>
      </c>
      <c r="BL254" s="17" t="s">
        <v>147</v>
      </c>
      <c r="BM254" s="157" t="s">
        <v>337</v>
      </c>
    </row>
    <row r="255" spans="1:65" s="2" customFormat="1" ht="21.75" customHeight="1">
      <c r="A255" s="32"/>
      <c r="B255" s="144"/>
      <c r="C255" s="145" t="s">
        <v>338</v>
      </c>
      <c r="D255" s="145" t="s">
        <v>143</v>
      </c>
      <c r="E255" s="146" t="s">
        <v>339</v>
      </c>
      <c r="F255" s="147" t="s">
        <v>340</v>
      </c>
      <c r="G255" s="148" t="s">
        <v>211</v>
      </c>
      <c r="H255" s="149">
        <v>94.257</v>
      </c>
      <c r="I255" s="150"/>
      <c r="J255" s="151">
        <f>ROUND(I255*H255,2)</f>
        <v>0</v>
      </c>
      <c r="K255" s="152"/>
      <c r="L255" s="33"/>
      <c r="M255" s="153" t="s">
        <v>1</v>
      </c>
      <c r="N255" s="154" t="s">
        <v>42</v>
      </c>
      <c r="O255" s="58"/>
      <c r="P255" s="155">
        <f>O255*H255</f>
        <v>0</v>
      </c>
      <c r="Q255" s="155">
        <v>2E-05</v>
      </c>
      <c r="R255" s="155">
        <f>Q255*H255</f>
        <v>0.0018851400000000002</v>
      </c>
      <c r="S255" s="155">
        <v>0</v>
      </c>
      <c r="T255" s="156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7" t="s">
        <v>147</v>
      </c>
      <c r="AT255" s="157" t="s">
        <v>143</v>
      </c>
      <c r="AU255" s="157" t="s">
        <v>87</v>
      </c>
      <c r="AY255" s="17" t="s">
        <v>141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7" t="s">
        <v>85</v>
      </c>
      <c r="BK255" s="158">
        <f>ROUND(I255*H255,2)</f>
        <v>0</v>
      </c>
      <c r="BL255" s="17" t="s">
        <v>147</v>
      </c>
      <c r="BM255" s="157" t="s">
        <v>341</v>
      </c>
    </row>
    <row r="256" spans="2:51" s="13" customFormat="1" ht="11.25">
      <c r="B256" s="159"/>
      <c r="D256" s="160" t="s">
        <v>149</v>
      </c>
      <c r="E256" s="161" t="s">
        <v>1</v>
      </c>
      <c r="F256" s="162" t="s">
        <v>342</v>
      </c>
      <c r="H256" s="163">
        <v>94.257</v>
      </c>
      <c r="I256" s="164"/>
      <c r="L256" s="159"/>
      <c r="M256" s="165"/>
      <c r="N256" s="166"/>
      <c r="O256" s="166"/>
      <c r="P256" s="166"/>
      <c r="Q256" s="166"/>
      <c r="R256" s="166"/>
      <c r="S256" s="166"/>
      <c r="T256" s="167"/>
      <c r="AT256" s="161" t="s">
        <v>149</v>
      </c>
      <c r="AU256" s="161" t="s">
        <v>87</v>
      </c>
      <c r="AV256" s="13" t="s">
        <v>87</v>
      </c>
      <c r="AW256" s="13" t="s">
        <v>32</v>
      </c>
      <c r="AX256" s="13" t="s">
        <v>77</v>
      </c>
      <c r="AY256" s="161" t="s">
        <v>141</v>
      </c>
    </row>
    <row r="257" spans="2:51" s="14" customFormat="1" ht="11.25">
      <c r="B257" s="168"/>
      <c r="D257" s="160" t="s">
        <v>149</v>
      </c>
      <c r="E257" s="169" t="s">
        <v>1</v>
      </c>
      <c r="F257" s="170" t="s">
        <v>151</v>
      </c>
      <c r="H257" s="171">
        <v>94.257</v>
      </c>
      <c r="I257" s="172"/>
      <c r="L257" s="168"/>
      <c r="M257" s="173"/>
      <c r="N257" s="174"/>
      <c r="O257" s="174"/>
      <c r="P257" s="174"/>
      <c r="Q257" s="174"/>
      <c r="R257" s="174"/>
      <c r="S257" s="174"/>
      <c r="T257" s="175"/>
      <c r="AT257" s="169" t="s">
        <v>149</v>
      </c>
      <c r="AU257" s="169" t="s">
        <v>87</v>
      </c>
      <c r="AV257" s="14" t="s">
        <v>147</v>
      </c>
      <c r="AW257" s="14" t="s">
        <v>32</v>
      </c>
      <c r="AX257" s="14" t="s">
        <v>85</v>
      </c>
      <c r="AY257" s="169" t="s">
        <v>141</v>
      </c>
    </row>
    <row r="258" spans="1:65" s="2" customFormat="1" ht="16.5" customHeight="1">
      <c r="A258" s="32"/>
      <c r="B258" s="144"/>
      <c r="C258" s="145" t="s">
        <v>343</v>
      </c>
      <c r="D258" s="145" t="s">
        <v>143</v>
      </c>
      <c r="E258" s="146" t="s">
        <v>344</v>
      </c>
      <c r="F258" s="147" t="s">
        <v>345</v>
      </c>
      <c r="G258" s="148" t="s">
        <v>211</v>
      </c>
      <c r="H258" s="149">
        <v>120.32</v>
      </c>
      <c r="I258" s="150"/>
      <c r="J258" s="151">
        <f>ROUND(I258*H258,2)</f>
        <v>0</v>
      </c>
      <c r="K258" s="152"/>
      <c r="L258" s="33"/>
      <c r="M258" s="153" t="s">
        <v>1</v>
      </c>
      <c r="N258" s="154" t="s">
        <v>42</v>
      </c>
      <c r="O258" s="58"/>
      <c r="P258" s="155">
        <f>O258*H258</f>
        <v>0</v>
      </c>
      <c r="Q258" s="155">
        <v>5E-05</v>
      </c>
      <c r="R258" s="155">
        <f>Q258*H258</f>
        <v>0.006016</v>
      </c>
      <c r="S258" s="155">
        <v>0</v>
      </c>
      <c r="T258" s="156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147</v>
      </c>
      <c r="AT258" s="157" t="s">
        <v>143</v>
      </c>
      <c r="AU258" s="157" t="s">
        <v>87</v>
      </c>
      <c r="AY258" s="17" t="s">
        <v>141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7" t="s">
        <v>85</v>
      </c>
      <c r="BK258" s="158">
        <f>ROUND(I258*H258,2)</f>
        <v>0</v>
      </c>
      <c r="BL258" s="17" t="s">
        <v>147</v>
      </c>
      <c r="BM258" s="157" t="s">
        <v>346</v>
      </c>
    </row>
    <row r="259" spans="1:65" s="2" customFormat="1" ht="16.5" customHeight="1">
      <c r="A259" s="32"/>
      <c r="B259" s="144"/>
      <c r="C259" s="145" t="s">
        <v>347</v>
      </c>
      <c r="D259" s="145" t="s">
        <v>143</v>
      </c>
      <c r="E259" s="146" t="s">
        <v>348</v>
      </c>
      <c r="F259" s="147" t="s">
        <v>349</v>
      </c>
      <c r="G259" s="148" t="s">
        <v>211</v>
      </c>
      <c r="H259" s="149">
        <v>120.32</v>
      </c>
      <c r="I259" s="150"/>
      <c r="J259" s="151">
        <f>ROUND(I259*H259,2)</f>
        <v>0</v>
      </c>
      <c r="K259" s="152"/>
      <c r="L259" s="33"/>
      <c r="M259" s="153" t="s">
        <v>1</v>
      </c>
      <c r="N259" s="154" t="s">
        <v>42</v>
      </c>
      <c r="O259" s="58"/>
      <c r="P259" s="155">
        <f>O259*H259</f>
        <v>0</v>
      </c>
      <c r="Q259" s="155">
        <v>4E-05</v>
      </c>
      <c r="R259" s="155">
        <f>Q259*H259</f>
        <v>0.0048128</v>
      </c>
      <c r="S259" s="155">
        <v>0</v>
      </c>
      <c r="T259" s="156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147</v>
      </c>
      <c r="AT259" s="157" t="s">
        <v>143</v>
      </c>
      <c r="AU259" s="157" t="s">
        <v>87</v>
      </c>
      <c r="AY259" s="17" t="s">
        <v>141</v>
      </c>
      <c r="BE259" s="158">
        <f>IF(N259="základní",J259,0)</f>
        <v>0</v>
      </c>
      <c r="BF259" s="158">
        <f>IF(N259="snížená",J259,0)</f>
        <v>0</v>
      </c>
      <c r="BG259" s="158">
        <f>IF(N259="zákl. přenesená",J259,0)</f>
        <v>0</v>
      </c>
      <c r="BH259" s="158">
        <f>IF(N259="sníž. přenesená",J259,0)</f>
        <v>0</v>
      </c>
      <c r="BI259" s="158">
        <f>IF(N259="nulová",J259,0)</f>
        <v>0</v>
      </c>
      <c r="BJ259" s="17" t="s">
        <v>85</v>
      </c>
      <c r="BK259" s="158">
        <f>ROUND(I259*H259,2)</f>
        <v>0</v>
      </c>
      <c r="BL259" s="17" t="s">
        <v>147</v>
      </c>
      <c r="BM259" s="157" t="s">
        <v>350</v>
      </c>
    </row>
    <row r="260" spans="2:51" s="13" customFormat="1" ht="11.25">
      <c r="B260" s="159"/>
      <c r="D260" s="160" t="s">
        <v>149</v>
      </c>
      <c r="E260" s="161" t="s">
        <v>1</v>
      </c>
      <c r="F260" s="162" t="s">
        <v>351</v>
      </c>
      <c r="H260" s="163">
        <v>120.32</v>
      </c>
      <c r="I260" s="164"/>
      <c r="L260" s="159"/>
      <c r="M260" s="165"/>
      <c r="N260" s="166"/>
      <c r="O260" s="166"/>
      <c r="P260" s="166"/>
      <c r="Q260" s="166"/>
      <c r="R260" s="166"/>
      <c r="S260" s="166"/>
      <c r="T260" s="167"/>
      <c r="AT260" s="161" t="s">
        <v>149</v>
      </c>
      <c r="AU260" s="161" t="s">
        <v>87</v>
      </c>
      <c r="AV260" s="13" t="s">
        <v>87</v>
      </c>
      <c r="AW260" s="13" t="s">
        <v>32</v>
      </c>
      <c r="AX260" s="13" t="s">
        <v>77</v>
      </c>
      <c r="AY260" s="161" t="s">
        <v>141</v>
      </c>
    </row>
    <row r="261" spans="2:51" s="14" customFormat="1" ht="11.25">
      <c r="B261" s="168"/>
      <c r="D261" s="160" t="s">
        <v>149</v>
      </c>
      <c r="E261" s="169" t="s">
        <v>1</v>
      </c>
      <c r="F261" s="170" t="s">
        <v>151</v>
      </c>
      <c r="H261" s="171">
        <v>120.32</v>
      </c>
      <c r="I261" s="172"/>
      <c r="L261" s="168"/>
      <c r="M261" s="173"/>
      <c r="N261" s="174"/>
      <c r="O261" s="174"/>
      <c r="P261" s="174"/>
      <c r="Q261" s="174"/>
      <c r="R261" s="174"/>
      <c r="S261" s="174"/>
      <c r="T261" s="175"/>
      <c r="AT261" s="169" t="s">
        <v>149</v>
      </c>
      <c r="AU261" s="169" t="s">
        <v>87</v>
      </c>
      <c r="AV261" s="14" t="s">
        <v>147</v>
      </c>
      <c r="AW261" s="14" t="s">
        <v>32</v>
      </c>
      <c r="AX261" s="14" t="s">
        <v>85</v>
      </c>
      <c r="AY261" s="169" t="s">
        <v>141</v>
      </c>
    </row>
    <row r="262" spans="2:63" s="12" customFormat="1" ht="22.9" customHeight="1">
      <c r="B262" s="131"/>
      <c r="D262" s="132" t="s">
        <v>76</v>
      </c>
      <c r="E262" s="142" t="s">
        <v>183</v>
      </c>
      <c r="F262" s="142" t="s">
        <v>352</v>
      </c>
      <c r="I262" s="134"/>
      <c r="J262" s="143">
        <f>BK262</f>
        <v>0</v>
      </c>
      <c r="L262" s="131"/>
      <c r="M262" s="136"/>
      <c r="N262" s="137"/>
      <c r="O262" s="137"/>
      <c r="P262" s="138">
        <f>SUM(P263:P288)</f>
        <v>0</v>
      </c>
      <c r="Q262" s="137"/>
      <c r="R262" s="138">
        <f>SUM(R263:R288)</f>
        <v>0.07465564999999999</v>
      </c>
      <c r="S262" s="137"/>
      <c r="T262" s="139">
        <f>SUM(T263:T288)</f>
        <v>0</v>
      </c>
      <c r="AR262" s="132" t="s">
        <v>85</v>
      </c>
      <c r="AT262" s="140" t="s">
        <v>76</v>
      </c>
      <c r="AU262" s="140" t="s">
        <v>85</v>
      </c>
      <c r="AY262" s="132" t="s">
        <v>141</v>
      </c>
      <c r="BK262" s="141">
        <f>SUM(BK263:BK288)</f>
        <v>0</v>
      </c>
    </row>
    <row r="263" spans="1:65" s="2" customFormat="1" ht="16.5" customHeight="1">
      <c r="A263" s="32"/>
      <c r="B263" s="144"/>
      <c r="C263" s="145" t="s">
        <v>353</v>
      </c>
      <c r="D263" s="145" t="s">
        <v>143</v>
      </c>
      <c r="E263" s="146" t="s">
        <v>354</v>
      </c>
      <c r="F263" s="147" t="s">
        <v>355</v>
      </c>
      <c r="G263" s="148" t="s">
        <v>211</v>
      </c>
      <c r="H263" s="149">
        <v>18</v>
      </c>
      <c r="I263" s="150"/>
      <c r="J263" s="151">
        <f>ROUND(I263*H263,2)</f>
        <v>0</v>
      </c>
      <c r="K263" s="152"/>
      <c r="L263" s="33"/>
      <c r="M263" s="153" t="s">
        <v>1</v>
      </c>
      <c r="N263" s="154" t="s">
        <v>42</v>
      </c>
      <c r="O263" s="58"/>
      <c r="P263" s="155">
        <f>O263*H263</f>
        <v>0</v>
      </c>
      <c r="Q263" s="155">
        <v>0</v>
      </c>
      <c r="R263" s="155">
        <f>Q263*H263</f>
        <v>0</v>
      </c>
      <c r="S263" s="155">
        <v>0</v>
      </c>
      <c r="T263" s="156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7" t="s">
        <v>147</v>
      </c>
      <c r="AT263" s="157" t="s">
        <v>143</v>
      </c>
      <c r="AU263" s="157" t="s">
        <v>87</v>
      </c>
      <c r="AY263" s="17" t="s">
        <v>141</v>
      </c>
      <c r="BE263" s="158">
        <f>IF(N263="základní",J263,0)</f>
        <v>0</v>
      </c>
      <c r="BF263" s="158">
        <f>IF(N263="snížená",J263,0)</f>
        <v>0</v>
      </c>
      <c r="BG263" s="158">
        <f>IF(N263="zákl. přenesená",J263,0)</f>
        <v>0</v>
      </c>
      <c r="BH263" s="158">
        <f>IF(N263="sníž. přenesená",J263,0)</f>
        <v>0</v>
      </c>
      <c r="BI263" s="158">
        <f>IF(N263="nulová",J263,0)</f>
        <v>0</v>
      </c>
      <c r="BJ263" s="17" t="s">
        <v>85</v>
      </c>
      <c r="BK263" s="158">
        <f>ROUND(I263*H263,2)</f>
        <v>0</v>
      </c>
      <c r="BL263" s="17" t="s">
        <v>147</v>
      </c>
      <c r="BM263" s="157" t="s">
        <v>356</v>
      </c>
    </row>
    <row r="264" spans="2:51" s="13" customFormat="1" ht="11.25">
      <c r="B264" s="159"/>
      <c r="D264" s="160" t="s">
        <v>149</v>
      </c>
      <c r="E264" s="161" t="s">
        <v>1</v>
      </c>
      <c r="F264" s="162" t="s">
        <v>357</v>
      </c>
      <c r="H264" s="163">
        <v>18</v>
      </c>
      <c r="I264" s="164"/>
      <c r="L264" s="159"/>
      <c r="M264" s="165"/>
      <c r="N264" s="166"/>
      <c r="O264" s="166"/>
      <c r="P264" s="166"/>
      <c r="Q264" s="166"/>
      <c r="R264" s="166"/>
      <c r="S264" s="166"/>
      <c r="T264" s="167"/>
      <c r="AT264" s="161" t="s">
        <v>149</v>
      </c>
      <c r="AU264" s="161" t="s">
        <v>87</v>
      </c>
      <c r="AV264" s="13" t="s">
        <v>87</v>
      </c>
      <c r="AW264" s="13" t="s">
        <v>32</v>
      </c>
      <c r="AX264" s="13" t="s">
        <v>85</v>
      </c>
      <c r="AY264" s="161" t="s">
        <v>141</v>
      </c>
    </row>
    <row r="265" spans="1:65" s="2" customFormat="1" ht="16.5" customHeight="1">
      <c r="A265" s="32"/>
      <c r="B265" s="144"/>
      <c r="C265" s="183" t="s">
        <v>358</v>
      </c>
      <c r="D265" s="183" t="s">
        <v>359</v>
      </c>
      <c r="E265" s="184" t="s">
        <v>360</v>
      </c>
      <c r="F265" s="185" t="s">
        <v>361</v>
      </c>
      <c r="G265" s="186" t="s">
        <v>211</v>
      </c>
      <c r="H265" s="187">
        <v>18.27</v>
      </c>
      <c r="I265" s="188"/>
      <c r="J265" s="189">
        <f>ROUND(I265*H265,2)</f>
        <v>0</v>
      </c>
      <c r="K265" s="190"/>
      <c r="L265" s="191"/>
      <c r="M265" s="192" t="s">
        <v>1</v>
      </c>
      <c r="N265" s="193" t="s">
        <v>42</v>
      </c>
      <c r="O265" s="58"/>
      <c r="P265" s="155">
        <f>O265*H265</f>
        <v>0</v>
      </c>
      <c r="Q265" s="155">
        <v>0.00028</v>
      </c>
      <c r="R265" s="155">
        <f>Q265*H265</f>
        <v>0.0051156</v>
      </c>
      <c r="S265" s="155">
        <v>0</v>
      </c>
      <c r="T265" s="156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7" t="s">
        <v>183</v>
      </c>
      <c r="AT265" s="157" t="s">
        <v>359</v>
      </c>
      <c r="AU265" s="157" t="s">
        <v>87</v>
      </c>
      <c r="AY265" s="17" t="s">
        <v>141</v>
      </c>
      <c r="BE265" s="158">
        <f>IF(N265="základní",J265,0)</f>
        <v>0</v>
      </c>
      <c r="BF265" s="158">
        <f>IF(N265="snížená",J265,0)</f>
        <v>0</v>
      </c>
      <c r="BG265" s="158">
        <f>IF(N265="zákl. přenesená",J265,0)</f>
        <v>0</v>
      </c>
      <c r="BH265" s="158">
        <f>IF(N265="sníž. přenesená",J265,0)</f>
        <v>0</v>
      </c>
      <c r="BI265" s="158">
        <f>IF(N265="nulová",J265,0)</f>
        <v>0</v>
      </c>
      <c r="BJ265" s="17" t="s">
        <v>85</v>
      </c>
      <c r="BK265" s="158">
        <f>ROUND(I265*H265,2)</f>
        <v>0</v>
      </c>
      <c r="BL265" s="17" t="s">
        <v>147</v>
      </c>
      <c r="BM265" s="157" t="s">
        <v>362</v>
      </c>
    </row>
    <row r="266" spans="2:51" s="13" customFormat="1" ht="11.25">
      <c r="B266" s="159"/>
      <c r="D266" s="160" t="s">
        <v>149</v>
      </c>
      <c r="F266" s="162" t="s">
        <v>363</v>
      </c>
      <c r="H266" s="163">
        <v>18.27</v>
      </c>
      <c r="I266" s="164"/>
      <c r="L266" s="159"/>
      <c r="M266" s="165"/>
      <c r="N266" s="166"/>
      <c r="O266" s="166"/>
      <c r="P266" s="166"/>
      <c r="Q266" s="166"/>
      <c r="R266" s="166"/>
      <c r="S266" s="166"/>
      <c r="T266" s="167"/>
      <c r="AT266" s="161" t="s">
        <v>149</v>
      </c>
      <c r="AU266" s="161" t="s">
        <v>87</v>
      </c>
      <c r="AV266" s="13" t="s">
        <v>87</v>
      </c>
      <c r="AW266" s="13" t="s">
        <v>3</v>
      </c>
      <c r="AX266" s="13" t="s">
        <v>85</v>
      </c>
      <c r="AY266" s="161" t="s">
        <v>141</v>
      </c>
    </row>
    <row r="267" spans="1:65" s="2" customFormat="1" ht="16.5" customHeight="1">
      <c r="A267" s="32"/>
      <c r="B267" s="144"/>
      <c r="C267" s="145" t="s">
        <v>364</v>
      </c>
      <c r="D267" s="145" t="s">
        <v>143</v>
      </c>
      <c r="E267" s="146" t="s">
        <v>365</v>
      </c>
      <c r="F267" s="147" t="s">
        <v>366</v>
      </c>
      <c r="G267" s="148" t="s">
        <v>211</v>
      </c>
      <c r="H267" s="149">
        <v>1</v>
      </c>
      <c r="I267" s="150"/>
      <c r="J267" s="151">
        <f>ROUND(I267*H267,2)</f>
        <v>0</v>
      </c>
      <c r="K267" s="152"/>
      <c r="L267" s="33"/>
      <c r="M267" s="153" t="s">
        <v>1</v>
      </c>
      <c r="N267" s="154" t="s">
        <v>42</v>
      </c>
      <c r="O267" s="58"/>
      <c r="P267" s="155">
        <f>O267*H267</f>
        <v>0</v>
      </c>
      <c r="Q267" s="155">
        <v>0</v>
      </c>
      <c r="R267" s="155">
        <f>Q267*H267</f>
        <v>0</v>
      </c>
      <c r="S267" s="155">
        <v>0</v>
      </c>
      <c r="T267" s="156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7" t="s">
        <v>147</v>
      </c>
      <c r="AT267" s="157" t="s">
        <v>143</v>
      </c>
      <c r="AU267" s="157" t="s">
        <v>87</v>
      </c>
      <c r="AY267" s="17" t="s">
        <v>141</v>
      </c>
      <c r="BE267" s="158">
        <f>IF(N267="základní",J267,0)</f>
        <v>0</v>
      </c>
      <c r="BF267" s="158">
        <f>IF(N267="snížená",J267,0)</f>
        <v>0</v>
      </c>
      <c r="BG267" s="158">
        <f>IF(N267="zákl. přenesená",J267,0)</f>
        <v>0</v>
      </c>
      <c r="BH267" s="158">
        <f>IF(N267="sníž. přenesená",J267,0)</f>
        <v>0</v>
      </c>
      <c r="BI267" s="158">
        <f>IF(N267="nulová",J267,0)</f>
        <v>0</v>
      </c>
      <c r="BJ267" s="17" t="s">
        <v>85</v>
      </c>
      <c r="BK267" s="158">
        <f>ROUND(I267*H267,2)</f>
        <v>0</v>
      </c>
      <c r="BL267" s="17" t="s">
        <v>147</v>
      </c>
      <c r="BM267" s="157" t="s">
        <v>367</v>
      </c>
    </row>
    <row r="268" spans="2:51" s="15" customFormat="1" ht="11.25">
      <c r="B268" s="176"/>
      <c r="D268" s="160" t="s">
        <v>149</v>
      </c>
      <c r="E268" s="177" t="s">
        <v>1</v>
      </c>
      <c r="F268" s="178" t="s">
        <v>368</v>
      </c>
      <c r="H268" s="177" t="s">
        <v>1</v>
      </c>
      <c r="I268" s="179"/>
      <c r="L268" s="176"/>
      <c r="M268" s="180"/>
      <c r="N268" s="181"/>
      <c r="O268" s="181"/>
      <c r="P268" s="181"/>
      <c r="Q268" s="181"/>
      <c r="R268" s="181"/>
      <c r="S268" s="181"/>
      <c r="T268" s="182"/>
      <c r="AT268" s="177" t="s">
        <v>149</v>
      </c>
      <c r="AU268" s="177" t="s">
        <v>87</v>
      </c>
      <c r="AV268" s="15" t="s">
        <v>85</v>
      </c>
      <c r="AW268" s="15" t="s">
        <v>32</v>
      </c>
      <c r="AX268" s="15" t="s">
        <v>77</v>
      </c>
      <c r="AY268" s="177" t="s">
        <v>141</v>
      </c>
    </row>
    <row r="269" spans="2:51" s="13" customFormat="1" ht="11.25">
      <c r="B269" s="159"/>
      <c r="D269" s="160" t="s">
        <v>149</v>
      </c>
      <c r="E269" s="161" t="s">
        <v>1</v>
      </c>
      <c r="F269" s="162" t="s">
        <v>369</v>
      </c>
      <c r="H269" s="163">
        <v>1</v>
      </c>
      <c r="I269" s="164"/>
      <c r="L269" s="159"/>
      <c r="M269" s="165"/>
      <c r="N269" s="166"/>
      <c r="O269" s="166"/>
      <c r="P269" s="166"/>
      <c r="Q269" s="166"/>
      <c r="R269" s="166"/>
      <c r="S269" s="166"/>
      <c r="T269" s="167"/>
      <c r="AT269" s="161" t="s">
        <v>149</v>
      </c>
      <c r="AU269" s="161" t="s">
        <v>87</v>
      </c>
      <c r="AV269" s="13" t="s">
        <v>87</v>
      </c>
      <c r="AW269" s="13" t="s">
        <v>32</v>
      </c>
      <c r="AX269" s="13" t="s">
        <v>77</v>
      </c>
      <c r="AY269" s="161" t="s">
        <v>141</v>
      </c>
    </row>
    <row r="270" spans="2:51" s="14" customFormat="1" ht="11.25">
      <c r="B270" s="168"/>
      <c r="D270" s="160" t="s">
        <v>149</v>
      </c>
      <c r="E270" s="169" t="s">
        <v>1</v>
      </c>
      <c r="F270" s="170" t="s">
        <v>151</v>
      </c>
      <c r="H270" s="171">
        <v>1</v>
      </c>
      <c r="I270" s="172"/>
      <c r="L270" s="168"/>
      <c r="M270" s="173"/>
      <c r="N270" s="174"/>
      <c r="O270" s="174"/>
      <c r="P270" s="174"/>
      <c r="Q270" s="174"/>
      <c r="R270" s="174"/>
      <c r="S270" s="174"/>
      <c r="T270" s="175"/>
      <c r="AT270" s="169" t="s">
        <v>149</v>
      </c>
      <c r="AU270" s="169" t="s">
        <v>87</v>
      </c>
      <c r="AV270" s="14" t="s">
        <v>147</v>
      </c>
      <c r="AW270" s="14" t="s">
        <v>32</v>
      </c>
      <c r="AX270" s="14" t="s">
        <v>85</v>
      </c>
      <c r="AY270" s="169" t="s">
        <v>141</v>
      </c>
    </row>
    <row r="271" spans="1:65" s="2" customFormat="1" ht="16.5" customHeight="1">
      <c r="A271" s="32"/>
      <c r="B271" s="144"/>
      <c r="C271" s="183" t="s">
        <v>370</v>
      </c>
      <c r="D271" s="183" t="s">
        <v>359</v>
      </c>
      <c r="E271" s="184" t="s">
        <v>371</v>
      </c>
      <c r="F271" s="185" t="s">
        <v>372</v>
      </c>
      <c r="G271" s="186" t="s">
        <v>211</v>
      </c>
      <c r="H271" s="187">
        <v>1.015</v>
      </c>
      <c r="I271" s="188"/>
      <c r="J271" s="189">
        <f>ROUND(I271*H271,2)</f>
        <v>0</v>
      </c>
      <c r="K271" s="190"/>
      <c r="L271" s="191"/>
      <c r="M271" s="192" t="s">
        <v>1</v>
      </c>
      <c r="N271" s="193" t="s">
        <v>42</v>
      </c>
      <c r="O271" s="58"/>
      <c r="P271" s="155">
        <f>O271*H271</f>
        <v>0</v>
      </c>
      <c r="Q271" s="155">
        <v>0.00067</v>
      </c>
      <c r="R271" s="155">
        <f>Q271*H271</f>
        <v>0.00068005</v>
      </c>
      <c r="S271" s="155">
        <v>0</v>
      </c>
      <c r="T271" s="156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7" t="s">
        <v>183</v>
      </c>
      <c r="AT271" s="157" t="s">
        <v>359</v>
      </c>
      <c r="AU271" s="157" t="s">
        <v>87</v>
      </c>
      <c r="AY271" s="17" t="s">
        <v>141</v>
      </c>
      <c r="BE271" s="158">
        <f>IF(N271="základní",J271,0)</f>
        <v>0</v>
      </c>
      <c r="BF271" s="158">
        <f>IF(N271="snížená",J271,0)</f>
        <v>0</v>
      </c>
      <c r="BG271" s="158">
        <f>IF(N271="zákl. přenesená",J271,0)</f>
        <v>0</v>
      </c>
      <c r="BH271" s="158">
        <f>IF(N271="sníž. přenesená",J271,0)</f>
        <v>0</v>
      </c>
      <c r="BI271" s="158">
        <f>IF(N271="nulová",J271,0)</f>
        <v>0</v>
      </c>
      <c r="BJ271" s="17" t="s">
        <v>85</v>
      </c>
      <c r="BK271" s="158">
        <f>ROUND(I271*H271,2)</f>
        <v>0</v>
      </c>
      <c r="BL271" s="17" t="s">
        <v>147</v>
      </c>
      <c r="BM271" s="157" t="s">
        <v>373</v>
      </c>
    </row>
    <row r="272" spans="2:51" s="13" customFormat="1" ht="11.25">
      <c r="B272" s="159"/>
      <c r="D272" s="160" t="s">
        <v>149</v>
      </c>
      <c r="F272" s="162" t="s">
        <v>374</v>
      </c>
      <c r="H272" s="163">
        <v>1.015</v>
      </c>
      <c r="I272" s="164"/>
      <c r="L272" s="159"/>
      <c r="M272" s="165"/>
      <c r="N272" s="166"/>
      <c r="O272" s="166"/>
      <c r="P272" s="166"/>
      <c r="Q272" s="166"/>
      <c r="R272" s="166"/>
      <c r="S272" s="166"/>
      <c r="T272" s="167"/>
      <c r="AT272" s="161" t="s">
        <v>149</v>
      </c>
      <c r="AU272" s="161" t="s">
        <v>87</v>
      </c>
      <c r="AV272" s="13" t="s">
        <v>87</v>
      </c>
      <c r="AW272" s="13" t="s">
        <v>3</v>
      </c>
      <c r="AX272" s="13" t="s">
        <v>85</v>
      </c>
      <c r="AY272" s="161" t="s">
        <v>141</v>
      </c>
    </row>
    <row r="273" spans="1:65" s="2" customFormat="1" ht="16.5" customHeight="1">
      <c r="A273" s="32"/>
      <c r="B273" s="144"/>
      <c r="C273" s="145" t="s">
        <v>375</v>
      </c>
      <c r="D273" s="145" t="s">
        <v>143</v>
      </c>
      <c r="E273" s="146" t="s">
        <v>376</v>
      </c>
      <c r="F273" s="147" t="s">
        <v>377</v>
      </c>
      <c r="G273" s="148" t="s">
        <v>302</v>
      </c>
      <c r="H273" s="149">
        <v>1</v>
      </c>
      <c r="I273" s="150"/>
      <c r="J273" s="151">
        <f aca="true" t="shared" si="0" ref="J273:J282">ROUND(I273*H273,2)</f>
        <v>0</v>
      </c>
      <c r="K273" s="152"/>
      <c r="L273" s="33"/>
      <c r="M273" s="153" t="s">
        <v>1</v>
      </c>
      <c r="N273" s="154" t="s">
        <v>42</v>
      </c>
      <c r="O273" s="58"/>
      <c r="P273" s="155">
        <f aca="true" t="shared" si="1" ref="P273:P282">O273*H273</f>
        <v>0</v>
      </c>
      <c r="Q273" s="155">
        <v>0.00038</v>
      </c>
      <c r="R273" s="155">
        <f aca="true" t="shared" si="2" ref="R273:R282">Q273*H273</f>
        <v>0.00038</v>
      </c>
      <c r="S273" s="155">
        <v>0</v>
      </c>
      <c r="T273" s="156">
        <f aca="true" t="shared" si="3" ref="T273:T282"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7" t="s">
        <v>147</v>
      </c>
      <c r="AT273" s="157" t="s">
        <v>143</v>
      </c>
      <c r="AU273" s="157" t="s">
        <v>87</v>
      </c>
      <c r="AY273" s="17" t="s">
        <v>141</v>
      </c>
      <c r="BE273" s="158">
        <f aca="true" t="shared" si="4" ref="BE273:BE282">IF(N273="základní",J273,0)</f>
        <v>0</v>
      </c>
      <c r="BF273" s="158">
        <f aca="true" t="shared" si="5" ref="BF273:BF282">IF(N273="snížená",J273,0)</f>
        <v>0</v>
      </c>
      <c r="BG273" s="158">
        <f aca="true" t="shared" si="6" ref="BG273:BG282">IF(N273="zákl. přenesená",J273,0)</f>
        <v>0</v>
      </c>
      <c r="BH273" s="158">
        <f aca="true" t="shared" si="7" ref="BH273:BH282">IF(N273="sníž. přenesená",J273,0)</f>
        <v>0</v>
      </c>
      <c r="BI273" s="158">
        <f aca="true" t="shared" si="8" ref="BI273:BI282">IF(N273="nulová",J273,0)</f>
        <v>0</v>
      </c>
      <c r="BJ273" s="17" t="s">
        <v>85</v>
      </c>
      <c r="BK273" s="158">
        <f aca="true" t="shared" si="9" ref="BK273:BK282">ROUND(I273*H273,2)</f>
        <v>0</v>
      </c>
      <c r="BL273" s="17" t="s">
        <v>147</v>
      </c>
      <c r="BM273" s="157" t="s">
        <v>378</v>
      </c>
    </row>
    <row r="274" spans="1:65" s="2" customFormat="1" ht="16.5" customHeight="1">
      <c r="A274" s="32"/>
      <c r="B274" s="144"/>
      <c r="C274" s="145" t="s">
        <v>379</v>
      </c>
      <c r="D274" s="145" t="s">
        <v>143</v>
      </c>
      <c r="E274" s="146" t="s">
        <v>380</v>
      </c>
      <c r="F274" s="147" t="s">
        <v>381</v>
      </c>
      <c r="G274" s="148" t="s">
        <v>302</v>
      </c>
      <c r="H274" s="149">
        <v>1</v>
      </c>
      <c r="I274" s="150"/>
      <c r="J274" s="151">
        <f t="shared" si="0"/>
        <v>0</v>
      </c>
      <c r="K274" s="152"/>
      <c r="L274" s="33"/>
      <c r="M274" s="153" t="s">
        <v>1</v>
      </c>
      <c r="N274" s="154" t="s">
        <v>42</v>
      </c>
      <c r="O274" s="58"/>
      <c r="P274" s="155">
        <f t="shared" si="1"/>
        <v>0</v>
      </c>
      <c r="Q274" s="155">
        <v>0.00016</v>
      </c>
      <c r="R274" s="155">
        <f t="shared" si="2"/>
        <v>0.00016</v>
      </c>
      <c r="S274" s="155">
        <v>0</v>
      </c>
      <c r="T274" s="156">
        <f t="shared" si="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7" t="s">
        <v>147</v>
      </c>
      <c r="AT274" s="157" t="s">
        <v>143</v>
      </c>
      <c r="AU274" s="157" t="s">
        <v>87</v>
      </c>
      <c r="AY274" s="17" t="s">
        <v>141</v>
      </c>
      <c r="BE274" s="158">
        <f t="shared" si="4"/>
        <v>0</v>
      </c>
      <c r="BF274" s="158">
        <f t="shared" si="5"/>
        <v>0</v>
      </c>
      <c r="BG274" s="158">
        <f t="shared" si="6"/>
        <v>0</v>
      </c>
      <c r="BH274" s="158">
        <f t="shared" si="7"/>
        <v>0</v>
      </c>
      <c r="BI274" s="158">
        <f t="shared" si="8"/>
        <v>0</v>
      </c>
      <c r="BJ274" s="17" t="s">
        <v>85</v>
      </c>
      <c r="BK274" s="158">
        <f t="shared" si="9"/>
        <v>0</v>
      </c>
      <c r="BL274" s="17" t="s">
        <v>147</v>
      </c>
      <c r="BM274" s="157" t="s">
        <v>382</v>
      </c>
    </row>
    <row r="275" spans="1:65" s="2" customFormat="1" ht="16.5" customHeight="1">
      <c r="A275" s="32"/>
      <c r="B275" s="144"/>
      <c r="C275" s="183" t="s">
        <v>383</v>
      </c>
      <c r="D275" s="183" t="s">
        <v>359</v>
      </c>
      <c r="E275" s="184" t="s">
        <v>384</v>
      </c>
      <c r="F275" s="185" t="s">
        <v>385</v>
      </c>
      <c r="G275" s="186" t="s">
        <v>302</v>
      </c>
      <c r="H275" s="187">
        <v>1</v>
      </c>
      <c r="I275" s="188"/>
      <c r="J275" s="189">
        <f t="shared" si="0"/>
        <v>0</v>
      </c>
      <c r="K275" s="190"/>
      <c r="L275" s="191"/>
      <c r="M275" s="192" t="s">
        <v>1</v>
      </c>
      <c r="N275" s="193" t="s">
        <v>42</v>
      </c>
      <c r="O275" s="58"/>
      <c r="P275" s="155">
        <f t="shared" si="1"/>
        <v>0</v>
      </c>
      <c r="Q275" s="155">
        <v>0.00019</v>
      </c>
      <c r="R275" s="155">
        <f t="shared" si="2"/>
        <v>0.00019</v>
      </c>
      <c r="S275" s="155">
        <v>0</v>
      </c>
      <c r="T275" s="156">
        <f t="shared" si="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7" t="s">
        <v>183</v>
      </c>
      <c r="AT275" s="157" t="s">
        <v>359</v>
      </c>
      <c r="AU275" s="157" t="s">
        <v>87</v>
      </c>
      <c r="AY275" s="17" t="s">
        <v>141</v>
      </c>
      <c r="BE275" s="158">
        <f t="shared" si="4"/>
        <v>0</v>
      </c>
      <c r="BF275" s="158">
        <f t="shared" si="5"/>
        <v>0</v>
      </c>
      <c r="BG275" s="158">
        <f t="shared" si="6"/>
        <v>0</v>
      </c>
      <c r="BH275" s="158">
        <f t="shared" si="7"/>
        <v>0</v>
      </c>
      <c r="BI275" s="158">
        <f t="shared" si="8"/>
        <v>0</v>
      </c>
      <c r="BJ275" s="17" t="s">
        <v>85</v>
      </c>
      <c r="BK275" s="158">
        <f t="shared" si="9"/>
        <v>0</v>
      </c>
      <c r="BL275" s="17" t="s">
        <v>147</v>
      </c>
      <c r="BM275" s="157" t="s">
        <v>386</v>
      </c>
    </row>
    <row r="276" spans="1:65" s="2" customFormat="1" ht="16.5" customHeight="1">
      <c r="A276" s="32"/>
      <c r="B276" s="144"/>
      <c r="C276" s="145" t="s">
        <v>387</v>
      </c>
      <c r="D276" s="145" t="s">
        <v>143</v>
      </c>
      <c r="E276" s="146" t="s">
        <v>388</v>
      </c>
      <c r="F276" s="147" t="s">
        <v>389</v>
      </c>
      <c r="G276" s="148" t="s">
        <v>302</v>
      </c>
      <c r="H276" s="149">
        <v>1</v>
      </c>
      <c r="I276" s="150"/>
      <c r="J276" s="151">
        <f t="shared" si="0"/>
        <v>0</v>
      </c>
      <c r="K276" s="152"/>
      <c r="L276" s="33"/>
      <c r="M276" s="153" t="s">
        <v>1</v>
      </c>
      <c r="N276" s="154" t="s">
        <v>42</v>
      </c>
      <c r="O276" s="58"/>
      <c r="P276" s="155">
        <f t="shared" si="1"/>
        <v>0</v>
      </c>
      <c r="Q276" s="155">
        <v>0</v>
      </c>
      <c r="R276" s="155">
        <f t="shared" si="2"/>
        <v>0</v>
      </c>
      <c r="S276" s="155">
        <v>0</v>
      </c>
      <c r="T276" s="156">
        <f t="shared" si="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7" t="s">
        <v>147</v>
      </c>
      <c r="AT276" s="157" t="s">
        <v>143</v>
      </c>
      <c r="AU276" s="157" t="s">
        <v>87</v>
      </c>
      <c r="AY276" s="17" t="s">
        <v>141</v>
      </c>
      <c r="BE276" s="158">
        <f t="shared" si="4"/>
        <v>0</v>
      </c>
      <c r="BF276" s="158">
        <f t="shared" si="5"/>
        <v>0</v>
      </c>
      <c r="BG276" s="158">
        <f t="shared" si="6"/>
        <v>0</v>
      </c>
      <c r="BH276" s="158">
        <f t="shared" si="7"/>
        <v>0</v>
      </c>
      <c r="BI276" s="158">
        <f t="shared" si="8"/>
        <v>0</v>
      </c>
      <c r="BJ276" s="17" t="s">
        <v>85</v>
      </c>
      <c r="BK276" s="158">
        <f t="shared" si="9"/>
        <v>0</v>
      </c>
      <c r="BL276" s="17" t="s">
        <v>147</v>
      </c>
      <c r="BM276" s="157" t="s">
        <v>390</v>
      </c>
    </row>
    <row r="277" spans="1:65" s="2" customFormat="1" ht="16.5" customHeight="1">
      <c r="A277" s="32"/>
      <c r="B277" s="144"/>
      <c r="C277" s="183" t="s">
        <v>391</v>
      </c>
      <c r="D277" s="183" t="s">
        <v>359</v>
      </c>
      <c r="E277" s="184" t="s">
        <v>392</v>
      </c>
      <c r="F277" s="185" t="s">
        <v>393</v>
      </c>
      <c r="G277" s="186" t="s">
        <v>302</v>
      </c>
      <c r="H277" s="187">
        <v>1</v>
      </c>
      <c r="I277" s="188"/>
      <c r="J277" s="189">
        <f t="shared" si="0"/>
        <v>0</v>
      </c>
      <c r="K277" s="190"/>
      <c r="L277" s="191"/>
      <c r="M277" s="192" t="s">
        <v>1</v>
      </c>
      <c r="N277" s="193" t="s">
        <v>42</v>
      </c>
      <c r="O277" s="58"/>
      <c r="P277" s="155">
        <f t="shared" si="1"/>
        <v>0</v>
      </c>
      <c r="Q277" s="155">
        <v>0.005</v>
      </c>
      <c r="R277" s="155">
        <f t="shared" si="2"/>
        <v>0.005</v>
      </c>
      <c r="S277" s="155">
        <v>0</v>
      </c>
      <c r="T277" s="156">
        <f t="shared" si="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7" t="s">
        <v>183</v>
      </c>
      <c r="AT277" s="157" t="s">
        <v>359</v>
      </c>
      <c r="AU277" s="157" t="s">
        <v>87</v>
      </c>
      <c r="AY277" s="17" t="s">
        <v>141</v>
      </c>
      <c r="BE277" s="158">
        <f t="shared" si="4"/>
        <v>0</v>
      </c>
      <c r="BF277" s="158">
        <f t="shared" si="5"/>
        <v>0</v>
      </c>
      <c r="BG277" s="158">
        <f t="shared" si="6"/>
        <v>0</v>
      </c>
      <c r="BH277" s="158">
        <f t="shared" si="7"/>
        <v>0</v>
      </c>
      <c r="BI277" s="158">
        <f t="shared" si="8"/>
        <v>0</v>
      </c>
      <c r="BJ277" s="17" t="s">
        <v>85</v>
      </c>
      <c r="BK277" s="158">
        <f t="shared" si="9"/>
        <v>0</v>
      </c>
      <c r="BL277" s="17" t="s">
        <v>147</v>
      </c>
      <c r="BM277" s="157" t="s">
        <v>394</v>
      </c>
    </row>
    <row r="278" spans="1:65" s="2" customFormat="1" ht="16.5" customHeight="1">
      <c r="A278" s="32"/>
      <c r="B278" s="144"/>
      <c r="C278" s="145" t="s">
        <v>395</v>
      </c>
      <c r="D278" s="145" t="s">
        <v>143</v>
      </c>
      <c r="E278" s="146" t="s">
        <v>396</v>
      </c>
      <c r="F278" s="147" t="s">
        <v>397</v>
      </c>
      <c r="G278" s="148" t="s">
        <v>302</v>
      </c>
      <c r="H278" s="149">
        <v>1</v>
      </c>
      <c r="I278" s="150"/>
      <c r="J278" s="151">
        <f t="shared" si="0"/>
        <v>0</v>
      </c>
      <c r="K278" s="152"/>
      <c r="L278" s="33"/>
      <c r="M278" s="153" t="s">
        <v>1</v>
      </c>
      <c r="N278" s="154" t="s">
        <v>42</v>
      </c>
      <c r="O278" s="58"/>
      <c r="P278" s="155">
        <f t="shared" si="1"/>
        <v>0</v>
      </c>
      <c r="Q278" s="155">
        <v>0</v>
      </c>
      <c r="R278" s="155">
        <f t="shared" si="2"/>
        <v>0</v>
      </c>
      <c r="S278" s="155">
        <v>0</v>
      </c>
      <c r="T278" s="156">
        <f t="shared" si="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7" t="s">
        <v>147</v>
      </c>
      <c r="AT278" s="157" t="s">
        <v>143</v>
      </c>
      <c r="AU278" s="157" t="s">
        <v>87</v>
      </c>
      <c r="AY278" s="17" t="s">
        <v>141</v>
      </c>
      <c r="BE278" s="158">
        <f t="shared" si="4"/>
        <v>0</v>
      </c>
      <c r="BF278" s="158">
        <f t="shared" si="5"/>
        <v>0</v>
      </c>
      <c r="BG278" s="158">
        <f t="shared" si="6"/>
        <v>0</v>
      </c>
      <c r="BH278" s="158">
        <f t="shared" si="7"/>
        <v>0</v>
      </c>
      <c r="BI278" s="158">
        <f t="shared" si="8"/>
        <v>0</v>
      </c>
      <c r="BJ278" s="17" t="s">
        <v>85</v>
      </c>
      <c r="BK278" s="158">
        <f t="shared" si="9"/>
        <v>0</v>
      </c>
      <c r="BL278" s="17" t="s">
        <v>147</v>
      </c>
      <c r="BM278" s="157" t="s">
        <v>398</v>
      </c>
    </row>
    <row r="279" spans="1:65" s="2" customFormat="1" ht="21.75" customHeight="1">
      <c r="A279" s="32"/>
      <c r="B279" s="144"/>
      <c r="C279" s="183" t="s">
        <v>399</v>
      </c>
      <c r="D279" s="183" t="s">
        <v>359</v>
      </c>
      <c r="E279" s="184" t="s">
        <v>400</v>
      </c>
      <c r="F279" s="185" t="s">
        <v>401</v>
      </c>
      <c r="G279" s="186" t="s">
        <v>302</v>
      </c>
      <c r="H279" s="187">
        <v>1</v>
      </c>
      <c r="I279" s="188"/>
      <c r="J279" s="189">
        <f t="shared" si="0"/>
        <v>0</v>
      </c>
      <c r="K279" s="190"/>
      <c r="L279" s="191"/>
      <c r="M279" s="192" t="s">
        <v>1</v>
      </c>
      <c r="N279" s="193" t="s">
        <v>42</v>
      </c>
      <c r="O279" s="58"/>
      <c r="P279" s="155">
        <f t="shared" si="1"/>
        <v>0</v>
      </c>
      <c r="Q279" s="155">
        <v>0.0019</v>
      </c>
      <c r="R279" s="155">
        <f t="shared" si="2"/>
        <v>0.0019</v>
      </c>
      <c r="S279" s="155">
        <v>0</v>
      </c>
      <c r="T279" s="156">
        <f t="shared" si="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7" t="s">
        <v>183</v>
      </c>
      <c r="AT279" s="157" t="s">
        <v>359</v>
      </c>
      <c r="AU279" s="157" t="s">
        <v>87</v>
      </c>
      <c r="AY279" s="17" t="s">
        <v>141</v>
      </c>
      <c r="BE279" s="158">
        <f t="shared" si="4"/>
        <v>0</v>
      </c>
      <c r="BF279" s="158">
        <f t="shared" si="5"/>
        <v>0</v>
      </c>
      <c r="BG279" s="158">
        <f t="shared" si="6"/>
        <v>0</v>
      </c>
      <c r="BH279" s="158">
        <f t="shared" si="7"/>
        <v>0</v>
      </c>
      <c r="BI279" s="158">
        <f t="shared" si="8"/>
        <v>0</v>
      </c>
      <c r="BJ279" s="17" t="s">
        <v>85</v>
      </c>
      <c r="BK279" s="158">
        <f t="shared" si="9"/>
        <v>0</v>
      </c>
      <c r="BL279" s="17" t="s">
        <v>147</v>
      </c>
      <c r="BM279" s="157" t="s">
        <v>402</v>
      </c>
    </row>
    <row r="280" spans="1:65" s="2" customFormat="1" ht="16.5" customHeight="1">
      <c r="A280" s="32"/>
      <c r="B280" s="144"/>
      <c r="C280" s="183" t="s">
        <v>403</v>
      </c>
      <c r="D280" s="183" t="s">
        <v>359</v>
      </c>
      <c r="E280" s="184" t="s">
        <v>404</v>
      </c>
      <c r="F280" s="185" t="s">
        <v>405</v>
      </c>
      <c r="G280" s="186" t="s">
        <v>302</v>
      </c>
      <c r="H280" s="187">
        <v>1</v>
      </c>
      <c r="I280" s="188"/>
      <c r="J280" s="189">
        <f t="shared" si="0"/>
        <v>0</v>
      </c>
      <c r="K280" s="190"/>
      <c r="L280" s="191"/>
      <c r="M280" s="192" t="s">
        <v>1</v>
      </c>
      <c r="N280" s="193" t="s">
        <v>42</v>
      </c>
      <c r="O280" s="58"/>
      <c r="P280" s="155">
        <f t="shared" si="1"/>
        <v>0</v>
      </c>
      <c r="Q280" s="155">
        <v>0.0035</v>
      </c>
      <c r="R280" s="155">
        <f t="shared" si="2"/>
        <v>0.0035</v>
      </c>
      <c r="S280" s="155">
        <v>0</v>
      </c>
      <c r="T280" s="156">
        <f t="shared" si="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7" t="s">
        <v>183</v>
      </c>
      <c r="AT280" s="157" t="s">
        <v>359</v>
      </c>
      <c r="AU280" s="157" t="s">
        <v>87</v>
      </c>
      <c r="AY280" s="17" t="s">
        <v>141</v>
      </c>
      <c r="BE280" s="158">
        <f t="shared" si="4"/>
        <v>0</v>
      </c>
      <c r="BF280" s="158">
        <f t="shared" si="5"/>
        <v>0</v>
      </c>
      <c r="BG280" s="158">
        <f t="shared" si="6"/>
        <v>0</v>
      </c>
      <c r="BH280" s="158">
        <f t="shared" si="7"/>
        <v>0</v>
      </c>
      <c r="BI280" s="158">
        <f t="shared" si="8"/>
        <v>0</v>
      </c>
      <c r="BJ280" s="17" t="s">
        <v>85</v>
      </c>
      <c r="BK280" s="158">
        <f t="shared" si="9"/>
        <v>0</v>
      </c>
      <c r="BL280" s="17" t="s">
        <v>147</v>
      </c>
      <c r="BM280" s="157" t="s">
        <v>406</v>
      </c>
    </row>
    <row r="281" spans="1:65" s="2" customFormat="1" ht="16.5" customHeight="1">
      <c r="A281" s="32"/>
      <c r="B281" s="144"/>
      <c r="C281" s="145" t="s">
        <v>407</v>
      </c>
      <c r="D281" s="145" t="s">
        <v>143</v>
      </c>
      <c r="E281" s="146" t="s">
        <v>408</v>
      </c>
      <c r="F281" s="147" t="s">
        <v>409</v>
      </c>
      <c r="G281" s="148" t="s">
        <v>211</v>
      </c>
      <c r="H281" s="149">
        <v>18</v>
      </c>
      <c r="I281" s="150"/>
      <c r="J281" s="151">
        <f t="shared" si="0"/>
        <v>0</v>
      </c>
      <c r="K281" s="152"/>
      <c r="L281" s="33"/>
      <c r="M281" s="153" t="s">
        <v>1</v>
      </c>
      <c r="N281" s="154" t="s">
        <v>42</v>
      </c>
      <c r="O281" s="58"/>
      <c r="P281" s="155">
        <f t="shared" si="1"/>
        <v>0</v>
      </c>
      <c r="Q281" s="155">
        <v>0</v>
      </c>
      <c r="R281" s="155">
        <f t="shared" si="2"/>
        <v>0</v>
      </c>
      <c r="S281" s="155">
        <v>0</v>
      </c>
      <c r="T281" s="156">
        <f t="shared" si="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7" t="s">
        <v>147</v>
      </c>
      <c r="AT281" s="157" t="s">
        <v>143</v>
      </c>
      <c r="AU281" s="157" t="s">
        <v>87</v>
      </c>
      <c r="AY281" s="17" t="s">
        <v>141</v>
      </c>
      <c r="BE281" s="158">
        <f t="shared" si="4"/>
        <v>0</v>
      </c>
      <c r="BF281" s="158">
        <f t="shared" si="5"/>
        <v>0</v>
      </c>
      <c r="BG281" s="158">
        <f t="shared" si="6"/>
        <v>0</v>
      </c>
      <c r="BH281" s="158">
        <f t="shared" si="7"/>
        <v>0</v>
      </c>
      <c r="BI281" s="158">
        <f t="shared" si="8"/>
        <v>0</v>
      </c>
      <c r="BJ281" s="17" t="s">
        <v>85</v>
      </c>
      <c r="BK281" s="158">
        <f t="shared" si="9"/>
        <v>0</v>
      </c>
      <c r="BL281" s="17" t="s">
        <v>147</v>
      </c>
      <c r="BM281" s="157" t="s">
        <v>410</v>
      </c>
    </row>
    <row r="282" spans="1:65" s="2" customFormat="1" ht="16.5" customHeight="1">
      <c r="A282" s="32"/>
      <c r="B282" s="144"/>
      <c r="C282" s="145" t="s">
        <v>411</v>
      </c>
      <c r="D282" s="145" t="s">
        <v>143</v>
      </c>
      <c r="E282" s="146" t="s">
        <v>412</v>
      </c>
      <c r="F282" s="147" t="s">
        <v>413</v>
      </c>
      <c r="G282" s="148" t="s">
        <v>211</v>
      </c>
      <c r="H282" s="149">
        <v>18</v>
      </c>
      <c r="I282" s="150"/>
      <c r="J282" s="151">
        <f t="shared" si="0"/>
        <v>0</v>
      </c>
      <c r="K282" s="152"/>
      <c r="L282" s="33"/>
      <c r="M282" s="153" t="s">
        <v>1</v>
      </c>
      <c r="N282" s="154" t="s">
        <v>42</v>
      </c>
      <c r="O282" s="58"/>
      <c r="P282" s="155">
        <f t="shared" si="1"/>
        <v>0</v>
      </c>
      <c r="Q282" s="155">
        <v>0</v>
      </c>
      <c r="R282" s="155">
        <f t="shared" si="2"/>
        <v>0</v>
      </c>
      <c r="S282" s="155">
        <v>0</v>
      </c>
      <c r="T282" s="156">
        <f t="shared" si="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7" t="s">
        <v>147</v>
      </c>
      <c r="AT282" s="157" t="s">
        <v>143</v>
      </c>
      <c r="AU282" s="157" t="s">
        <v>87</v>
      </c>
      <c r="AY282" s="17" t="s">
        <v>141</v>
      </c>
      <c r="BE282" s="158">
        <f t="shared" si="4"/>
        <v>0</v>
      </c>
      <c r="BF282" s="158">
        <f t="shared" si="5"/>
        <v>0</v>
      </c>
      <c r="BG282" s="158">
        <f t="shared" si="6"/>
        <v>0</v>
      </c>
      <c r="BH282" s="158">
        <f t="shared" si="7"/>
        <v>0</v>
      </c>
      <c r="BI282" s="158">
        <f t="shared" si="8"/>
        <v>0</v>
      </c>
      <c r="BJ282" s="17" t="s">
        <v>85</v>
      </c>
      <c r="BK282" s="158">
        <f t="shared" si="9"/>
        <v>0</v>
      </c>
      <c r="BL282" s="17" t="s">
        <v>147</v>
      </c>
      <c r="BM282" s="157" t="s">
        <v>414</v>
      </c>
    </row>
    <row r="283" spans="2:51" s="13" customFormat="1" ht="11.25">
      <c r="B283" s="159"/>
      <c r="D283" s="160" t="s">
        <v>149</v>
      </c>
      <c r="E283" s="161" t="s">
        <v>1</v>
      </c>
      <c r="F283" s="162" t="s">
        <v>357</v>
      </c>
      <c r="H283" s="163">
        <v>18</v>
      </c>
      <c r="I283" s="164"/>
      <c r="L283" s="159"/>
      <c r="M283" s="165"/>
      <c r="N283" s="166"/>
      <c r="O283" s="166"/>
      <c r="P283" s="166"/>
      <c r="Q283" s="166"/>
      <c r="R283" s="166"/>
      <c r="S283" s="166"/>
      <c r="T283" s="167"/>
      <c r="AT283" s="161" t="s">
        <v>149</v>
      </c>
      <c r="AU283" s="161" t="s">
        <v>87</v>
      </c>
      <c r="AV283" s="13" t="s">
        <v>87</v>
      </c>
      <c r="AW283" s="13" t="s">
        <v>32</v>
      </c>
      <c r="AX283" s="13" t="s">
        <v>85</v>
      </c>
      <c r="AY283" s="161" t="s">
        <v>141</v>
      </c>
    </row>
    <row r="284" spans="1:65" s="2" customFormat="1" ht="16.5" customHeight="1">
      <c r="A284" s="32"/>
      <c r="B284" s="144"/>
      <c r="C284" s="145" t="s">
        <v>415</v>
      </c>
      <c r="D284" s="145" t="s">
        <v>143</v>
      </c>
      <c r="E284" s="146" t="s">
        <v>416</v>
      </c>
      <c r="F284" s="147" t="s">
        <v>417</v>
      </c>
      <c r="G284" s="148" t="s">
        <v>302</v>
      </c>
      <c r="H284" s="149">
        <v>1</v>
      </c>
      <c r="I284" s="150"/>
      <c r="J284" s="151">
        <f>ROUND(I284*H284,2)</f>
        <v>0</v>
      </c>
      <c r="K284" s="152"/>
      <c r="L284" s="33"/>
      <c r="M284" s="153" t="s">
        <v>1</v>
      </c>
      <c r="N284" s="154" t="s">
        <v>42</v>
      </c>
      <c r="O284" s="58"/>
      <c r="P284" s="155">
        <f>O284*H284</f>
        <v>0</v>
      </c>
      <c r="Q284" s="155">
        <v>0.04</v>
      </c>
      <c r="R284" s="155">
        <f>Q284*H284</f>
        <v>0.04</v>
      </c>
      <c r="S284" s="155">
        <v>0</v>
      </c>
      <c r="T284" s="156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7" t="s">
        <v>147</v>
      </c>
      <c r="AT284" s="157" t="s">
        <v>143</v>
      </c>
      <c r="AU284" s="157" t="s">
        <v>87</v>
      </c>
      <c r="AY284" s="17" t="s">
        <v>141</v>
      </c>
      <c r="BE284" s="158">
        <f>IF(N284="základní",J284,0)</f>
        <v>0</v>
      </c>
      <c r="BF284" s="158">
        <f>IF(N284="snížená",J284,0)</f>
        <v>0</v>
      </c>
      <c r="BG284" s="158">
        <f>IF(N284="zákl. přenesená",J284,0)</f>
        <v>0</v>
      </c>
      <c r="BH284" s="158">
        <f>IF(N284="sníž. přenesená",J284,0)</f>
        <v>0</v>
      </c>
      <c r="BI284" s="158">
        <f>IF(N284="nulová",J284,0)</f>
        <v>0</v>
      </c>
      <c r="BJ284" s="17" t="s">
        <v>85</v>
      </c>
      <c r="BK284" s="158">
        <f>ROUND(I284*H284,2)</f>
        <v>0</v>
      </c>
      <c r="BL284" s="17" t="s">
        <v>147</v>
      </c>
      <c r="BM284" s="157" t="s">
        <v>418</v>
      </c>
    </row>
    <row r="285" spans="1:65" s="2" customFormat="1" ht="16.5" customHeight="1">
      <c r="A285" s="32"/>
      <c r="B285" s="144"/>
      <c r="C285" s="183" t="s">
        <v>419</v>
      </c>
      <c r="D285" s="183" t="s">
        <v>359</v>
      </c>
      <c r="E285" s="184" t="s">
        <v>420</v>
      </c>
      <c r="F285" s="185" t="s">
        <v>421</v>
      </c>
      <c r="G285" s="186" t="s">
        <v>302</v>
      </c>
      <c r="H285" s="187">
        <v>1</v>
      </c>
      <c r="I285" s="188"/>
      <c r="J285" s="189">
        <f>ROUND(I285*H285,2)</f>
        <v>0</v>
      </c>
      <c r="K285" s="190"/>
      <c r="L285" s="191"/>
      <c r="M285" s="192" t="s">
        <v>1</v>
      </c>
      <c r="N285" s="193" t="s">
        <v>42</v>
      </c>
      <c r="O285" s="58"/>
      <c r="P285" s="155">
        <f>O285*H285</f>
        <v>0</v>
      </c>
      <c r="Q285" s="155">
        <v>0.0133</v>
      </c>
      <c r="R285" s="155">
        <f>Q285*H285</f>
        <v>0.0133</v>
      </c>
      <c r="S285" s="155">
        <v>0</v>
      </c>
      <c r="T285" s="15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7" t="s">
        <v>183</v>
      </c>
      <c r="AT285" s="157" t="s">
        <v>359</v>
      </c>
      <c r="AU285" s="157" t="s">
        <v>87</v>
      </c>
      <c r="AY285" s="17" t="s">
        <v>141</v>
      </c>
      <c r="BE285" s="158">
        <f>IF(N285="základní",J285,0)</f>
        <v>0</v>
      </c>
      <c r="BF285" s="158">
        <f>IF(N285="snížená",J285,0)</f>
        <v>0</v>
      </c>
      <c r="BG285" s="158">
        <f>IF(N285="zákl. přenesená",J285,0)</f>
        <v>0</v>
      </c>
      <c r="BH285" s="158">
        <f>IF(N285="sníž. přenesená",J285,0)</f>
        <v>0</v>
      </c>
      <c r="BI285" s="158">
        <f>IF(N285="nulová",J285,0)</f>
        <v>0</v>
      </c>
      <c r="BJ285" s="17" t="s">
        <v>85</v>
      </c>
      <c r="BK285" s="158">
        <f>ROUND(I285*H285,2)</f>
        <v>0</v>
      </c>
      <c r="BL285" s="17" t="s">
        <v>147</v>
      </c>
      <c r="BM285" s="157" t="s">
        <v>422</v>
      </c>
    </row>
    <row r="286" spans="1:65" s="2" customFormat="1" ht="16.5" customHeight="1">
      <c r="A286" s="32"/>
      <c r="B286" s="144"/>
      <c r="C286" s="145" t="s">
        <v>423</v>
      </c>
      <c r="D286" s="145" t="s">
        <v>143</v>
      </c>
      <c r="E286" s="146" t="s">
        <v>424</v>
      </c>
      <c r="F286" s="147" t="s">
        <v>425</v>
      </c>
      <c r="G286" s="148" t="s">
        <v>211</v>
      </c>
      <c r="H286" s="149">
        <v>11</v>
      </c>
      <c r="I286" s="150"/>
      <c r="J286" s="151">
        <f>ROUND(I286*H286,2)</f>
        <v>0</v>
      </c>
      <c r="K286" s="152"/>
      <c r="L286" s="33"/>
      <c r="M286" s="153" t="s">
        <v>1</v>
      </c>
      <c r="N286" s="154" t="s">
        <v>42</v>
      </c>
      <c r="O286" s="58"/>
      <c r="P286" s="155">
        <f>O286*H286</f>
        <v>0</v>
      </c>
      <c r="Q286" s="155">
        <v>0.00019</v>
      </c>
      <c r="R286" s="155">
        <f>Q286*H286</f>
        <v>0.0020900000000000003</v>
      </c>
      <c r="S286" s="155">
        <v>0</v>
      </c>
      <c r="T286" s="156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7" t="s">
        <v>147</v>
      </c>
      <c r="AT286" s="157" t="s">
        <v>143</v>
      </c>
      <c r="AU286" s="157" t="s">
        <v>87</v>
      </c>
      <c r="AY286" s="17" t="s">
        <v>141</v>
      </c>
      <c r="BE286" s="158">
        <f>IF(N286="základní",J286,0)</f>
        <v>0</v>
      </c>
      <c r="BF286" s="158">
        <f>IF(N286="snížená",J286,0)</f>
        <v>0</v>
      </c>
      <c r="BG286" s="158">
        <f>IF(N286="zákl. přenesená",J286,0)</f>
        <v>0</v>
      </c>
      <c r="BH286" s="158">
        <f>IF(N286="sníž. přenesená",J286,0)</f>
        <v>0</v>
      </c>
      <c r="BI286" s="158">
        <f>IF(N286="nulová",J286,0)</f>
        <v>0</v>
      </c>
      <c r="BJ286" s="17" t="s">
        <v>85</v>
      </c>
      <c r="BK286" s="158">
        <f>ROUND(I286*H286,2)</f>
        <v>0</v>
      </c>
      <c r="BL286" s="17" t="s">
        <v>147</v>
      </c>
      <c r="BM286" s="157" t="s">
        <v>426</v>
      </c>
    </row>
    <row r="287" spans="1:65" s="2" customFormat="1" ht="16.5" customHeight="1">
      <c r="A287" s="32"/>
      <c r="B287" s="144"/>
      <c r="C287" s="145" t="s">
        <v>427</v>
      </c>
      <c r="D287" s="145" t="s">
        <v>143</v>
      </c>
      <c r="E287" s="146" t="s">
        <v>428</v>
      </c>
      <c r="F287" s="147" t="s">
        <v>429</v>
      </c>
      <c r="G287" s="148" t="s">
        <v>211</v>
      </c>
      <c r="H287" s="149">
        <v>18</v>
      </c>
      <c r="I287" s="150"/>
      <c r="J287" s="151">
        <f>ROUND(I287*H287,2)</f>
        <v>0</v>
      </c>
      <c r="K287" s="152"/>
      <c r="L287" s="33"/>
      <c r="M287" s="153" t="s">
        <v>1</v>
      </c>
      <c r="N287" s="154" t="s">
        <v>42</v>
      </c>
      <c r="O287" s="58"/>
      <c r="P287" s="155">
        <f>O287*H287</f>
        <v>0</v>
      </c>
      <c r="Q287" s="155">
        <v>0.00013</v>
      </c>
      <c r="R287" s="155">
        <f>Q287*H287</f>
        <v>0.0023399999999999996</v>
      </c>
      <c r="S287" s="155">
        <v>0</v>
      </c>
      <c r="T287" s="156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7" t="s">
        <v>147</v>
      </c>
      <c r="AT287" s="157" t="s">
        <v>143</v>
      </c>
      <c r="AU287" s="157" t="s">
        <v>87</v>
      </c>
      <c r="AY287" s="17" t="s">
        <v>141</v>
      </c>
      <c r="BE287" s="158">
        <f>IF(N287="základní",J287,0)</f>
        <v>0</v>
      </c>
      <c r="BF287" s="158">
        <f>IF(N287="snížená",J287,0)</f>
        <v>0</v>
      </c>
      <c r="BG287" s="158">
        <f>IF(N287="zákl. přenesená",J287,0)</f>
        <v>0</v>
      </c>
      <c r="BH287" s="158">
        <f>IF(N287="sníž. přenesená",J287,0)</f>
        <v>0</v>
      </c>
      <c r="BI287" s="158">
        <f>IF(N287="nulová",J287,0)</f>
        <v>0</v>
      </c>
      <c r="BJ287" s="17" t="s">
        <v>85</v>
      </c>
      <c r="BK287" s="158">
        <f>ROUND(I287*H287,2)</f>
        <v>0</v>
      </c>
      <c r="BL287" s="17" t="s">
        <v>147</v>
      </c>
      <c r="BM287" s="157" t="s">
        <v>430</v>
      </c>
    </row>
    <row r="288" spans="2:51" s="13" customFormat="1" ht="11.25">
      <c r="B288" s="159"/>
      <c r="D288" s="160" t="s">
        <v>149</v>
      </c>
      <c r="E288" s="161" t="s">
        <v>1</v>
      </c>
      <c r="F288" s="162" t="s">
        <v>357</v>
      </c>
      <c r="H288" s="163">
        <v>18</v>
      </c>
      <c r="I288" s="164"/>
      <c r="L288" s="159"/>
      <c r="M288" s="165"/>
      <c r="N288" s="166"/>
      <c r="O288" s="166"/>
      <c r="P288" s="166"/>
      <c r="Q288" s="166"/>
      <c r="R288" s="166"/>
      <c r="S288" s="166"/>
      <c r="T288" s="167"/>
      <c r="AT288" s="161" t="s">
        <v>149</v>
      </c>
      <c r="AU288" s="161" t="s">
        <v>87</v>
      </c>
      <c r="AV288" s="13" t="s">
        <v>87</v>
      </c>
      <c r="AW288" s="13" t="s">
        <v>32</v>
      </c>
      <c r="AX288" s="13" t="s">
        <v>85</v>
      </c>
      <c r="AY288" s="161" t="s">
        <v>141</v>
      </c>
    </row>
    <row r="289" spans="2:63" s="12" customFormat="1" ht="22.9" customHeight="1">
      <c r="B289" s="131"/>
      <c r="D289" s="132" t="s">
        <v>76</v>
      </c>
      <c r="E289" s="142" t="s">
        <v>187</v>
      </c>
      <c r="F289" s="142" t="s">
        <v>431</v>
      </c>
      <c r="I289" s="134"/>
      <c r="J289" s="143">
        <f>BK289</f>
        <v>0</v>
      </c>
      <c r="L289" s="131"/>
      <c r="M289" s="136"/>
      <c r="N289" s="137"/>
      <c r="O289" s="137"/>
      <c r="P289" s="138">
        <f>SUM(P290:P338)</f>
        <v>0</v>
      </c>
      <c r="Q289" s="137"/>
      <c r="R289" s="138">
        <f>SUM(R290:R338)</f>
        <v>0.21744644000000002</v>
      </c>
      <c r="S289" s="137"/>
      <c r="T289" s="139">
        <f>SUM(T290:T338)</f>
        <v>8.577686000000002</v>
      </c>
      <c r="AR289" s="132" t="s">
        <v>85</v>
      </c>
      <c r="AT289" s="140" t="s">
        <v>76</v>
      </c>
      <c r="AU289" s="140" t="s">
        <v>85</v>
      </c>
      <c r="AY289" s="132" t="s">
        <v>141</v>
      </c>
      <c r="BK289" s="141">
        <f>SUM(BK290:BK338)</f>
        <v>0</v>
      </c>
    </row>
    <row r="290" spans="1:65" s="2" customFormat="1" ht="16.5" customHeight="1">
      <c r="A290" s="32"/>
      <c r="B290" s="144"/>
      <c r="C290" s="145" t="s">
        <v>432</v>
      </c>
      <c r="D290" s="145" t="s">
        <v>143</v>
      </c>
      <c r="E290" s="146" t="s">
        <v>433</v>
      </c>
      <c r="F290" s="147" t="s">
        <v>434</v>
      </c>
      <c r="G290" s="148" t="s">
        <v>211</v>
      </c>
      <c r="H290" s="149">
        <v>10</v>
      </c>
      <c r="I290" s="150"/>
      <c r="J290" s="151">
        <f>ROUND(I290*H290,2)</f>
        <v>0</v>
      </c>
      <c r="K290" s="152"/>
      <c r="L290" s="33"/>
      <c r="M290" s="153" t="s">
        <v>1</v>
      </c>
      <c r="N290" s="154" t="s">
        <v>42</v>
      </c>
      <c r="O290" s="58"/>
      <c r="P290" s="155">
        <f>O290*H290</f>
        <v>0</v>
      </c>
      <c r="Q290" s="155">
        <v>2E-05</v>
      </c>
      <c r="R290" s="155">
        <f>Q290*H290</f>
        <v>0.0002</v>
      </c>
      <c r="S290" s="155">
        <v>0</v>
      </c>
      <c r="T290" s="156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7" t="s">
        <v>147</v>
      </c>
      <c r="AT290" s="157" t="s">
        <v>143</v>
      </c>
      <c r="AU290" s="157" t="s">
        <v>87</v>
      </c>
      <c r="AY290" s="17" t="s">
        <v>141</v>
      </c>
      <c r="BE290" s="158">
        <f>IF(N290="základní",J290,0)</f>
        <v>0</v>
      </c>
      <c r="BF290" s="158">
        <f>IF(N290="snížená",J290,0)</f>
        <v>0</v>
      </c>
      <c r="BG290" s="158">
        <f>IF(N290="zákl. přenesená",J290,0)</f>
        <v>0</v>
      </c>
      <c r="BH290" s="158">
        <f>IF(N290="sníž. přenesená",J290,0)</f>
        <v>0</v>
      </c>
      <c r="BI290" s="158">
        <f>IF(N290="nulová",J290,0)</f>
        <v>0</v>
      </c>
      <c r="BJ290" s="17" t="s">
        <v>85</v>
      </c>
      <c r="BK290" s="158">
        <f>ROUND(I290*H290,2)</f>
        <v>0</v>
      </c>
      <c r="BL290" s="17" t="s">
        <v>147</v>
      </c>
      <c r="BM290" s="157" t="s">
        <v>435</v>
      </c>
    </row>
    <row r="291" spans="2:51" s="13" customFormat="1" ht="11.25">
      <c r="B291" s="159"/>
      <c r="D291" s="160" t="s">
        <v>149</v>
      </c>
      <c r="E291" s="161" t="s">
        <v>1</v>
      </c>
      <c r="F291" s="162" t="s">
        <v>436</v>
      </c>
      <c r="H291" s="163">
        <v>10</v>
      </c>
      <c r="I291" s="164"/>
      <c r="L291" s="159"/>
      <c r="M291" s="165"/>
      <c r="N291" s="166"/>
      <c r="O291" s="166"/>
      <c r="P291" s="166"/>
      <c r="Q291" s="166"/>
      <c r="R291" s="166"/>
      <c r="S291" s="166"/>
      <c r="T291" s="167"/>
      <c r="AT291" s="161" t="s">
        <v>149</v>
      </c>
      <c r="AU291" s="161" t="s">
        <v>87</v>
      </c>
      <c r="AV291" s="13" t="s">
        <v>87</v>
      </c>
      <c r="AW291" s="13" t="s">
        <v>32</v>
      </c>
      <c r="AX291" s="13" t="s">
        <v>77</v>
      </c>
      <c r="AY291" s="161" t="s">
        <v>141</v>
      </c>
    </row>
    <row r="292" spans="2:51" s="14" customFormat="1" ht="11.25">
      <c r="B292" s="168"/>
      <c r="D292" s="160" t="s">
        <v>149</v>
      </c>
      <c r="E292" s="169" t="s">
        <v>1</v>
      </c>
      <c r="F292" s="170" t="s">
        <v>151</v>
      </c>
      <c r="H292" s="171">
        <v>10</v>
      </c>
      <c r="I292" s="172"/>
      <c r="L292" s="168"/>
      <c r="M292" s="173"/>
      <c r="N292" s="174"/>
      <c r="O292" s="174"/>
      <c r="P292" s="174"/>
      <c r="Q292" s="174"/>
      <c r="R292" s="174"/>
      <c r="S292" s="174"/>
      <c r="T292" s="175"/>
      <c r="AT292" s="169" t="s">
        <v>149</v>
      </c>
      <c r="AU292" s="169" t="s">
        <v>87</v>
      </c>
      <c r="AV292" s="14" t="s">
        <v>147</v>
      </c>
      <c r="AW292" s="14" t="s">
        <v>32</v>
      </c>
      <c r="AX292" s="14" t="s">
        <v>85</v>
      </c>
      <c r="AY292" s="169" t="s">
        <v>141</v>
      </c>
    </row>
    <row r="293" spans="1:65" s="2" customFormat="1" ht="16.5" customHeight="1">
      <c r="A293" s="32"/>
      <c r="B293" s="144"/>
      <c r="C293" s="145" t="s">
        <v>437</v>
      </c>
      <c r="D293" s="145" t="s">
        <v>143</v>
      </c>
      <c r="E293" s="146" t="s">
        <v>438</v>
      </c>
      <c r="F293" s="147" t="s">
        <v>439</v>
      </c>
      <c r="G293" s="148" t="s">
        <v>146</v>
      </c>
      <c r="H293" s="149">
        <v>307.48</v>
      </c>
      <c r="I293" s="150"/>
      <c r="J293" s="151">
        <f>ROUND(I293*H293,2)</f>
        <v>0</v>
      </c>
      <c r="K293" s="152"/>
      <c r="L293" s="33"/>
      <c r="M293" s="153" t="s">
        <v>1</v>
      </c>
      <c r="N293" s="154" t="s">
        <v>42</v>
      </c>
      <c r="O293" s="58"/>
      <c r="P293" s="155">
        <f>O293*H293</f>
        <v>0</v>
      </c>
      <c r="Q293" s="155">
        <v>3E-05</v>
      </c>
      <c r="R293" s="155">
        <f>Q293*H293</f>
        <v>0.0092244</v>
      </c>
      <c r="S293" s="155">
        <v>0</v>
      </c>
      <c r="T293" s="156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7" t="s">
        <v>147</v>
      </c>
      <c r="AT293" s="157" t="s">
        <v>143</v>
      </c>
      <c r="AU293" s="157" t="s">
        <v>87</v>
      </c>
      <c r="AY293" s="17" t="s">
        <v>141</v>
      </c>
      <c r="BE293" s="158">
        <f>IF(N293="základní",J293,0)</f>
        <v>0</v>
      </c>
      <c r="BF293" s="158">
        <f>IF(N293="snížená",J293,0)</f>
        <v>0</v>
      </c>
      <c r="BG293" s="158">
        <f>IF(N293="zákl. přenesená",J293,0)</f>
        <v>0</v>
      </c>
      <c r="BH293" s="158">
        <f>IF(N293="sníž. přenesená",J293,0)</f>
        <v>0</v>
      </c>
      <c r="BI293" s="158">
        <f>IF(N293="nulová",J293,0)</f>
        <v>0</v>
      </c>
      <c r="BJ293" s="17" t="s">
        <v>85</v>
      </c>
      <c r="BK293" s="158">
        <f>ROUND(I293*H293,2)</f>
        <v>0</v>
      </c>
      <c r="BL293" s="17" t="s">
        <v>147</v>
      </c>
      <c r="BM293" s="157" t="s">
        <v>440</v>
      </c>
    </row>
    <row r="294" spans="1:65" s="2" customFormat="1" ht="16.5" customHeight="1">
      <c r="A294" s="32"/>
      <c r="B294" s="144"/>
      <c r="C294" s="145" t="s">
        <v>441</v>
      </c>
      <c r="D294" s="145" t="s">
        <v>143</v>
      </c>
      <c r="E294" s="146" t="s">
        <v>442</v>
      </c>
      <c r="F294" s="147" t="s">
        <v>443</v>
      </c>
      <c r="G294" s="148" t="s">
        <v>302</v>
      </c>
      <c r="H294" s="149">
        <v>2</v>
      </c>
      <c r="I294" s="150"/>
      <c r="J294" s="151">
        <f>ROUND(I294*H294,2)</f>
        <v>0</v>
      </c>
      <c r="K294" s="152"/>
      <c r="L294" s="33"/>
      <c r="M294" s="153" t="s">
        <v>1</v>
      </c>
      <c r="N294" s="154" t="s">
        <v>42</v>
      </c>
      <c r="O294" s="58"/>
      <c r="P294" s="155">
        <f>O294*H294</f>
        <v>0</v>
      </c>
      <c r="Q294" s="155">
        <v>0.00015</v>
      </c>
      <c r="R294" s="155">
        <f>Q294*H294</f>
        <v>0.0003</v>
      </c>
      <c r="S294" s="155">
        <v>0</v>
      </c>
      <c r="T294" s="156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7" t="s">
        <v>147</v>
      </c>
      <c r="AT294" s="157" t="s">
        <v>143</v>
      </c>
      <c r="AU294" s="157" t="s">
        <v>87</v>
      </c>
      <c r="AY294" s="17" t="s">
        <v>141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7" t="s">
        <v>85</v>
      </c>
      <c r="BK294" s="158">
        <f>ROUND(I294*H294,2)</f>
        <v>0</v>
      </c>
      <c r="BL294" s="17" t="s">
        <v>147</v>
      </c>
      <c r="BM294" s="157" t="s">
        <v>444</v>
      </c>
    </row>
    <row r="295" spans="1:65" s="2" customFormat="1" ht="16.5" customHeight="1">
      <c r="A295" s="32"/>
      <c r="B295" s="144"/>
      <c r="C295" s="183" t="s">
        <v>445</v>
      </c>
      <c r="D295" s="183" t="s">
        <v>359</v>
      </c>
      <c r="E295" s="184" t="s">
        <v>446</v>
      </c>
      <c r="F295" s="185" t="s">
        <v>447</v>
      </c>
      <c r="G295" s="186" t="s">
        <v>196</v>
      </c>
      <c r="H295" s="187">
        <v>0.013</v>
      </c>
      <c r="I295" s="188"/>
      <c r="J295" s="189">
        <f>ROUND(I295*H295,2)</f>
        <v>0</v>
      </c>
      <c r="K295" s="190"/>
      <c r="L295" s="191"/>
      <c r="M295" s="192" t="s">
        <v>1</v>
      </c>
      <c r="N295" s="193" t="s">
        <v>42</v>
      </c>
      <c r="O295" s="58"/>
      <c r="P295" s="155">
        <f>O295*H295</f>
        <v>0</v>
      </c>
      <c r="Q295" s="155">
        <v>1</v>
      </c>
      <c r="R295" s="155">
        <f>Q295*H295</f>
        <v>0.013</v>
      </c>
      <c r="S295" s="155">
        <v>0</v>
      </c>
      <c r="T295" s="156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7" t="s">
        <v>183</v>
      </c>
      <c r="AT295" s="157" t="s">
        <v>359</v>
      </c>
      <c r="AU295" s="157" t="s">
        <v>87</v>
      </c>
      <c r="AY295" s="17" t="s">
        <v>141</v>
      </c>
      <c r="BE295" s="158">
        <f>IF(N295="základní",J295,0)</f>
        <v>0</v>
      </c>
      <c r="BF295" s="158">
        <f>IF(N295="snížená",J295,0)</f>
        <v>0</v>
      </c>
      <c r="BG295" s="158">
        <f>IF(N295="zákl. přenesená",J295,0)</f>
        <v>0</v>
      </c>
      <c r="BH295" s="158">
        <f>IF(N295="sníž. přenesená",J295,0)</f>
        <v>0</v>
      </c>
      <c r="BI295" s="158">
        <f>IF(N295="nulová",J295,0)</f>
        <v>0</v>
      </c>
      <c r="BJ295" s="17" t="s">
        <v>85</v>
      </c>
      <c r="BK295" s="158">
        <f>ROUND(I295*H295,2)</f>
        <v>0</v>
      </c>
      <c r="BL295" s="17" t="s">
        <v>147</v>
      </c>
      <c r="BM295" s="157" t="s">
        <v>448</v>
      </c>
    </row>
    <row r="296" spans="2:51" s="13" customFormat="1" ht="11.25">
      <c r="B296" s="159"/>
      <c r="D296" s="160" t="s">
        <v>149</v>
      </c>
      <c r="E296" s="161" t="s">
        <v>1</v>
      </c>
      <c r="F296" s="162" t="s">
        <v>449</v>
      </c>
      <c r="H296" s="163">
        <v>0.013</v>
      </c>
      <c r="I296" s="164"/>
      <c r="L296" s="159"/>
      <c r="M296" s="165"/>
      <c r="N296" s="166"/>
      <c r="O296" s="166"/>
      <c r="P296" s="166"/>
      <c r="Q296" s="166"/>
      <c r="R296" s="166"/>
      <c r="S296" s="166"/>
      <c r="T296" s="167"/>
      <c r="AT296" s="161" t="s">
        <v>149</v>
      </c>
      <c r="AU296" s="161" t="s">
        <v>87</v>
      </c>
      <c r="AV296" s="13" t="s">
        <v>87</v>
      </c>
      <c r="AW296" s="13" t="s">
        <v>32</v>
      </c>
      <c r="AX296" s="13" t="s">
        <v>77</v>
      </c>
      <c r="AY296" s="161" t="s">
        <v>141</v>
      </c>
    </row>
    <row r="297" spans="2:51" s="14" customFormat="1" ht="11.25">
      <c r="B297" s="168"/>
      <c r="D297" s="160" t="s">
        <v>149</v>
      </c>
      <c r="E297" s="169" t="s">
        <v>1</v>
      </c>
      <c r="F297" s="170" t="s">
        <v>151</v>
      </c>
      <c r="H297" s="171">
        <v>0.013</v>
      </c>
      <c r="I297" s="172"/>
      <c r="L297" s="168"/>
      <c r="M297" s="173"/>
      <c r="N297" s="174"/>
      <c r="O297" s="174"/>
      <c r="P297" s="174"/>
      <c r="Q297" s="174"/>
      <c r="R297" s="174"/>
      <c r="S297" s="174"/>
      <c r="T297" s="175"/>
      <c r="AT297" s="169" t="s">
        <v>149</v>
      </c>
      <c r="AU297" s="169" t="s">
        <v>87</v>
      </c>
      <c r="AV297" s="14" t="s">
        <v>147</v>
      </c>
      <c r="AW297" s="14" t="s">
        <v>32</v>
      </c>
      <c r="AX297" s="14" t="s">
        <v>85</v>
      </c>
      <c r="AY297" s="169" t="s">
        <v>141</v>
      </c>
    </row>
    <row r="298" spans="1:65" s="2" customFormat="1" ht="16.5" customHeight="1">
      <c r="A298" s="32"/>
      <c r="B298" s="144"/>
      <c r="C298" s="145" t="s">
        <v>450</v>
      </c>
      <c r="D298" s="145" t="s">
        <v>143</v>
      </c>
      <c r="E298" s="146" t="s">
        <v>451</v>
      </c>
      <c r="F298" s="147" t="s">
        <v>452</v>
      </c>
      <c r="G298" s="148" t="s">
        <v>302</v>
      </c>
      <c r="H298" s="149">
        <v>16</v>
      </c>
      <c r="I298" s="150"/>
      <c r="J298" s="151">
        <f>ROUND(I298*H298,2)</f>
        <v>0</v>
      </c>
      <c r="K298" s="152"/>
      <c r="L298" s="33"/>
      <c r="M298" s="153" t="s">
        <v>1</v>
      </c>
      <c r="N298" s="154" t="s">
        <v>42</v>
      </c>
      <c r="O298" s="58"/>
      <c r="P298" s="155">
        <f>O298*H298</f>
        <v>0</v>
      </c>
      <c r="Q298" s="155">
        <v>4E-05</v>
      </c>
      <c r="R298" s="155">
        <f>Q298*H298</f>
        <v>0.00064</v>
      </c>
      <c r="S298" s="155">
        <v>0</v>
      </c>
      <c r="T298" s="156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7" t="s">
        <v>147</v>
      </c>
      <c r="AT298" s="157" t="s">
        <v>143</v>
      </c>
      <c r="AU298" s="157" t="s">
        <v>87</v>
      </c>
      <c r="AY298" s="17" t="s">
        <v>141</v>
      </c>
      <c r="BE298" s="158">
        <f>IF(N298="základní",J298,0)</f>
        <v>0</v>
      </c>
      <c r="BF298" s="158">
        <f>IF(N298="snížená",J298,0)</f>
        <v>0</v>
      </c>
      <c r="BG298" s="158">
        <f>IF(N298="zákl. přenesená",J298,0)</f>
        <v>0</v>
      </c>
      <c r="BH298" s="158">
        <f>IF(N298="sníž. přenesená",J298,0)</f>
        <v>0</v>
      </c>
      <c r="BI298" s="158">
        <f>IF(N298="nulová",J298,0)</f>
        <v>0</v>
      </c>
      <c r="BJ298" s="17" t="s">
        <v>85</v>
      </c>
      <c r="BK298" s="158">
        <f>ROUND(I298*H298,2)</f>
        <v>0</v>
      </c>
      <c r="BL298" s="17" t="s">
        <v>147</v>
      </c>
      <c r="BM298" s="157" t="s">
        <v>453</v>
      </c>
    </row>
    <row r="299" spans="2:51" s="15" customFormat="1" ht="11.25">
      <c r="B299" s="176"/>
      <c r="D299" s="160" t="s">
        <v>149</v>
      </c>
      <c r="E299" s="177" t="s">
        <v>1</v>
      </c>
      <c r="F299" s="178" t="s">
        <v>164</v>
      </c>
      <c r="H299" s="177" t="s">
        <v>1</v>
      </c>
      <c r="I299" s="179"/>
      <c r="L299" s="176"/>
      <c r="M299" s="180"/>
      <c r="N299" s="181"/>
      <c r="O299" s="181"/>
      <c r="P299" s="181"/>
      <c r="Q299" s="181"/>
      <c r="R299" s="181"/>
      <c r="S299" s="181"/>
      <c r="T299" s="182"/>
      <c r="AT299" s="177" t="s">
        <v>149</v>
      </c>
      <c r="AU299" s="177" t="s">
        <v>87</v>
      </c>
      <c r="AV299" s="15" t="s">
        <v>85</v>
      </c>
      <c r="AW299" s="15" t="s">
        <v>32</v>
      </c>
      <c r="AX299" s="15" t="s">
        <v>77</v>
      </c>
      <c r="AY299" s="177" t="s">
        <v>141</v>
      </c>
    </row>
    <row r="300" spans="2:51" s="13" customFormat="1" ht="11.25">
      <c r="B300" s="159"/>
      <c r="D300" s="160" t="s">
        <v>149</v>
      </c>
      <c r="E300" s="161" t="s">
        <v>1</v>
      </c>
      <c r="F300" s="162" t="s">
        <v>454</v>
      </c>
      <c r="H300" s="163">
        <v>16</v>
      </c>
      <c r="I300" s="164"/>
      <c r="L300" s="159"/>
      <c r="M300" s="165"/>
      <c r="N300" s="166"/>
      <c r="O300" s="166"/>
      <c r="P300" s="166"/>
      <c r="Q300" s="166"/>
      <c r="R300" s="166"/>
      <c r="S300" s="166"/>
      <c r="T300" s="167"/>
      <c r="AT300" s="161" t="s">
        <v>149</v>
      </c>
      <c r="AU300" s="161" t="s">
        <v>87</v>
      </c>
      <c r="AV300" s="13" t="s">
        <v>87</v>
      </c>
      <c r="AW300" s="13" t="s">
        <v>32</v>
      </c>
      <c r="AX300" s="13" t="s">
        <v>77</v>
      </c>
      <c r="AY300" s="161" t="s">
        <v>141</v>
      </c>
    </row>
    <row r="301" spans="2:51" s="14" customFormat="1" ht="11.25">
      <c r="B301" s="168"/>
      <c r="D301" s="160" t="s">
        <v>149</v>
      </c>
      <c r="E301" s="169" t="s">
        <v>1</v>
      </c>
      <c r="F301" s="170" t="s">
        <v>151</v>
      </c>
      <c r="H301" s="171">
        <v>16</v>
      </c>
      <c r="I301" s="172"/>
      <c r="L301" s="168"/>
      <c r="M301" s="173"/>
      <c r="N301" s="174"/>
      <c r="O301" s="174"/>
      <c r="P301" s="174"/>
      <c r="Q301" s="174"/>
      <c r="R301" s="174"/>
      <c r="S301" s="174"/>
      <c r="T301" s="175"/>
      <c r="AT301" s="169" t="s">
        <v>149</v>
      </c>
      <c r="AU301" s="169" t="s">
        <v>87</v>
      </c>
      <c r="AV301" s="14" t="s">
        <v>147</v>
      </c>
      <c r="AW301" s="14" t="s">
        <v>32</v>
      </c>
      <c r="AX301" s="14" t="s">
        <v>85</v>
      </c>
      <c r="AY301" s="169" t="s">
        <v>141</v>
      </c>
    </row>
    <row r="302" spans="1:65" s="2" customFormat="1" ht="16.5" customHeight="1">
      <c r="A302" s="32"/>
      <c r="B302" s="144"/>
      <c r="C302" s="145" t="s">
        <v>455</v>
      </c>
      <c r="D302" s="145" t="s">
        <v>143</v>
      </c>
      <c r="E302" s="146" t="s">
        <v>456</v>
      </c>
      <c r="F302" s="147" t="s">
        <v>457</v>
      </c>
      <c r="G302" s="148" t="s">
        <v>302</v>
      </c>
      <c r="H302" s="149">
        <v>16</v>
      </c>
      <c r="I302" s="150"/>
      <c r="J302" s="151">
        <f>ROUND(I302*H302,2)</f>
        <v>0</v>
      </c>
      <c r="K302" s="152"/>
      <c r="L302" s="33"/>
      <c r="M302" s="153" t="s">
        <v>1</v>
      </c>
      <c r="N302" s="154" t="s">
        <v>42</v>
      </c>
      <c r="O302" s="58"/>
      <c r="P302" s="155">
        <f>O302*H302</f>
        <v>0</v>
      </c>
      <c r="Q302" s="155">
        <v>7E-05</v>
      </c>
      <c r="R302" s="155">
        <f>Q302*H302</f>
        <v>0.00112</v>
      </c>
      <c r="S302" s="155">
        <v>0</v>
      </c>
      <c r="T302" s="156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7" t="s">
        <v>147</v>
      </c>
      <c r="AT302" s="157" t="s">
        <v>143</v>
      </c>
      <c r="AU302" s="157" t="s">
        <v>87</v>
      </c>
      <c r="AY302" s="17" t="s">
        <v>141</v>
      </c>
      <c r="BE302" s="158">
        <f>IF(N302="základní",J302,0)</f>
        <v>0</v>
      </c>
      <c r="BF302" s="158">
        <f>IF(N302="snížená",J302,0)</f>
        <v>0</v>
      </c>
      <c r="BG302" s="158">
        <f>IF(N302="zákl. přenesená",J302,0)</f>
        <v>0</v>
      </c>
      <c r="BH302" s="158">
        <f>IF(N302="sníž. přenesená",J302,0)</f>
        <v>0</v>
      </c>
      <c r="BI302" s="158">
        <f>IF(N302="nulová",J302,0)</f>
        <v>0</v>
      </c>
      <c r="BJ302" s="17" t="s">
        <v>85</v>
      </c>
      <c r="BK302" s="158">
        <f>ROUND(I302*H302,2)</f>
        <v>0</v>
      </c>
      <c r="BL302" s="17" t="s">
        <v>147</v>
      </c>
      <c r="BM302" s="157" t="s">
        <v>458</v>
      </c>
    </row>
    <row r="303" spans="2:51" s="15" customFormat="1" ht="11.25">
      <c r="B303" s="176"/>
      <c r="D303" s="160" t="s">
        <v>149</v>
      </c>
      <c r="E303" s="177" t="s">
        <v>1</v>
      </c>
      <c r="F303" s="178" t="s">
        <v>164</v>
      </c>
      <c r="H303" s="177" t="s">
        <v>1</v>
      </c>
      <c r="I303" s="179"/>
      <c r="L303" s="176"/>
      <c r="M303" s="180"/>
      <c r="N303" s="181"/>
      <c r="O303" s="181"/>
      <c r="P303" s="181"/>
      <c r="Q303" s="181"/>
      <c r="R303" s="181"/>
      <c r="S303" s="181"/>
      <c r="T303" s="182"/>
      <c r="AT303" s="177" t="s">
        <v>149</v>
      </c>
      <c r="AU303" s="177" t="s">
        <v>87</v>
      </c>
      <c r="AV303" s="15" t="s">
        <v>85</v>
      </c>
      <c r="AW303" s="15" t="s">
        <v>32</v>
      </c>
      <c r="AX303" s="15" t="s">
        <v>77</v>
      </c>
      <c r="AY303" s="177" t="s">
        <v>141</v>
      </c>
    </row>
    <row r="304" spans="2:51" s="13" customFormat="1" ht="11.25">
      <c r="B304" s="159"/>
      <c r="D304" s="160" t="s">
        <v>149</v>
      </c>
      <c r="E304" s="161" t="s">
        <v>1</v>
      </c>
      <c r="F304" s="162" t="s">
        <v>223</v>
      </c>
      <c r="H304" s="163">
        <v>16</v>
      </c>
      <c r="I304" s="164"/>
      <c r="L304" s="159"/>
      <c r="M304" s="165"/>
      <c r="N304" s="166"/>
      <c r="O304" s="166"/>
      <c r="P304" s="166"/>
      <c r="Q304" s="166"/>
      <c r="R304" s="166"/>
      <c r="S304" s="166"/>
      <c r="T304" s="167"/>
      <c r="AT304" s="161" t="s">
        <v>149</v>
      </c>
      <c r="AU304" s="161" t="s">
        <v>87</v>
      </c>
      <c r="AV304" s="13" t="s">
        <v>87</v>
      </c>
      <c r="AW304" s="13" t="s">
        <v>32</v>
      </c>
      <c r="AX304" s="13" t="s">
        <v>77</v>
      </c>
      <c r="AY304" s="161" t="s">
        <v>141</v>
      </c>
    </row>
    <row r="305" spans="2:51" s="14" customFormat="1" ht="11.25">
      <c r="B305" s="168"/>
      <c r="D305" s="160" t="s">
        <v>149</v>
      </c>
      <c r="E305" s="169" t="s">
        <v>1</v>
      </c>
      <c r="F305" s="170" t="s">
        <v>151</v>
      </c>
      <c r="H305" s="171">
        <v>16</v>
      </c>
      <c r="I305" s="172"/>
      <c r="L305" s="168"/>
      <c r="M305" s="173"/>
      <c r="N305" s="174"/>
      <c r="O305" s="174"/>
      <c r="P305" s="174"/>
      <c r="Q305" s="174"/>
      <c r="R305" s="174"/>
      <c r="S305" s="174"/>
      <c r="T305" s="175"/>
      <c r="AT305" s="169" t="s">
        <v>149</v>
      </c>
      <c r="AU305" s="169" t="s">
        <v>87</v>
      </c>
      <c r="AV305" s="14" t="s">
        <v>147</v>
      </c>
      <c r="AW305" s="14" t="s">
        <v>32</v>
      </c>
      <c r="AX305" s="14" t="s">
        <v>85</v>
      </c>
      <c r="AY305" s="169" t="s">
        <v>141</v>
      </c>
    </row>
    <row r="306" spans="1:65" s="2" customFormat="1" ht="16.5" customHeight="1">
      <c r="A306" s="32"/>
      <c r="B306" s="144"/>
      <c r="C306" s="145" t="s">
        <v>459</v>
      </c>
      <c r="D306" s="145" t="s">
        <v>143</v>
      </c>
      <c r="E306" s="146" t="s">
        <v>460</v>
      </c>
      <c r="F306" s="147" t="s">
        <v>461</v>
      </c>
      <c r="G306" s="148" t="s">
        <v>158</v>
      </c>
      <c r="H306" s="149">
        <v>1.35</v>
      </c>
      <c r="I306" s="150"/>
      <c r="J306" s="151">
        <f>ROUND(I306*H306,2)</f>
        <v>0</v>
      </c>
      <c r="K306" s="152"/>
      <c r="L306" s="33"/>
      <c r="M306" s="153" t="s">
        <v>1</v>
      </c>
      <c r="N306" s="154" t="s">
        <v>42</v>
      </c>
      <c r="O306" s="58"/>
      <c r="P306" s="155">
        <f>O306*H306</f>
        <v>0</v>
      </c>
      <c r="Q306" s="155">
        <v>0</v>
      </c>
      <c r="R306" s="155">
        <f>Q306*H306</f>
        <v>0</v>
      </c>
      <c r="S306" s="155">
        <v>2</v>
      </c>
      <c r="T306" s="156">
        <f>S306*H306</f>
        <v>2.7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7" t="s">
        <v>147</v>
      </c>
      <c r="AT306" s="157" t="s">
        <v>143</v>
      </c>
      <c r="AU306" s="157" t="s">
        <v>87</v>
      </c>
      <c r="AY306" s="17" t="s">
        <v>141</v>
      </c>
      <c r="BE306" s="158">
        <f>IF(N306="základní",J306,0)</f>
        <v>0</v>
      </c>
      <c r="BF306" s="158">
        <f>IF(N306="snížená",J306,0)</f>
        <v>0</v>
      </c>
      <c r="BG306" s="158">
        <f>IF(N306="zákl. přenesená",J306,0)</f>
        <v>0</v>
      </c>
      <c r="BH306" s="158">
        <f>IF(N306="sníž. přenesená",J306,0)</f>
        <v>0</v>
      </c>
      <c r="BI306" s="158">
        <f>IF(N306="nulová",J306,0)</f>
        <v>0</v>
      </c>
      <c r="BJ306" s="17" t="s">
        <v>85</v>
      </c>
      <c r="BK306" s="158">
        <f>ROUND(I306*H306,2)</f>
        <v>0</v>
      </c>
      <c r="BL306" s="17" t="s">
        <v>147</v>
      </c>
      <c r="BM306" s="157" t="s">
        <v>462</v>
      </c>
    </row>
    <row r="307" spans="2:51" s="15" customFormat="1" ht="11.25">
      <c r="B307" s="176"/>
      <c r="D307" s="160" t="s">
        <v>149</v>
      </c>
      <c r="E307" s="177" t="s">
        <v>1</v>
      </c>
      <c r="F307" s="178" t="s">
        <v>463</v>
      </c>
      <c r="H307" s="177" t="s">
        <v>1</v>
      </c>
      <c r="I307" s="179"/>
      <c r="L307" s="176"/>
      <c r="M307" s="180"/>
      <c r="N307" s="181"/>
      <c r="O307" s="181"/>
      <c r="P307" s="181"/>
      <c r="Q307" s="181"/>
      <c r="R307" s="181"/>
      <c r="S307" s="181"/>
      <c r="T307" s="182"/>
      <c r="AT307" s="177" t="s">
        <v>149</v>
      </c>
      <c r="AU307" s="177" t="s">
        <v>87</v>
      </c>
      <c r="AV307" s="15" t="s">
        <v>85</v>
      </c>
      <c r="AW307" s="15" t="s">
        <v>32</v>
      </c>
      <c r="AX307" s="15" t="s">
        <v>77</v>
      </c>
      <c r="AY307" s="177" t="s">
        <v>141</v>
      </c>
    </row>
    <row r="308" spans="2:51" s="13" customFormat="1" ht="11.25">
      <c r="B308" s="159"/>
      <c r="D308" s="160" t="s">
        <v>149</v>
      </c>
      <c r="E308" s="161" t="s">
        <v>1</v>
      </c>
      <c r="F308" s="162" t="s">
        <v>464</v>
      </c>
      <c r="H308" s="163">
        <v>1.35</v>
      </c>
      <c r="I308" s="164"/>
      <c r="L308" s="159"/>
      <c r="M308" s="165"/>
      <c r="N308" s="166"/>
      <c r="O308" s="166"/>
      <c r="P308" s="166"/>
      <c r="Q308" s="166"/>
      <c r="R308" s="166"/>
      <c r="S308" s="166"/>
      <c r="T308" s="167"/>
      <c r="AT308" s="161" t="s">
        <v>149</v>
      </c>
      <c r="AU308" s="161" t="s">
        <v>87</v>
      </c>
      <c r="AV308" s="13" t="s">
        <v>87</v>
      </c>
      <c r="AW308" s="13" t="s">
        <v>32</v>
      </c>
      <c r="AX308" s="13" t="s">
        <v>77</v>
      </c>
      <c r="AY308" s="161" t="s">
        <v>141</v>
      </c>
    </row>
    <row r="309" spans="2:51" s="14" customFormat="1" ht="11.25">
      <c r="B309" s="168"/>
      <c r="D309" s="160" t="s">
        <v>149</v>
      </c>
      <c r="E309" s="169" t="s">
        <v>1</v>
      </c>
      <c r="F309" s="170" t="s">
        <v>151</v>
      </c>
      <c r="H309" s="171">
        <v>1.35</v>
      </c>
      <c r="I309" s="172"/>
      <c r="L309" s="168"/>
      <c r="M309" s="173"/>
      <c r="N309" s="174"/>
      <c r="O309" s="174"/>
      <c r="P309" s="174"/>
      <c r="Q309" s="174"/>
      <c r="R309" s="174"/>
      <c r="S309" s="174"/>
      <c r="T309" s="175"/>
      <c r="AT309" s="169" t="s">
        <v>149</v>
      </c>
      <c r="AU309" s="169" t="s">
        <v>87</v>
      </c>
      <c r="AV309" s="14" t="s">
        <v>147</v>
      </c>
      <c r="AW309" s="14" t="s">
        <v>32</v>
      </c>
      <c r="AX309" s="14" t="s">
        <v>85</v>
      </c>
      <c r="AY309" s="169" t="s">
        <v>141</v>
      </c>
    </row>
    <row r="310" spans="1:65" s="2" customFormat="1" ht="16.5" customHeight="1">
      <c r="A310" s="32"/>
      <c r="B310" s="144"/>
      <c r="C310" s="145" t="s">
        <v>465</v>
      </c>
      <c r="D310" s="145" t="s">
        <v>143</v>
      </c>
      <c r="E310" s="146" t="s">
        <v>466</v>
      </c>
      <c r="F310" s="147" t="s">
        <v>467</v>
      </c>
      <c r="G310" s="148" t="s">
        <v>146</v>
      </c>
      <c r="H310" s="149">
        <v>5.58</v>
      </c>
      <c r="I310" s="150"/>
      <c r="J310" s="151">
        <f>ROUND(I310*H310,2)</f>
        <v>0</v>
      </c>
      <c r="K310" s="152"/>
      <c r="L310" s="33"/>
      <c r="M310" s="153" t="s">
        <v>1</v>
      </c>
      <c r="N310" s="154" t="s">
        <v>42</v>
      </c>
      <c r="O310" s="58"/>
      <c r="P310" s="155">
        <f>O310*H310</f>
        <v>0</v>
      </c>
      <c r="Q310" s="155">
        <v>0</v>
      </c>
      <c r="R310" s="155">
        <f>Q310*H310</f>
        <v>0</v>
      </c>
      <c r="S310" s="155">
        <v>0.055</v>
      </c>
      <c r="T310" s="156">
        <f>S310*H310</f>
        <v>0.3069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7" t="s">
        <v>147</v>
      </c>
      <c r="AT310" s="157" t="s">
        <v>143</v>
      </c>
      <c r="AU310" s="157" t="s">
        <v>87</v>
      </c>
      <c r="AY310" s="17" t="s">
        <v>141</v>
      </c>
      <c r="BE310" s="158">
        <f>IF(N310="základní",J310,0)</f>
        <v>0</v>
      </c>
      <c r="BF310" s="158">
        <f>IF(N310="snížená",J310,0)</f>
        <v>0</v>
      </c>
      <c r="BG310" s="158">
        <f>IF(N310="zákl. přenesená",J310,0)</f>
        <v>0</v>
      </c>
      <c r="BH310" s="158">
        <f>IF(N310="sníž. přenesená",J310,0)</f>
        <v>0</v>
      </c>
      <c r="BI310" s="158">
        <f>IF(N310="nulová",J310,0)</f>
        <v>0</v>
      </c>
      <c r="BJ310" s="17" t="s">
        <v>85</v>
      </c>
      <c r="BK310" s="158">
        <f>ROUND(I310*H310,2)</f>
        <v>0</v>
      </c>
      <c r="BL310" s="17" t="s">
        <v>147</v>
      </c>
      <c r="BM310" s="157" t="s">
        <v>468</v>
      </c>
    </row>
    <row r="311" spans="2:51" s="13" customFormat="1" ht="11.25">
      <c r="B311" s="159"/>
      <c r="D311" s="160" t="s">
        <v>149</v>
      </c>
      <c r="E311" s="161" t="s">
        <v>1</v>
      </c>
      <c r="F311" s="162" t="s">
        <v>469</v>
      </c>
      <c r="H311" s="163">
        <v>5.58</v>
      </c>
      <c r="I311" s="164"/>
      <c r="L311" s="159"/>
      <c r="M311" s="165"/>
      <c r="N311" s="166"/>
      <c r="O311" s="166"/>
      <c r="P311" s="166"/>
      <c r="Q311" s="166"/>
      <c r="R311" s="166"/>
      <c r="S311" s="166"/>
      <c r="T311" s="167"/>
      <c r="AT311" s="161" t="s">
        <v>149</v>
      </c>
      <c r="AU311" s="161" t="s">
        <v>87</v>
      </c>
      <c r="AV311" s="13" t="s">
        <v>87</v>
      </c>
      <c r="AW311" s="13" t="s">
        <v>32</v>
      </c>
      <c r="AX311" s="13" t="s">
        <v>77</v>
      </c>
      <c r="AY311" s="161" t="s">
        <v>141</v>
      </c>
    </row>
    <row r="312" spans="2:51" s="14" customFormat="1" ht="11.25">
      <c r="B312" s="168"/>
      <c r="D312" s="160" t="s">
        <v>149</v>
      </c>
      <c r="E312" s="169" t="s">
        <v>1</v>
      </c>
      <c r="F312" s="170" t="s">
        <v>151</v>
      </c>
      <c r="H312" s="171">
        <v>5.58</v>
      </c>
      <c r="I312" s="172"/>
      <c r="L312" s="168"/>
      <c r="M312" s="173"/>
      <c r="N312" s="174"/>
      <c r="O312" s="174"/>
      <c r="P312" s="174"/>
      <c r="Q312" s="174"/>
      <c r="R312" s="174"/>
      <c r="S312" s="174"/>
      <c r="T312" s="175"/>
      <c r="AT312" s="169" t="s">
        <v>149</v>
      </c>
      <c r="AU312" s="169" t="s">
        <v>87</v>
      </c>
      <c r="AV312" s="14" t="s">
        <v>147</v>
      </c>
      <c r="AW312" s="14" t="s">
        <v>32</v>
      </c>
      <c r="AX312" s="14" t="s">
        <v>85</v>
      </c>
      <c r="AY312" s="169" t="s">
        <v>141</v>
      </c>
    </row>
    <row r="313" spans="1:65" s="2" customFormat="1" ht="16.5" customHeight="1">
      <c r="A313" s="32"/>
      <c r="B313" s="144"/>
      <c r="C313" s="145" t="s">
        <v>470</v>
      </c>
      <c r="D313" s="145" t="s">
        <v>143</v>
      </c>
      <c r="E313" s="146" t="s">
        <v>471</v>
      </c>
      <c r="F313" s="147" t="s">
        <v>472</v>
      </c>
      <c r="G313" s="148" t="s">
        <v>158</v>
      </c>
      <c r="H313" s="149">
        <v>1.953</v>
      </c>
      <c r="I313" s="150"/>
      <c r="J313" s="151">
        <f>ROUND(I313*H313,2)</f>
        <v>0</v>
      </c>
      <c r="K313" s="152"/>
      <c r="L313" s="33"/>
      <c r="M313" s="153" t="s">
        <v>1</v>
      </c>
      <c r="N313" s="154" t="s">
        <v>42</v>
      </c>
      <c r="O313" s="58"/>
      <c r="P313" s="155">
        <f>O313*H313</f>
        <v>0</v>
      </c>
      <c r="Q313" s="155">
        <v>0</v>
      </c>
      <c r="R313" s="155">
        <f>Q313*H313</f>
        <v>0</v>
      </c>
      <c r="S313" s="155">
        <v>1.8</v>
      </c>
      <c r="T313" s="156">
        <f>S313*H313</f>
        <v>3.5154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7" t="s">
        <v>147</v>
      </c>
      <c r="AT313" s="157" t="s">
        <v>143</v>
      </c>
      <c r="AU313" s="157" t="s">
        <v>87</v>
      </c>
      <c r="AY313" s="17" t="s">
        <v>141</v>
      </c>
      <c r="BE313" s="158">
        <f>IF(N313="základní",J313,0)</f>
        <v>0</v>
      </c>
      <c r="BF313" s="158">
        <f>IF(N313="snížená",J313,0)</f>
        <v>0</v>
      </c>
      <c r="BG313" s="158">
        <f>IF(N313="zákl. přenesená",J313,0)</f>
        <v>0</v>
      </c>
      <c r="BH313" s="158">
        <f>IF(N313="sníž. přenesená",J313,0)</f>
        <v>0</v>
      </c>
      <c r="BI313" s="158">
        <f>IF(N313="nulová",J313,0)</f>
        <v>0</v>
      </c>
      <c r="BJ313" s="17" t="s">
        <v>85</v>
      </c>
      <c r="BK313" s="158">
        <f>ROUND(I313*H313,2)</f>
        <v>0</v>
      </c>
      <c r="BL313" s="17" t="s">
        <v>147</v>
      </c>
      <c r="BM313" s="157" t="s">
        <v>473</v>
      </c>
    </row>
    <row r="314" spans="2:51" s="13" customFormat="1" ht="11.25">
      <c r="B314" s="159"/>
      <c r="D314" s="160" t="s">
        <v>149</v>
      </c>
      <c r="E314" s="161" t="s">
        <v>1</v>
      </c>
      <c r="F314" s="162" t="s">
        <v>474</v>
      </c>
      <c r="H314" s="163">
        <v>1.953</v>
      </c>
      <c r="I314" s="164"/>
      <c r="L314" s="159"/>
      <c r="M314" s="165"/>
      <c r="N314" s="166"/>
      <c r="O314" s="166"/>
      <c r="P314" s="166"/>
      <c r="Q314" s="166"/>
      <c r="R314" s="166"/>
      <c r="S314" s="166"/>
      <c r="T314" s="167"/>
      <c r="AT314" s="161" t="s">
        <v>149</v>
      </c>
      <c r="AU314" s="161" t="s">
        <v>87</v>
      </c>
      <c r="AV314" s="13" t="s">
        <v>87</v>
      </c>
      <c r="AW314" s="13" t="s">
        <v>32</v>
      </c>
      <c r="AX314" s="13" t="s">
        <v>77</v>
      </c>
      <c r="AY314" s="161" t="s">
        <v>141</v>
      </c>
    </row>
    <row r="315" spans="2:51" s="14" customFormat="1" ht="11.25">
      <c r="B315" s="168"/>
      <c r="D315" s="160" t="s">
        <v>149</v>
      </c>
      <c r="E315" s="169" t="s">
        <v>1</v>
      </c>
      <c r="F315" s="170" t="s">
        <v>151</v>
      </c>
      <c r="H315" s="171">
        <v>1.953</v>
      </c>
      <c r="I315" s="172"/>
      <c r="L315" s="168"/>
      <c r="M315" s="173"/>
      <c r="N315" s="174"/>
      <c r="O315" s="174"/>
      <c r="P315" s="174"/>
      <c r="Q315" s="174"/>
      <c r="R315" s="174"/>
      <c r="S315" s="174"/>
      <c r="T315" s="175"/>
      <c r="AT315" s="169" t="s">
        <v>149</v>
      </c>
      <c r="AU315" s="169" t="s">
        <v>87</v>
      </c>
      <c r="AV315" s="14" t="s">
        <v>147</v>
      </c>
      <c r="AW315" s="14" t="s">
        <v>32</v>
      </c>
      <c r="AX315" s="14" t="s">
        <v>85</v>
      </c>
      <c r="AY315" s="169" t="s">
        <v>141</v>
      </c>
    </row>
    <row r="316" spans="1:65" s="2" customFormat="1" ht="16.5" customHeight="1">
      <c r="A316" s="32"/>
      <c r="B316" s="144"/>
      <c r="C316" s="145" t="s">
        <v>475</v>
      </c>
      <c r="D316" s="145" t="s">
        <v>143</v>
      </c>
      <c r="E316" s="146" t="s">
        <v>476</v>
      </c>
      <c r="F316" s="147" t="s">
        <v>477</v>
      </c>
      <c r="G316" s="148" t="s">
        <v>211</v>
      </c>
      <c r="H316" s="149">
        <v>4</v>
      </c>
      <c r="I316" s="150"/>
      <c r="J316" s="151">
        <f>ROUND(I316*H316,2)</f>
        <v>0</v>
      </c>
      <c r="K316" s="152"/>
      <c r="L316" s="33"/>
      <c r="M316" s="153" t="s">
        <v>1</v>
      </c>
      <c r="N316" s="154" t="s">
        <v>42</v>
      </c>
      <c r="O316" s="58"/>
      <c r="P316" s="155">
        <f>O316*H316</f>
        <v>0</v>
      </c>
      <c r="Q316" s="155">
        <v>0</v>
      </c>
      <c r="R316" s="155">
        <f>Q316*H316</f>
        <v>0</v>
      </c>
      <c r="S316" s="155">
        <v>0.018</v>
      </c>
      <c r="T316" s="156">
        <f>S316*H316</f>
        <v>0.072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7" t="s">
        <v>147</v>
      </c>
      <c r="AT316" s="157" t="s">
        <v>143</v>
      </c>
      <c r="AU316" s="157" t="s">
        <v>87</v>
      </c>
      <c r="AY316" s="17" t="s">
        <v>141</v>
      </c>
      <c r="BE316" s="158">
        <f>IF(N316="základní",J316,0)</f>
        <v>0</v>
      </c>
      <c r="BF316" s="158">
        <f>IF(N316="snížená",J316,0)</f>
        <v>0</v>
      </c>
      <c r="BG316" s="158">
        <f>IF(N316="zákl. přenesená",J316,0)</f>
        <v>0</v>
      </c>
      <c r="BH316" s="158">
        <f>IF(N316="sníž. přenesená",J316,0)</f>
        <v>0</v>
      </c>
      <c r="BI316" s="158">
        <f>IF(N316="nulová",J316,0)</f>
        <v>0</v>
      </c>
      <c r="BJ316" s="17" t="s">
        <v>85</v>
      </c>
      <c r="BK316" s="158">
        <f>ROUND(I316*H316,2)</f>
        <v>0</v>
      </c>
      <c r="BL316" s="17" t="s">
        <v>147</v>
      </c>
      <c r="BM316" s="157" t="s">
        <v>478</v>
      </c>
    </row>
    <row r="317" spans="2:51" s="15" customFormat="1" ht="11.25">
      <c r="B317" s="176"/>
      <c r="D317" s="160" t="s">
        <v>149</v>
      </c>
      <c r="E317" s="177" t="s">
        <v>1</v>
      </c>
      <c r="F317" s="178" t="s">
        <v>170</v>
      </c>
      <c r="H317" s="177" t="s">
        <v>1</v>
      </c>
      <c r="I317" s="179"/>
      <c r="L317" s="176"/>
      <c r="M317" s="180"/>
      <c r="N317" s="181"/>
      <c r="O317" s="181"/>
      <c r="P317" s="181"/>
      <c r="Q317" s="181"/>
      <c r="R317" s="181"/>
      <c r="S317" s="181"/>
      <c r="T317" s="182"/>
      <c r="AT317" s="177" t="s">
        <v>149</v>
      </c>
      <c r="AU317" s="177" t="s">
        <v>87</v>
      </c>
      <c r="AV317" s="15" t="s">
        <v>85</v>
      </c>
      <c r="AW317" s="15" t="s">
        <v>32</v>
      </c>
      <c r="AX317" s="15" t="s">
        <v>77</v>
      </c>
      <c r="AY317" s="177" t="s">
        <v>141</v>
      </c>
    </row>
    <row r="318" spans="2:51" s="13" customFormat="1" ht="11.25">
      <c r="B318" s="159"/>
      <c r="D318" s="160" t="s">
        <v>149</v>
      </c>
      <c r="E318" s="161" t="s">
        <v>1</v>
      </c>
      <c r="F318" s="162" t="s">
        <v>304</v>
      </c>
      <c r="H318" s="163">
        <v>4</v>
      </c>
      <c r="I318" s="164"/>
      <c r="L318" s="159"/>
      <c r="M318" s="165"/>
      <c r="N318" s="166"/>
      <c r="O318" s="166"/>
      <c r="P318" s="166"/>
      <c r="Q318" s="166"/>
      <c r="R318" s="166"/>
      <c r="S318" s="166"/>
      <c r="T318" s="167"/>
      <c r="AT318" s="161" t="s">
        <v>149</v>
      </c>
      <c r="AU318" s="161" t="s">
        <v>87</v>
      </c>
      <c r="AV318" s="13" t="s">
        <v>87</v>
      </c>
      <c r="AW318" s="13" t="s">
        <v>32</v>
      </c>
      <c r="AX318" s="13" t="s">
        <v>77</v>
      </c>
      <c r="AY318" s="161" t="s">
        <v>141</v>
      </c>
    </row>
    <row r="319" spans="2:51" s="14" customFormat="1" ht="11.25">
      <c r="B319" s="168"/>
      <c r="D319" s="160" t="s">
        <v>149</v>
      </c>
      <c r="E319" s="169" t="s">
        <v>1</v>
      </c>
      <c r="F319" s="170" t="s">
        <v>151</v>
      </c>
      <c r="H319" s="171">
        <v>4</v>
      </c>
      <c r="I319" s="172"/>
      <c r="L319" s="168"/>
      <c r="M319" s="173"/>
      <c r="N319" s="174"/>
      <c r="O319" s="174"/>
      <c r="P319" s="174"/>
      <c r="Q319" s="174"/>
      <c r="R319" s="174"/>
      <c r="S319" s="174"/>
      <c r="T319" s="175"/>
      <c r="AT319" s="169" t="s">
        <v>149</v>
      </c>
      <c r="AU319" s="169" t="s">
        <v>87</v>
      </c>
      <c r="AV319" s="14" t="s">
        <v>147</v>
      </c>
      <c r="AW319" s="14" t="s">
        <v>32</v>
      </c>
      <c r="AX319" s="14" t="s">
        <v>85</v>
      </c>
      <c r="AY319" s="169" t="s">
        <v>141</v>
      </c>
    </row>
    <row r="320" spans="1:65" s="2" customFormat="1" ht="16.5" customHeight="1">
      <c r="A320" s="32"/>
      <c r="B320" s="144"/>
      <c r="C320" s="145" t="s">
        <v>479</v>
      </c>
      <c r="D320" s="145" t="s">
        <v>143</v>
      </c>
      <c r="E320" s="146" t="s">
        <v>480</v>
      </c>
      <c r="F320" s="147" t="s">
        <v>481</v>
      </c>
      <c r="G320" s="148" t="s">
        <v>211</v>
      </c>
      <c r="H320" s="149">
        <v>7.2</v>
      </c>
      <c r="I320" s="150"/>
      <c r="J320" s="151">
        <f>ROUND(I320*H320,2)</f>
        <v>0</v>
      </c>
      <c r="K320" s="152"/>
      <c r="L320" s="33"/>
      <c r="M320" s="153" t="s">
        <v>1</v>
      </c>
      <c r="N320" s="154" t="s">
        <v>42</v>
      </c>
      <c r="O320" s="58"/>
      <c r="P320" s="155">
        <f>O320*H320</f>
        <v>0</v>
      </c>
      <c r="Q320" s="155">
        <v>0</v>
      </c>
      <c r="R320" s="155">
        <f>Q320*H320</f>
        <v>0</v>
      </c>
      <c r="S320" s="155">
        <v>0.04</v>
      </c>
      <c r="T320" s="156">
        <f>S320*H320</f>
        <v>0.28800000000000003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7" t="s">
        <v>147</v>
      </c>
      <c r="AT320" s="157" t="s">
        <v>143</v>
      </c>
      <c r="AU320" s="157" t="s">
        <v>87</v>
      </c>
      <c r="AY320" s="17" t="s">
        <v>141</v>
      </c>
      <c r="BE320" s="158">
        <f>IF(N320="základní",J320,0)</f>
        <v>0</v>
      </c>
      <c r="BF320" s="158">
        <f>IF(N320="snížená",J320,0)</f>
        <v>0</v>
      </c>
      <c r="BG320" s="158">
        <f>IF(N320="zákl. přenesená",J320,0)</f>
        <v>0</v>
      </c>
      <c r="BH320" s="158">
        <f>IF(N320="sníž. přenesená",J320,0)</f>
        <v>0</v>
      </c>
      <c r="BI320" s="158">
        <f>IF(N320="nulová",J320,0)</f>
        <v>0</v>
      </c>
      <c r="BJ320" s="17" t="s">
        <v>85</v>
      </c>
      <c r="BK320" s="158">
        <f>ROUND(I320*H320,2)</f>
        <v>0</v>
      </c>
      <c r="BL320" s="17" t="s">
        <v>147</v>
      </c>
      <c r="BM320" s="157" t="s">
        <v>482</v>
      </c>
    </row>
    <row r="321" spans="2:51" s="13" customFormat="1" ht="11.25">
      <c r="B321" s="159"/>
      <c r="D321" s="160" t="s">
        <v>149</v>
      </c>
      <c r="E321" s="161" t="s">
        <v>1</v>
      </c>
      <c r="F321" s="162" t="s">
        <v>222</v>
      </c>
      <c r="H321" s="163">
        <v>7.2</v>
      </c>
      <c r="I321" s="164"/>
      <c r="L321" s="159"/>
      <c r="M321" s="165"/>
      <c r="N321" s="166"/>
      <c r="O321" s="166"/>
      <c r="P321" s="166"/>
      <c r="Q321" s="166"/>
      <c r="R321" s="166"/>
      <c r="S321" s="166"/>
      <c r="T321" s="167"/>
      <c r="AT321" s="161" t="s">
        <v>149</v>
      </c>
      <c r="AU321" s="161" t="s">
        <v>87</v>
      </c>
      <c r="AV321" s="13" t="s">
        <v>87</v>
      </c>
      <c r="AW321" s="13" t="s">
        <v>32</v>
      </c>
      <c r="AX321" s="13" t="s">
        <v>85</v>
      </c>
      <c r="AY321" s="161" t="s">
        <v>141</v>
      </c>
    </row>
    <row r="322" spans="1:65" s="2" customFormat="1" ht="16.5" customHeight="1">
      <c r="A322" s="32"/>
      <c r="B322" s="144"/>
      <c r="C322" s="145" t="s">
        <v>483</v>
      </c>
      <c r="D322" s="145" t="s">
        <v>143</v>
      </c>
      <c r="E322" s="146" t="s">
        <v>484</v>
      </c>
      <c r="F322" s="147" t="s">
        <v>485</v>
      </c>
      <c r="G322" s="148" t="s">
        <v>211</v>
      </c>
      <c r="H322" s="149">
        <v>7</v>
      </c>
      <c r="I322" s="150"/>
      <c r="J322" s="151">
        <f>ROUND(I322*H322,2)</f>
        <v>0</v>
      </c>
      <c r="K322" s="152"/>
      <c r="L322" s="33"/>
      <c r="M322" s="153" t="s">
        <v>1</v>
      </c>
      <c r="N322" s="154" t="s">
        <v>42</v>
      </c>
      <c r="O322" s="58"/>
      <c r="P322" s="155">
        <f>O322*H322</f>
        <v>0</v>
      </c>
      <c r="Q322" s="155">
        <v>0</v>
      </c>
      <c r="R322" s="155">
        <f>Q322*H322</f>
        <v>0</v>
      </c>
      <c r="S322" s="155">
        <v>0.022</v>
      </c>
      <c r="T322" s="156">
        <f>S322*H322</f>
        <v>0.154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7" t="s">
        <v>147</v>
      </c>
      <c r="AT322" s="157" t="s">
        <v>143</v>
      </c>
      <c r="AU322" s="157" t="s">
        <v>87</v>
      </c>
      <c r="AY322" s="17" t="s">
        <v>141</v>
      </c>
      <c r="BE322" s="158">
        <f>IF(N322="základní",J322,0)</f>
        <v>0</v>
      </c>
      <c r="BF322" s="158">
        <f>IF(N322="snížená",J322,0)</f>
        <v>0</v>
      </c>
      <c r="BG322" s="158">
        <f>IF(N322="zákl. přenesená",J322,0)</f>
        <v>0</v>
      </c>
      <c r="BH322" s="158">
        <f>IF(N322="sníž. přenesená",J322,0)</f>
        <v>0</v>
      </c>
      <c r="BI322" s="158">
        <f>IF(N322="nulová",J322,0)</f>
        <v>0</v>
      </c>
      <c r="BJ322" s="17" t="s">
        <v>85</v>
      </c>
      <c r="BK322" s="158">
        <f>ROUND(I322*H322,2)</f>
        <v>0</v>
      </c>
      <c r="BL322" s="17" t="s">
        <v>147</v>
      </c>
      <c r="BM322" s="157" t="s">
        <v>486</v>
      </c>
    </row>
    <row r="323" spans="1:65" s="2" customFormat="1" ht="16.5" customHeight="1">
      <c r="A323" s="32"/>
      <c r="B323" s="144"/>
      <c r="C323" s="145" t="s">
        <v>487</v>
      </c>
      <c r="D323" s="145" t="s">
        <v>143</v>
      </c>
      <c r="E323" s="146" t="s">
        <v>488</v>
      </c>
      <c r="F323" s="147" t="s">
        <v>489</v>
      </c>
      <c r="G323" s="148" t="s">
        <v>211</v>
      </c>
      <c r="H323" s="149">
        <v>0.9</v>
      </c>
      <c r="I323" s="150"/>
      <c r="J323" s="151">
        <f>ROUND(I323*H323,2)</f>
        <v>0</v>
      </c>
      <c r="K323" s="152"/>
      <c r="L323" s="33"/>
      <c r="M323" s="153" t="s">
        <v>1</v>
      </c>
      <c r="N323" s="154" t="s">
        <v>42</v>
      </c>
      <c r="O323" s="58"/>
      <c r="P323" s="155">
        <f>O323*H323</f>
        <v>0</v>
      </c>
      <c r="Q323" s="155">
        <v>0.00097</v>
      </c>
      <c r="R323" s="155">
        <f>Q323*H323</f>
        <v>0.0008730000000000001</v>
      </c>
      <c r="S323" s="155">
        <v>0.0043</v>
      </c>
      <c r="T323" s="156">
        <f>S323*H323</f>
        <v>0.00387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7" t="s">
        <v>147</v>
      </c>
      <c r="AT323" s="157" t="s">
        <v>143</v>
      </c>
      <c r="AU323" s="157" t="s">
        <v>87</v>
      </c>
      <c r="AY323" s="17" t="s">
        <v>141</v>
      </c>
      <c r="BE323" s="158">
        <f>IF(N323="základní",J323,0)</f>
        <v>0</v>
      </c>
      <c r="BF323" s="158">
        <f>IF(N323="snížená",J323,0)</f>
        <v>0</v>
      </c>
      <c r="BG323" s="158">
        <f>IF(N323="zákl. přenesená",J323,0)</f>
        <v>0</v>
      </c>
      <c r="BH323" s="158">
        <f>IF(N323="sníž. přenesená",J323,0)</f>
        <v>0</v>
      </c>
      <c r="BI323" s="158">
        <f>IF(N323="nulová",J323,0)</f>
        <v>0</v>
      </c>
      <c r="BJ323" s="17" t="s">
        <v>85</v>
      </c>
      <c r="BK323" s="158">
        <f>ROUND(I323*H323,2)</f>
        <v>0</v>
      </c>
      <c r="BL323" s="17" t="s">
        <v>147</v>
      </c>
      <c r="BM323" s="157" t="s">
        <v>490</v>
      </c>
    </row>
    <row r="324" spans="1:65" s="2" customFormat="1" ht="21.75" customHeight="1">
      <c r="A324" s="32"/>
      <c r="B324" s="144"/>
      <c r="C324" s="145" t="s">
        <v>491</v>
      </c>
      <c r="D324" s="145" t="s">
        <v>143</v>
      </c>
      <c r="E324" s="146" t="s">
        <v>492</v>
      </c>
      <c r="F324" s="147" t="s">
        <v>493</v>
      </c>
      <c r="G324" s="148" t="s">
        <v>146</v>
      </c>
      <c r="H324" s="149">
        <v>66.923</v>
      </c>
      <c r="I324" s="150"/>
      <c r="J324" s="151">
        <f>ROUND(I324*H324,2)</f>
        <v>0</v>
      </c>
      <c r="K324" s="152"/>
      <c r="L324" s="33"/>
      <c r="M324" s="153" t="s">
        <v>1</v>
      </c>
      <c r="N324" s="154" t="s">
        <v>42</v>
      </c>
      <c r="O324" s="58"/>
      <c r="P324" s="155">
        <f>O324*H324</f>
        <v>0</v>
      </c>
      <c r="Q324" s="155">
        <v>0</v>
      </c>
      <c r="R324" s="155">
        <f>Q324*H324</f>
        <v>0</v>
      </c>
      <c r="S324" s="155">
        <v>0.02</v>
      </c>
      <c r="T324" s="156">
        <f>S324*H324</f>
        <v>1.33846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7" t="s">
        <v>147</v>
      </c>
      <c r="AT324" s="157" t="s">
        <v>143</v>
      </c>
      <c r="AU324" s="157" t="s">
        <v>87</v>
      </c>
      <c r="AY324" s="17" t="s">
        <v>141</v>
      </c>
      <c r="BE324" s="158">
        <f>IF(N324="základní",J324,0)</f>
        <v>0</v>
      </c>
      <c r="BF324" s="158">
        <f>IF(N324="snížená",J324,0)</f>
        <v>0</v>
      </c>
      <c r="BG324" s="158">
        <f>IF(N324="zákl. přenesená",J324,0)</f>
        <v>0</v>
      </c>
      <c r="BH324" s="158">
        <f>IF(N324="sníž. přenesená",J324,0)</f>
        <v>0</v>
      </c>
      <c r="BI324" s="158">
        <f>IF(N324="nulová",J324,0)</f>
        <v>0</v>
      </c>
      <c r="BJ324" s="17" t="s">
        <v>85</v>
      </c>
      <c r="BK324" s="158">
        <f>ROUND(I324*H324,2)</f>
        <v>0</v>
      </c>
      <c r="BL324" s="17" t="s">
        <v>147</v>
      </c>
      <c r="BM324" s="157" t="s">
        <v>494</v>
      </c>
    </row>
    <row r="325" spans="2:51" s="15" customFormat="1" ht="11.25">
      <c r="B325" s="176"/>
      <c r="D325" s="160" t="s">
        <v>149</v>
      </c>
      <c r="E325" s="177" t="s">
        <v>1</v>
      </c>
      <c r="F325" s="178" t="s">
        <v>318</v>
      </c>
      <c r="H325" s="177" t="s">
        <v>1</v>
      </c>
      <c r="I325" s="179"/>
      <c r="L325" s="176"/>
      <c r="M325" s="180"/>
      <c r="N325" s="181"/>
      <c r="O325" s="181"/>
      <c r="P325" s="181"/>
      <c r="Q325" s="181"/>
      <c r="R325" s="181"/>
      <c r="S325" s="181"/>
      <c r="T325" s="182"/>
      <c r="AT325" s="177" t="s">
        <v>149</v>
      </c>
      <c r="AU325" s="177" t="s">
        <v>87</v>
      </c>
      <c r="AV325" s="15" t="s">
        <v>85</v>
      </c>
      <c r="AW325" s="15" t="s">
        <v>32</v>
      </c>
      <c r="AX325" s="15" t="s">
        <v>77</v>
      </c>
      <c r="AY325" s="177" t="s">
        <v>141</v>
      </c>
    </row>
    <row r="326" spans="2:51" s="13" customFormat="1" ht="11.25">
      <c r="B326" s="159"/>
      <c r="D326" s="160" t="s">
        <v>149</v>
      </c>
      <c r="E326" s="161" t="s">
        <v>1</v>
      </c>
      <c r="F326" s="162" t="s">
        <v>495</v>
      </c>
      <c r="H326" s="163">
        <v>66.923</v>
      </c>
      <c r="I326" s="164"/>
      <c r="L326" s="159"/>
      <c r="M326" s="165"/>
      <c r="N326" s="166"/>
      <c r="O326" s="166"/>
      <c r="P326" s="166"/>
      <c r="Q326" s="166"/>
      <c r="R326" s="166"/>
      <c r="S326" s="166"/>
      <c r="T326" s="167"/>
      <c r="AT326" s="161" t="s">
        <v>149</v>
      </c>
      <c r="AU326" s="161" t="s">
        <v>87</v>
      </c>
      <c r="AV326" s="13" t="s">
        <v>87</v>
      </c>
      <c r="AW326" s="13" t="s">
        <v>32</v>
      </c>
      <c r="AX326" s="13" t="s">
        <v>77</v>
      </c>
      <c r="AY326" s="161" t="s">
        <v>141</v>
      </c>
    </row>
    <row r="327" spans="2:51" s="14" customFormat="1" ht="11.25">
      <c r="B327" s="168"/>
      <c r="D327" s="160" t="s">
        <v>149</v>
      </c>
      <c r="E327" s="169" t="s">
        <v>1</v>
      </c>
      <c r="F327" s="170" t="s">
        <v>151</v>
      </c>
      <c r="H327" s="171">
        <v>66.923</v>
      </c>
      <c r="I327" s="172"/>
      <c r="L327" s="168"/>
      <c r="M327" s="173"/>
      <c r="N327" s="174"/>
      <c r="O327" s="174"/>
      <c r="P327" s="174"/>
      <c r="Q327" s="174"/>
      <c r="R327" s="174"/>
      <c r="S327" s="174"/>
      <c r="T327" s="175"/>
      <c r="AT327" s="169" t="s">
        <v>149</v>
      </c>
      <c r="AU327" s="169" t="s">
        <v>87</v>
      </c>
      <c r="AV327" s="14" t="s">
        <v>147</v>
      </c>
      <c r="AW327" s="14" t="s">
        <v>32</v>
      </c>
      <c r="AX327" s="14" t="s">
        <v>85</v>
      </c>
      <c r="AY327" s="169" t="s">
        <v>141</v>
      </c>
    </row>
    <row r="328" spans="1:65" s="2" customFormat="1" ht="16.5" customHeight="1">
      <c r="A328" s="32"/>
      <c r="B328" s="144"/>
      <c r="C328" s="145" t="s">
        <v>496</v>
      </c>
      <c r="D328" s="145" t="s">
        <v>143</v>
      </c>
      <c r="E328" s="146" t="s">
        <v>497</v>
      </c>
      <c r="F328" s="147" t="s">
        <v>498</v>
      </c>
      <c r="G328" s="148" t="s">
        <v>146</v>
      </c>
      <c r="H328" s="149">
        <v>9.048</v>
      </c>
      <c r="I328" s="150"/>
      <c r="J328" s="151">
        <f>ROUND(I328*H328,2)</f>
        <v>0</v>
      </c>
      <c r="K328" s="152"/>
      <c r="L328" s="33"/>
      <c r="M328" s="153" t="s">
        <v>1</v>
      </c>
      <c r="N328" s="154" t="s">
        <v>42</v>
      </c>
      <c r="O328" s="58"/>
      <c r="P328" s="155">
        <f>O328*H328</f>
        <v>0</v>
      </c>
      <c r="Q328" s="155">
        <v>0</v>
      </c>
      <c r="R328" s="155">
        <f>Q328*H328</f>
        <v>0</v>
      </c>
      <c r="S328" s="155">
        <v>0.022</v>
      </c>
      <c r="T328" s="156">
        <f>S328*H328</f>
        <v>0.19905599999999998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7" t="s">
        <v>147</v>
      </c>
      <c r="AT328" s="157" t="s">
        <v>143</v>
      </c>
      <c r="AU328" s="157" t="s">
        <v>87</v>
      </c>
      <c r="AY328" s="17" t="s">
        <v>141</v>
      </c>
      <c r="BE328" s="158">
        <f>IF(N328="základní",J328,0)</f>
        <v>0</v>
      </c>
      <c r="BF328" s="158">
        <f>IF(N328="snížená",J328,0)</f>
        <v>0</v>
      </c>
      <c r="BG328" s="158">
        <f>IF(N328="zákl. přenesená",J328,0)</f>
        <v>0</v>
      </c>
      <c r="BH328" s="158">
        <f>IF(N328="sníž. přenesená",J328,0)</f>
        <v>0</v>
      </c>
      <c r="BI328" s="158">
        <f>IF(N328="nulová",J328,0)</f>
        <v>0</v>
      </c>
      <c r="BJ328" s="17" t="s">
        <v>85</v>
      </c>
      <c r="BK328" s="158">
        <f>ROUND(I328*H328,2)</f>
        <v>0</v>
      </c>
      <c r="BL328" s="17" t="s">
        <v>147</v>
      </c>
      <c r="BM328" s="157" t="s">
        <v>499</v>
      </c>
    </row>
    <row r="329" spans="2:51" s="15" customFormat="1" ht="11.25">
      <c r="B329" s="176"/>
      <c r="D329" s="160" t="s">
        <v>149</v>
      </c>
      <c r="E329" s="177" t="s">
        <v>1</v>
      </c>
      <c r="F329" s="178" t="s">
        <v>500</v>
      </c>
      <c r="H329" s="177" t="s">
        <v>1</v>
      </c>
      <c r="I329" s="179"/>
      <c r="L329" s="176"/>
      <c r="M329" s="180"/>
      <c r="N329" s="181"/>
      <c r="O329" s="181"/>
      <c r="P329" s="181"/>
      <c r="Q329" s="181"/>
      <c r="R329" s="181"/>
      <c r="S329" s="181"/>
      <c r="T329" s="182"/>
      <c r="AT329" s="177" t="s">
        <v>149</v>
      </c>
      <c r="AU329" s="177" t="s">
        <v>87</v>
      </c>
      <c r="AV329" s="15" t="s">
        <v>85</v>
      </c>
      <c r="AW329" s="15" t="s">
        <v>32</v>
      </c>
      <c r="AX329" s="15" t="s">
        <v>77</v>
      </c>
      <c r="AY329" s="177" t="s">
        <v>141</v>
      </c>
    </row>
    <row r="330" spans="2:51" s="13" customFormat="1" ht="11.25">
      <c r="B330" s="159"/>
      <c r="D330" s="160" t="s">
        <v>149</v>
      </c>
      <c r="E330" s="161" t="s">
        <v>1</v>
      </c>
      <c r="F330" s="162" t="s">
        <v>501</v>
      </c>
      <c r="H330" s="163">
        <v>9.048</v>
      </c>
      <c r="I330" s="164"/>
      <c r="L330" s="159"/>
      <c r="M330" s="165"/>
      <c r="N330" s="166"/>
      <c r="O330" s="166"/>
      <c r="P330" s="166"/>
      <c r="Q330" s="166"/>
      <c r="R330" s="166"/>
      <c r="S330" s="166"/>
      <c r="T330" s="167"/>
      <c r="AT330" s="161" t="s">
        <v>149</v>
      </c>
      <c r="AU330" s="161" t="s">
        <v>87</v>
      </c>
      <c r="AV330" s="13" t="s">
        <v>87</v>
      </c>
      <c r="AW330" s="13" t="s">
        <v>32</v>
      </c>
      <c r="AX330" s="13" t="s">
        <v>77</v>
      </c>
      <c r="AY330" s="161" t="s">
        <v>141</v>
      </c>
    </row>
    <row r="331" spans="2:51" s="14" customFormat="1" ht="11.25">
      <c r="B331" s="168"/>
      <c r="D331" s="160" t="s">
        <v>149</v>
      </c>
      <c r="E331" s="169" t="s">
        <v>1</v>
      </c>
      <c r="F331" s="170" t="s">
        <v>151</v>
      </c>
      <c r="H331" s="171">
        <v>9.048</v>
      </c>
      <c r="I331" s="172"/>
      <c r="L331" s="168"/>
      <c r="M331" s="173"/>
      <c r="N331" s="174"/>
      <c r="O331" s="174"/>
      <c r="P331" s="174"/>
      <c r="Q331" s="174"/>
      <c r="R331" s="174"/>
      <c r="S331" s="174"/>
      <c r="T331" s="175"/>
      <c r="AT331" s="169" t="s">
        <v>149</v>
      </c>
      <c r="AU331" s="169" t="s">
        <v>87</v>
      </c>
      <c r="AV331" s="14" t="s">
        <v>147</v>
      </c>
      <c r="AW331" s="14" t="s">
        <v>32</v>
      </c>
      <c r="AX331" s="14" t="s">
        <v>85</v>
      </c>
      <c r="AY331" s="169" t="s">
        <v>141</v>
      </c>
    </row>
    <row r="332" spans="1:65" s="2" customFormat="1" ht="16.5" customHeight="1">
      <c r="A332" s="32"/>
      <c r="B332" s="144"/>
      <c r="C332" s="145" t="s">
        <v>502</v>
      </c>
      <c r="D332" s="145" t="s">
        <v>143</v>
      </c>
      <c r="E332" s="146" t="s">
        <v>503</v>
      </c>
      <c r="F332" s="147" t="s">
        <v>504</v>
      </c>
      <c r="G332" s="148" t="s">
        <v>146</v>
      </c>
      <c r="H332" s="149">
        <v>9.048</v>
      </c>
      <c r="I332" s="150"/>
      <c r="J332" s="151">
        <f aca="true" t="shared" si="10" ref="J332:J338">ROUND(I332*H332,2)</f>
        <v>0</v>
      </c>
      <c r="K332" s="152"/>
      <c r="L332" s="33"/>
      <c r="M332" s="153" t="s">
        <v>1</v>
      </c>
      <c r="N332" s="154" t="s">
        <v>42</v>
      </c>
      <c r="O332" s="58"/>
      <c r="P332" s="155">
        <f aca="true" t="shared" si="11" ref="P332:P338">O332*H332</f>
        <v>0</v>
      </c>
      <c r="Q332" s="155">
        <v>0</v>
      </c>
      <c r="R332" s="155">
        <f aca="true" t="shared" si="12" ref="R332:R338">Q332*H332</f>
        <v>0</v>
      </c>
      <c r="S332" s="155">
        <v>0</v>
      </c>
      <c r="T332" s="156">
        <f aca="true" t="shared" si="13" ref="T332:T338"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7" t="s">
        <v>147</v>
      </c>
      <c r="AT332" s="157" t="s">
        <v>143</v>
      </c>
      <c r="AU332" s="157" t="s">
        <v>87</v>
      </c>
      <c r="AY332" s="17" t="s">
        <v>141</v>
      </c>
      <c r="BE332" s="158">
        <f aca="true" t="shared" si="14" ref="BE332:BE338">IF(N332="základní",J332,0)</f>
        <v>0</v>
      </c>
      <c r="BF332" s="158">
        <f aca="true" t="shared" si="15" ref="BF332:BF338">IF(N332="snížená",J332,0)</f>
        <v>0</v>
      </c>
      <c r="BG332" s="158">
        <f aca="true" t="shared" si="16" ref="BG332:BG338">IF(N332="zákl. přenesená",J332,0)</f>
        <v>0</v>
      </c>
      <c r="BH332" s="158">
        <f aca="true" t="shared" si="17" ref="BH332:BH338">IF(N332="sníž. přenesená",J332,0)</f>
        <v>0</v>
      </c>
      <c r="BI332" s="158">
        <f aca="true" t="shared" si="18" ref="BI332:BI338">IF(N332="nulová",J332,0)</f>
        <v>0</v>
      </c>
      <c r="BJ332" s="17" t="s">
        <v>85</v>
      </c>
      <c r="BK332" s="158">
        <f aca="true" t="shared" si="19" ref="BK332:BK338">ROUND(I332*H332,2)</f>
        <v>0</v>
      </c>
      <c r="BL332" s="17" t="s">
        <v>147</v>
      </c>
      <c r="BM332" s="157" t="s">
        <v>505</v>
      </c>
    </row>
    <row r="333" spans="1:65" s="2" customFormat="1" ht="16.5" customHeight="1">
      <c r="A333" s="32"/>
      <c r="B333" s="144"/>
      <c r="C333" s="145" t="s">
        <v>506</v>
      </c>
      <c r="D333" s="145" t="s">
        <v>143</v>
      </c>
      <c r="E333" s="146" t="s">
        <v>507</v>
      </c>
      <c r="F333" s="147" t="s">
        <v>508</v>
      </c>
      <c r="G333" s="148" t="s">
        <v>146</v>
      </c>
      <c r="H333" s="149">
        <v>9.048</v>
      </c>
      <c r="I333" s="150"/>
      <c r="J333" s="151">
        <f t="shared" si="10"/>
        <v>0</v>
      </c>
      <c r="K333" s="152"/>
      <c r="L333" s="33"/>
      <c r="M333" s="153" t="s">
        <v>1</v>
      </c>
      <c r="N333" s="154" t="s">
        <v>42</v>
      </c>
      <c r="O333" s="58"/>
      <c r="P333" s="155">
        <f t="shared" si="11"/>
        <v>0</v>
      </c>
      <c r="Q333" s="155">
        <v>0</v>
      </c>
      <c r="R333" s="155">
        <f t="shared" si="12"/>
        <v>0</v>
      </c>
      <c r="S333" s="155">
        <v>0</v>
      </c>
      <c r="T333" s="156">
        <f t="shared" si="1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7" t="s">
        <v>147</v>
      </c>
      <c r="AT333" s="157" t="s">
        <v>143</v>
      </c>
      <c r="AU333" s="157" t="s">
        <v>87</v>
      </c>
      <c r="AY333" s="17" t="s">
        <v>141</v>
      </c>
      <c r="BE333" s="158">
        <f t="shared" si="14"/>
        <v>0</v>
      </c>
      <c r="BF333" s="158">
        <f t="shared" si="15"/>
        <v>0</v>
      </c>
      <c r="BG333" s="158">
        <f t="shared" si="16"/>
        <v>0</v>
      </c>
      <c r="BH333" s="158">
        <f t="shared" si="17"/>
        <v>0</v>
      </c>
      <c r="BI333" s="158">
        <f t="shared" si="18"/>
        <v>0</v>
      </c>
      <c r="BJ333" s="17" t="s">
        <v>85</v>
      </c>
      <c r="BK333" s="158">
        <f t="shared" si="19"/>
        <v>0</v>
      </c>
      <c r="BL333" s="17" t="s">
        <v>147</v>
      </c>
      <c r="BM333" s="157" t="s">
        <v>509</v>
      </c>
    </row>
    <row r="334" spans="1:65" s="2" customFormat="1" ht="16.5" customHeight="1">
      <c r="A334" s="32"/>
      <c r="B334" s="144"/>
      <c r="C334" s="145" t="s">
        <v>510</v>
      </c>
      <c r="D334" s="145" t="s">
        <v>143</v>
      </c>
      <c r="E334" s="146" t="s">
        <v>511</v>
      </c>
      <c r="F334" s="147" t="s">
        <v>512</v>
      </c>
      <c r="G334" s="148" t="s">
        <v>146</v>
      </c>
      <c r="H334" s="149">
        <v>9.048</v>
      </c>
      <c r="I334" s="150"/>
      <c r="J334" s="151">
        <f t="shared" si="10"/>
        <v>0</v>
      </c>
      <c r="K334" s="152"/>
      <c r="L334" s="33"/>
      <c r="M334" s="153" t="s">
        <v>1</v>
      </c>
      <c r="N334" s="154" t="s">
        <v>42</v>
      </c>
      <c r="O334" s="58"/>
      <c r="P334" s="155">
        <f t="shared" si="11"/>
        <v>0</v>
      </c>
      <c r="Q334" s="155">
        <v>0.02014</v>
      </c>
      <c r="R334" s="155">
        <f t="shared" si="12"/>
        <v>0.18222672</v>
      </c>
      <c r="S334" s="155">
        <v>0</v>
      </c>
      <c r="T334" s="156">
        <f t="shared" si="1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7" t="s">
        <v>147</v>
      </c>
      <c r="AT334" s="157" t="s">
        <v>143</v>
      </c>
      <c r="AU334" s="157" t="s">
        <v>87</v>
      </c>
      <c r="AY334" s="17" t="s">
        <v>141</v>
      </c>
      <c r="BE334" s="158">
        <f t="shared" si="14"/>
        <v>0</v>
      </c>
      <c r="BF334" s="158">
        <f t="shared" si="15"/>
        <v>0</v>
      </c>
      <c r="BG334" s="158">
        <f t="shared" si="16"/>
        <v>0</v>
      </c>
      <c r="BH334" s="158">
        <f t="shared" si="17"/>
        <v>0</v>
      </c>
      <c r="BI334" s="158">
        <f t="shared" si="18"/>
        <v>0</v>
      </c>
      <c r="BJ334" s="17" t="s">
        <v>85</v>
      </c>
      <c r="BK334" s="158">
        <f t="shared" si="19"/>
        <v>0</v>
      </c>
      <c r="BL334" s="17" t="s">
        <v>147</v>
      </c>
      <c r="BM334" s="157" t="s">
        <v>513</v>
      </c>
    </row>
    <row r="335" spans="1:65" s="2" customFormat="1" ht="16.5" customHeight="1">
      <c r="A335" s="32"/>
      <c r="B335" s="144"/>
      <c r="C335" s="145" t="s">
        <v>514</v>
      </c>
      <c r="D335" s="145" t="s">
        <v>143</v>
      </c>
      <c r="E335" s="146" t="s">
        <v>515</v>
      </c>
      <c r="F335" s="147" t="s">
        <v>516</v>
      </c>
      <c r="G335" s="148" t="s">
        <v>146</v>
      </c>
      <c r="H335" s="149">
        <v>9.048</v>
      </c>
      <c r="I335" s="150"/>
      <c r="J335" s="151">
        <f t="shared" si="10"/>
        <v>0</v>
      </c>
      <c r="K335" s="152"/>
      <c r="L335" s="33"/>
      <c r="M335" s="153" t="s">
        <v>1</v>
      </c>
      <c r="N335" s="154" t="s">
        <v>42</v>
      </c>
      <c r="O335" s="58"/>
      <c r="P335" s="155">
        <f t="shared" si="11"/>
        <v>0</v>
      </c>
      <c r="Q335" s="155">
        <v>0</v>
      </c>
      <c r="R335" s="155">
        <f t="shared" si="12"/>
        <v>0</v>
      </c>
      <c r="S335" s="155">
        <v>0</v>
      </c>
      <c r="T335" s="156">
        <f t="shared" si="1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57" t="s">
        <v>147</v>
      </c>
      <c r="AT335" s="157" t="s">
        <v>143</v>
      </c>
      <c r="AU335" s="157" t="s">
        <v>87</v>
      </c>
      <c r="AY335" s="17" t="s">
        <v>141</v>
      </c>
      <c r="BE335" s="158">
        <f t="shared" si="14"/>
        <v>0</v>
      </c>
      <c r="BF335" s="158">
        <f t="shared" si="15"/>
        <v>0</v>
      </c>
      <c r="BG335" s="158">
        <f t="shared" si="16"/>
        <v>0</v>
      </c>
      <c r="BH335" s="158">
        <f t="shared" si="17"/>
        <v>0</v>
      </c>
      <c r="BI335" s="158">
        <f t="shared" si="18"/>
        <v>0</v>
      </c>
      <c r="BJ335" s="17" t="s">
        <v>85</v>
      </c>
      <c r="BK335" s="158">
        <f t="shared" si="19"/>
        <v>0</v>
      </c>
      <c r="BL335" s="17" t="s">
        <v>147</v>
      </c>
      <c r="BM335" s="157" t="s">
        <v>517</v>
      </c>
    </row>
    <row r="336" spans="1:65" s="2" customFormat="1" ht="16.5" customHeight="1">
      <c r="A336" s="32"/>
      <c r="B336" s="144"/>
      <c r="C336" s="145" t="s">
        <v>518</v>
      </c>
      <c r="D336" s="145" t="s">
        <v>143</v>
      </c>
      <c r="E336" s="146" t="s">
        <v>519</v>
      </c>
      <c r="F336" s="147" t="s">
        <v>520</v>
      </c>
      <c r="G336" s="148" t="s">
        <v>146</v>
      </c>
      <c r="H336" s="149">
        <v>9.048</v>
      </c>
      <c r="I336" s="150"/>
      <c r="J336" s="151">
        <f t="shared" si="10"/>
        <v>0</v>
      </c>
      <c r="K336" s="152"/>
      <c r="L336" s="33"/>
      <c r="M336" s="153" t="s">
        <v>1</v>
      </c>
      <c r="N336" s="154" t="s">
        <v>42</v>
      </c>
      <c r="O336" s="58"/>
      <c r="P336" s="155">
        <f t="shared" si="11"/>
        <v>0</v>
      </c>
      <c r="Q336" s="155">
        <v>0</v>
      </c>
      <c r="R336" s="155">
        <f t="shared" si="12"/>
        <v>0</v>
      </c>
      <c r="S336" s="155">
        <v>0</v>
      </c>
      <c r="T336" s="156">
        <f t="shared" si="1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57" t="s">
        <v>147</v>
      </c>
      <c r="AT336" s="157" t="s">
        <v>143</v>
      </c>
      <c r="AU336" s="157" t="s">
        <v>87</v>
      </c>
      <c r="AY336" s="17" t="s">
        <v>141</v>
      </c>
      <c r="BE336" s="158">
        <f t="shared" si="14"/>
        <v>0</v>
      </c>
      <c r="BF336" s="158">
        <f t="shared" si="15"/>
        <v>0</v>
      </c>
      <c r="BG336" s="158">
        <f t="shared" si="16"/>
        <v>0</v>
      </c>
      <c r="BH336" s="158">
        <f t="shared" si="17"/>
        <v>0</v>
      </c>
      <c r="BI336" s="158">
        <f t="shared" si="18"/>
        <v>0</v>
      </c>
      <c r="BJ336" s="17" t="s">
        <v>85</v>
      </c>
      <c r="BK336" s="158">
        <f t="shared" si="19"/>
        <v>0</v>
      </c>
      <c r="BL336" s="17" t="s">
        <v>147</v>
      </c>
      <c r="BM336" s="157" t="s">
        <v>521</v>
      </c>
    </row>
    <row r="337" spans="1:65" s="2" customFormat="1" ht="16.5" customHeight="1">
      <c r="A337" s="32"/>
      <c r="B337" s="144"/>
      <c r="C337" s="145" t="s">
        <v>522</v>
      </c>
      <c r="D337" s="145" t="s">
        <v>143</v>
      </c>
      <c r="E337" s="146" t="s">
        <v>523</v>
      </c>
      <c r="F337" s="147" t="s">
        <v>524</v>
      </c>
      <c r="G337" s="148" t="s">
        <v>146</v>
      </c>
      <c r="H337" s="149">
        <v>9.048</v>
      </c>
      <c r="I337" s="150"/>
      <c r="J337" s="151">
        <f t="shared" si="10"/>
        <v>0</v>
      </c>
      <c r="K337" s="152"/>
      <c r="L337" s="33"/>
      <c r="M337" s="153" t="s">
        <v>1</v>
      </c>
      <c r="N337" s="154" t="s">
        <v>42</v>
      </c>
      <c r="O337" s="58"/>
      <c r="P337" s="155">
        <f t="shared" si="11"/>
        <v>0</v>
      </c>
      <c r="Q337" s="155">
        <v>0.00109</v>
      </c>
      <c r="R337" s="155">
        <f t="shared" si="12"/>
        <v>0.00986232</v>
      </c>
      <c r="S337" s="155">
        <v>0</v>
      </c>
      <c r="T337" s="156">
        <f t="shared" si="1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7" t="s">
        <v>147</v>
      </c>
      <c r="AT337" s="157" t="s">
        <v>143</v>
      </c>
      <c r="AU337" s="157" t="s">
        <v>87</v>
      </c>
      <c r="AY337" s="17" t="s">
        <v>141</v>
      </c>
      <c r="BE337" s="158">
        <f t="shared" si="14"/>
        <v>0</v>
      </c>
      <c r="BF337" s="158">
        <f t="shared" si="15"/>
        <v>0</v>
      </c>
      <c r="BG337" s="158">
        <f t="shared" si="16"/>
        <v>0</v>
      </c>
      <c r="BH337" s="158">
        <f t="shared" si="17"/>
        <v>0</v>
      </c>
      <c r="BI337" s="158">
        <f t="shared" si="18"/>
        <v>0</v>
      </c>
      <c r="BJ337" s="17" t="s">
        <v>85</v>
      </c>
      <c r="BK337" s="158">
        <f t="shared" si="19"/>
        <v>0</v>
      </c>
      <c r="BL337" s="17" t="s">
        <v>147</v>
      </c>
      <c r="BM337" s="157" t="s">
        <v>525</v>
      </c>
    </row>
    <row r="338" spans="1:65" s="2" customFormat="1" ht="16.5" customHeight="1">
      <c r="A338" s="32"/>
      <c r="B338" s="144"/>
      <c r="C338" s="145" t="s">
        <v>526</v>
      </c>
      <c r="D338" s="145" t="s">
        <v>143</v>
      </c>
      <c r="E338" s="146" t="s">
        <v>527</v>
      </c>
      <c r="F338" s="147" t="s">
        <v>528</v>
      </c>
      <c r="G338" s="148" t="s">
        <v>146</v>
      </c>
      <c r="H338" s="149">
        <v>9.048</v>
      </c>
      <c r="I338" s="150"/>
      <c r="J338" s="151">
        <f t="shared" si="10"/>
        <v>0</v>
      </c>
      <c r="K338" s="152"/>
      <c r="L338" s="33"/>
      <c r="M338" s="153" t="s">
        <v>1</v>
      </c>
      <c r="N338" s="154" t="s">
        <v>42</v>
      </c>
      <c r="O338" s="58"/>
      <c r="P338" s="155">
        <f t="shared" si="11"/>
        <v>0</v>
      </c>
      <c r="Q338" s="155">
        <v>0</v>
      </c>
      <c r="R338" s="155">
        <f t="shared" si="12"/>
        <v>0</v>
      </c>
      <c r="S338" s="155">
        <v>0</v>
      </c>
      <c r="T338" s="156">
        <f t="shared" si="1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7" t="s">
        <v>147</v>
      </c>
      <c r="AT338" s="157" t="s">
        <v>143</v>
      </c>
      <c r="AU338" s="157" t="s">
        <v>87</v>
      </c>
      <c r="AY338" s="17" t="s">
        <v>141</v>
      </c>
      <c r="BE338" s="158">
        <f t="shared" si="14"/>
        <v>0</v>
      </c>
      <c r="BF338" s="158">
        <f t="shared" si="15"/>
        <v>0</v>
      </c>
      <c r="BG338" s="158">
        <f t="shared" si="16"/>
        <v>0</v>
      </c>
      <c r="BH338" s="158">
        <f t="shared" si="17"/>
        <v>0</v>
      </c>
      <c r="BI338" s="158">
        <f t="shared" si="18"/>
        <v>0</v>
      </c>
      <c r="BJ338" s="17" t="s">
        <v>85</v>
      </c>
      <c r="BK338" s="158">
        <f t="shared" si="19"/>
        <v>0</v>
      </c>
      <c r="BL338" s="17" t="s">
        <v>147</v>
      </c>
      <c r="BM338" s="157" t="s">
        <v>529</v>
      </c>
    </row>
    <row r="339" spans="2:63" s="12" customFormat="1" ht="22.9" customHeight="1">
      <c r="B339" s="131"/>
      <c r="D339" s="132" t="s">
        <v>76</v>
      </c>
      <c r="E339" s="142" t="s">
        <v>530</v>
      </c>
      <c r="F339" s="142" t="s">
        <v>531</v>
      </c>
      <c r="I339" s="134"/>
      <c r="J339" s="143">
        <f>BK339</f>
        <v>0</v>
      </c>
      <c r="L339" s="131"/>
      <c r="M339" s="136"/>
      <c r="N339" s="137"/>
      <c r="O339" s="137"/>
      <c r="P339" s="138">
        <f>SUM(P340:P345)</f>
        <v>0</v>
      </c>
      <c r="Q339" s="137"/>
      <c r="R339" s="138">
        <f>SUM(R340:R345)</f>
        <v>0</v>
      </c>
      <c r="S339" s="137"/>
      <c r="T339" s="139">
        <f>SUM(T340:T345)</f>
        <v>0</v>
      </c>
      <c r="AR339" s="132" t="s">
        <v>85</v>
      </c>
      <c r="AT339" s="140" t="s">
        <v>76</v>
      </c>
      <c r="AU339" s="140" t="s">
        <v>85</v>
      </c>
      <c r="AY339" s="132" t="s">
        <v>141</v>
      </c>
      <c r="BK339" s="141">
        <f>SUM(BK340:BK345)</f>
        <v>0</v>
      </c>
    </row>
    <row r="340" spans="1:65" s="2" customFormat="1" ht="21.75" customHeight="1">
      <c r="A340" s="32"/>
      <c r="B340" s="144"/>
      <c r="C340" s="145" t="s">
        <v>532</v>
      </c>
      <c r="D340" s="145" t="s">
        <v>143</v>
      </c>
      <c r="E340" s="146" t="s">
        <v>533</v>
      </c>
      <c r="F340" s="147" t="s">
        <v>534</v>
      </c>
      <c r="G340" s="148" t="s">
        <v>196</v>
      </c>
      <c r="H340" s="149">
        <v>9.903</v>
      </c>
      <c r="I340" s="150"/>
      <c r="J340" s="151">
        <f>ROUND(I340*H340,2)</f>
        <v>0</v>
      </c>
      <c r="K340" s="152"/>
      <c r="L340" s="33"/>
      <c r="M340" s="153" t="s">
        <v>1</v>
      </c>
      <c r="N340" s="154" t="s">
        <v>42</v>
      </c>
      <c r="O340" s="58"/>
      <c r="P340" s="155">
        <f>O340*H340</f>
        <v>0</v>
      </c>
      <c r="Q340" s="155">
        <v>0</v>
      </c>
      <c r="R340" s="155">
        <f>Q340*H340</f>
        <v>0</v>
      </c>
      <c r="S340" s="155">
        <v>0</v>
      </c>
      <c r="T340" s="156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57" t="s">
        <v>147</v>
      </c>
      <c r="AT340" s="157" t="s">
        <v>143</v>
      </c>
      <c r="AU340" s="157" t="s">
        <v>87</v>
      </c>
      <c r="AY340" s="17" t="s">
        <v>141</v>
      </c>
      <c r="BE340" s="158">
        <f>IF(N340="základní",J340,0)</f>
        <v>0</v>
      </c>
      <c r="BF340" s="158">
        <f>IF(N340="snížená",J340,0)</f>
        <v>0</v>
      </c>
      <c r="BG340" s="158">
        <f>IF(N340="zákl. přenesená",J340,0)</f>
        <v>0</v>
      </c>
      <c r="BH340" s="158">
        <f>IF(N340="sníž. přenesená",J340,0)</f>
        <v>0</v>
      </c>
      <c r="BI340" s="158">
        <f>IF(N340="nulová",J340,0)</f>
        <v>0</v>
      </c>
      <c r="BJ340" s="17" t="s">
        <v>85</v>
      </c>
      <c r="BK340" s="158">
        <f>ROUND(I340*H340,2)</f>
        <v>0</v>
      </c>
      <c r="BL340" s="17" t="s">
        <v>147</v>
      </c>
      <c r="BM340" s="157" t="s">
        <v>535</v>
      </c>
    </row>
    <row r="341" spans="1:65" s="2" customFormat="1" ht="16.5" customHeight="1">
      <c r="A341" s="32"/>
      <c r="B341" s="144"/>
      <c r="C341" s="145" t="s">
        <v>536</v>
      </c>
      <c r="D341" s="145" t="s">
        <v>143</v>
      </c>
      <c r="E341" s="146" t="s">
        <v>537</v>
      </c>
      <c r="F341" s="147" t="s">
        <v>538</v>
      </c>
      <c r="G341" s="148" t="s">
        <v>196</v>
      </c>
      <c r="H341" s="149">
        <v>9.903</v>
      </c>
      <c r="I341" s="150"/>
      <c r="J341" s="151">
        <f>ROUND(I341*H341,2)</f>
        <v>0</v>
      </c>
      <c r="K341" s="152"/>
      <c r="L341" s="33"/>
      <c r="M341" s="153" t="s">
        <v>1</v>
      </c>
      <c r="N341" s="154" t="s">
        <v>42</v>
      </c>
      <c r="O341" s="58"/>
      <c r="P341" s="155">
        <f>O341*H341</f>
        <v>0</v>
      </c>
      <c r="Q341" s="155">
        <v>0</v>
      </c>
      <c r="R341" s="155">
        <f>Q341*H341</f>
        <v>0</v>
      </c>
      <c r="S341" s="155">
        <v>0</v>
      </c>
      <c r="T341" s="156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7" t="s">
        <v>147</v>
      </c>
      <c r="AT341" s="157" t="s">
        <v>143</v>
      </c>
      <c r="AU341" s="157" t="s">
        <v>87</v>
      </c>
      <c r="AY341" s="17" t="s">
        <v>141</v>
      </c>
      <c r="BE341" s="158">
        <f>IF(N341="základní",J341,0)</f>
        <v>0</v>
      </c>
      <c r="BF341" s="158">
        <f>IF(N341="snížená",J341,0)</f>
        <v>0</v>
      </c>
      <c r="BG341" s="158">
        <f>IF(N341="zákl. přenesená",J341,0)</f>
        <v>0</v>
      </c>
      <c r="BH341" s="158">
        <f>IF(N341="sníž. přenesená",J341,0)</f>
        <v>0</v>
      </c>
      <c r="BI341" s="158">
        <f>IF(N341="nulová",J341,0)</f>
        <v>0</v>
      </c>
      <c r="BJ341" s="17" t="s">
        <v>85</v>
      </c>
      <c r="BK341" s="158">
        <f>ROUND(I341*H341,2)</f>
        <v>0</v>
      </c>
      <c r="BL341" s="17" t="s">
        <v>147</v>
      </c>
      <c r="BM341" s="157" t="s">
        <v>539</v>
      </c>
    </row>
    <row r="342" spans="1:65" s="2" customFormat="1" ht="16.5" customHeight="1">
      <c r="A342" s="32"/>
      <c r="B342" s="144"/>
      <c r="C342" s="145" t="s">
        <v>540</v>
      </c>
      <c r="D342" s="145" t="s">
        <v>143</v>
      </c>
      <c r="E342" s="146" t="s">
        <v>541</v>
      </c>
      <c r="F342" s="147" t="s">
        <v>542</v>
      </c>
      <c r="G342" s="148" t="s">
        <v>196</v>
      </c>
      <c r="H342" s="149">
        <v>49.515</v>
      </c>
      <c r="I342" s="150"/>
      <c r="J342" s="151">
        <f>ROUND(I342*H342,2)</f>
        <v>0</v>
      </c>
      <c r="K342" s="152"/>
      <c r="L342" s="33"/>
      <c r="M342" s="153" t="s">
        <v>1</v>
      </c>
      <c r="N342" s="154" t="s">
        <v>42</v>
      </c>
      <c r="O342" s="58"/>
      <c r="P342" s="155">
        <f>O342*H342</f>
        <v>0</v>
      </c>
      <c r="Q342" s="155">
        <v>0</v>
      </c>
      <c r="R342" s="155">
        <f>Q342*H342</f>
        <v>0</v>
      </c>
      <c r="S342" s="155">
        <v>0</v>
      </c>
      <c r="T342" s="156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7" t="s">
        <v>147</v>
      </c>
      <c r="AT342" s="157" t="s">
        <v>143</v>
      </c>
      <c r="AU342" s="157" t="s">
        <v>87</v>
      </c>
      <c r="AY342" s="17" t="s">
        <v>141</v>
      </c>
      <c r="BE342" s="158">
        <f>IF(N342="základní",J342,0)</f>
        <v>0</v>
      </c>
      <c r="BF342" s="158">
        <f>IF(N342="snížená",J342,0)</f>
        <v>0</v>
      </c>
      <c r="BG342" s="158">
        <f>IF(N342="zákl. přenesená",J342,0)</f>
        <v>0</v>
      </c>
      <c r="BH342" s="158">
        <f>IF(N342="sníž. přenesená",J342,0)</f>
        <v>0</v>
      </c>
      <c r="BI342" s="158">
        <f>IF(N342="nulová",J342,0)</f>
        <v>0</v>
      </c>
      <c r="BJ342" s="17" t="s">
        <v>85</v>
      </c>
      <c r="BK342" s="158">
        <f>ROUND(I342*H342,2)</f>
        <v>0</v>
      </c>
      <c r="BL342" s="17" t="s">
        <v>147</v>
      </c>
      <c r="BM342" s="157" t="s">
        <v>543</v>
      </c>
    </row>
    <row r="343" spans="2:51" s="13" customFormat="1" ht="11.25">
      <c r="B343" s="159"/>
      <c r="D343" s="160" t="s">
        <v>149</v>
      </c>
      <c r="F343" s="162" t="s">
        <v>544</v>
      </c>
      <c r="H343" s="163">
        <v>49.515</v>
      </c>
      <c r="I343" s="164"/>
      <c r="L343" s="159"/>
      <c r="M343" s="165"/>
      <c r="N343" s="166"/>
      <c r="O343" s="166"/>
      <c r="P343" s="166"/>
      <c r="Q343" s="166"/>
      <c r="R343" s="166"/>
      <c r="S343" s="166"/>
      <c r="T343" s="167"/>
      <c r="AT343" s="161" t="s">
        <v>149</v>
      </c>
      <c r="AU343" s="161" t="s">
        <v>87</v>
      </c>
      <c r="AV343" s="13" t="s">
        <v>87</v>
      </c>
      <c r="AW343" s="13" t="s">
        <v>3</v>
      </c>
      <c r="AX343" s="13" t="s">
        <v>85</v>
      </c>
      <c r="AY343" s="161" t="s">
        <v>141</v>
      </c>
    </row>
    <row r="344" spans="1:65" s="2" customFormat="1" ht="21.75" customHeight="1">
      <c r="A344" s="32"/>
      <c r="B344" s="144"/>
      <c r="C344" s="145" t="s">
        <v>545</v>
      </c>
      <c r="D344" s="145" t="s">
        <v>143</v>
      </c>
      <c r="E344" s="146" t="s">
        <v>546</v>
      </c>
      <c r="F344" s="147" t="s">
        <v>547</v>
      </c>
      <c r="G344" s="148" t="s">
        <v>196</v>
      </c>
      <c r="H344" s="149">
        <v>9.903</v>
      </c>
      <c r="I344" s="150"/>
      <c r="J344" s="151">
        <f>ROUND(I344*H344,2)</f>
        <v>0</v>
      </c>
      <c r="K344" s="152"/>
      <c r="L344" s="33"/>
      <c r="M344" s="153" t="s">
        <v>1</v>
      </c>
      <c r="N344" s="154" t="s">
        <v>42</v>
      </c>
      <c r="O344" s="58"/>
      <c r="P344" s="155">
        <f>O344*H344</f>
        <v>0</v>
      </c>
      <c r="Q344" s="155">
        <v>0</v>
      </c>
      <c r="R344" s="155">
        <f>Q344*H344</f>
        <v>0</v>
      </c>
      <c r="S344" s="155">
        <v>0</v>
      </c>
      <c r="T344" s="156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7" t="s">
        <v>147</v>
      </c>
      <c r="AT344" s="157" t="s">
        <v>143</v>
      </c>
      <c r="AU344" s="157" t="s">
        <v>87</v>
      </c>
      <c r="AY344" s="17" t="s">
        <v>141</v>
      </c>
      <c r="BE344" s="158">
        <f>IF(N344="základní",J344,0)</f>
        <v>0</v>
      </c>
      <c r="BF344" s="158">
        <f>IF(N344="snížená",J344,0)</f>
        <v>0</v>
      </c>
      <c r="BG344" s="158">
        <f>IF(N344="zákl. přenesená",J344,0)</f>
        <v>0</v>
      </c>
      <c r="BH344" s="158">
        <f>IF(N344="sníž. přenesená",J344,0)</f>
        <v>0</v>
      </c>
      <c r="BI344" s="158">
        <f>IF(N344="nulová",J344,0)</f>
        <v>0</v>
      </c>
      <c r="BJ344" s="17" t="s">
        <v>85</v>
      </c>
      <c r="BK344" s="158">
        <f>ROUND(I344*H344,2)</f>
        <v>0</v>
      </c>
      <c r="BL344" s="17" t="s">
        <v>147</v>
      </c>
      <c r="BM344" s="157" t="s">
        <v>548</v>
      </c>
    </row>
    <row r="345" spans="1:65" s="2" customFormat="1" ht="16.5" customHeight="1">
      <c r="A345" s="32"/>
      <c r="B345" s="144"/>
      <c r="C345" s="145" t="s">
        <v>549</v>
      </c>
      <c r="D345" s="145" t="s">
        <v>143</v>
      </c>
      <c r="E345" s="146" t="s">
        <v>550</v>
      </c>
      <c r="F345" s="147" t="s">
        <v>551</v>
      </c>
      <c r="G345" s="148" t="s">
        <v>196</v>
      </c>
      <c r="H345" s="149">
        <v>9.903</v>
      </c>
      <c r="I345" s="150"/>
      <c r="J345" s="151">
        <f>ROUND(I345*H345,2)</f>
        <v>0</v>
      </c>
      <c r="K345" s="152"/>
      <c r="L345" s="33"/>
      <c r="M345" s="153" t="s">
        <v>1</v>
      </c>
      <c r="N345" s="154" t="s">
        <v>42</v>
      </c>
      <c r="O345" s="58"/>
      <c r="P345" s="155">
        <f>O345*H345</f>
        <v>0</v>
      </c>
      <c r="Q345" s="155">
        <v>0</v>
      </c>
      <c r="R345" s="155">
        <f>Q345*H345</f>
        <v>0</v>
      </c>
      <c r="S345" s="155">
        <v>0</v>
      </c>
      <c r="T345" s="156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7" t="s">
        <v>147</v>
      </c>
      <c r="AT345" s="157" t="s">
        <v>143</v>
      </c>
      <c r="AU345" s="157" t="s">
        <v>87</v>
      </c>
      <c r="AY345" s="17" t="s">
        <v>141</v>
      </c>
      <c r="BE345" s="158">
        <f>IF(N345="základní",J345,0)</f>
        <v>0</v>
      </c>
      <c r="BF345" s="158">
        <f>IF(N345="snížená",J345,0)</f>
        <v>0</v>
      </c>
      <c r="BG345" s="158">
        <f>IF(N345="zákl. přenesená",J345,0)</f>
        <v>0</v>
      </c>
      <c r="BH345" s="158">
        <f>IF(N345="sníž. přenesená",J345,0)</f>
        <v>0</v>
      </c>
      <c r="BI345" s="158">
        <f>IF(N345="nulová",J345,0)</f>
        <v>0</v>
      </c>
      <c r="BJ345" s="17" t="s">
        <v>85</v>
      </c>
      <c r="BK345" s="158">
        <f>ROUND(I345*H345,2)</f>
        <v>0</v>
      </c>
      <c r="BL345" s="17" t="s">
        <v>147</v>
      </c>
      <c r="BM345" s="157" t="s">
        <v>552</v>
      </c>
    </row>
    <row r="346" spans="2:63" s="12" customFormat="1" ht="22.9" customHeight="1">
      <c r="B346" s="131"/>
      <c r="D346" s="132" t="s">
        <v>76</v>
      </c>
      <c r="E346" s="142" t="s">
        <v>553</v>
      </c>
      <c r="F346" s="142" t="s">
        <v>554</v>
      </c>
      <c r="I346" s="134"/>
      <c r="J346" s="143">
        <f>BK346</f>
        <v>0</v>
      </c>
      <c r="L346" s="131"/>
      <c r="M346" s="136"/>
      <c r="N346" s="137"/>
      <c r="O346" s="137"/>
      <c r="P346" s="138">
        <f>P347</f>
        <v>0</v>
      </c>
      <c r="Q346" s="137"/>
      <c r="R346" s="138">
        <f>R347</f>
        <v>0</v>
      </c>
      <c r="S346" s="137"/>
      <c r="T346" s="139">
        <f>T347</f>
        <v>0</v>
      </c>
      <c r="AR346" s="132" t="s">
        <v>85</v>
      </c>
      <c r="AT346" s="140" t="s">
        <v>76</v>
      </c>
      <c r="AU346" s="140" t="s">
        <v>85</v>
      </c>
      <c r="AY346" s="132" t="s">
        <v>141</v>
      </c>
      <c r="BK346" s="141">
        <f>BK347</f>
        <v>0</v>
      </c>
    </row>
    <row r="347" spans="1:65" s="2" customFormat="1" ht="16.5" customHeight="1">
      <c r="A347" s="32"/>
      <c r="B347" s="144"/>
      <c r="C347" s="145" t="s">
        <v>555</v>
      </c>
      <c r="D347" s="145" t="s">
        <v>143</v>
      </c>
      <c r="E347" s="146" t="s">
        <v>556</v>
      </c>
      <c r="F347" s="147" t="s">
        <v>557</v>
      </c>
      <c r="G347" s="148" t="s">
        <v>196</v>
      </c>
      <c r="H347" s="149">
        <v>344.169</v>
      </c>
      <c r="I347" s="150"/>
      <c r="J347" s="151">
        <f>ROUND(I347*H347,2)</f>
        <v>0</v>
      </c>
      <c r="K347" s="152"/>
      <c r="L347" s="33"/>
      <c r="M347" s="153" t="s">
        <v>1</v>
      </c>
      <c r="N347" s="154" t="s">
        <v>42</v>
      </c>
      <c r="O347" s="58"/>
      <c r="P347" s="155">
        <f>O347*H347</f>
        <v>0</v>
      </c>
      <c r="Q347" s="155">
        <v>0</v>
      </c>
      <c r="R347" s="155">
        <f>Q347*H347</f>
        <v>0</v>
      </c>
      <c r="S347" s="155">
        <v>0</v>
      </c>
      <c r="T347" s="156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7" t="s">
        <v>147</v>
      </c>
      <c r="AT347" s="157" t="s">
        <v>143</v>
      </c>
      <c r="AU347" s="157" t="s">
        <v>87</v>
      </c>
      <c r="AY347" s="17" t="s">
        <v>141</v>
      </c>
      <c r="BE347" s="158">
        <f>IF(N347="základní",J347,0)</f>
        <v>0</v>
      </c>
      <c r="BF347" s="158">
        <f>IF(N347="snížená",J347,0)</f>
        <v>0</v>
      </c>
      <c r="BG347" s="158">
        <f>IF(N347="zákl. přenesená",J347,0)</f>
        <v>0</v>
      </c>
      <c r="BH347" s="158">
        <f>IF(N347="sníž. přenesená",J347,0)</f>
        <v>0</v>
      </c>
      <c r="BI347" s="158">
        <f>IF(N347="nulová",J347,0)</f>
        <v>0</v>
      </c>
      <c r="BJ347" s="17" t="s">
        <v>85</v>
      </c>
      <c r="BK347" s="158">
        <f>ROUND(I347*H347,2)</f>
        <v>0</v>
      </c>
      <c r="BL347" s="17" t="s">
        <v>147</v>
      </c>
      <c r="BM347" s="157" t="s">
        <v>558</v>
      </c>
    </row>
    <row r="348" spans="2:63" s="12" customFormat="1" ht="25.9" customHeight="1">
      <c r="B348" s="131"/>
      <c r="D348" s="132" t="s">
        <v>76</v>
      </c>
      <c r="E348" s="133" t="s">
        <v>559</v>
      </c>
      <c r="F348" s="133" t="s">
        <v>560</v>
      </c>
      <c r="I348" s="134"/>
      <c r="J348" s="135">
        <f>BK348</f>
        <v>0</v>
      </c>
      <c r="L348" s="131"/>
      <c r="M348" s="136"/>
      <c r="N348" s="137"/>
      <c r="O348" s="137"/>
      <c r="P348" s="138">
        <f>P349+P365+P370+P374+P390+P397</f>
        <v>0</v>
      </c>
      <c r="Q348" s="137"/>
      <c r="R348" s="138">
        <f>R349+R365+R370+R374+R390+R397</f>
        <v>1.5333699800000002</v>
      </c>
      <c r="S348" s="137"/>
      <c r="T348" s="139">
        <f>T349+T365+T370+T374+T390+T397</f>
        <v>0</v>
      </c>
      <c r="AR348" s="132" t="s">
        <v>87</v>
      </c>
      <c r="AT348" s="140" t="s">
        <v>76</v>
      </c>
      <c r="AU348" s="140" t="s">
        <v>77</v>
      </c>
      <c r="AY348" s="132" t="s">
        <v>141</v>
      </c>
      <c r="BK348" s="141">
        <f>BK349+BK365+BK370+BK374+BK390+BK397</f>
        <v>0</v>
      </c>
    </row>
    <row r="349" spans="2:63" s="12" customFormat="1" ht="22.9" customHeight="1">
      <c r="B349" s="131"/>
      <c r="D349" s="132" t="s">
        <v>76</v>
      </c>
      <c r="E349" s="142" t="s">
        <v>561</v>
      </c>
      <c r="F349" s="142" t="s">
        <v>562</v>
      </c>
      <c r="I349" s="134"/>
      <c r="J349" s="143">
        <f>BK349</f>
        <v>0</v>
      </c>
      <c r="L349" s="131"/>
      <c r="M349" s="136"/>
      <c r="N349" s="137"/>
      <c r="O349" s="137"/>
      <c r="P349" s="138">
        <f>SUM(P350:P364)</f>
        <v>0</v>
      </c>
      <c r="Q349" s="137"/>
      <c r="R349" s="138">
        <f>SUM(R350:R364)</f>
        <v>1.4760434</v>
      </c>
      <c r="S349" s="137"/>
      <c r="T349" s="139">
        <f>SUM(T350:T364)</f>
        <v>0</v>
      </c>
      <c r="AR349" s="132" t="s">
        <v>87</v>
      </c>
      <c r="AT349" s="140" t="s">
        <v>76</v>
      </c>
      <c r="AU349" s="140" t="s">
        <v>85</v>
      </c>
      <c r="AY349" s="132" t="s">
        <v>141</v>
      </c>
      <c r="BK349" s="141">
        <f>SUM(BK350:BK364)</f>
        <v>0</v>
      </c>
    </row>
    <row r="350" spans="1:65" s="2" customFormat="1" ht="16.5" customHeight="1">
      <c r="A350" s="32"/>
      <c r="B350" s="144"/>
      <c r="C350" s="145" t="s">
        <v>563</v>
      </c>
      <c r="D350" s="145" t="s">
        <v>143</v>
      </c>
      <c r="E350" s="146" t="s">
        <v>564</v>
      </c>
      <c r="F350" s="147" t="s">
        <v>565</v>
      </c>
      <c r="G350" s="148" t="s">
        <v>146</v>
      </c>
      <c r="H350" s="149">
        <v>306.53</v>
      </c>
      <c r="I350" s="150"/>
      <c r="J350" s="151">
        <f>ROUND(I350*H350,2)</f>
        <v>0</v>
      </c>
      <c r="K350" s="152"/>
      <c r="L350" s="33"/>
      <c r="M350" s="153" t="s">
        <v>1</v>
      </c>
      <c r="N350" s="154" t="s">
        <v>42</v>
      </c>
      <c r="O350" s="58"/>
      <c r="P350" s="155">
        <f>O350*H350</f>
        <v>0</v>
      </c>
      <c r="Q350" s="155">
        <v>0</v>
      </c>
      <c r="R350" s="155">
        <f>Q350*H350</f>
        <v>0</v>
      </c>
      <c r="S350" s="155">
        <v>0</v>
      </c>
      <c r="T350" s="156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7" t="s">
        <v>223</v>
      </c>
      <c r="AT350" s="157" t="s">
        <v>143</v>
      </c>
      <c r="AU350" s="157" t="s">
        <v>87</v>
      </c>
      <c r="AY350" s="17" t="s">
        <v>141</v>
      </c>
      <c r="BE350" s="158">
        <f>IF(N350="základní",J350,0)</f>
        <v>0</v>
      </c>
      <c r="BF350" s="158">
        <f>IF(N350="snížená",J350,0)</f>
        <v>0</v>
      </c>
      <c r="BG350" s="158">
        <f>IF(N350="zákl. přenesená",J350,0)</f>
        <v>0</v>
      </c>
      <c r="BH350" s="158">
        <f>IF(N350="sníž. přenesená",J350,0)</f>
        <v>0</v>
      </c>
      <c r="BI350" s="158">
        <f>IF(N350="nulová",J350,0)</f>
        <v>0</v>
      </c>
      <c r="BJ350" s="17" t="s">
        <v>85</v>
      </c>
      <c r="BK350" s="158">
        <f>ROUND(I350*H350,2)</f>
        <v>0</v>
      </c>
      <c r="BL350" s="17" t="s">
        <v>223</v>
      </c>
      <c r="BM350" s="157" t="s">
        <v>566</v>
      </c>
    </row>
    <row r="351" spans="1:65" s="2" customFormat="1" ht="16.5" customHeight="1">
      <c r="A351" s="32"/>
      <c r="B351" s="144"/>
      <c r="C351" s="183" t="s">
        <v>567</v>
      </c>
      <c r="D351" s="183" t="s">
        <v>359</v>
      </c>
      <c r="E351" s="184" t="s">
        <v>568</v>
      </c>
      <c r="F351" s="185" t="s">
        <v>569</v>
      </c>
      <c r="G351" s="186" t="s">
        <v>196</v>
      </c>
      <c r="H351" s="187">
        <v>0.12</v>
      </c>
      <c r="I351" s="188"/>
      <c r="J351" s="189">
        <f>ROUND(I351*H351,2)</f>
        <v>0</v>
      </c>
      <c r="K351" s="190"/>
      <c r="L351" s="191"/>
      <c r="M351" s="192" t="s">
        <v>1</v>
      </c>
      <c r="N351" s="193" t="s">
        <v>42</v>
      </c>
      <c r="O351" s="58"/>
      <c r="P351" s="155">
        <f>O351*H351</f>
        <v>0</v>
      </c>
      <c r="Q351" s="155">
        <v>1</v>
      </c>
      <c r="R351" s="155">
        <f>Q351*H351</f>
        <v>0.12</v>
      </c>
      <c r="S351" s="155">
        <v>0</v>
      </c>
      <c r="T351" s="156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57" t="s">
        <v>305</v>
      </c>
      <c r="AT351" s="157" t="s">
        <v>359</v>
      </c>
      <c r="AU351" s="157" t="s">
        <v>87</v>
      </c>
      <c r="AY351" s="17" t="s">
        <v>141</v>
      </c>
      <c r="BE351" s="158">
        <f>IF(N351="základní",J351,0)</f>
        <v>0</v>
      </c>
      <c r="BF351" s="158">
        <f>IF(N351="snížená",J351,0)</f>
        <v>0</v>
      </c>
      <c r="BG351" s="158">
        <f>IF(N351="zákl. přenesená",J351,0)</f>
        <v>0</v>
      </c>
      <c r="BH351" s="158">
        <f>IF(N351="sníž. přenesená",J351,0)</f>
        <v>0</v>
      </c>
      <c r="BI351" s="158">
        <f>IF(N351="nulová",J351,0)</f>
        <v>0</v>
      </c>
      <c r="BJ351" s="17" t="s">
        <v>85</v>
      </c>
      <c r="BK351" s="158">
        <f>ROUND(I351*H351,2)</f>
        <v>0</v>
      </c>
      <c r="BL351" s="17" t="s">
        <v>223</v>
      </c>
      <c r="BM351" s="157" t="s">
        <v>570</v>
      </c>
    </row>
    <row r="352" spans="2:51" s="13" customFormat="1" ht="11.25">
      <c r="B352" s="159"/>
      <c r="D352" s="160" t="s">
        <v>149</v>
      </c>
      <c r="F352" s="162" t="s">
        <v>571</v>
      </c>
      <c r="H352" s="163">
        <v>0.12</v>
      </c>
      <c r="I352" s="164"/>
      <c r="L352" s="159"/>
      <c r="M352" s="165"/>
      <c r="N352" s="166"/>
      <c r="O352" s="166"/>
      <c r="P352" s="166"/>
      <c r="Q352" s="166"/>
      <c r="R352" s="166"/>
      <c r="S352" s="166"/>
      <c r="T352" s="167"/>
      <c r="AT352" s="161" t="s">
        <v>149</v>
      </c>
      <c r="AU352" s="161" t="s">
        <v>87</v>
      </c>
      <c r="AV352" s="13" t="s">
        <v>87</v>
      </c>
      <c r="AW352" s="13" t="s">
        <v>3</v>
      </c>
      <c r="AX352" s="13" t="s">
        <v>85</v>
      </c>
      <c r="AY352" s="161" t="s">
        <v>141</v>
      </c>
    </row>
    <row r="353" spans="1:65" s="2" customFormat="1" ht="24.2" customHeight="1">
      <c r="A353" s="32"/>
      <c r="B353" s="144"/>
      <c r="C353" s="145" t="s">
        <v>572</v>
      </c>
      <c r="D353" s="145" t="s">
        <v>143</v>
      </c>
      <c r="E353" s="146" t="s">
        <v>573</v>
      </c>
      <c r="F353" s="147" t="s">
        <v>574</v>
      </c>
      <c r="G353" s="148" t="s">
        <v>146</v>
      </c>
      <c r="H353" s="149">
        <v>0.72</v>
      </c>
      <c r="I353" s="150"/>
      <c r="J353" s="151">
        <f>ROUND(I353*H353,2)</f>
        <v>0</v>
      </c>
      <c r="K353" s="152"/>
      <c r="L353" s="33"/>
      <c r="M353" s="153" t="s">
        <v>1</v>
      </c>
      <c r="N353" s="154" t="s">
        <v>42</v>
      </c>
      <c r="O353" s="58"/>
      <c r="P353" s="155">
        <f>O353*H353</f>
        <v>0</v>
      </c>
      <c r="Q353" s="155">
        <v>0.006</v>
      </c>
      <c r="R353" s="155">
        <f>Q353*H353</f>
        <v>0.00432</v>
      </c>
      <c r="S353" s="155">
        <v>0</v>
      </c>
      <c r="T353" s="156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7" t="s">
        <v>223</v>
      </c>
      <c r="AT353" s="157" t="s">
        <v>143</v>
      </c>
      <c r="AU353" s="157" t="s">
        <v>87</v>
      </c>
      <c r="AY353" s="17" t="s">
        <v>141</v>
      </c>
      <c r="BE353" s="158">
        <f>IF(N353="základní",J353,0)</f>
        <v>0</v>
      </c>
      <c r="BF353" s="158">
        <f>IF(N353="snížená",J353,0)</f>
        <v>0</v>
      </c>
      <c r="BG353" s="158">
        <f>IF(N353="zákl. přenesená",J353,0)</f>
        <v>0</v>
      </c>
      <c r="BH353" s="158">
        <f>IF(N353="sníž. přenesená",J353,0)</f>
        <v>0</v>
      </c>
      <c r="BI353" s="158">
        <f>IF(N353="nulová",J353,0)</f>
        <v>0</v>
      </c>
      <c r="BJ353" s="17" t="s">
        <v>85</v>
      </c>
      <c r="BK353" s="158">
        <f>ROUND(I353*H353,2)</f>
        <v>0</v>
      </c>
      <c r="BL353" s="17" t="s">
        <v>223</v>
      </c>
      <c r="BM353" s="157" t="s">
        <v>575</v>
      </c>
    </row>
    <row r="354" spans="2:51" s="15" customFormat="1" ht="11.25">
      <c r="B354" s="176"/>
      <c r="D354" s="160" t="s">
        <v>149</v>
      </c>
      <c r="E354" s="177" t="s">
        <v>1</v>
      </c>
      <c r="F354" s="178" t="s">
        <v>164</v>
      </c>
      <c r="H354" s="177" t="s">
        <v>1</v>
      </c>
      <c r="I354" s="179"/>
      <c r="L354" s="176"/>
      <c r="M354" s="180"/>
      <c r="N354" s="181"/>
      <c r="O354" s="181"/>
      <c r="P354" s="181"/>
      <c r="Q354" s="181"/>
      <c r="R354" s="181"/>
      <c r="S354" s="181"/>
      <c r="T354" s="182"/>
      <c r="AT354" s="177" t="s">
        <v>149</v>
      </c>
      <c r="AU354" s="177" t="s">
        <v>87</v>
      </c>
      <c r="AV354" s="15" t="s">
        <v>85</v>
      </c>
      <c r="AW354" s="15" t="s">
        <v>32</v>
      </c>
      <c r="AX354" s="15" t="s">
        <v>77</v>
      </c>
      <c r="AY354" s="177" t="s">
        <v>141</v>
      </c>
    </row>
    <row r="355" spans="2:51" s="13" customFormat="1" ht="11.25">
      <c r="B355" s="159"/>
      <c r="D355" s="160" t="s">
        <v>149</v>
      </c>
      <c r="E355" s="161" t="s">
        <v>1</v>
      </c>
      <c r="F355" s="162" t="s">
        <v>324</v>
      </c>
      <c r="H355" s="163">
        <v>0.72</v>
      </c>
      <c r="I355" s="164"/>
      <c r="L355" s="159"/>
      <c r="M355" s="165"/>
      <c r="N355" s="166"/>
      <c r="O355" s="166"/>
      <c r="P355" s="166"/>
      <c r="Q355" s="166"/>
      <c r="R355" s="166"/>
      <c r="S355" s="166"/>
      <c r="T355" s="167"/>
      <c r="AT355" s="161" t="s">
        <v>149</v>
      </c>
      <c r="AU355" s="161" t="s">
        <v>87</v>
      </c>
      <c r="AV355" s="13" t="s">
        <v>87</v>
      </c>
      <c r="AW355" s="13" t="s">
        <v>32</v>
      </c>
      <c r="AX355" s="13" t="s">
        <v>77</v>
      </c>
      <c r="AY355" s="161" t="s">
        <v>141</v>
      </c>
    </row>
    <row r="356" spans="2:51" s="14" customFormat="1" ht="11.25">
      <c r="B356" s="168"/>
      <c r="D356" s="160" t="s">
        <v>149</v>
      </c>
      <c r="E356" s="169" t="s">
        <v>1</v>
      </c>
      <c r="F356" s="170" t="s">
        <v>151</v>
      </c>
      <c r="H356" s="171">
        <v>0.72</v>
      </c>
      <c r="I356" s="172"/>
      <c r="L356" s="168"/>
      <c r="M356" s="173"/>
      <c r="N356" s="174"/>
      <c r="O356" s="174"/>
      <c r="P356" s="174"/>
      <c r="Q356" s="174"/>
      <c r="R356" s="174"/>
      <c r="S356" s="174"/>
      <c r="T356" s="175"/>
      <c r="AT356" s="169" t="s">
        <v>149</v>
      </c>
      <c r="AU356" s="169" t="s">
        <v>87</v>
      </c>
      <c r="AV356" s="14" t="s">
        <v>147</v>
      </c>
      <c r="AW356" s="14" t="s">
        <v>32</v>
      </c>
      <c r="AX356" s="14" t="s">
        <v>85</v>
      </c>
      <c r="AY356" s="169" t="s">
        <v>141</v>
      </c>
    </row>
    <row r="357" spans="1:65" s="2" customFormat="1" ht="24.2" customHeight="1">
      <c r="A357" s="32"/>
      <c r="B357" s="144"/>
      <c r="C357" s="145" t="s">
        <v>576</v>
      </c>
      <c r="D357" s="145" t="s">
        <v>143</v>
      </c>
      <c r="E357" s="146" t="s">
        <v>577</v>
      </c>
      <c r="F357" s="147" t="s">
        <v>578</v>
      </c>
      <c r="G357" s="148" t="s">
        <v>146</v>
      </c>
      <c r="H357" s="149">
        <v>2.4</v>
      </c>
      <c r="I357" s="150"/>
      <c r="J357" s="151">
        <f>ROUND(I357*H357,2)</f>
        <v>0</v>
      </c>
      <c r="K357" s="152"/>
      <c r="L357" s="33"/>
      <c r="M357" s="153" t="s">
        <v>1</v>
      </c>
      <c r="N357" s="154" t="s">
        <v>42</v>
      </c>
      <c r="O357" s="58"/>
      <c r="P357" s="155">
        <f>O357*H357</f>
        <v>0</v>
      </c>
      <c r="Q357" s="155">
        <v>0.00601</v>
      </c>
      <c r="R357" s="155">
        <f>Q357*H357</f>
        <v>0.014424</v>
      </c>
      <c r="S357" s="155">
        <v>0</v>
      </c>
      <c r="T357" s="156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7" t="s">
        <v>223</v>
      </c>
      <c r="AT357" s="157" t="s">
        <v>143</v>
      </c>
      <c r="AU357" s="157" t="s">
        <v>87</v>
      </c>
      <c r="AY357" s="17" t="s">
        <v>141</v>
      </c>
      <c r="BE357" s="158">
        <f>IF(N357="základní",J357,0)</f>
        <v>0</v>
      </c>
      <c r="BF357" s="158">
        <f>IF(N357="snížená",J357,0)</f>
        <v>0</v>
      </c>
      <c r="BG357" s="158">
        <f>IF(N357="zákl. přenesená",J357,0)</f>
        <v>0</v>
      </c>
      <c r="BH357" s="158">
        <f>IF(N357="sníž. přenesená",J357,0)</f>
        <v>0</v>
      </c>
      <c r="BI357" s="158">
        <f>IF(N357="nulová",J357,0)</f>
        <v>0</v>
      </c>
      <c r="BJ357" s="17" t="s">
        <v>85</v>
      </c>
      <c r="BK357" s="158">
        <f>ROUND(I357*H357,2)</f>
        <v>0</v>
      </c>
      <c r="BL357" s="17" t="s">
        <v>223</v>
      </c>
      <c r="BM357" s="157" t="s">
        <v>579</v>
      </c>
    </row>
    <row r="358" spans="2:51" s="15" customFormat="1" ht="11.25">
      <c r="B358" s="176"/>
      <c r="D358" s="160" t="s">
        <v>149</v>
      </c>
      <c r="E358" s="177" t="s">
        <v>1</v>
      </c>
      <c r="F358" s="178" t="s">
        <v>164</v>
      </c>
      <c r="H358" s="177" t="s">
        <v>1</v>
      </c>
      <c r="I358" s="179"/>
      <c r="L358" s="176"/>
      <c r="M358" s="180"/>
      <c r="N358" s="181"/>
      <c r="O358" s="181"/>
      <c r="P358" s="181"/>
      <c r="Q358" s="181"/>
      <c r="R358" s="181"/>
      <c r="S358" s="181"/>
      <c r="T358" s="182"/>
      <c r="AT358" s="177" t="s">
        <v>149</v>
      </c>
      <c r="AU358" s="177" t="s">
        <v>87</v>
      </c>
      <c r="AV358" s="15" t="s">
        <v>85</v>
      </c>
      <c r="AW358" s="15" t="s">
        <v>32</v>
      </c>
      <c r="AX358" s="15" t="s">
        <v>77</v>
      </c>
      <c r="AY358" s="177" t="s">
        <v>141</v>
      </c>
    </row>
    <row r="359" spans="2:51" s="13" customFormat="1" ht="11.25">
      <c r="B359" s="159"/>
      <c r="D359" s="160" t="s">
        <v>149</v>
      </c>
      <c r="E359" s="161" t="s">
        <v>1</v>
      </c>
      <c r="F359" s="162" t="s">
        <v>249</v>
      </c>
      <c r="H359" s="163">
        <v>2.4</v>
      </c>
      <c r="I359" s="164"/>
      <c r="L359" s="159"/>
      <c r="M359" s="165"/>
      <c r="N359" s="166"/>
      <c r="O359" s="166"/>
      <c r="P359" s="166"/>
      <c r="Q359" s="166"/>
      <c r="R359" s="166"/>
      <c r="S359" s="166"/>
      <c r="T359" s="167"/>
      <c r="AT359" s="161" t="s">
        <v>149</v>
      </c>
      <c r="AU359" s="161" t="s">
        <v>87</v>
      </c>
      <c r="AV359" s="13" t="s">
        <v>87</v>
      </c>
      <c r="AW359" s="13" t="s">
        <v>32</v>
      </c>
      <c r="AX359" s="13" t="s">
        <v>77</v>
      </c>
      <c r="AY359" s="161" t="s">
        <v>141</v>
      </c>
    </row>
    <row r="360" spans="2:51" s="14" customFormat="1" ht="11.25">
      <c r="B360" s="168"/>
      <c r="D360" s="160" t="s">
        <v>149</v>
      </c>
      <c r="E360" s="169" t="s">
        <v>1</v>
      </c>
      <c r="F360" s="170" t="s">
        <v>151</v>
      </c>
      <c r="H360" s="171">
        <v>2.4</v>
      </c>
      <c r="I360" s="172"/>
      <c r="L360" s="168"/>
      <c r="M360" s="173"/>
      <c r="N360" s="174"/>
      <c r="O360" s="174"/>
      <c r="P360" s="174"/>
      <c r="Q360" s="174"/>
      <c r="R360" s="174"/>
      <c r="S360" s="174"/>
      <c r="T360" s="175"/>
      <c r="AT360" s="169" t="s">
        <v>149</v>
      </c>
      <c r="AU360" s="169" t="s">
        <v>87</v>
      </c>
      <c r="AV360" s="14" t="s">
        <v>147</v>
      </c>
      <c r="AW360" s="14" t="s">
        <v>32</v>
      </c>
      <c r="AX360" s="14" t="s">
        <v>85</v>
      </c>
      <c r="AY360" s="169" t="s">
        <v>141</v>
      </c>
    </row>
    <row r="361" spans="1:65" s="2" customFormat="1" ht="16.5" customHeight="1">
      <c r="A361" s="32"/>
      <c r="B361" s="144"/>
      <c r="C361" s="145" t="s">
        <v>580</v>
      </c>
      <c r="D361" s="145" t="s">
        <v>143</v>
      </c>
      <c r="E361" s="146" t="s">
        <v>581</v>
      </c>
      <c r="F361" s="147" t="s">
        <v>582</v>
      </c>
      <c r="G361" s="148" t="s">
        <v>146</v>
      </c>
      <c r="H361" s="149">
        <v>306.53</v>
      </c>
      <c r="I361" s="150"/>
      <c r="J361" s="151">
        <f>ROUND(I361*H361,2)</f>
        <v>0</v>
      </c>
      <c r="K361" s="152"/>
      <c r="L361" s="33"/>
      <c r="M361" s="153" t="s">
        <v>1</v>
      </c>
      <c r="N361" s="154" t="s">
        <v>42</v>
      </c>
      <c r="O361" s="58"/>
      <c r="P361" s="155">
        <f>O361*H361</f>
        <v>0</v>
      </c>
      <c r="Q361" s="155">
        <v>0.0004</v>
      </c>
      <c r="R361" s="155">
        <f>Q361*H361</f>
        <v>0.122612</v>
      </c>
      <c r="S361" s="155">
        <v>0</v>
      </c>
      <c r="T361" s="156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57" t="s">
        <v>223</v>
      </c>
      <c r="AT361" s="157" t="s">
        <v>143</v>
      </c>
      <c r="AU361" s="157" t="s">
        <v>87</v>
      </c>
      <c r="AY361" s="17" t="s">
        <v>141</v>
      </c>
      <c r="BE361" s="158">
        <f>IF(N361="základní",J361,0)</f>
        <v>0</v>
      </c>
      <c r="BF361" s="158">
        <f>IF(N361="snížená",J361,0)</f>
        <v>0</v>
      </c>
      <c r="BG361" s="158">
        <f>IF(N361="zákl. přenesená",J361,0)</f>
        <v>0</v>
      </c>
      <c r="BH361" s="158">
        <f>IF(N361="sníž. přenesená",J361,0)</f>
        <v>0</v>
      </c>
      <c r="BI361" s="158">
        <f>IF(N361="nulová",J361,0)</f>
        <v>0</v>
      </c>
      <c r="BJ361" s="17" t="s">
        <v>85</v>
      </c>
      <c r="BK361" s="158">
        <f>ROUND(I361*H361,2)</f>
        <v>0</v>
      </c>
      <c r="BL361" s="17" t="s">
        <v>223</v>
      </c>
      <c r="BM361" s="157" t="s">
        <v>583</v>
      </c>
    </row>
    <row r="362" spans="1:65" s="2" customFormat="1" ht="24.2" customHeight="1">
      <c r="A362" s="32"/>
      <c r="B362" s="144"/>
      <c r="C362" s="183" t="s">
        <v>584</v>
      </c>
      <c r="D362" s="183" t="s">
        <v>359</v>
      </c>
      <c r="E362" s="184" t="s">
        <v>585</v>
      </c>
      <c r="F362" s="185" t="s">
        <v>586</v>
      </c>
      <c r="G362" s="186" t="s">
        <v>146</v>
      </c>
      <c r="H362" s="187">
        <v>357.261</v>
      </c>
      <c r="I362" s="188"/>
      <c r="J362" s="189">
        <f>ROUND(I362*H362,2)</f>
        <v>0</v>
      </c>
      <c r="K362" s="190"/>
      <c r="L362" s="191"/>
      <c r="M362" s="192" t="s">
        <v>1</v>
      </c>
      <c r="N362" s="193" t="s">
        <v>42</v>
      </c>
      <c r="O362" s="58"/>
      <c r="P362" s="155">
        <f>O362*H362</f>
        <v>0</v>
      </c>
      <c r="Q362" s="155">
        <v>0.0034</v>
      </c>
      <c r="R362" s="155">
        <f>Q362*H362</f>
        <v>1.2146874</v>
      </c>
      <c r="S362" s="155">
        <v>0</v>
      </c>
      <c r="T362" s="156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57" t="s">
        <v>305</v>
      </c>
      <c r="AT362" s="157" t="s">
        <v>359</v>
      </c>
      <c r="AU362" s="157" t="s">
        <v>87</v>
      </c>
      <c r="AY362" s="17" t="s">
        <v>141</v>
      </c>
      <c r="BE362" s="158">
        <f>IF(N362="základní",J362,0)</f>
        <v>0</v>
      </c>
      <c r="BF362" s="158">
        <f>IF(N362="snížená",J362,0)</f>
        <v>0</v>
      </c>
      <c r="BG362" s="158">
        <f>IF(N362="zákl. přenesená",J362,0)</f>
        <v>0</v>
      </c>
      <c r="BH362" s="158">
        <f>IF(N362="sníž. přenesená",J362,0)</f>
        <v>0</v>
      </c>
      <c r="BI362" s="158">
        <f>IF(N362="nulová",J362,0)</f>
        <v>0</v>
      </c>
      <c r="BJ362" s="17" t="s">
        <v>85</v>
      </c>
      <c r="BK362" s="158">
        <f>ROUND(I362*H362,2)</f>
        <v>0</v>
      </c>
      <c r="BL362" s="17" t="s">
        <v>223</v>
      </c>
      <c r="BM362" s="157" t="s">
        <v>587</v>
      </c>
    </row>
    <row r="363" spans="2:51" s="13" customFormat="1" ht="11.25">
      <c r="B363" s="159"/>
      <c r="D363" s="160" t="s">
        <v>149</v>
      </c>
      <c r="F363" s="162" t="s">
        <v>588</v>
      </c>
      <c r="H363" s="163">
        <v>357.261</v>
      </c>
      <c r="I363" s="164"/>
      <c r="L363" s="159"/>
      <c r="M363" s="165"/>
      <c r="N363" s="166"/>
      <c r="O363" s="166"/>
      <c r="P363" s="166"/>
      <c r="Q363" s="166"/>
      <c r="R363" s="166"/>
      <c r="S363" s="166"/>
      <c r="T363" s="167"/>
      <c r="AT363" s="161" t="s">
        <v>149</v>
      </c>
      <c r="AU363" s="161" t="s">
        <v>87</v>
      </c>
      <c r="AV363" s="13" t="s">
        <v>87</v>
      </c>
      <c r="AW363" s="13" t="s">
        <v>3</v>
      </c>
      <c r="AX363" s="13" t="s">
        <v>85</v>
      </c>
      <c r="AY363" s="161" t="s">
        <v>141</v>
      </c>
    </row>
    <row r="364" spans="1:65" s="2" customFormat="1" ht="16.5" customHeight="1">
      <c r="A364" s="32"/>
      <c r="B364" s="144"/>
      <c r="C364" s="145" t="s">
        <v>589</v>
      </c>
      <c r="D364" s="145" t="s">
        <v>143</v>
      </c>
      <c r="E364" s="146" t="s">
        <v>590</v>
      </c>
      <c r="F364" s="147" t="s">
        <v>591</v>
      </c>
      <c r="G364" s="148" t="s">
        <v>592</v>
      </c>
      <c r="H364" s="194"/>
      <c r="I364" s="150"/>
      <c r="J364" s="151">
        <f>ROUND(I364*H364,2)</f>
        <v>0</v>
      </c>
      <c r="K364" s="152"/>
      <c r="L364" s="33"/>
      <c r="M364" s="153" t="s">
        <v>1</v>
      </c>
      <c r="N364" s="154" t="s">
        <v>42</v>
      </c>
      <c r="O364" s="58"/>
      <c r="P364" s="155">
        <f>O364*H364</f>
        <v>0</v>
      </c>
      <c r="Q364" s="155">
        <v>0</v>
      </c>
      <c r="R364" s="155">
        <f>Q364*H364</f>
        <v>0</v>
      </c>
      <c r="S364" s="155">
        <v>0</v>
      </c>
      <c r="T364" s="156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7" t="s">
        <v>223</v>
      </c>
      <c r="AT364" s="157" t="s">
        <v>143</v>
      </c>
      <c r="AU364" s="157" t="s">
        <v>87</v>
      </c>
      <c r="AY364" s="17" t="s">
        <v>141</v>
      </c>
      <c r="BE364" s="158">
        <f>IF(N364="základní",J364,0)</f>
        <v>0</v>
      </c>
      <c r="BF364" s="158">
        <f>IF(N364="snížená",J364,0)</f>
        <v>0</v>
      </c>
      <c r="BG364" s="158">
        <f>IF(N364="zákl. přenesená",J364,0)</f>
        <v>0</v>
      </c>
      <c r="BH364" s="158">
        <f>IF(N364="sníž. přenesená",J364,0)</f>
        <v>0</v>
      </c>
      <c r="BI364" s="158">
        <f>IF(N364="nulová",J364,0)</f>
        <v>0</v>
      </c>
      <c r="BJ364" s="17" t="s">
        <v>85</v>
      </c>
      <c r="BK364" s="158">
        <f>ROUND(I364*H364,2)</f>
        <v>0</v>
      </c>
      <c r="BL364" s="17" t="s">
        <v>223</v>
      </c>
      <c r="BM364" s="157" t="s">
        <v>593</v>
      </c>
    </row>
    <row r="365" spans="2:63" s="12" customFormat="1" ht="22.9" customHeight="1">
      <c r="B365" s="131"/>
      <c r="D365" s="132" t="s">
        <v>76</v>
      </c>
      <c r="E365" s="142" t="s">
        <v>594</v>
      </c>
      <c r="F365" s="142" t="s">
        <v>595</v>
      </c>
      <c r="I365" s="134"/>
      <c r="J365" s="143">
        <f>BK365</f>
        <v>0</v>
      </c>
      <c r="L365" s="131"/>
      <c r="M365" s="136"/>
      <c r="N365" s="137"/>
      <c r="O365" s="137"/>
      <c r="P365" s="138">
        <f>SUM(P366:P369)</f>
        <v>0</v>
      </c>
      <c r="Q365" s="137"/>
      <c r="R365" s="138">
        <f>SUM(R366:R369)</f>
        <v>0.00544</v>
      </c>
      <c r="S365" s="137"/>
      <c r="T365" s="139">
        <f>SUM(T366:T369)</f>
        <v>0</v>
      </c>
      <c r="AR365" s="132" t="s">
        <v>87</v>
      </c>
      <c r="AT365" s="140" t="s">
        <v>76</v>
      </c>
      <c r="AU365" s="140" t="s">
        <v>85</v>
      </c>
      <c r="AY365" s="132" t="s">
        <v>141</v>
      </c>
      <c r="BK365" s="141">
        <f>SUM(BK366:BK369)</f>
        <v>0</v>
      </c>
    </row>
    <row r="366" spans="1:65" s="2" customFormat="1" ht="16.5" customHeight="1">
      <c r="A366" s="32"/>
      <c r="B366" s="144"/>
      <c r="C366" s="145" t="s">
        <v>596</v>
      </c>
      <c r="D366" s="145" t="s">
        <v>143</v>
      </c>
      <c r="E366" s="146" t="s">
        <v>597</v>
      </c>
      <c r="F366" s="147" t="s">
        <v>598</v>
      </c>
      <c r="G366" s="148" t="s">
        <v>211</v>
      </c>
      <c r="H366" s="149">
        <v>4</v>
      </c>
      <c r="I366" s="150"/>
      <c r="J366" s="151">
        <f>ROUND(I366*H366,2)</f>
        <v>0</v>
      </c>
      <c r="K366" s="152"/>
      <c r="L366" s="33"/>
      <c r="M366" s="153" t="s">
        <v>1</v>
      </c>
      <c r="N366" s="154" t="s">
        <v>42</v>
      </c>
      <c r="O366" s="58"/>
      <c r="P366" s="155">
        <f>O366*H366</f>
        <v>0</v>
      </c>
      <c r="Q366" s="155">
        <v>0.00116</v>
      </c>
      <c r="R366" s="155">
        <f>Q366*H366</f>
        <v>0.00464</v>
      </c>
      <c r="S366" s="155">
        <v>0</v>
      </c>
      <c r="T366" s="156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57" t="s">
        <v>223</v>
      </c>
      <c r="AT366" s="157" t="s">
        <v>143</v>
      </c>
      <c r="AU366" s="157" t="s">
        <v>87</v>
      </c>
      <c r="AY366" s="17" t="s">
        <v>141</v>
      </c>
      <c r="BE366" s="158">
        <f>IF(N366="základní",J366,0)</f>
        <v>0</v>
      </c>
      <c r="BF366" s="158">
        <f>IF(N366="snížená",J366,0)</f>
        <v>0</v>
      </c>
      <c r="BG366" s="158">
        <f>IF(N366="zákl. přenesená",J366,0)</f>
        <v>0</v>
      </c>
      <c r="BH366" s="158">
        <f>IF(N366="sníž. přenesená",J366,0)</f>
        <v>0</v>
      </c>
      <c r="BI366" s="158">
        <f>IF(N366="nulová",J366,0)</f>
        <v>0</v>
      </c>
      <c r="BJ366" s="17" t="s">
        <v>85</v>
      </c>
      <c r="BK366" s="158">
        <f>ROUND(I366*H366,2)</f>
        <v>0</v>
      </c>
      <c r="BL366" s="17" t="s">
        <v>223</v>
      </c>
      <c r="BM366" s="157" t="s">
        <v>599</v>
      </c>
    </row>
    <row r="367" spans="1:65" s="2" customFormat="1" ht="16.5" customHeight="1">
      <c r="A367" s="32"/>
      <c r="B367" s="144"/>
      <c r="C367" s="145" t="s">
        <v>600</v>
      </c>
      <c r="D367" s="145" t="s">
        <v>143</v>
      </c>
      <c r="E367" s="146" t="s">
        <v>601</v>
      </c>
      <c r="F367" s="147" t="s">
        <v>602</v>
      </c>
      <c r="G367" s="148" t="s">
        <v>211</v>
      </c>
      <c r="H367" s="149">
        <v>4</v>
      </c>
      <c r="I367" s="150"/>
      <c r="J367" s="151">
        <f>ROUND(I367*H367,2)</f>
        <v>0</v>
      </c>
      <c r="K367" s="152"/>
      <c r="L367" s="33"/>
      <c r="M367" s="153" t="s">
        <v>1</v>
      </c>
      <c r="N367" s="154" t="s">
        <v>42</v>
      </c>
      <c r="O367" s="58"/>
      <c r="P367" s="155">
        <f>O367*H367</f>
        <v>0</v>
      </c>
      <c r="Q367" s="155">
        <v>0.00019</v>
      </c>
      <c r="R367" s="155">
        <f>Q367*H367</f>
        <v>0.00076</v>
      </c>
      <c r="S367" s="155">
        <v>0</v>
      </c>
      <c r="T367" s="156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7" t="s">
        <v>223</v>
      </c>
      <c r="AT367" s="157" t="s">
        <v>143</v>
      </c>
      <c r="AU367" s="157" t="s">
        <v>87</v>
      </c>
      <c r="AY367" s="17" t="s">
        <v>141</v>
      </c>
      <c r="BE367" s="158">
        <f>IF(N367="základní",J367,0)</f>
        <v>0</v>
      </c>
      <c r="BF367" s="158">
        <f>IF(N367="snížená",J367,0)</f>
        <v>0</v>
      </c>
      <c r="BG367" s="158">
        <f>IF(N367="zákl. přenesená",J367,0)</f>
        <v>0</v>
      </c>
      <c r="BH367" s="158">
        <f>IF(N367="sníž. přenesená",J367,0)</f>
        <v>0</v>
      </c>
      <c r="BI367" s="158">
        <f>IF(N367="nulová",J367,0)</f>
        <v>0</v>
      </c>
      <c r="BJ367" s="17" t="s">
        <v>85</v>
      </c>
      <c r="BK367" s="158">
        <f>ROUND(I367*H367,2)</f>
        <v>0</v>
      </c>
      <c r="BL367" s="17" t="s">
        <v>223</v>
      </c>
      <c r="BM367" s="157" t="s">
        <v>603</v>
      </c>
    </row>
    <row r="368" spans="1:65" s="2" customFormat="1" ht="16.5" customHeight="1">
      <c r="A368" s="32"/>
      <c r="B368" s="144"/>
      <c r="C368" s="145" t="s">
        <v>604</v>
      </c>
      <c r="D368" s="145" t="s">
        <v>143</v>
      </c>
      <c r="E368" s="146" t="s">
        <v>605</v>
      </c>
      <c r="F368" s="147" t="s">
        <v>606</v>
      </c>
      <c r="G368" s="148" t="s">
        <v>211</v>
      </c>
      <c r="H368" s="149">
        <v>4</v>
      </c>
      <c r="I368" s="150"/>
      <c r="J368" s="151">
        <f>ROUND(I368*H368,2)</f>
        <v>0</v>
      </c>
      <c r="K368" s="152"/>
      <c r="L368" s="33"/>
      <c r="M368" s="153" t="s">
        <v>1</v>
      </c>
      <c r="N368" s="154" t="s">
        <v>42</v>
      </c>
      <c r="O368" s="58"/>
      <c r="P368" s="155">
        <f>O368*H368</f>
        <v>0</v>
      </c>
      <c r="Q368" s="155">
        <v>1E-05</v>
      </c>
      <c r="R368" s="155">
        <f>Q368*H368</f>
        <v>4E-05</v>
      </c>
      <c r="S368" s="155">
        <v>0</v>
      </c>
      <c r="T368" s="156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57" t="s">
        <v>223</v>
      </c>
      <c r="AT368" s="157" t="s">
        <v>143</v>
      </c>
      <c r="AU368" s="157" t="s">
        <v>87</v>
      </c>
      <c r="AY368" s="17" t="s">
        <v>141</v>
      </c>
      <c r="BE368" s="158">
        <f>IF(N368="základní",J368,0)</f>
        <v>0</v>
      </c>
      <c r="BF368" s="158">
        <f>IF(N368="snížená",J368,0)</f>
        <v>0</v>
      </c>
      <c r="BG368" s="158">
        <f>IF(N368="zákl. přenesená",J368,0)</f>
        <v>0</v>
      </c>
      <c r="BH368" s="158">
        <f>IF(N368="sníž. přenesená",J368,0)</f>
        <v>0</v>
      </c>
      <c r="BI368" s="158">
        <f>IF(N368="nulová",J368,0)</f>
        <v>0</v>
      </c>
      <c r="BJ368" s="17" t="s">
        <v>85</v>
      </c>
      <c r="BK368" s="158">
        <f>ROUND(I368*H368,2)</f>
        <v>0</v>
      </c>
      <c r="BL368" s="17" t="s">
        <v>223</v>
      </c>
      <c r="BM368" s="157" t="s">
        <v>607</v>
      </c>
    </row>
    <row r="369" spans="1:65" s="2" customFormat="1" ht="16.5" customHeight="1">
      <c r="A369" s="32"/>
      <c r="B369" s="144"/>
      <c r="C369" s="145" t="s">
        <v>608</v>
      </c>
      <c r="D369" s="145" t="s">
        <v>143</v>
      </c>
      <c r="E369" s="146" t="s">
        <v>609</v>
      </c>
      <c r="F369" s="147" t="s">
        <v>610</v>
      </c>
      <c r="G369" s="148" t="s">
        <v>592</v>
      </c>
      <c r="H369" s="194"/>
      <c r="I369" s="150"/>
      <c r="J369" s="151">
        <f>ROUND(I369*H369,2)</f>
        <v>0</v>
      </c>
      <c r="K369" s="152"/>
      <c r="L369" s="33"/>
      <c r="M369" s="153" t="s">
        <v>1</v>
      </c>
      <c r="N369" s="154" t="s">
        <v>42</v>
      </c>
      <c r="O369" s="58"/>
      <c r="P369" s="155">
        <f>O369*H369</f>
        <v>0</v>
      </c>
      <c r="Q369" s="155">
        <v>0</v>
      </c>
      <c r="R369" s="155">
        <f>Q369*H369</f>
        <v>0</v>
      </c>
      <c r="S369" s="155">
        <v>0</v>
      </c>
      <c r="T369" s="156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57" t="s">
        <v>223</v>
      </c>
      <c r="AT369" s="157" t="s">
        <v>143</v>
      </c>
      <c r="AU369" s="157" t="s">
        <v>87</v>
      </c>
      <c r="AY369" s="17" t="s">
        <v>141</v>
      </c>
      <c r="BE369" s="158">
        <f>IF(N369="základní",J369,0)</f>
        <v>0</v>
      </c>
      <c r="BF369" s="158">
        <f>IF(N369="snížená",J369,0)</f>
        <v>0</v>
      </c>
      <c r="BG369" s="158">
        <f>IF(N369="zákl. přenesená",J369,0)</f>
        <v>0</v>
      </c>
      <c r="BH369" s="158">
        <f>IF(N369="sníž. přenesená",J369,0)</f>
        <v>0</v>
      </c>
      <c r="BI369" s="158">
        <f>IF(N369="nulová",J369,0)</f>
        <v>0</v>
      </c>
      <c r="BJ369" s="17" t="s">
        <v>85</v>
      </c>
      <c r="BK369" s="158">
        <f>ROUND(I369*H369,2)</f>
        <v>0</v>
      </c>
      <c r="BL369" s="17" t="s">
        <v>223</v>
      </c>
      <c r="BM369" s="157" t="s">
        <v>611</v>
      </c>
    </row>
    <row r="370" spans="2:63" s="12" customFormat="1" ht="22.9" customHeight="1">
      <c r="B370" s="131"/>
      <c r="D370" s="132" t="s">
        <v>76</v>
      </c>
      <c r="E370" s="142" t="s">
        <v>612</v>
      </c>
      <c r="F370" s="142" t="s">
        <v>613</v>
      </c>
      <c r="I370" s="134"/>
      <c r="J370" s="143">
        <f>BK370</f>
        <v>0</v>
      </c>
      <c r="L370" s="131"/>
      <c r="M370" s="136"/>
      <c r="N370" s="137"/>
      <c r="O370" s="137"/>
      <c r="P370" s="138">
        <f>SUM(P371:P373)</f>
        <v>0</v>
      </c>
      <c r="Q370" s="137"/>
      <c r="R370" s="138">
        <f>SUM(R371:R373)</f>
        <v>0.0014</v>
      </c>
      <c r="S370" s="137"/>
      <c r="T370" s="139">
        <f>SUM(T371:T373)</f>
        <v>0</v>
      </c>
      <c r="AR370" s="132" t="s">
        <v>87</v>
      </c>
      <c r="AT370" s="140" t="s">
        <v>76</v>
      </c>
      <c r="AU370" s="140" t="s">
        <v>85</v>
      </c>
      <c r="AY370" s="132" t="s">
        <v>141</v>
      </c>
      <c r="BK370" s="141">
        <f>SUM(BK371:BK373)</f>
        <v>0</v>
      </c>
    </row>
    <row r="371" spans="1:65" s="2" customFormat="1" ht="16.5" customHeight="1">
      <c r="A371" s="32"/>
      <c r="B371" s="144"/>
      <c r="C371" s="145" t="s">
        <v>614</v>
      </c>
      <c r="D371" s="145" t="s">
        <v>143</v>
      </c>
      <c r="E371" s="146" t="s">
        <v>615</v>
      </c>
      <c r="F371" s="147" t="s">
        <v>616</v>
      </c>
      <c r="G371" s="148" t="s">
        <v>302</v>
      </c>
      <c r="H371" s="149">
        <v>4</v>
      </c>
      <c r="I371" s="150"/>
      <c r="J371" s="151">
        <f>ROUND(I371*H371,2)</f>
        <v>0</v>
      </c>
      <c r="K371" s="152"/>
      <c r="L371" s="33"/>
      <c r="M371" s="153" t="s">
        <v>1</v>
      </c>
      <c r="N371" s="154" t="s">
        <v>42</v>
      </c>
      <c r="O371" s="58"/>
      <c r="P371" s="155">
        <f>O371*H371</f>
        <v>0</v>
      </c>
      <c r="Q371" s="155">
        <v>0</v>
      </c>
      <c r="R371" s="155">
        <f>Q371*H371</f>
        <v>0</v>
      </c>
      <c r="S371" s="155">
        <v>0</v>
      </c>
      <c r="T371" s="156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7" t="s">
        <v>223</v>
      </c>
      <c r="AT371" s="157" t="s">
        <v>143</v>
      </c>
      <c r="AU371" s="157" t="s">
        <v>87</v>
      </c>
      <c r="AY371" s="17" t="s">
        <v>141</v>
      </c>
      <c r="BE371" s="158">
        <f>IF(N371="základní",J371,0)</f>
        <v>0</v>
      </c>
      <c r="BF371" s="158">
        <f>IF(N371="snížená",J371,0)</f>
        <v>0</v>
      </c>
      <c r="BG371" s="158">
        <f>IF(N371="zákl. přenesená",J371,0)</f>
        <v>0</v>
      </c>
      <c r="BH371" s="158">
        <f>IF(N371="sníž. přenesená",J371,0)</f>
        <v>0</v>
      </c>
      <c r="BI371" s="158">
        <f>IF(N371="nulová",J371,0)</f>
        <v>0</v>
      </c>
      <c r="BJ371" s="17" t="s">
        <v>85</v>
      </c>
      <c r="BK371" s="158">
        <f>ROUND(I371*H371,2)</f>
        <v>0</v>
      </c>
      <c r="BL371" s="17" t="s">
        <v>223</v>
      </c>
      <c r="BM371" s="157" t="s">
        <v>617</v>
      </c>
    </row>
    <row r="372" spans="1:65" s="2" customFormat="1" ht="16.5" customHeight="1">
      <c r="A372" s="32"/>
      <c r="B372" s="144"/>
      <c r="C372" s="183" t="s">
        <v>618</v>
      </c>
      <c r="D372" s="183" t="s">
        <v>359</v>
      </c>
      <c r="E372" s="184" t="s">
        <v>619</v>
      </c>
      <c r="F372" s="185" t="s">
        <v>620</v>
      </c>
      <c r="G372" s="186" t="s">
        <v>302</v>
      </c>
      <c r="H372" s="187">
        <v>4</v>
      </c>
      <c r="I372" s="188"/>
      <c r="J372" s="189">
        <f>ROUND(I372*H372,2)</f>
        <v>0</v>
      </c>
      <c r="K372" s="190"/>
      <c r="L372" s="191"/>
      <c r="M372" s="192" t="s">
        <v>1</v>
      </c>
      <c r="N372" s="193" t="s">
        <v>42</v>
      </c>
      <c r="O372" s="58"/>
      <c r="P372" s="155">
        <f>O372*H372</f>
        <v>0</v>
      </c>
      <c r="Q372" s="155">
        <v>0.00035</v>
      </c>
      <c r="R372" s="155">
        <f>Q372*H372</f>
        <v>0.0014</v>
      </c>
      <c r="S372" s="155">
        <v>0</v>
      </c>
      <c r="T372" s="156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57" t="s">
        <v>305</v>
      </c>
      <c r="AT372" s="157" t="s">
        <v>359</v>
      </c>
      <c r="AU372" s="157" t="s">
        <v>87</v>
      </c>
      <c r="AY372" s="17" t="s">
        <v>141</v>
      </c>
      <c r="BE372" s="158">
        <f>IF(N372="základní",J372,0)</f>
        <v>0</v>
      </c>
      <c r="BF372" s="158">
        <f>IF(N372="snížená",J372,0)</f>
        <v>0</v>
      </c>
      <c r="BG372" s="158">
        <f>IF(N372="zákl. přenesená",J372,0)</f>
        <v>0</v>
      </c>
      <c r="BH372" s="158">
        <f>IF(N372="sníž. přenesená",J372,0)</f>
        <v>0</v>
      </c>
      <c r="BI372" s="158">
        <f>IF(N372="nulová",J372,0)</f>
        <v>0</v>
      </c>
      <c r="BJ372" s="17" t="s">
        <v>85</v>
      </c>
      <c r="BK372" s="158">
        <f>ROUND(I372*H372,2)</f>
        <v>0</v>
      </c>
      <c r="BL372" s="17" t="s">
        <v>223</v>
      </c>
      <c r="BM372" s="157" t="s">
        <v>621</v>
      </c>
    </row>
    <row r="373" spans="1:65" s="2" customFormat="1" ht="16.5" customHeight="1">
      <c r="A373" s="32"/>
      <c r="B373" s="144"/>
      <c r="C373" s="145" t="s">
        <v>622</v>
      </c>
      <c r="D373" s="145" t="s">
        <v>143</v>
      </c>
      <c r="E373" s="146" t="s">
        <v>623</v>
      </c>
      <c r="F373" s="147" t="s">
        <v>624</v>
      </c>
      <c r="G373" s="148" t="s">
        <v>592</v>
      </c>
      <c r="H373" s="194"/>
      <c r="I373" s="150"/>
      <c r="J373" s="151">
        <f>ROUND(I373*H373,2)</f>
        <v>0</v>
      </c>
      <c r="K373" s="152"/>
      <c r="L373" s="33"/>
      <c r="M373" s="153" t="s">
        <v>1</v>
      </c>
      <c r="N373" s="154" t="s">
        <v>42</v>
      </c>
      <c r="O373" s="58"/>
      <c r="P373" s="155">
        <f>O373*H373</f>
        <v>0</v>
      </c>
      <c r="Q373" s="155">
        <v>0</v>
      </c>
      <c r="R373" s="155">
        <f>Q373*H373</f>
        <v>0</v>
      </c>
      <c r="S373" s="155">
        <v>0</v>
      </c>
      <c r="T373" s="156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57" t="s">
        <v>223</v>
      </c>
      <c r="AT373" s="157" t="s">
        <v>143</v>
      </c>
      <c r="AU373" s="157" t="s">
        <v>87</v>
      </c>
      <c r="AY373" s="17" t="s">
        <v>141</v>
      </c>
      <c r="BE373" s="158">
        <f>IF(N373="základní",J373,0)</f>
        <v>0</v>
      </c>
      <c r="BF373" s="158">
        <f>IF(N373="snížená",J373,0)</f>
        <v>0</v>
      </c>
      <c r="BG373" s="158">
        <f>IF(N373="zákl. přenesená",J373,0)</f>
        <v>0</v>
      </c>
      <c r="BH373" s="158">
        <f>IF(N373="sníž. přenesená",J373,0)</f>
        <v>0</v>
      </c>
      <c r="BI373" s="158">
        <f>IF(N373="nulová",J373,0)</f>
        <v>0</v>
      </c>
      <c r="BJ373" s="17" t="s">
        <v>85</v>
      </c>
      <c r="BK373" s="158">
        <f>ROUND(I373*H373,2)</f>
        <v>0</v>
      </c>
      <c r="BL373" s="17" t="s">
        <v>223</v>
      </c>
      <c r="BM373" s="157" t="s">
        <v>625</v>
      </c>
    </row>
    <row r="374" spans="2:63" s="12" customFormat="1" ht="22.9" customHeight="1">
      <c r="B374" s="131"/>
      <c r="D374" s="132" t="s">
        <v>76</v>
      </c>
      <c r="E374" s="142" t="s">
        <v>626</v>
      </c>
      <c r="F374" s="142" t="s">
        <v>627</v>
      </c>
      <c r="I374" s="134"/>
      <c r="J374" s="143">
        <f>BK374</f>
        <v>0</v>
      </c>
      <c r="L374" s="131"/>
      <c r="M374" s="136"/>
      <c r="N374" s="137"/>
      <c r="O374" s="137"/>
      <c r="P374" s="138">
        <f>SUM(P375:P389)</f>
        <v>0</v>
      </c>
      <c r="Q374" s="137"/>
      <c r="R374" s="138">
        <f>SUM(R375:R389)</f>
        <v>0.016586800000000002</v>
      </c>
      <c r="S374" s="137"/>
      <c r="T374" s="139">
        <f>SUM(T375:T389)</f>
        <v>0</v>
      </c>
      <c r="AR374" s="132" t="s">
        <v>87</v>
      </c>
      <c r="AT374" s="140" t="s">
        <v>76</v>
      </c>
      <c r="AU374" s="140" t="s">
        <v>85</v>
      </c>
      <c r="AY374" s="132" t="s">
        <v>141</v>
      </c>
      <c r="BK374" s="141">
        <f>SUM(BK375:BK389)</f>
        <v>0</v>
      </c>
    </row>
    <row r="375" spans="1:65" s="2" customFormat="1" ht="16.5" customHeight="1">
      <c r="A375" s="32"/>
      <c r="B375" s="144"/>
      <c r="C375" s="145" t="s">
        <v>628</v>
      </c>
      <c r="D375" s="145" t="s">
        <v>143</v>
      </c>
      <c r="E375" s="146" t="s">
        <v>629</v>
      </c>
      <c r="F375" s="147" t="s">
        <v>630</v>
      </c>
      <c r="G375" s="148" t="s">
        <v>158</v>
      </c>
      <c r="H375" s="149">
        <v>0.871</v>
      </c>
      <c r="I375" s="150"/>
      <c r="J375" s="151">
        <f>ROUND(I375*H375,2)</f>
        <v>0</v>
      </c>
      <c r="K375" s="152"/>
      <c r="L375" s="33"/>
      <c r="M375" s="153" t="s">
        <v>1</v>
      </c>
      <c r="N375" s="154" t="s">
        <v>42</v>
      </c>
      <c r="O375" s="58"/>
      <c r="P375" s="155">
        <f>O375*H375</f>
        <v>0</v>
      </c>
      <c r="Q375" s="155">
        <v>0</v>
      </c>
      <c r="R375" s="155">
        <f>Q375*H375</f>
        <v>0</v>
      </c>
      <c r="S375" s="155">
        <v>0</v>
      </c>
      <c r="T375" s="156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57" t="s">
        <v>223</v>
      </c>
      <c r="AT375" s="157" t="s">
        <v>143</v>
      </c>
      <c r="AU375" s="157" t="s">
        <v>87</v>
      </c>
      <c r="AY375" s="17" t="s">
        <v>141</v>
      </c>
      <c r="BE375" s="158">
        <f>IF(N375="základní",J375,0)</f>
        <v>0</v>
      </c>
      <c r="BF375" s="158">
        <f>IF(N375="snížená",J375,0)</f>
        <v>0</v>
      </c>
      <c r="BG375" s="158">
        <f>IF(N375="zákl. přenesená",J375,0)</f>
        <v>0</v>
      </c>
      <c r="BH375" s="158">
        <f>IF(N375="sníž. přenesená",J375,0)</f>
        <v>0</v>
      </c>
      <c r="BI375" s="158">
        <f>IF(N375="nulová",J375,0)</f>
        <v>0</v>
      </c>
      <c r="BJ375" s="17" t="s">
        <v>85</v>
      </c>
      <c r="BK375" s="158">
        <f>ROUND(I375*H375,2)</f>
        <v>0</v>
      </c>
      <c r="BL375" s="17" t="s">
        <v>223</v>
      </c>
      <c r="BM375" s="157" t="s">
        <v>631</v>
      </c>
    </row>
    <row r="376" spans="2:51" s="15" customFormat="1" ht="11.25">
      <c r="B376" s="176"/>
      <c r="D376" s="160" t="s">
        <v>149</v>
      </c>
      <c r="E376" s="177" t="s">
        <v>1</v>
      </c>
      <c r="F376" s="178" t="s">
        <v>164</v>
      </c>
      <c r="H376" s="177" t="s">
        <v>1</v>
      </c>
      <c r="I376" s="179"/>
      <c r="L376" s="176"/>
      <c r="M376" s="180"/>
      <c r="N376" s="181"/>
      <c r="O376" s="181"/>
      <c r="P376" s="181"/>
      <c r="Q376" s="181"/>
      <c r="R376" s="181"/>
      <c r="S376" s="181"/>
      <c r="T376" s="182"/>
      <c r="AT376" s="177" t="s">
        <v>149</v>
      </c>
      <c r="AU376" s="177" t="s">
        <v>87</v>
      </c>
      <c r="AV376" s="15" t="s">
        <v>85</v>
      </c>
      <c r="AW376" s="15" t="s">
        <v>32</v>
      </c>
      <c r="AX376" s="15" t="s">
        <v>77</v>
      </c>
      <c r="AY376" s="177" t="s">
        <v>141</v>
      </c>
    </row>
    <row r="377" spans="2:51" s="13" customFormat="1" ht="11.25">
      <c r="B377" s="159"/>
      <c r="D377" s="160" t="s">
        <v>149</v>
      </c>
      <c r="E377" s="161" t="s">
        <v>1</v>
      </c>
      <c r="F377" s="162" t="s">
        <v>632</v>
      </c>
      <c r="H377" s="163">
        <v>0.871</v>
      </c>
      <c r="I377" s="164"/>
      <c r="L377" s="159"/>
      <c r="M377" s="165"/>
      <c r="N377" s="166"/>
      <c r="O377" s="166"/>
      <c r="P377" s="166"/>
      <c r="Q377" s="166"/>
      <c r="R377" s="166"/>
      <c r="S377" s="166"/>
      <c r="T377" s="167"/>
      <c r="AT377" s="161" t="s">
        <v>149</v>
      </c>
      <c r="AU377" s="161" t="s">
        <v>87</v>
      </c>
      <c r="AV377" s="13" t="s">
        <v>87</v>
      </c>
      <c r="AW377" s="13" t="s">
        <v>32</v>
      </c>
      <c r="AX377" s="13" t="s">
        <v>77</v>
      </c>
      <c r="AY377" s="161" t="s">
        <v>141</v>
      </c>
    </row>
    <row r="378" spans="2:51" s="14" customFormat="1" ht="11.25">
      <c r="B378" s="168"/>
      <c r="D378" s="160" t="s">
        <v>149</v>
      </c>
      <c r="E378" s="169" t="s">
        <v>1</v>
      </c>
      <c r="F378" s="170" t="s">
        <v>151</v>
      </c>
      <c r="H378" s="171">
        <v>0.871</v>
      </c>
      <c r="I378" s="172"/>
      <c r="L378" s="168"/>
      <c r="M378" s="173"/>
      <c r="N378" s="174"/>
      <c r="O378" s="174"/>
      <c r="P378" s="174"/>
      <c r="Q378" s="174"/>
      <c r="R378" s="174"/>
      <c r="S378" s="174"/>
      <c r="T378" s="175"/>
      <c r="AT378" s="169" t="s">
        <v>149</v>
      </c>
      <c r="AU378" s="169" t="s">
        <v>87</v>
      </c>
      <c r="AV378" s="14" t="s">
        <v>147</v>
      </c>
      <c r="AW378" s="14" t="s">
        <v>32</v>
      </c>
      <c r="AX378" s="14" t="s">
        <v>85</v>
      </c>
      <c r="AY378" s="169" t="s">
        <v>141</v>
      </c>
    </row>
    <row r="379" spans="1:65" s="2" customFormat="1" ht="16.5" customHeight="1">
      <c r="A379" s="32"/>
      <c r="B379" s="144"/>
      <c r="C379" s="145" t="s">
        <v>633</v>
      </c>
      <c r="D379" s="145" t="s">
        <v>143</v>
      </c>
      <c r="E379" s="146" t="s">
        <v>634</v>
      </c>
      <c r="F379" s="147" t="s">
        <v>635</v>
      </c>
      <c r="G379" s="148" t="s">
        <v>146</v>
      </c>
      <c r="H379" s="149">
        <v>0.871</v>
      </c>
      <c r="I379" s="150"/>
      <c r="J379" s="151">
        <f>ROUND(I379*H379,2)</f>
        <v>0</v>
      </c>
      <c r="K379" s="152"/>
      <c r="L379" s="33"/>
      <c r="M379" s="153" t="s">
        <v>1</v>
      </c>
      <c r="N379" s="154" t="s">
        <v>42</v>
      </c>
      <c r="O379" s="58"/>
      <c r="P379" s="155">
        <f>O379*H379</f>
        <v>0</v>
      </c>
      <c r="Q379" s="155">
        <v>0</v>
      </c>
      <c r="R379" s="155">
        <f>Q379*H379</f>
        <v>0</v>
      </c>
      <c r="S379" s="155">
        <v>0</v>
      </c>
      <c r="T379" s="156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57" t="s">
        <v>223</v>
      </c>
      <c r="AT379" s="157" t="s">
        <v>143</v>
      </c>
      <c r="AU379" s="157" t="s">
        <v>87</v>
      </c>
      <c r="AY379" s="17" t="s">
        <v>141</v>
      </c>
      <c r="BE379" s="158">
        <f>IF(N379="základní",J379,0)</f>
        <v>0</v>
      </c>
      <c r="BF379" s="158">
        <f>IF(N379="snížená",J379,0)</f>
        <v>0</v>
      </c>
      <c r="BG379" s="158">
        <f>IF(N379="zákl. přenesená",J379,0)</f>
        <v>0</v>
      </c>
      <c r="BH379" s="158">
        <f>IF(N379="sníž. přenesená",J379,0)</f>
        <v>0</v>
      </c>
      <c r="BI379" s="158">
        <f>IF(N379="nulová",J379,0)</f>
        <v>0</v>
      </c>
      <c r="BJ379" s="17" t="s">
        <v>85</v>
      </c>
      <c r="BK379" s="158">
        <f>ROUND(I379*H379,2)</f>
        <v>0</v>
      </c>
      <c r="BL379" s="17" t="s">
        <v>223</v>
      </c>
      <c r="BM379" s="157" t="s">
        <v>636</v>
      </c>
    </row>
    <row r="380" spans="2:51" s="15" customFormat="1" ht="11.25">
      <c r="B380" s="176"/>
      <c r="D380" s="160" t="s">
        <v>149</v>
      </c>
      <c r="E380" s="177" t="s">
        <v>1</v>
      </c>
      <c r="F380" s="178" t="s">
        <v>164</v>
      </c>
      <c r="H380" s="177" t="s">
        <v>1</v>
      </c>
      <c r="I380" s="179"/>
      <c r="L380" s="176"/>
      <c r="M380" s="180"/>
      <c r="N380" s="181"/>
      <c r="O380" s="181"/>
      <c r="P380" s="181"/>
      <c r="Q380" s="181"/>
      <c r="R380" s="181"/>
      <c r="S380" s="181"/>
      <c r="T380" s="182"/>
      <c r="AT380" s="177" t="s">
        <v>149</v>
      </c>
      <c r="AU380" s="177" t="s">
        <v>87</v>
      </c>
      <c r="AV380" s="15" t="s">
        <v>85</v>
      </c>
      <c r="AW380" s="15" t="s">
        <v>32</v>
      </c>
      <c r="AX380" s="15" t="s">
        <v>77</v>
      </c>
      <c r="AY380" s="177" t="s">
        <v>141</v>
      </c>
    </row>
    <row r="381" spans="2:51" s="13" customFormat="1" ht="11.25">
      <c r="B381" s="159"/>
      <c r="D381" s="160" t="s">
        <v>149</v>
      </c>
      <c r="E381" s="161" t="s">
        <v>1</v>
      </c>
      <c r="F381" s="162" t="s">
        <v>632</v>
      </c>
      <c r="H381" s="163">
        <v>0.871</v>
      </c>
      <c r="I381" s="164"/>
      <c r="L381" s="159"/>
      <c r="M381" s="165"/>
      <c r="N381" s="166"/>
      <c r="O381" s="166"/>
      <c r="P381" s="166"/>
      <c r="Q381" s="166"/>
      <c r="R381" s="166"/>
      <c r="S381" s="166"/>
      <c r="T381" s="167"/>
      <c r="AT381" s="161" t="s">
        <v>149</v>
      </c>
      <c r="AU381" s="161" t="s">
        <v>87</v>
      </c>
      <c r="AV381" s="13" t="s">
        <v>87</v>
      </c>
      <c r="AW381" s="13" t="s">
        <v>32</v>
      </c>
      <c r="AX381" s="13" t="s">
        <v>77</v>
      </c>
      <c r="AY381" s="161" t="s">
        <v>141</v>
      </c>
    </row>
    <row r="382" spans="2:51" s="14" customFormat="1" ht="11.25">
      <c r="B382" s="168"/>
      <c r="D382" s="160" t="s">
        <v>149</v>
      </c>
      <c r="E382" s="169" t="s">
        <v>1</v>
      </c>
      <c r="F382" s="170" t="s">
        <v>151</v>
      </c>
      <c r="H382" s="171">
        <v>0.871</v>
      </c>
      <c r="I382" s="172"/>
      <c r="L382" s="168"/>
      <c r="M382" s="173"/>
      <c r="N382" s="174"/>
      <c r="O382" s="174"/>
      <c r="P382" s="174"/>
      <c r="Q382" s="174"/>
      <c r="R382" s="174"/>
      <c r="S382" s="174"/>
      <c r="T382" s="175"/>
      <c r="AT382" s="169" t="s">
        <v>149</v>
      </c>
      <c r="AU382" s="169" t="s">
        <v>87</v>
      </c>
      <c r="AV382" s="14" t="s">
        <v>147</v>
      </c>
      <c r="AW382" s="14" t="s">
        <v>32</v>
      </c>
      <c r="AX382" s="14" t="s">
        <v>85</v>
      </c>
      <c r="AY382" s="169" t="s">
        <v>141</v>
      </c>
    </row>
    <row r="383" spans="1:65" s="2" customFormat="1" ht="16.5" customHeight="1">
      <c r="A383" s="32"/>
      <c r="B383" s="144"/>
      <c r="C383" s="183" t="s">
        <v>637</v>
      </c>
      <c r="D383" s="183" t="s">
        <v>359</v>
      </c>
      <c r="E383" s="184" t="s">
        <v>638</v>
      </c>
      <c r="F383" s="185" t="s">
        <v>639</v>
      </c>
      <c r="G383" s="186" t="s">
        <v>158</v>
      </c>
      <c r="H383" s="187">
        <v>0.033</v>
      </c>
      <c r="I383" s="188"/>
      <c r="J383" s="189">
        <f>ROUND(I383*H383,2)</f>
        <v>0</v>
      </c>
      <c r="K383" s="190"/>
      <c r="L383" s="191"/>
      <c r="M383" s="192" t="s">
        <v>1</v>
      </c>
      <c r="N383" s="193" t="s">
        <v>42</v>
      </c>
      <c r="O383" s="58"/>
      <c r="P383" s="155">
        <f>O383*H383</f>
        <v>0</v>
      </c>
      <c r="Q383" s="155">
        <v>0.5</v>
      </c>
      <c r="R383" s="155">
        <f>Q383*H383</f>
        <v>0.0165</v>
      </c>
      <c r="S383" s="155">
        <v>0</v>
      </c>
      <c r="T383" s="156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57" t="s">
        <v>305</v>
      </c>
      <c r="AT383" s="157" t="s">
        <v>359</v>
      </c>
      <c r="AU383" s="157" t="s">
        <v>87</v>
      </c>
      <c r="AY383" s="17" t="s">
        <v>141</v>
      </c>
      <c r="BE383" s="158">
        <f>IF(N383="základní",J383,0)</f>
        <v>0</v>
      </c>
      <c r="BF383" s="158">
        <f>IF(N383="snížená",J383,0)</f>
        <v>0</v>
      </c>
      <c r="BG383" s="158">
        <f>IF(N383="zákl. přenesená",J383,0)</f>
        <v>0</v>
      </c>
      <c r="BH383" s="158">
        <f>IF(N383="sníž. přenesená",J383,0)</f>
        <v>0</v>
      </c>
      <c r="BI383" s="158">
        <f>IF(N383="nulová",J383,0)</f>
        <v>0</v>
      </c>
      <c r="BJ383" s="17" t="s">
        <v>85</v>
      </c>
      <c r="BK383" s="158">
        <f>ROUND(I383*H383,2)</f>
        <v>0</v>
      </c>
      <c r="BL383" s="17" t="s">
        <v>223</v>
      </c>
      <c r="BM383" s="157" t="s">
        <v>640</v>
      </c>
    </row>
    <row r="384" spans="2:51" s="15" customFormat="1" ht="11.25">
      <c r="B384" s="176"/>
      <c r="D384" s="160" t="s">
        <v>149</v>
      </c>
      <c r="E384" s="177" t="s">
        <v>1</v>
      </c>
      <c r="F384" s="178" t="s">
        <v>164</v>
      </c>
      <c r="H384" s="177" t="s">
        <v>1</v>
      </c>
      <c r="I384" s="179"/>
      <c r="L384" s="176"/>
      <c r="M384" s="180"/>
      <c r="N384" s="181"/>
      <c r="O384" s="181"/>
      <c r="P384" s="181"/>
      <c r="Q384" s="181"/>
      <c r="R384" s="181"/>
      <c r="S384" s="181"/>
      <c r="T384" s="182"/>
      <c r="AT384" s="177" t="s">
        <v>149</v>
      </c>
      <c r="AU384" s="177" t="s">
        <v>87</v>
      </c>
      <c r="AV384" s="15" t="s">
        <v>85</v>
      </c>
      <c r="AW384" s="15" t="s">
        <v>32</v>
      </c>
      <c r="AX384" s="15" t="s">
        <v>77</v>
      </c>
      <c r="AY384" s="177" t="s">
        <v>141</v>
      </c>
    </row>
    <row r="385" spans="2:51" s="13" customFormat="1" ht="11.25">
      <c r="B385" s="159"/>
      <c r="D385" s="160" t="s">
        <v>149</v>
      </c>
      <c r="E385" s="161" t="s">
        <v>1</v>
      </c>
      <c r="F385" s="162" t="s">
        <v>641</v>
      </c>
      <c r="H385" s="163">
        <v>0.033</v>
      </c>
      <c r="I385" s="164"/>
      <c r="L385" s="159"/>
      <c r="M385" s="165"/>
      <c r="N385" s="166"/>
      <c r="O385" s="166"/>
      <c r="P385" s="166"/>
      <c r="Q385" s="166"/>
      <c r="R385" s="166"/>
      <c r="S385" s="166"/>
      <c r="T385" s="167"/>
      <c r="AT385" s="161" t="s">
        <v>149</v>
      </c>
      <c r="AU385" s="161" t="s">
        <v>87</v>
      </c>
      <c r="AV385" s="13" t="s">
        <v>87</v>
      </c>
      <c r="AW385" s="13" t="s">
        <v>32</v>
      </c>
      <c r="AX385" s="13" t="s">
        <v>77</v>
      </c>
      <c r="AY385" s="161" t="s">
        <v>141</v>
      </c>
    </row>
    <row r="386" spans="2:51" s="14" customFormat="1" ht="11.25">
      <c r="B386" s="168"/>
      <c r="D386" s="160" t="s">
        <v>149</v>
      </c>
      <c r="E386" s="169" t="s">
        <v>1</v>
      </c>
      <c r="F386" s="170" t="s">
        <v>151</v>
      </c>
      <c r="H386" s="171">
        <v>0.033</v>
      </c>
      <c r="I386" s="172"/>
      <c r="L386" s="168"/>
      <c r="M386" s="173"/>
      <c r="N386" s="174"/>
      <c r="O386" s="174"/>
      <c r="P386" s="174"/>
      <c r="Q386" s="174"/>
      <c r="R386" s="174"/>
      <c r="S386" s="174"/>
      <c r="T386" s="175"/>
      <c r="AT386" s="169" t="s">
        <v>149</v>
      </c>
      <c r="AU386" s="169" t="s">
        <v>87</v>
      </c>
      <c r="AV386" s="14" t="s">
        <v>147</v>
      </c>
      <c r="AW386" s="14" t="s">
        <v>32</v>
      </c>
      <c r="AX386" s="14" t="s">
        <v>85</v>
      </c>
      <c r="AY386" s="169" t="s">
        <v>141</v>
      </c>
    </row>
    <row r="387" spans="1:65" s="2" customFormat="1" ht="16.5" customHeight="1">
      <c r="A387" s="32"/>
      <c r="B387" s="144"/>
      <c r="C387" s="145" t="s">
        <v>642</v>
      </c>
      <c r="D387" s="145" t="s">
        <v>143</v>
      </c>
      <c r="E387" s="146" t="s">
        <v>643</v>
      </c>
      <c r="F387" s="147" t="s">
        <v>644</v>
      </c>
      <c r="G387" s="148" t="s">
        <v>158</v>
      </c>
      <c r="H387" s="149">
        <v>0.031</v>
      </c>
      <c r="I387" s="150"/>
      <c r="J387" s="151">
        <f>ROUND(I387*H387,2)</f>
        <v>0</v>
      </c>
      <c r="K387" s="152"/>
      <c r="L387" s="33"/>
      <c r="M387" s="153" t="s">
        <v>1</v>
      </c>
      <c r="N387" s="154" t="s">
        <v>42</v>
      </c>
      <c r="O387" s="58"/>
      <c r="P387" s="155">
        <f>O387*H387</f>
        <v>0</v>
      </c>
      <c r="Q387" s="155">
        <v>0.0028</v>
      </c>
      <c r="R387" s="155">
        <f>Q387*H387</f>
        <v>8.68E-05</v>
      </c>
      <c r="S387" s="155">
        <v>0</v>
      </c>
      <c r="T387" s="156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57" t="s">
        <v>223</v>
      </c>
      <c r="AT387" s="157" t="s">
        <v>143</v>
      </c>
      <c r="AU387" s="157" t="s">
        <v>87</v>
      </c>
      <c r="AY387" s="17" t="s">
        <v>141</v>
      </c>
      <c r="BE387" s="158">
        <f>IF(N387="základní",J387,0)</f>
        <v>0</v>
      </c>
      <c r="BF387" s="158">
        <f>IF(N387="snížená",J387,0)</f>
        <v>0</v>
      </c>
      <c r="BG387" s="158">
        <f>IF(N387="zákl. přenesená",J387,0)</f>
        <v>0</v>
      </c>
      <c r="BH387" s="158">
        <f>IF(N387="sníž. přenesená",J387,0)</f>
        <v>0</v>
      </c>
      <c r="BI387" s="158">
        <f>IF(N387="nulová",J387,0)</f>
        <v>0</v>
      </c>
      <c r="BJ387" s="17" t="s">
        <v>85</v>
      </c>
      <c r="BK387" s="158">
        <f>ROUND(I387*H387,2)</f>
        <v>0</v>
      </c>
      <c r="BL387" s="17" t="s">
        <v>223</v>
      </c>
      <c r="BM387" s="157" t="s">
        <v>645</v>
      </c>
    </row>
    <row r="388" spans="2:51" s="13" customFormat="1" ht="11.25">
      <c r="B388" s="159"/>
      <c r="D388" s="160" t="s">
        <v>149</v>
      </c>
      <c r="E388" s="161" t="s">
        <v>1</v>
      </c>
      <c r="F388" s="162" t="s">
        <v>646</v>
      </c>
      <c r="H388" s="163">
        <v>0.031</v>
      </c>
      <c r="I388" s="164"/>
      <c r="L388" s="159"/>
      <c r="M388" s="165"/>
      <c r="N388" s="166"/>
      <c r="O388" s="166"/>
      <c r="P388" s="166"/>
      <c r="Q388" s="166"/>
      <c r="R388" s="166"/>
      <c r="S388" s="166"/>
      <c r="T388" s="167"/>
      <c r="AT388" s="161" t="s">
        <v>149</v>
      </c>
      <c r="AU388" s="161" t="s">
        <v>87</v>
      </c>
      <c r="AV388" s="13" t="s">
        <v>87</v>
      </c>
      <c r="AW388" s="13" t="s">
        <v>32</v>
      </c>
      <c r="AX388" s="13" t="s">
        <v>85</v>
      </c>
      <c r="AY388" s="161" t="s">
        <v>141</v>
      </c>
    </row>
    <row r="389" spans="1:65" s="2" customFormat="1" ht="16.5" customHeight="1">
      <c r="A389" s="32"/>
      <c r="B389" s="144"/>
      <c r="C389" s="145" t="s">
        <v>647</v>
      </c>
      <c r="D389" s="145" t="s">
        <v>143</v>
      </c>
      <c r="E389" s="146" t="s">
        <v>648</v>
      </c>
      <c r="F389" s="147" t="s">
        <v>649</v>
      </c>
      <c r="G389" s="148" t="s">
        <v>592</v>
      </c>
      <c r="H389" s="194"/>
      <c r="I389" s="150"/>
      <c r="J389" s="151">
        <f>ROUND(I389*H389,2)</f>
        <v>0</v>
      </c>
      <c r="K389" s="152"/>
      <c r="L389" s="33"/>
      <c r="M389" s="153" t="s">
        <v>1</v>
      </c>
      <c r="N389" s="154" t="s">
        <v>42</v>
      </c>
      <c r="O389" s="58"/>
      <c r="P389" s="155">
        <f>O389*H389</f>
        <v>0</v>
      </c>
      <c r="Q389" s="155">
        <v>0</v>
      </c>
      <c r="R389" s="155">
        <f>Q389*H389</f>
        <v>0</v>
      </c>
      <c r="S389" s="155">
        <v>0</v>
      </c>
      <c r="T389" s="156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57" t="s">
        <v>223</v>
      </c>
      <c r="AT389" s="157" t="s">
        <v>143</v>
      </c>
      <c r="AU389" s="157" t="s">
        <v>87</v>
      </c>
      <c r="AY389" s="17" t="s">
        <v>141</v>
      </c>
      <c r="BE389" s="158">
        <f>IF(N389="základní",J389,0)</f>
        <v>0</v>
      </c>
      <c r="BF389" s="158">
        <f>IF(N389="snížená",J389,0)</f>
        <v>0</v>
      </c>
      <c r="BG389" s="158">
        <f>IF(N389="zákl. přenesená",J389,0)</f>
        <v>0</v>
      </c>
      <c r="BH389" s="158">
        <f>IF(N389="sníž. přenesená",J389,0)</f>
        <v>0</v>
      </c>
      <c r="BI389" s="158">
        <f>IF(N389="nulová",J389,0)</f>
        <v>0</v>
      </c>
      <c r="BJ389" s="17" t="s">
        <v>85</v>
      </c>
      <c r="BK389" s="158">
        <f>ROUND(I389*H389,2)</f>
        <v>0</v>
      </c>
      <c r="BL389" s="17" t="s">
        <v>223</v>
      </c>
      <c r="BM389" s="157" t="s">
        <v>650</v>
      </c>
    </row>
    <row r="390" spans="2:63" s="12" customFormat="1" ht="22.9" customHeight="1">
      <c r="B390" s="131"/>
      <c r="D390" s="132" t="s">
        <v>76</v>
      </c>
      <c r="E390" s="142" t="s">
        <v>651</v>
      </c>
      <c r="F390" s="142" t="s">
        <v>652</v>
      </c>
      <c r="I390" s="134"/>
      <c r="J390" s="143">
        <f>BK390</f>
        <v>0</v>
      </c>
      <c r="L390" s="131"/>
      <c r="M390" s="136"/>
      <c r="N390" s="137"/>
      <c r="O390" s="137"/>
      <c r="P390" s="138">
        <f>SUM(P391:P396)</f>
        <v>0</v>
      </c>
      <c r="Q390" s="137"/>
      <c r="R390" s="138">
        <f>SUM(R391:R396)</f>
        <v>0.0014592</v>
      </c>
      <c r="S390" s="137"/>
      <c r="T390" s="139">
        <f>SUM(T391:T396)</f>
        <v>0</v>
      </c>
      <c r="AR390" s="132" t="s">
        <v>87</v>
      </c>
      <c r="AT390" s="140" t="s">
        <v>76</v>
      </c>
      <c r="AU390" s="140" t="s">
        <v>85</v>
      </c>
      <c r="AY390" s="132" t="s">
        <v>141</v>
      </c>
      <c r="BK390" s="141">
        <f>SUM(BK391:BK396)</f>
        <v>0</v>
      </c>
    </row>
    <row r="391" spans="1:65" s="2" customFormat="1" ht="16.5" customHeight="1">
      <c r="A391" s="32"/>
      <c r="B391" s="144"/>
      <c r="C391" s="145" t="s">
        <v>653</v>
      </c>
      <c r="D391" s="145" t="s">
        <v>143</v>
      </c>
      <c r="E391" s="146" t="s">
        <v>654</v>
      </c>
      <c r="F391" s="147" t="s">
        <v>655</v>
      </c>
      <c r="G391" s="148" t="s">
        <v>146</v>
      </c>
      <c r="H391" s="149">
        <v>3.84</v>
      </c>
      <c r="I391" s="150"/>
      <c r="J391" s="151">
        <f>ROUND(I391*H391,2)</f>
        <v>0</v>
      </c>
      <c r="K391" s="152"/>
      <c r="L391" s="33"/>
      <c r="M391" s="153" t="s">
        <v>1</v>
      </c>
      <c r="N391" s="154" t="s">
        <v>42</v>
      </c>
      <c r="O391" s="58"/>
      <c r="P391" s="155">
        <f>O391*H391</f>
        <v>0</v>
      </c>
      <c r="Q391" s="155">
        <v>0.00014</v>
      </c>
      <c r="R391" s="155">
        <f>Q391*H391</f>
        <v>0.0005376</v>
      </c>
      <c r="S391" s="155">
        <v>0</v>
      </c>
      <c r="T391" s="156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57" t="s">
        <v>223</v>
      </c>
      <c r="AT391" s="157" t="s">
        <v>143</v>
      </c>
      <c r="AU391" s="157" t="s">
        <v>87</v>
      </c>
      <c r="AY391" s="17" t="s">
        <v>141</v>
      </c>
      <c r="BE391" s="158">
        <f>IF(N391="základní",J391,0)</f>
        <v>0</v>
      </c>
      <c r="BF391" s="158">
        <f>IF(N391="snížená",J391,0)</f>
        <v>0</v>
      </c>
      <c r="BG391" s="158">
        <f>IF(N391="zákl. přenesená",J391,0)</f>
        <v>0</v>
      </c>
      <c r="BH391" s="158">
        <f>IF(N391="sníž. přenesená",J391,0)</f>
        <v>0</v>
      </c>
      <c r="BI391" s="158">
        <f>IF(N391="nulová",J391,0)</f>
        <v>0</v>
      </c>
      <c r="BJ391" s="17" t="s">
        <v>85</v>
      </c>
      <c r="BK391" s="158">
        <f>ROUND(I391*H391,2)</f>
        <v>0</v>
      </c>
      <c r="BL391" s="17" t="s">
        <v>223</v>
      </c>
      <c r="BM391" s="157" t="s">
        <v>656</v>
      </c>
    </row>
    <row r="392" spans="2:51" s="15" customFormat="1" ht="11.25">
      <c r="B392" s="176"/>
      <c r="D392" s="160" t="s">
        <v>149</v>
      </c>
      <c r="E392" s="177" t="s">
        <v>1</v>
      </c>
      <c r="F392" s="178" t="s">
        <v>164</v>
      </c>
      <c r="H392" s="177" t="s">
        <v>1</v>
      </c>
      <c r="I392" s="179"/>
      <c r="L392" s="176"/>
      <c r="M392" s="180"/>
      <c r="N392" s="181"/>
      <c r="O392" s="181"/>
      <c r="P392" s="181"/>
      <c r="Q392" s="181"/>
      <c r="R392" s="181"/>
      <c r="S392" s="181"/>
      <c r="T392" s="182"/>
      <c r="AT392" s="177" t="s">
        <v>149</v>
      </c>
      <c r="AU392" s="177" t="s">
        <v>87</v>
      </c>
      <c r="AV392" s="15" t="s">
        <v>85</v>
      </c>
      <c r="AW392" s="15" t="s">
        <v>32</v>
      </c>
      <c r="AX392" s="15" t="s">
        <v>77</v>
      </c>
      <c r="AY392" s="177" t="s">
        <v>141</v>
      </c>
    </row>
    <row r="393" spans="2:51" s="13" customFormat="1" ht="11.25">
      <c r="B393" s="159"/>
      <c r="D393" s="160" t="s">
        <v>149</v>
      </c>
      <c r="E393" s="161" t="s">
        <v>1</v>
      </c>
      <c r="F393" s="162" t="s">
        <v>657</v>
      </c>
      <c r="H393" s="163">
        <v>3.84</v>
      </c>
      <c r="I393" s="164"/>
      <c r="L393" s="159"/>
      <c r="M393" s="165"/>
      <c r="N393" s="166"/>
      <c r="O393" s="166"/>
      <c r="P393" s="166"/>
      <c r="Q393" s="166"/>
      <c r="R393" s="166"/>
      <c r="S393" s="166"/>
      <c r="T393" s="167"/>
      <c r="AT393" s="161" t="s">
        <v>149</v>
      </c>
      <c r="AU393" s="161" t="s">
        <v>87</v>
      </c>
      <c r="AV393" s="13" t="s">
        <v>87</v>
      </c>
      <c r="AW393" s="13" t="s">
        <v>32</v>
      </c>
      <c r="AX393" s="13" t="s">
        <v>77</v>
      </c>
      <c r="AY393" s="161" t="s">
        <v>141</v>
      </c>
    </row>
    <row r="394" spans="2:51" s="14" customFormat="1" ht="11.25">
      <c r="B394" s="168"/>
      <c r="D394" s="160" t="s">
        <v>149</v>
      </c>
      <c r="E394" s="169" t="s">
        <v>1</v>
      </c>
      <c r="F394" s="170" t="s">
        <v>151</v>
      </c>
      <c r="H394" s="171">
        <v>3.84</v>
      </c>
      <c r="I394" s="172"/>
      <c r="L394" s="168"/>
      <c r="M394" s="173"/>
      <c r="N394" s="174"/>
      <c r="O394" s="174"/>
      <c r="P394" s="174"/>
      <c r="Q394" s="174"/>
      <c r="R394" s="174"/>
      <c r="S394" s="174"/>
      <c r="T394" s="175"/>
      <c r="AT394" s="169" t="s">
        <v>149</v>
      </c>
      <c r="AU394" s="169" t="s">
        <v>87</v>
      </c>
      <c r="AV394" s="14" t="s">
        <v>147</v>
      </c>
      <c r="AW394" s="14" t="s">
        <v>32</v>
      </c>
      <c r="AX394" s="14" t="s">
        <v>85</v>
      </c>
      <c r="AY394" s="169" t="s">
        <v>141</v>
      </c>
    </row>
    <row r="395" spans="1:65" s="2" customFormat="1" ht="16.5" customHeight="1">
      <c r="A395" s="32"/>
      <c r="B395" s="144"/>
      <c r="C395" s="145" t="s">
        <v>658</v>
      </c>
      <c r="D395" s="145" t="s">
        <v>143</v>
      </c>
      <c r="E395" s="146" t="s">
        <v>659</v>
      </c>
      <c r="F395" s="147" t="s">
        <v>660</v>
      </c>
      <c r="G395" s="148" t="s">
        <v>146</v>
      </c>
      <c r="H395" s="149">
        <v>7.68</v>
      </c>
      <c r="I395" s="150"/>
      <c r="J395" s="151">
        <f>ROUND(I395*H395,2)</f>
        <v>0</v>
      </c>
      <c r="K395" s="152"/>
      <c r="L395" s="33"/>
      <c r="M395" s="153" t="s">
        <v>1</v>
      </c>
      <c r="N395" s="154" t="s">
        <v>42</v>
      </c>
      <c r="O395" s="58"/>
      <c r="P395" s="155">
        <f>O395*H395</f>
        <v>0</v>
      </c>
      <c r="Q395" s="155">
        <v>0.00012</v>
      </c>
      <c r="R395" s="155">
        <f>Q395*H395</f>
        <v>0.0009216</v>
      </c>
      <c r="S395" s="155">
        <v>0</v>
      </c>
      <c r="T395" s="156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57" t="s">
        <v>223</v>
      </c>
      <c r="AT395" s="157" t="s">
        <v>143</v>
      </c>
      <c r="AU395" s="157" t="s">
        <v>87</v>
      </c>
      <c r="AY395" s="17" t="s">
        <v>141</v>
      </c>
      <c r="BE395" s="158">
        <f>IF(N395="základní",J395,0)</f>
        <v>0</v>
      </c>
      <c r="BF395" s="158">
        <f>IF(N395="snížená",J395,0)</f>
        <v>0</v>
      </c>
      <c r="BG395" s="158">
        <f>IF(N395="zákl. přenesená",J395,0)</f>
        <v>0</v>
      </c>
      <c r="BH395" s="158">
        <f>IF(N395="sníž. přenesená",J395,0)</f>
        <v>0</v>
      </c>
      <c r="BI395" s="158">
        <f>IF(N395="nulová",J395,0)</f>
        <v>0</v>
      </c>
      <c r="BJ395" s="17" t="s">
        <v>85</v>
      </c>
      <c r="BK395" s="158">
        <f>ROUND(I395*H395,2)</f>
        <v>0</v>
      </c>
      <c r="BL395" s="17" t="s">
        <v>223</v>
      </c>
      <c r="BM395" s="157" t="s">
        <v>661</v>
      </c>
    </row>
    <row r="396" spans="2:51" s="13" customFormat="1" ht="11.25">
      <c r="B396" s="159"/>
      <c r="D396" s="160" t="s">
        <v>149</v>
      </c>
      <c r="E396" s="161" t="s">
        <v>1</v>
      </c>
      <c r="F396" s="162" t="s">
        <v>662</v>
      </c>
      <c r="H396" s="163">
        <v>7.68</v>
      </c>
      <c r="I396" s="164"/>
      <c r="L396" s="159"/>
      <c r="M396" s="165"/>
      <c r="N396" s="166"/>
      <c r="O396" s="166"/>
      <c r="P396" s="166"/>
      <c r="Q396" s="166"/>
      <c r="R396" s="166"/>
      <c r="S396" s="166"/>
      <c r="T396" s="167"/>
      <c r="AT396" s="161" t="s">
        <v>149</v>
      </c>
      <c r="AU396" s="161" t="s">
        <v>87</v>
      </c>
      <c r="AV396" s="13" t="s">
        <v>87</v>
      </c>
      <c r="AW396" s="13" t="s">
        <v>32</v>
      </c>
      <c r="AX396" s="13" t="s">
        <v>85</v>
      </c>
      <c r="AY396" s="161" t="s">
        <v>141</v>
      </c>
    </row>
    <row r="397" spans="2:63" s="12" customFormat="1" ht="22.9" customHeight="1">
      <c r="B397" s="131"/>
      <c r="D397" s="132" t="s">
        <v>76</v>
      </c>
      <c r="E397" s="142" t="s">
        <v>663</v>
      </c>
      <c r="F397" s="142" t="s">
        <v>664</v>
      </c>
      <c r="I397" s="134"/>
      <c r="J397" s="143">
        <f>BK397</f>
        <v>0</v>
      </c>
      <c r="L397" s="131"/>
      <c r="M397" s="136"/>
      <c r="N397" s="137"/>
      <c r="O397" s="137"/>
      <c r="P397" s="138">
        <f>SUM(P398:P404)</f>
        <v>0</v>
      </c>
      <c r="Q397" s="137"/>
      <c r="R397" s="138">
        <f>SUM(R398:R404)</f>
        <v>0.03244058</v>
      </c>
      <c r="S397" s="137"/>
      <c r="T397" s="139">
        <f>SUM(T398:T404)</f>
        <v>0</v>
      </c>
      <c r="AR397" s="132" t="s">
        <v>87</v>
      </c>
      <c r="AT397" s="140" t="s">
        <v>76</v>
      </c>
      <c r="AU397" s="140" t="s">
        <v>85</v>
      </c>
      <c r="AY397" s="132" t="s">
        <v>141</v>
      </c>
      <c r="BK397" s="141">
        <f>SUM(BK398:BK404)</f>
        <v>0</v>
      </c>
    </row>
    <row r="398" spans="1:65" s="2" customFormat="1" ht="16.5" customHeight="1">
      <c r="A398" s="32"/>
      <c r="B398" s="144"/>
      <c r="C398" s="145" t="s">
        <v>665</v>
      </c>
      <c r="D398" s="145" t="s">
        <v>143</v>
      </c>
      <c r="E398" s="146" t="s">
        <v>666</v>
      </c>
      <c r="F398" s="147" t="s">
        <v>667</v>
      </c>
      <c r="G398" s="148" t="s">
        <v>146</v>
      </c>
      <c r="H398" s="149">
        <v>70.523</v>
      </c>
      <c r="I398" s="150"/>
      <c r="J398" s="151">
        <f>ROUND(I398*H398,2)</f>
        <v>0</v>
      </c>
      <c r="K398" s="152"/>
      <c r="L398" s="33"/>
      <c r="M398" s="153" t="s">
        <v>1</v>
      </c>
      <c r="N398" s="154" t="s">
        <v>42</v>
      </c>
      <c r="O398" s="58"/>
      <c r="P398" s="155">
        <f>O398*H398</f>
        <v>0</v>
      </c>
      <c r="Q398" s="155">
        <v>0.0002</v>
      </c>
      <c r="R398" s="155">
        <f>Q398*H398</f>
        <v>0.0141046</v>
      </c>
      <c r="S398" s="155">
        <v>0</v>
      </c>
      <c r="T398" s="156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57" t="s">
        <v>223</v>
      </c>
      <c r="AT398" s="157" t="s">
        <v>143</v>
      </c>
      <c r="AU398" s="157" t="s">
        <v>87</v>
      </c>
      <c r="AY398" s="17" t="s">
        <v>141</v>
      </c>
      <c r="BE398" s="158">
        <f>IF(N398="základní",J398,0)</f>
        <v>0</v>
      </c>
      <c r="BF398" s="158">
        <f>IF(N398="snížená",J398,0)</f>
        <v>0</v>
      </c>
      <c r="BG398" s="158">
        <f>IF(N398="zákl. přenesená",J398,0)</f>
        <v>0</v>
      </c>
      <c r="BH398" s="158">
        <f>IF(N398="sníž. přenesená",J398,0)</f>
        <v>0</v>
      </c>
      <c r="BI398" s="158">
        <f>IF(N398="nulová",J398,0)</f>
        <v>0</v>
      </c>
      <c r="BJ398" s="17" t="s">
        <v>85</v>
      </c>
      <c r="BK398" s="158">
        <f>ROUND(I398*H398,2)</f>
        <v>0</v>
      </c>
      <c r="BL398" s="17" t="s">
        <v>223</v>
      </c>
      <c r="BM398" s="157" t="s">
        <v>668</v>
      </c>
    </row>
    <row r="399" spans="2:51" s="15" customFormat="1" ht="11.25">
      <c r="B399" s="176"/>
      <c r="D399" s="160" t="s">
        <v>149</v>
      </c>
      <c r="E399" s="177" t="s">
        <v>1</v>
      </c>
      <c r="F399" s="178" t="s">
        <v>318</v>
      </c>
      <c r="H399" s="177" t="s">
        <v>1</v>
      </c>
      <c r="I399" s="179"/>
      <c r="L399" s="176"/>
      <c r="M399" s="180"/>
      <c r="N399" s="181"/>
      <c r="O399" s="181"/>
      <c r="P399" s="181"/>
      <c r="Q399" s="181"/>
      <c r="R399" s="181"/>
      <c r="S399" s="181"/>
      <c r="T399" s="182"/>
      <c r="AT399" s="177" t="s">
        <v>149</v>
      </c>
      <c r="AU399" s="177" t="s">
        <v>87</v>
      </c>
      <c r="AV399" s="15" t="s">
        <v>85</v>
      </c>
      <c r="AW399" s="15" t="s">
        <v>32</v>
      </c>
      <c r="AX399" s="15" t="s">
        <v>77</v>
      </c>
      <c r="AY399" s="177" t="s">
        <v>141</v>
      </c>
    </row>
    <row r="400" spans="2:51" s="13" customFormat="1" ht="11.25">
      <c r="B400" s="159"/>
      <c r="D400" s="160" t="s">
        <v>149</v>
      </c>
      <c r="E400" s="161" t="s">
        <v>1</v>
      </c>
      <c r="F400" s="162" t="s">
        <v>319</v>
      </c>
      <c r="H400" s="163">
        <v>66.923</v>
      </c>
      <c r="I400" s="164"/>
      <c r="L400" s="159"/>
      <c r="M400" s="165"/>
      <c r="N400" s="166"/>
      <c r="O400" s="166"/>
      <c r="P400" s="166"/>
      <c r="Q400" s="166"/>
      <c r="R400" s="166"/>
      <c r="S400" s="166"/>
      <c r="T400" s="167"/>
      <c r="AT400" s="161" t="s">
        <v>149</v>
      </c>
      <c r="AU400" s="161" t="s">
        <v>87</v>
      </c>
      <c r="AV400" s="13" t="s">
        <v>87</v>
      </c>
      <c r="AW400" s="13" t="s">
        <v>32</v>
      </c>
      <c r="AX400" s="13" t="s">
        <v>77</v>
      </c>
      <c r="AY400" s="161" t="s">
        <v>141</v>
      </c>
    </row>
    <row r="401" spans="2:51" s="15" customFormat="1" ht="11.25">
      <c r="B401" s="176"/>
      <c r="D401" s="160" t="s">
        <v>149</v>
      </c>
      <c r="E401" s="177" t="s">
        <v>1</v>
      </c>
      <c r="F401" s="178" t="s">
        <v>669</v>
      </c>
      <c r="H401" s="177" t="s">
        <v>1</v>
      </c>
      <c r="I401" s="179"/>
      <c r="L401" s="176"/>
      <c r="M401" s="180"/>
      <c r="N401" s="181"/>
      <c r="O401" s="181"/>
      <c r="P401" s="181"/>
      <c r="Q401" s="181"/>
      <c r="R401" s="181"/>
      <c r="S401" s="181"/>
      <c r="T401" s="182"/>
      <c r="AT401" s="177" t="s">
        <v>149</v>
      </c>
      <c r="AU401" s="177" t="s">
        <v>87</v>
      </c>
      <c r="AV401" s="15" t="s">
        <v>85</v>
      </c>
      <c r="AW401" s="15" t="s">
        <v>32</v>
      </c>
      <c r="AX401" s="15" t="s">
        <v>77</v>
      </c>
      <c r="AY401" s="177" t="s">
        <v>141</v>
      </c>
    </row>
    <row r="402" spans="2:51" s="13" customFormat="1" ht="11.25">
      <c r="B402" s="159"/>
      <c r="D402" s="160" t="s">
        <v>149</v>
      </c>
      <c r="E402" s="161" t="s">
        <v>1</v>
      </c>
      <c r="F402" s="162" t="s">
        <v>670</v>
      </c>
      <c r="H402" s="163">
        <v>3.6</v>
      </c>
      <c r="I402" s="164"/>
      <c r="L402" s="159"/>
      <c r="M402" s="165"/>
      <c r="N402" s="166"/>
      <c r="O402" s="166"/>
      <c r="P402" s="166"/>
      <c r="Q402" s="166"/>
      <c r="R402" s="166"/>
      <c r="S402" s="166"/>
      <c r="T402" s="167"/>
      <c r="AT402" s="161" t="s">
        <v>149</v>
      </c>
      <c r="AU402" s="161" t="s">
        <v>87</v>
      </c>
      <c r="AV402" s="13" t="s">
        <v>87</v>
      </c>
      <c r="AW402" s="13" t="s">
        <v>32</v>
      </c>
      <c r="AX402" s="13" t="s">
        <v>77</v>
      </c>
      <c r="AY402" s="161" t="s">
        <v>141</v>
      </c>
    </row>
    <row r="403" spans="2:51" s="14" customFormat="1" ht="11.25">
      <c r="B403" s="168"/>
      <c r="D403" s="160" t="s">
        <v>149</v>
      </c>
      <c r="E403" s="169" t="s">
        <v>1</v>
      </c>
      <c r="F403" s="170" t="s">
        <v>151</v>
      </c>
      <c r="H403" s="171">
        <v>70.523</v>
      </c>
      <c r="I403" s="172"/>
      <c r="L403" s="168"/>
      <c r="M403" s="173"/>
      <c r="N403" s="174"/>
      <c r="O403" s="174"/>
      <c r="P403" s="174"/>
      <c r="Q403" s="174"/>
      <c r="R403" s="174"/>
      <c r="S403" s="174"/>
      <c r="T403" s="175"/>
      <c r="AT403" s="169" t="s">
        <v>149</v>
      </c>
      <c r="AU403" s="169" t="s">
        <v>87</v>
      </c>
      <c r="AV403" s="14" t="s">
        <v>147</v>
      </c>
      <c r="AW403" s="14" t="s">
        <v>32</v>
      </c>
      <c r="AX403" s="14" t="s">
        <v>85</v>
      </c>
      <c r="AY403" s="169" t="s">
        <v>141</v>
      </c>
    </row>
    <row r="404" spans="1:65" s="2" customFormat="1" ht="16.5" customHeight="1">
      <c r="A404" s="32"/>
      <c r="B404" s="144"/>
      <c r="C404" s="145" t="s">
        <v>671</v>
      </c>
      <c r="D404" s="145" t="s">
        <v>143</v>
      </c>
      <c r="E404" s="146" t="s">
        <v>672</v>
      </c>
      <c r="F404" s="147" t="s">
        <v>673</v>
      </c>
      <c r="G404" s="148" t="s">
        <v>146</v>
      </c>
      <c r="H404" s="149">
        <v>70.523</v>
      </c>
      <c r="I404" s="150"/>
      <c r="J404" s="151">
        <f>ROUND(I404*H404,2)</f>
        <v>0</v>
      </c>
      <c r="K404" s="152"/>
      <c r="L404" s="33"/>
      <c r="M404" s="153" t="s">
        <v>1</v>
      </c>
      <c r="N404" s="154" t="s">
        <v>42</v>
      </c>
      <c r="O404" s="58"/>
      <c r="P404" s="155">
        <f>O404*H404</f>
        <v>0</v>
      </c>
      <c r="Q404" s="155">
        <v>0.00026</v>
      </c>
      <c r="R404" s="155">
        <f>Q404*H404</f>
        <v>0.018335979999999998</v>
      </c>
      <c r="S404" s="155">
        <v>0</v>
      </c>
      <c r="T404" s="156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57" t="s">
        <v>223</v>
      </c>
      <c r="AT404" s="157" t="s">
        <v>143</v>
      </c>
      <c r="AU404" s="157" t="s">
        <v>87</v>
      </c>
      <c r="AY404" s="17" t="s">
        <v>141</v>
      </c>
      <c r="BE404" s="158">
        <f>IF(N404="základní",J404,0)</f>
        <v>0</v>
      </c>
      <c r="BF404" s="158">
        <f>IF(N404="snížená",J404,0)</f>
        <v>0</v>
      </c>
      <c r="BG404" s="158">
        <f>IF(N404="zákl. přenesená",J404,0)</f>
        <v>0</v>
      </c>
      <c r="BH404" s="158">
        <f>IF(N404="sníž. přenesená",J404,0)</f>
        <v>0</v>
      </c>
      <c r="BI404" s="158">
        <f>IF(N404="nulová",J404,0)</f>
        <v>0</v>
      </c>
      <c r="BJ404" s="17" t="s">
        <v>85</v>
      </c>
      <c r="BK404" s="158">
        <f>ROUND(I404*H404,2)</f>
        <v>0</v>
      </c>
      <c r="BL404" s="17" t="s">
        <v>223</v>
      </c>
      <c r="BM404" s="157" t="s">
        <v>674</v>
      </c>
    </row>
    <row r="405" spans="2:63" s="12" customFormat="1" ht="25.9" customHeight="1">
      <c r="B405" s="131"/>
      <c r="D405" s="132" t="s">
        <v>76</v>
      </c>
      <c r="E405" s="133" t="s">
        <v>675</v>
      </c>
      <c r="F405" s="133" t="s">
        <v>676</v>
      </c>
      <c r="I405" s="134"/>
      <c r="J405" s="135">
        <f>BK405</f>
        <v>0</v>
      </c>
      <c r="L405" s="131"/>
      <c r="M405" s="136"/>
      <c r="N405" s="137"/>
      <c r="O405" s="137"/>
      <c r="P405" s="138">
        <f>P406+P408</f>
        <v>0</v>
      </c>
      <c r="Q405" s="137"/>
      <c r="R405" s="138">
        <f>R406+R408</f>
        <v>0</v>
      </c>
      <c r="S405" s="137"/>
      <c r="T405" s="139">
        <f>T406+T408</f>
        <v>0</v>
      </c>
      <c r="AR405" s="132" t="s">
        <v>166</v>
      </c>
      <c r="AT405" s="140" t="s">
        <v>76</v>
      </c>
      <c r="AU405" s="140" t="s">
        <v>77</v>
      </c>
      <c r="AY405" s="132" t="s">
        <v>141</v>
      </c>
      <c r="BK405" s="141">
        <f>BK406+BK408</f>
        <v>0</v>
      </c>
    </row>
    <row r="406" spans="2:63" s="12" customFormat="1" ht="22.9" customHeight="1">
      <c r="B406" s="131"/>
      <c r="D406" s="132" t="s">
        <v>76</v>
      </c>
      <c r="E406" s="142" t="s">
        <v>677</v>
      </c>
      <c r="F406" s="142" t="s">
        <v>678</v>
      </c>
      <c r="I406" s="134"/>
      <c r="J406" s="143">
        <f>BK406</f>
        <v>0</v>
      </c>
      <c r="L406" s="131"/>
      <c r="M406" s="136"/>
      <c r="N406" s="137"/>
      <c r="O406" s="137"/>
      <c r="P406" s="138">
        <f>P407</f>
        <v>0</v>
      </c>
      <c r="Q406" s="137"/>
      <c r="R406" s="138">
        <f>R407</f>
        <v>0</v>
      </c>
      <c r="S406" s="137"/>
      <c r="T406" s="139">
        <f>T407</f>
        <v>0</v>
      </c>
      <c r="AR406" s="132" t="s">
        <v>166</v>
      </c>
      <c r="AT406" s="140" t="s">
        <v>76</v>
      </c>
      <c r="AU406" s="140" t="s">
        <v>85</v>
      </c>
      <c r="AY406" s="132" t="s">
        <v>141</v>
      </c>
      <c r="BK406" s="141">
        <f>BK407</f>
        <v>0</v>
      </c>
    </row>
    <row r="407" spans="1:65" s="2" customFormat="1" ht="16.5" customHeight="1">
      <c r="A407" s="32"/>
      <c r="B407" s="144"/>
      <c r="C407" s="145" t="s">
        <v>679</v>
      </c>
      <c r="D407" s="145" t="s">
        <v>143</v>
      </c>
      <c r="E407" s="146" t="s">
        <v>680</v>
      </c>
      <c r="F407" s="147" t="s">
        <v>678</v>
      </c>
      <c r="G407" s="148" t="s">
        <v>681</v>
      </c>
      <c r="H407" s="149">
        <v>4</v>
      </c>
      <c r="I407" s="150"/>
      <c r="J407" s="151">
        <f>ROUND(I407*H407,2)</f>
        <v>0</v>
      </c>
      <c r="K407" s="152"/>
      <c r="L407" s="33"/>
      <c r="M407" s="153" t="s">
        <v>1</v>
      </c>
      <c r="N407" s="154" t="s">
        <v>42</v>
      </c>
      <c r="O407" s="58"/>
      <c r="P407" s="155">
        <f>O407*H407</f>
        <v>0</v>
      </c>
      <c r="Q407" s="155">
        <v>0</v>
      </c>
      <c r="R407" s="155">
        <f>Q407*H407</f>
        <v>0</v>
      </c>
      <c r="S407" s="155">
        <v>0</v>
      </c>
      <c r="T407" s="156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57" t="s">
        <v>682</v>
      </c>
      <c r="AT407" s="157" t="s">
        <v>143</v>
      </c>
      <c r="AU407" s="157" t="s">
        <v>87</v>
      </c>
      <c r="AY407" s="17" t="s">
        <v>141</v>
      </c>
      <c r="BE407" s="158">
        <f>IF(N407="základní",J407,0)</f>
        <v>0</v>
      </c>
      <c r="BF407" s="158">
        <f>IF(N407="snížená",J407,0)</f>
        <v>0</v>
      </c>
      <c r="BG407" s="158">
        <f>IF(N407="zákl. přenesená",J407,0)</f>
        <v>0</v>
      </c>
      <c r="BH407" s="158">
        <f>IF(N407="sníž. přenesená",J407,0)</f>
        <v>0</v>
      </c>
      <c r="BI407" s="158">
        <f>IF(N407="nulová",J407,0)</f>
        <v>0</v>
      </c>
      <c r="BJ407" s="17" t="s">
        <v>85</v>
      </c>
      <c r="BK407" s="158">
        <f>ROUND(I407*H407,2)</f>
        <v>0</v>
      </c>
      <c r="BL407" s="17" t="s">
        <v>682</v>
      </c>
      <c r="BM407" s="157" t="s">
        <v>683</v>
      </c>
    </row>
    <row r="408" spans="2:63" s="12" customFormat="1" ht="22.9" customHeight="1">
      <c r="B408" s="131"/>
      <c r="D408" s="132" t="s">
        <v>76</v>
      </c>
      <c r="E408" s="142" t="s">
        <v>684</v>
      </c>
      <c r="F408" s="142" t="s">
        <v>685</v>
      </c>
      <c r="I408" s="134"/>
      <c r="J408" s="143">
        <f>BK408</f>
        <v>0</v>
      </c>
      <c r="L408" s="131"/>
      <c r="M408" s="136"/>
      <c r="N408" s="137"/>
      <c r="O408" s="137"/>
      <c r="P408" s="138">
        <f>P409</f>
        <v>0</v>
      </c>
      <c r="Q408" s="137"/>
      <c r="R408" s="138">
        <f>R409</f>
        <v>0</v>
      </c>
      <c r="S408" s="137"/>
      <c r="T408" s="139">
        <f>T409</f>
        <v>0</v>
      </c>
      <c r="AR408" s="132" t="s">
        <v>166</v>
      </c>
      <c r="AT408" s="140" t="s">
        <v>76</v>
      </c>
      <c r="AU408" s="140" t="s">
        <v>85</v>
      </c>
      <c r="AY408" s="132" t="s">
        <v>141</v>
      </c>
      <c r="BK408" s="141">
        <f>BK409</f>
        <v>0</v>
      </c>
    </row>
    <row r="409" spans="1:65" s="2" customFormat="1" ht="16.5" customHeight="1">
      <c r="A409" s="32"/>
      <c r="B409" s="144"/>
      <c r="C409" s="145" t="s">
        <v>686</v>
      </c>
      <c r="D409" s="145" t="s">
        <v>143</v>
      </c>
      <c r="E409" s="146" t="s">
        <v>687</v>
      </c>
      <c r="F409" s="147" t="s">
        <v>685</v>
      </c>
      <c r="G409" s="148" t="s">
        <v>681</v>
      </c>
      <c r="H409" s="149">
        <v>4</v>
      </c>
      <c r="I409" s="150"/>
      <c r="J409" s="151">
        <f>ROUND(I409*H409,2)</f>
        <v>0</v>
      </c>
      <c r="K409" s="152"/>
      <c r="L409" s="33"/>
      <c r="M409" s="195" t="s">
        <v>1</v>
      </c>
      <c r="N409" s="196" t="s">
        <v>42</v>
      </c>
      <c r="O409" s="197"/>
      <c r="P409" s="198">
        <f>O409*H409</f>
        <v>0</v>
      </c>
      <c r="Q409" s="198">
        <v>0</v>
      </c>
      <c r="R409" s="198">
        <f>Q409*H409</f>
        <v>0</v>
      </c>
      <c r="S409" s="198">
        <v>0</v>
      </c>
      <c r="T409" s="19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57" t="s">
        <v>682</v>
      </c>
      <c r="AT409" s="157" t="s">
        <v>143</v>
      </c>
      <c r="AU409" s="157" t="s">
        <v>87</v>
      </c>
      <c r="AY409" s="17" t="s">
        <v>141</v>
      </c>
      <c r="BE409" s="158">
        <f>IF(N409="základní",J409,0)</f>
        <v>0</v>
      </c>
      <c r="BF409" s="158">
        <f>IF(N409="snížená",J409,0)</f>
        <v>0</v>
      </c>
      <c r="BG409" s="158">
        <f>IF(N409="zákl. přenesená",J409,0)</f>
        <v>0</v>
      </c>
      <c r="BH409" s="158">
        <f>IF(N409="sníž. přenesená",J409,0)</f>
        <v>0</v>
      </c>
      <c r="BI409" s="158">
        <f>IF(N409="nulová",J409,0)</f>
        <v>0</v>
      </c>
      <c r="BJ409" s="17" t="s">
        <v>85</v>
      </c>
      <c r="BK409" s="158">
        <f>ROUND(I409*H409,2)</f>
        <v>0</v>
      </c>
      <c r="BL409" s="17" t="s">
        <v>682</v>
      </c>
      <c r="BM409" s="157" t="s">
        <v>688</v>
      </c>
    </row>
    <row r="410" spans="1:31" s="2" customFormat="1" ht="6.95" customHeight="1">
      <c r="A410" s="32"/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33"/>
      <c r="M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</row>
  </sheetData>
  <autoFilter ref="C136:K409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97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15</v>
      </c>
      <c r="L6" s="20"/>
    </row>
    <row r="7" spans="2:12" s="1" customFormat="1" ht="16.5" customHeight="1">
      <c r="B7" s="20"/>
      <c r="E7" s="239" t="str">
        <f>'Rekapitulace stavby'!K6</f>
        <v>Hříbárna Nový Dvůr - podlahy stájí</v>
      </c>
      <c r="F7" s="240"/>
      <c r="G7" s="240"/>
      <c r="H7" s="240"/>
      <c r="L7" s="20"/>
    </row>
    <row r="8" spans="1:31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0" t="s">
        <v>689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'Rekapitulace stavby'!AN8</f>
        <v>18. 9. 2023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2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2" t="str">
        <f>'Rekapitulace stavby'!E14</f>
        <v>Vyplň údaj</v>
      </c>
      <c r="F18" s="222"/>
      <c r="G18" s="222"/>
      <c r="H18" s="222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24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59.25" customHeight="1">
      <c r="A27" s="94"/>
      <c r="B27" s="95"/>
      <c r="C27" s="94"/>
      <c r="D27" s="94"/>
      <c r="E27" s="227" t="s">
        <v>36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ROUND(J135,2)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ROUND((SUM(BE135:BE364)),2)</f>
        <v>0</v>
      </c>
      <c r="G33" s="32"/>
      <c r="H33" s="32"/>
      <c r="I33" s="100">
        <v>0.21</v>
      </c>
      <c r="J33" s="99">
        <f>ROUND(((SUM(BE135:BE364))*I33),2)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ROUND((SUM(BF135:BF364)),2)</f>
        <v>0</v>
      </c>
      <c r="G34" s="32"/>
      <c r="H34" s="32"/>
      <c r="I34" s="100">
        <v>0.15</v>
      </c>
      <c r="J34" s="99">
        <f>ROUND(((SUM(BF135:BF364))*I34),2)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ROUND((SUM(BG135:BG364)),2)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ROUND((SUM(BH135:BH364)),2)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ROUND((SUM(BI135:BI364)),2)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39" t="str">
        <f>E7</f>
        <v>Hříbárna Nový Dvůr - podlahy stájí</v>
      </c>
      <c r="F85" s="240"/>
      <c r="G85" s="240"/>
      <c r="H85" s="24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0" t="str">
        <f>E9</f>
        <v>0923-01.2 - Stáj 2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19</v>
      </c>
      <c r="D89" s="32"/>
      <c r="E89" s="32"/>
      <c r="F89" s="25" t="str">
        <f>F12</f>
        <v>49/4 k.ú. Nový Dvůr</v>
      </c>
      <c r="G89" s="32"/>
      <c r="H89" s="32"/>
      <c r="I89" s="27" t="s">
        <v>21</v>
      </c>
      <c r="J89" s="55" t="str">
        <f>IF(J12="","",J12)</f>
        <v>18. 9. 2023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23</v>
      </c>
      <c r="D91" s="32"/>
      <c r="E91" s="32"/>
      <c r="F91" s="25" t="str">
        <f>E15</f>
        <v xml:space="preserve">Zemský hřebčinec Písek s.p.o., U hřebčince 479, P </v>
      </c>
      <c r="G91" s="32"/>
      <c r="H91" s="32"/>
      <c r="I91" s="27" t="s">
        <v>29</v>
      </c>
      <c r="J91" s="30" t="str">
        <f>E21</f>
        <v>Ing. Petr Černý Projekční kancelář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Jindřich  J u k l  tel.: 602558222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103</v>
      </c>
      <c r="D96" s="32"/>
      <c r="E96" s="32"/>
      <c r="F96" s="32"/>
      <c r="G96" s="32"/>
      <c r="H96" s="32"/>
      <c r="I96" s="32"/>
      <c r="J96" s="71">
        <f>J135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2:12" s="9" customFormat="1" ht="24.95" customHeight="1">
      <c r="B97" s="112"/>
      <c r="D97" s="113" t="s">
        <v>105</v>
      </c>
      <c r="E97" s="114"/>
      <c r="F97" s="114"/>
      <c r="G97" s="114"/>
      <c r="H97" s="114"/>
      <c r="I97" s="114"/>
      <c r="J97" s="115">
        <f>J136</f>
        <v>0</v>
      </c>
      <c r="L97" s="112"/>
    </row>
    <row r="98" spans="2:12" s="10" customFormat="1" ht="19.9" customHeight="1">
      <c r="B98" s="116"/>
      <c r="D98" s="117" t="s">
        <v>106</v>
      </c>
      <c r="E98" s="118"/>
      <c r="F98" s="118"/>
      <c r="G98" s="118"/>
      <c r="H98" s="118"/>
      <c r="I98" s="118"/>
      <c r="J98" s="119">
        <f>J137</f>
        <v>0</v>
      </c>
      <c r="L98" s="116"/>
    </row>
    <row r="99" spans="2:12" s="10" customFormat="1" ht="19.9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J171</f>
        <v>0</v>
      </c>
      <c r="L99" s="116"/>
    </row>
    <row r="100" spans="2:12" s="10" customFormat="1" ht="19.9" customHeight="1">
      <c r="B100" s="116"/>
      <c r="D100" s="117" t="s">
        <v>109</v>
      </c>
      <c r="E100" s="118"/>
      <c r="F100" s="118"/>
      <c r="G100" s="118"/>
      <c r="H100" s="118"/>
      <c r="I100" s="118"/>
      <c r="J100" s="119">
        <f>J205</f>
        <v>0</v>
      </c>
      <c r="L100" s="116"/>
    </row>
    <row r="101" spans="2:12" s="10" customFormat="1" ht="19.9" customHeight="1">
      <c r="B101" s="116"/>
      <c r="D101" s="117" t="s">
        <v>110</v>
      </c>
      <c r="E101" s="118"/>
      <c r="F101" s="118"/>
      <c r="G101" s="118"/>
      <c r="H101" s="118"/>
      <c r="I101" s="118"/>
      <c r="J101" s="119">
        <f>J209</f>
        <v>0</v>
      </c>
      <c r="L101" s="116"/>
    </row>
    <row r="102" spans="2:12" s="10" customFormat="1" ht="19.9" customHeight="1">
      <c r="B102" s="116"/>
      <c r="D102" s="117" t="s">
        <v>111</v>
      </c>
      <c r="E102" s="118"/>
      <c r="F102" s="118"/>
      <c r="G102" s="118"/>
      <c r="H102" s="118"/>
      <c r="I102" s="118"/>
      <c r="J102" s="119">
        <f>J217</f>
        <v>0</v>
      </c>
      <c r="L102" s="116"/>
    </row>
    <row r="103" spans="2:12" s="10" customFormat="1" ht="19.9" customHeight="1">
      <c r="B103" s="116"/>
      <c r="D103" s="117" t="s">
        <v>112</v>
      </c>
      <c r="E103" s="118"/>
      <c r="F103" s="118"/>
      <c r="G103" s="118"/>
      <c r="H103" s="118"/>
      <c r="I103" s="118"/>
      <c r="J103" s="119">
        <f>J245</f>
        <v>0</v>
      </c>
      <c r="L103" s="116"/>
    </row>
    <row r="104" spans="2:12" s="10" customFormat="1" ht="19.9" customHeight="1">
      <c r="B104" s="116"/>
      <c r="D104" s="117" t="s">
        <v>113</v>
      </c>
      <c r="E104" s="118"/>
      <c r="F104" s="118"/>
      <c r="G104" s="118"/>
      <c r="H104" s="118"/>
      <c r="I104" s="118"/>
      <c r="J104" s="119">
        <f>J272</f>
        <v>0</v>
      </c>
      <c r="L104" s="116"/>
    </row>
    <row r="105" spans="2:12" s="10" customFormat="1" ht="19.9" customHeight="1">
      <c r="B105" s="116"/>
      <c r="D105" s="117" t="s">
        <v>114</v>
      </c>
      <c r="E105" s="118"/>
      <c r="F105" s="118"/>
      <c r="G105" s="118"/>
      <c r="H105" s="118"/>
      <c r="I105" s="118"/>
      <c r="J105" s="119">
        <f>J299</f>
        <v>0</v>
      </c>
      <c r="L105" s="116"/>
    </row>
    <row r="106" spans="2:12" s="10" customFormat="1" ht="19.9" customHeight="1">
      <c r="B106" s="116"/>
      <c r="D106" s="117" t="s">
        <v>115</v>
      </c>
      <c r="E106" s="118"/>
      <c r="F106" s="118"/>
      <c r="G106" s="118"/>
      <c r="H106" s="118"/>
      <c r="I106" s="118"/>
      <c r="J106" s="119">
        <f>J306</f>
        <v>0</v>
      </c>
      <c r="L106" s="116"/>
    </row>
    <row r="107" spans="2:12" s="9" customFormat="1" ht="24.95" customHeight="1">
      <c r="B107" s="112"/>
      <c r="D107" s="113" t="s">
        <v>116</v>
      </c>
      <c r="E107" s="114"/>
      <c r="F107" s="114"/>
      <c r="G107" s="114"/>
      <c r="H107" s="114"/>
      <c r="I107" s="114"/>
      <c r="J107" s="115">
        <f>J308</f>
        <v>0</v>
      </c>
      <c r="L107" s="112"/>
    </row>
    <row r="108" spans="2:12" s="10" customFormat="1" ht="19.9" customHeight="1">
      <c r="B108" s="116"/>
      <c r="D108" s="117" t="s">
        <v>117</v>
      </c>
      <c r="E108" s="118"/>
      <c r="F108" s="118"/>
      <c r="G108" s="118"/>
      <c r="H108" s="118"/>
      <c r="I108" s="118"/>
      <c r="J108" s="119">
        <f>J309</f>
        <v>0</v>
      </c>
      <c r="L108" s="116"/>
    </row>
    <row r="109" spans="2:12" s="10" customFormat="1" ht="19.9" customHeight="1">
      <c r="B109" s="116"/>
      <c r="D109" s="117" t="s">
        <v>119</v>
      </c>
      <c r="E109" s="118"/>
      <c r="F109" s="118"/>
      <c r="G109" s="118"/>
      <c r="H109" s="118"/>
      <c r="I109" s="118"/>
      <c r="J109" s="119">
        <f>J325</f>
        <v>0</v>
      </c>
      <c r="L109" s="116"/>
    </row>
    <row r="110" spans="2:12" s="10" customFormat="1" ht="19.9" customHeight="1">
      <c r="B110" s="116"/>
      <c r="D110" s="117" t="s">
        <v>120</v>
      </c>
      <c r="E110" s="118"/>
      <c r="F110" s="118"/>
      <c r="G110" s="118"/>
      <c r="H110" s="118"/>
      <c r="I110" s="118"/>
      <c r="J110" s="119">
        <f>J329</f>
        <v>0</v>
      </c>
      <c r="L110" s="116"/>
    </row>
    <row r="111" spans="2:12" s="10" customFormat="1" ht="19.9" customHeight="1">
      <c r="B111" s="116"/>
      <c r="D111" s="117" t="s">
        <v>121</v>
      </c>
      <c r="E111" s="118"/>
      <c r="F111" s="118"/>
      <c r="G111" s="118"/>
      <c r="H111" s="118"/>
      <c r="I111" s="118"/>
      <c r="J111" s="119">
        <f>J345</f>
        <v>0</v>
      </c>
      <c r="L111" s="116"/>
    </row>
    <row r="112" spans="2:12" s="10" customFormat="1" ht="19.9" customHeight="1">
      <c r="B112" s="116"/>
      <c r="D112" s="117" t="s">
        <v>122</v>
      </c>
      <c r="E112" s="118"/>
      <c r="F112" s="118"/>
      <c r="G112" s="118"/>
      <c r="H112" s="118"/>
      <c r="I112" s="118"/>
      <c r="J112" s="119">
        <f>J352</f>
        <v>0</v>
      </c>
      <c r="L112" s="116"/>
    </row>
    <row r="113" spans="2:12" s="9" customFormat="1" ht="24.95" customHeight="1">
      <c r="B113" s="112"/>
      <c r="D113" s="113" t="s">
        <v>123</v>
      </c>
      <c r="E113" s="114"/>
      <c r="F113" s="114"/>
      <c r="G113" s="114"/>
      <c r="H113" s="114"/>
      <c r="I113" s="114"/>
      <c r="J113" s="115">
        <f>J360</f>
        <v>0</v>
      </c>
      <c r="L113" s="112"/>
    </row>
    <row r="114" spans="2:12" s="10" customFormat="1" ht="19.9" customHeight="1">
      <c r="B114" s="116"/>
      <c r="D114" s="117" t="s">
        <v>124</v>
      </c>
      <c r="E114" s="118"/>
      <c r="F114" s="118"/>
      <c r="G114" s="118"/>
      <c r="H114" s="118"/>
      <c r="I114" s="118"/>
      <c r="J114" s="119">
        <f>J361</f>
        <v>0</v>
      </c>
      <c r="L114" s="116"/>
    </row>
    <row r="115" spans="2:12" s="10" customFormat="1" ht="19.9" customHeight="1">
      <c r="B115" s="116"/>
      <c r="D115" s="117" t="s">
        <v>125</v>
      </c>
      <c r="E115" s="118"/>
      <c r="F115" s="118"/>
      <c r="G115" s="118"/>
      <c r="H115" s="118"/>
      <c r="I115" s="118"/>
      <c r="J115" s="119">
        <f>J363</f>
        <v>0</v>
      </c>
      <c r="L115" s="116"/>
    </row>
    <row r="116" spans="1:31" s="2" customFormat="1" ht="21.7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126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15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39" t="str">
        <f>E7</f>
        <v>Hříbárna Nový Dvůr - podlahy stájí</v>
      </c>
      <c r="F125" s="240"/>
      <c r="G125" s="240"/>
      <c r="H125" s="240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98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00" t="str">
        <f>E9</f>
        <v>0923-01.2 - Stáj 2</v>
      </c>
      <c r="F127" s="241"/>
      <c r="G127" s="241"/>
      <c r="H127" s="241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19</v>
      </c>
      <c r="D129" s="32"/>
      <c r="E129" s="32"/>
      <c r="F129" s="25" t="str">
        <f>F12</f>
        <v>49/4 k.ú. Nový Dvůr</v>
      </c>
      <c r="G129" s="32"/>
      <c r="H129" s="32"/>
      <c r="I129" s="27" t="s">
        <v>21</v>
      </c>
      <c r="J129" s="55" t="str">
        <f>IF(J12="","",J12)</f>
        <v>18. 9. 2023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25.7" customHeight="1">
      <c r="A131" s="32"/>
      <c r="B131" s="33"/>
      <c r="C131" s="27" t="s">
        <v>23</v>
      </c>
      <c r="D131" s="32"/>
      <c r="E131" s="32"/>
      <c r="F131" s="25" t="str">
        <f>E15</f>
        <v xml:space="preserve">Zemský hřebčinec Písek s.p.o., U hřebčince 479, P </v>
      </c>
      <c r="G131" s="32"/>
      <c r="H131" s="32"/>
      <c r="I131" s="27" t="s">
        <v>29</v>
      </c>
      <c r="J131" s="30" t="str">
        <f>E21</f>
        <v>Ing. Petr Černý Projekční kancelář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25.7" customHeight="1">
      <c r="A132" s="32"/>
      <c r="B132" s="33"/>
      <c r="C132" s="27" t="s">
        <v>27</v>
      </c>
      <c r="D132" s="32"/>
      <c r="E132" s="32"/>
      <c r="F132" s="25" t="str">
        <f>IF(E18="","",E18)</f>
        <v>Vyplň údaj</v>
      </c>
      <c r="G132" s="32"/>
      <c r="H132" s="32"/>
      <c r="I132" s="27" t="s">
        <v>33</v>
      </c>
      <c r="J132" s="30" t="str">
        <f>E24</f>
        <v>Jindřich  J u k l  tel.: 602558222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20"/>
      <c r="B134" s="121"/>
      <c r="C134" s="122" t="s">
        <v>127</v>
      </c>
      <c r="D134" s="123" t="s">
        <v>62</v>
      </c>
      <c r="E134" s="123" t="s">
        <v>58</v>
      </c>
      <c r="F134" s="123" t="s">
        <v>59</v>
      </c>
      <c r="G134" s="123" t="s">
        <v>128</v>
      </c>
      <c r="H134" s="123" t="s">
        <v>129</v>
      </c>
      <c r="I134" s="123" t="s">
        <v>130</v>
      </c>
      <c r="J134" s="124" t="s">
        <v>102</v>
      </c>
      <c r="K134" s="125" t="s">
        <v>131</v>
      </c>
      <c r="L134" s="126"/>
      <c r="M134" s="62" t="s">
        <v>1</v>
      </c>
      <c r="N134" s="63" t="s">
        <v>41</v>
      </c>
      <c r="O134" s="63" t="s">
        <v>132</v>
      </c>
      <c r="P134" s="63" t="s">
        <v>133</v>
      </c>
      <c r="Q134" s="63" t="s">
        <v>134</v>
      </c>
      <c r="R134" s="63" t="s">
        <v>135</v>
      </c>
      <c r="S134" s="63" t="s">
        <v>136</v>
      </c>
      <c r="T134" s="64" t="s">
        <v>137</v>
      </c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</row>
    <row r="135" spans="1:63" s="2" customFormat="1" ht="22.9" customHeight="1">
      <c r="A135" s="32"/>
      <c r="B135" s="33"/>
      <c r="C135" s="69" t="s">
        <v>138</v>
      </c>
      <c r="D135" s="32"/>
      <c r="E135" s="32"/>
      <c r="F135" s="32"/>
      <c r="G135" s="32"/>
      <c r="H135" s="32"/>
      <c r="I135" s="32"/>
      <c r="J135" s="127">
        <f>BK135</f>
        <v>0</v>
      </c>
      <c r="K135" s="32"/>
      <c r="L135" s="33"/>
      <c r="M135" s="65"/>
      <c r="N135" s="56"/>
      <c r="O135" s="66"/>
      <c r="P135" s="128">
        <f>P136+P308+P360</f>
        <v>0</v>
      </c>
      <c r="Q135" s="66"/>
      <c r="R135" s="128">
        <f>R136+R308+R360</f>
        <v>237.96564150999998</v>
      </c>
      <c r="S135" s="66"/>
      <c r="T135" s="129">
        <f>T136+T308+T360</f>
        <v>3.64637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76</v>
      </c>
      <c r="AU135" s="17" t="s">
        <v>104</v>
      </c>
      <c r="BK135" s="130">
        <f>BK136+BK308+BK360</f>
        <v>0</v>
      </c>
    </row>
    <row r="136" spans="2:63" s="12" customFormat="1" ht="25.9" customHeight="1">
      <c r="B136" s="131"/>
      <c r="D136" s="132" t="s">
        <v>76</v>
      </c>
      <c r="E136" s="133" t="s">
        <v>139</v>
      </c>
      <c r="F136" s="133" t="s">
        <v>140</v>
      </c>
      <c r="I136" s="134"/>
      <c r="J136" s="135">
        <f>BK136</f>
        <v>0</v>
      </c>
      <c r="L136" s="131"/>
      <c r="M136" s="136"/>
      <c r="N136" s="137"/>
      <c r="O136" s="137"/>
      <c r="P136" s="138">
        <f>P137+P171+P205+P209+P217+P245+P272+P299+P306</f>
        <v>0</v>
      </c>
      <c r="Q136" s="137"/>
      <c r="R136" s="138">
        <f>R137+R171+R205+R209+R217+R245+R272+R299+R306</f>
        <v>236.89557011</v>
      </c>
      <c r="S136" s="137"/>
      <c r="T136" s="139">
        <f>T137+T171+T205+T209+T217+T245+T272+T299+T306</f>
        <v>3.64637</v>
      </c>
      <c r="AR136" s="132" t="s">
        <v>85</v>
      </c>
      <c r="AT136" s="140" t="s">
        <v>76</v>
      </c>
      <c r="AU136" s="140" t="s">
        <v>77</v>
      </c>
      <c r="AY136" s="132" t="s">
        <v>141</v>
      </c>
      <c r="BK136" s="141">
        <f>BK137+BK171+BK205+BK209+BK217+BK245+BK272+BK299+BK306</f>
        <v>0</v>
      </c>
    </row>
    <row r="137" spans="2:63" s="12" customFormat="1" ht="22.9" customHeight="1">
      <c r="B137" s="131"/>
      <c r="D137" s="132" t="s">
        <v>76</v>
      </c>
      <c r="E137" s="142" t="s">
        <v>85</v>
      </c>
      <c r="F137" s="142" t="s">
        <v>142</v>
      </c>
      <c r="I137" s="134"/>
      <c r="J137" s="143">
        <f>BK137</f>
        <v>0</v>
      </c>
      <c r="L137" s="131"/>
      <c r="M137" s="136"/>
      <c r="N137" s="137"/>
      <c r="O137" s="137"/>
      <c r="P137" s="138">
        <f>SUM(P138:P170)</f>
        <v>0</v>
      </c>
      <c r="Q137" s="137"/>
      <c r="R137" s="138">
        <f>SUM(R138:R170)</f>
        <v>0</v>
      </c>
      <c r="S137" s="137"/>
      <c r="T137" s="139">
        <f>SUM(T138:T170)</f>
        <v>1.4575</v>
      </c>
      <c r="AR137" s="132" t="s">
        <v>85</v>
      </c>
      <c r="AT137" s="140" t="s">
        <v>76</v>
      </c>
      <c r="AU137" s="140" t="s">
        <v>85</v>
      </c>
      <c r="AY137" s="132" t="s">
        <v>141</v>
      </c>
      <c r="BK137" s="141">
        <f>SUM(BK138:BK170)</f>
        <v>0</v>
      </c>
    </row>
    <row r="138" spans="1:65" s="2" customFormat="1" ht="21.75" customHeight="1">
      <c r="A138" s="32"/>
      <c r="B138" s="144"/>
      <c r="C138" s="145" t="s">
        <v>85</v>
      </c>
      <c r="D138" s="145" t="s">
        <v>143</v>
      </c>
      <c r="E138" s="146" t="s">
        <v>144</v>
      </c>
      <c r="F138" s="147" t="s">
        <v>145</v>
      </c>
      <c r="G138" s="148" t="s">
        <v>146</v>
      </c>
      <c r="H138" s="149">
        <v>2.75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42</v>
      </c>
      <c r="O138" s="58"/>
      <c r="P138" s="155">
        <f>O138*H138</f>
        <v>0</v>
      </c>
      <c r="Q138" s="155">
        <v>0</v>
      </c>
      <c r="R138" s="155">
        <f>Q138*H138</f>
        <v>0</v>
      </c>
      <c r="S138" s="155">
        <v>0.29</v>
      </c>
      <c r="T138" s="156">
        <f>S138*H138</f>
        <v>0.7975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147</v>
      </c>
      <c r="AT138" s="157" t="s">
        <v>143</v>
      </c>
      <c r="AU138" s="157" t="s">
        <v>87</v>
      </c>
      <c r="AY138" s="17" t="s">
        <v>141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85</v>
      </c>
      <c r="BK138" s="158">
        <f>ROUND(I138*H138,2)</f>
        <v>0</v>
      </c>
      <c r="BL138" s="17" t="s">
        <v>147</v>
      </c>
      <c r="BM138" s="157" t="s">
        <v>690</v>
      </c>
    </row>
    <row r="139" spans="2:51" s="13" customFormat="1" ht="11.25">
      <c r="B139" s="159"/>
      <c r="D139" s="160" t="s">
        <v>149</v>
      </c>
      <c r="E139" s="161" t="s">
        <v>1</v>
      </c>
      <c r="F139" s="162" t="s">
        <v>691</v>
      </c>
      <c r="H139" s="163">
        <v>2.75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149</v>
      </c>
      <c r="AU139" s="161" t="s">
        <v>87</v>
      </c>
      <c r="AV139" s="13" t="s">
        <v>87</v>
      </c>
      <c r="AW139" s="13" t="s">
        <v>32</v>
      </c>
      <c r="AX139" s="13" t="s">
        <v>77</v>
      </c>
      <c r="AY139" s="161" t="s">
        <v>141</v>
      </c>
    </row>
    <row r="140" spans="2:51" s="14" customFormat="1" ht="11.25">
      <c r="B140" s="168"/>
      <c r="D140" s="160" t="s">
        <v>149</v>
      </c>
      <c r="E140" s="169" t="s">
        <v>1</v>
      </c>
      <c r="F140" s="170" t="s">
        <v>151</v>
      </c>
      <c r="H140" s="171">
        <v>2.75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149</v>
      </c>
      <c r="AU140" s="169" t="s">
        <v>87</v>
      </c>
      <c r="AV140" s="14" t="s">
        <v>147</v>
      </c>
      <c r="AW140" s="14" t="s">
        <v>32</v>
      </c>
      <c r="AX140" s="14" t="s">
        <v>85</v>
      </c>
      <c r="AY140" s="169" t="s">
        <v>141</v>
      </c>
    </row>
    <row r="141" spans="1:65" s="2" customFormat="1" ht="16.5" customHeight="1">
      <c r="A141" s="32"/>
      <c r="B141" s="144"/>
      <c r="C141" s="145" t="s">
        <v>87</v>
      </c>
      <c r="D141" s="145" t="s">
        <v>143</v>
      </c>
      <c r="E141" s="146" t="s">
        <v>152</v>
      </c>
      <c r="F141" s="147" t="s">
        <v>153</v>
      </c>
      <c r="G141" s="148" t="s">
        <v>146</v>
      </c>
      <c r="H141" s="149">
        <v>2.75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42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0.24</v>
      </c>
      <c r="T141" s="156">
        <f>S141*H141</f>
        <v>0.6599999999999999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147</v>
      </c>
      <c r="AT141" s="157" t="s">
        <v>143</v>
      </c>
      <c r="AU141" s="157" t="s">
        <v>87</v>
      </c>
      <c r="AY141" s="17" t="s">
        <v>141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85</v>
      </c>
      <c r="BK141" s="158">
        <f>ROUND(I141*H141,2)</f>
        <v>0</v>
      </c>
      <c r="BL141" s="17" t="s">
        <v>147</v>
      </c>
      <c r="BM141" s="157" t="s">
        <v>692</v>
      </c>
    </row>
    <row r="142" spans="1:65" s="2" customFormat="1" ht="21.75" customHeight="1">
      <c r="A142" s="32"/>
      <c r="B142" s="144"/>
      <c r="C142" s="145" t="s">
        <v>155</v>
      </c>
      <c r="D142" s="145" t="s">
        <v>143</v>
      </c>
      <c r="E142" s="146" t="s">
        <v>156</v>
      </c>
      <c r="F142" s="147" t="s">
        <v>157</v>
      </c>
      <c r="G142" s="148" t="s">
        <v>158</v>
      </c>
      <c r="H142" s="149">
        <v>52.354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42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147</v>
      </c>
      <c r="AT142" s="157" t="s">
        <v>143</v>
      </c>
      <c r="AU142" s="157" t="s">
        <v>87</v>
      </c>
      <c r="AY142" s="17" t="s">
        <v>141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85</v>
      </c>
      <c r="BK142" s="158">
        <f>ROUND(I142*H142,2)</f>
        <v>0</v>
      </c>
      <c r="BL142" s="17" t="s">
        <v>147</v>
      </c>
      <c r="BM142" s="157" t="s">
        <v>159</v>
      </c>
    </row>
    <row r="143" spans="2:51" s="13" customFormat="1" ht="11.25">
      <c r="B143" s="159"/>
      <c r="D143" s="160" t="s">
        <v>149</v>
      </c>
      <c r="E143" s="161" t="s">
        <v>1</v>
      </c>
      <c r="F143" s="162" t="s">
        <v>693</v>
      </c>
      <c r="H143" s="163">
        <v>52.354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149</v>
      </c>
      <c r="AU143" s="161" t="s">
        <v>87</v>
      </c>
      <c r="AV143" s="13" t="s">
        <v>87</v>
      </c>
      <c r="AW143" s="13" t="s">
        <v>32</v>
      </c>
      <c r="AX143" s="13" t="s">
        <v>77</v>
      </c>
      <c r="AY143" s="161" t="s">
        <v>141</v>
      </c>
    </row>
    <row r="144" spans="2:51" s="14" customFormat="1" ht="11.25">
      <c r="B144" s="168"/>
      <c r="D144" s="160" t="s">
        <v>149</v>
      </c>
      <c r="E144" s="169" t="s">
        <v>1</v>
      </c>
      <c r="F144" s="170" t="s">
        <v>151</v>
      </c>
      <c r="H144" s="171">
        <v>52.354</v>
      </c>
      <c r="I144" s="172"/>
      <c r="L144" s="168"/>
      <c r="M144" s="173"/>
      <c r="N144" s="174"/>
      <c r="O144" s="174"/>
      <c r="P144" s="174"/>
      <c r="Q144" s="174"/>
      <c r="R144" s="174"/>
      <c r="S144" s="174"/>
      <c r="T144" s="175"/>
      <c r="AT144" s="169" t="s">
        <v>149</v>
      </c>
      <c r="AU144" s="169" t="s">
        <v>87</v>
      </c>
      <c r="AV144" s="14" t="s">
        <v>147</v>
      </c>
      <c r="AW144" s="14" t="s">
        <v>32</v>
      </c>
      <c r="AX144" s="14" t="s">
        <v>85</v>
      </c>
      <c r="AY144" s="169" t="s">
        <v>141</v>
      </c>
    </row>
    <row r="145" spans="1:65" s="2" customFormat="1" ht="16.5" customHeight="1">
      <c r="A145" s="32"/>
      <c r="B145" s="144"/>
      <c r="C145" s="145" t="s">
        <v>147</v>
      </c>
      <c r="D145" s="145" t="s">
        <v>143</v>
      </c>
      <c r="E145" s="146" t="s">
        <v>161</v>
      </c>
      <c r="F145" s="147" t="s">
        <v>162</v>
      </c>
      <c r="G145" s="148" t="s">
        <v>158</v>
      </c>
      <c r="H145" s="149">
        <v>1.452</v>
      </c>
      <c r="I145" s="150"/>
      <c r="J145" s="151">
        <f>ROUND(I145*H145,2)</f>
        <v>0</v>
      </c>
      <c r="K145" s="152"/>
      <c r="L145" s="33"/>
      <c r="M145" s="153" t="s">
        <v>1</v>
      </c>
      <c r="N145" s="154" t="s">
        <v>42</v>
      </c>
      <c r="O145" s="58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147</v>
      </c>
      <c r="AT145" s="157" t="s">
        <v>143</v>
      </c>
      <c r="AU145" s="157" t="s">
        <v>87</v>
      </c>
      <c r="AY145" s="17" t="s">
        <v>141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85</v>
      </c>
      <c r="BK145" s="158">
        <f>ROUND(I145*H145,2)</f>
        <v>0</v>
      </c>
      <c r="BL145" s="17" t="s">
        <v>147</v>
      </c>
      <c r="BM145" s="157" t="s">
        <v>163</v>
      </c>
    </row>
    <row r="146" spans="2:51" s="15" customFormat="1" ht="11.25">
      <c r="B146" s="176"/>
      <c r="D146" s="160" t="s">
        <v>149</v>
      </c>
      <c r="E146" s="177" t="s">
        <v>1</v>
      </c>
      <c r="F146" s="178" t="s">
        <v>164</v>
      </c>
      <c r="H146" s="177" t="s">
        <v>1</v>
      </c>
      <c r="I146" s="179"/>
      <c r="L146" s="176"/>
      <c r="M146" s="180"/>
      <c r="N146" s="181"/>
      <c r="O146" s="181"/>
      <c r="P146" s="181"/>
      <c r="Q146" s="181"/>
      <c r="R146" s="181"/>
      <c r="S146" s="181"/>
      <c r="T146" s="182"/>
      <c r="AT146" s="177" t="s">
        <v>149</v>
      </c>
      <c r="AU146" s="177" t="s">
        <v>87</v>
      </c>
      <c r="AV146" s="15" t="s">
        <v>85</v>
      </c>
      <c r="AW146" s="15" t="s">
        <v>32</v>
      </c>
      <c r="AX146" s="15" t="s">
        <v>77</v>
      </c>
      <c r="AY146" s="177" t="s">
        <v>141</v>
      </c>
    </row>
    <row r="147" spans="2:51" s="13" customFormat="1" ht="11.25">
      <c r="B147" s="159"/>
      <c r="D147" s="160" t="s">
        <v>149</v>
      </c>
      <c r="E147" s="161" t="s">
        <v>1</v>
      </c>
      <c r="F147" s="162" t="s">
        <v>165</v>
      </c>
      <c r="H147" s="163">
        <v>1.452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149</v>
      </c>
      <c r="AU147" s="161" t="s">
        <v>87</v>
      </c>
      <c r="AV147" s="13" t="s">
        <v>87</v>
      </c>
      <c r="AW147" s="13" t="s">
        <v>32</v>
      </c>
      <c r="AX147" s="13" t="s">
        <v>77</v>
      </c>
      <c r="AY147" s="161" t="s">
        <v>141</v>
      </c>
    </row>
    <row r="148" spans="2:51" s="14" customFormat="1" ht="11.25">
      <c r="B148" s="168"/>
      <c r="D148" s="160" t="s">
        <v>149</v>
      </c>
      <c r="E148" s="169" t="s">
        <v>1</v>
      </c>
      <c r="F148" s="170" t="s">
        <v>151</v>
      </c>
      <c r="H148" s="171">
        <v>1.452</v>
      </c>
      <c r="I148" s="172"/>
      <c r="L148" s="168"/>
      <c r="M148" s="173"/>
      <c r="N148" s="174"/>
      <c r="O148" s="174"/>
      <c r="P148" s="174"/>
      <c r="Q148" s="174"/>
      <c r="R148" s="174"/>
      <c r="S148" s="174"/>
      <c r="T148" s="175"/>
      <c r="AT148" s="169" t="s">
        <v>149</v>
      </c>
      <c r="AU148" s="169" t="s">
        <v>87</v>
      </c>
      <c r="AV148" s="14" t="s">
        <v>147</v>
      </c>
      <c r="AW148" s="14" t="s">
        <v>32</v>
      </c>
      <c r="AX148" s="14" t="s">
        <v>85</v>
      </c>
      <c r="AY148" s="169" t="s">
        <v>141</v>
      </c>
    </row>
    <row r="149" spans="1:65" s="2" customFormat="1" ht="21.75" customHeight="1">
      <c r="A149" s="32"/>
      <c r="B149" s="144"/>
      <c r="C149" s="145" t="s">
        <v>166</v>
      </c>
      <c r="D149" s="145" t="s">
        <v>143</v>
      </c>
      <c r="E149" s="146" t="s">
        <v>167</v>
      </c>
      <c r="F149" s="147" t="s">
        <v>168</v>
      </c>
      <c r="G149" s="148" t="s">
        <v>158</v>
      </c>
      <c r="H149" s="149">
        <v>8.625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42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147</v>
      </c>
      <c r="AT149" s="157" t="s">
        <v>143</v>
      </c>
      <c r="AU149" s="157" t="s">
        <v>87</v>
      </c>
      <c r="AY149" s="17" t="s">
        <v>141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85</v>
      </c>
      <c r="BK149" s="158">
        <f>ROUND(I149*H149,2)</f>
        <v>0</v>
      </c>
      <c r="BL149" s="17" t="s">
        <v>147</v>
      </c>
      <c r="BM149" s="157" t="s">
        <v>694</v>
      </c>
    </row>
    <row r="150" spans="2:51" s="15" customFormat="1" ht="11.25">
      <c r="B150" s="176"/>
      <c r="D150" s="160" t="s">
        <v>149</v>
      </c>
      <c r="E150" s="177" t="s">
        <v>1</v>
      </c>
      <c r="F150" s="178" t="s">
        <v>170</v>
      </c>
      <c r="H150" s="177" t="s">
        <v>1</v>
      </c>
      <c r="I150" s="179"/>
      <c r="L150" s="176"/>
      <c r="M150" s="180"/>
      <c r="N150" s="181"/>
      <c r="O150" s="181"/>
      <c r="P150" s="181"/>
      <c r="Q150" s="181"/>
      <c r="R150" s="181"/>
      <c r="S150" s="181"/>
      <c r="T150" s="182"/>
      <c r="AT150" s="177" t="s">
        <v>149</v>
      </c>
      <c r="AU150" s="177" t="s">
        <v>87</v>
      </c>
      <c r="AV150" s="15" t="s">
        <v>85</v>
      </c>
      <c r="AW150" s="15" t="s">
        <v>32</v>
      </c>
      <c r="AX150" s="15" t="s">
        <v>77</v>
      </c>
      <c r="AY150" s="177" t="s">
        <v>141</v>
      </c>
    </row>
    <row r="151" spans="2:51" s="13" customFormat="1" ht="11.25">
      <c r="B151" s="159"/>
      <c r="D151" s="160" t="s">
        <v>149</v>
      </c>
      <c r="E151" s="161" t="s">
        <v>1</v>
      </c>
      <c r="F151" s="162" t="s">
        <v>695</v>
      </c>
      <c r="H151" s="163">
        <v>8.625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149</v>
      </c>
      <c r="AU151" s="161" t="s">
        <v>87</v>
      </c>
      <c r="AV151" s="13" t="s">
        <v>87</v>
      </c>
      <c r="AW151" s="13" t="s">
        <v>32</v>
      </c>
      <c r="AX151" s="13" t="s">
        <v>77</v>
      </c>
      <c r="AY151" s="161" t="s">
        <v>141</v>
      </c>
    </row>
    <row r="152" spans="2:51" s="14" customFormat="1" ht="11.25">
      <c r="B152" s="168"/>
      <c r="D152" s="160" t="s">
        <v>149</v>
      </c>
      <c r="E152" s="169" t="s">
        <v>1</v>
      </c>
      <c r="F152" s="170" t="s">
        <v>151</v>
      </c>
      <c r="H152" s="171">
        <v>8.625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149</v>
      </c>
      <c r="AU152" s="169" t="s">
        <v>87</v>
      </c>
      <c r="AV152" s="14" t="s">
        <v>147</v>
      </c>
      <c r="AW152" s="14" t="s">
        <v>32</v>
      </c>
      <c r="AX152" s="14" t="s">
        <v>85</v>
      </c>
      <c r="AY152" s="169" t="s">
        <v>141</v>
      </c>
    </row>
    <row r="153" spans="1:65" s="2" customFormat="1" ht="21.75" customHeight="1">
      <c r="A153" s="32"/>
      <c r="B153" s="144"/>
      <c r="C153" s="145" t="s">
        <v>172</v>
      </c>
      <c r="D153" s="145" t="s">
        <v>143</v>
      </c>
      <c r="E153" s="146" t="s">
        <v>173</v>
      </c>
      <c r="F153" s="147" t="s">
        <v>174</v>
      </c>
      <c r="G153" s="148" t="s">
        <v>158</v>
      </c>
      <c r="H153" s="149">
        <v>55.819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42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147</v>
      </c>
      <c r="AT153" s="157" t="s">
        <v>143</v>
      </c>
      <c r="AU153" s="157" t="s">
        <v>87</v>
      </c>
      <c r="AY153" s="17" t="s">
        <v>141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85</v>
      </c>
      <c r="BK153" s="158">
        <f>ROUND(I153*H153,2)</f>
        <v>0</v>
      </c>
      <c r="BL153" s="17" t="s">
        <v>147</v>
      </c>
      <c r="BM153" s="157" t="s">
        <v>175</v>
      </c>
    </row>
    <row r="154" spans="2:51" s="13" customFormat="1" ht="11.25">
      <c r="B154" s="159"/>
      <c r="D154" s="160" t="s">
        <v>149</v>
      </c>
      <c r="E154" s="161" t="s">
        <v>1</v>
      </c>
      <c r="F154" s="162" t="s">
        <v>696</v>
      </c>
      <c r="H154" s="163">
        <v>53.806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149</v>
      </c>
      <c r="AU154" s="161" t="s">
        <v>87</v>
      </c>
      <c r="AV154" s="13" t="s">
        <v>87</v>
      </c>
      <c r="AW154" s="13" t="s">
        <v>32</v>
      </c>
      <c r="AX154" s="13" t="s">
        <v>77</v>
      </c>
      <c r="AY154" s="161" t="s">
        <v>141</v>
      </c>
    </row>
    <row r="155" spans="2:51" s="15" customFormat="1" ht="11.25">
      <c r="B155" s="176"/>
      <c r="D155" s="160" t="s">
        <v>149</v>
      </c>
      <c r="E155" s="177" t="s">
        <v>1</v>
      </c>
      <c r="F155" s="178" t="s">
        <v>170</v>
      </c>
      <c r="H155" s="177" t="s">
        <v>1</v>
      </c>
      <c r="I155" s="179"/>
      <c r="L155" s="176"/>
      <c r="M155" s="180"/>
      <c r="N155" s="181"/>
      <c r="O155" s="181"/>
      <c r="P155" s="181"/>
      <c r="Q155" s="181"/>
      <c r="R155" s="181"/>
      <c r="S155" s="181"/>
      <c r="T155" s="182"/>
      <c r="AT155" s="177" t="s">
        <v>149</v>
      </c>
      <c r="AU155" s="177" t="s">
        <v>87</v>
      </c>
      <c r="AV155" s="15" t="s">
        <v>85</v>
      </c>
      <c r="AW155" s="15" t="s">
        <v>32</v>
      </c>
      <c r="AX155" s="15" t="s">
        <v>77</v>
      </c>
      <c r="AY155" s="177" t="s">
        <v>141</v>
      </c>
    </row>
    <row r="156" spans="2:51" s="13" customFormat="1" ht="11.25">
      <c r="B156" s="159"/>
      <c r="D156" s="160" t="s">
        <v>149</v>
      </c>
      <c r="E156" s="161" t="s">
        <v>1</v>
      </c>
      <c r="F156" s="162" t="s">
        <v>697</v>
      </c>
      <c r="H156" s="163">
        <v>2.013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149</v>
      </c>
      <c r="AU156" s="161" t="s">
        <v>87</v>
      </c>
      <c r="AV156" s="13" t="s">
        <v>87</v>
      </c>
      <c r="AW156" s="13" t="s">
        <v>32</v>
      </c>
      <c r="AX156" s="13" t="s">
        <v>77</v>
      </c>
      <c r="AY156" s="161" t="s">
        <v>141</v>
      </c>
    </row>
    <row r="157" spans="2:51" s="14" customFormat="1" ht="11.25">
      <c r="B157" s="168"/>
      <c r="D157" s="160" t="s">
        <v>149</v>
      </c>
      <c r="E157" s="169" t="s">
        <v>1</v>
      </c>
      <c r="F157" s="170" t="s">
        <v>151</v>
      </c>
      <c r="H157" s="171">
        <v>55.818999999999996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149</v>
      </c>
      <c r="AU157" s="169" t="s">
        <v>87</v>
      </c>
      <c r="AV157" s="14" t="s">
        <v>147</v>
      </c>
      <c r="AW157" s="14" t="s">
        <v>32</v>
      </c>
      <c r="AX157" s="14" t="s">
        <v>85</v>
      </c>
      <c r="AY157" s="169" t="s">
        <v>141</v>
      </c>
    </row>
    <row r="158" spans="1:65" s="2" customFormat="1" ht="16.5" customHeight="1">
      <c r="A158" s="32"/>
      <c r="B158" s="144"/>
      <c r="C158" s="145" t="s">
        <v>178</v>
      </c>
      <c r="D158" s="145" t="s">
        <v>143</v>
      </c>
      <c r="E158" s="146" t="s">
        <v>179</v>
      </c>
      <c r="F158" s="147" t="s">
        <v>180</v>
      </c>
      <c r="G158" s="148" t="s">
        <v>158</v>
      </c>
      <c r="H158" s="149">
        <v>6.613</v>
      </c>
      <c r="I158" s="150"/>
      <c r="J158" s="151">
        <f>ROUND(I158*H158,2)</f>
        <v>0</v>
      </c>
      <c r="K158" s="152"/>
      <c r="L158" s="33"/>
      <c r="M158" s="153" t="s">
        <v>1</v>
      </c>
      <c r="N158" s="154" t="s">
        <v>42</v>
      </c>
      <c r="O158" s="58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147</v>
      </c>
      <c r="AT158" s="157" t="s">
        <v>143</v>
      </c>
      <c r="AU158" s="157" t="s">
        <v>87</v>
      </c>
      <c r="AY158" s="17" t="s">
        <v>141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85</v>
      </c>
      <c r="BK158" s="158">
        <f>ROUND(I158*H158,2)</f>
        <v>0</v>
      </c>
      <c r="BL158" s="17" t="s">
        <v>147</v>
      </c>
      <c r="BM158" s="157" t="s">
        <v>698</v>
      </c>
    </row>
    <row r="159" spans="2:51" s="15" customFormat="1" ht="11.25">
      <c r="B159" s="176"/>
      <c r="D159" s="160" t="s">
        <v>149</v>
      </c>
      <c r="E159" s="177" t="s">
        <v>1</v>
      </c>
      <c r="F159" s="178" t="s">
        <v>170</v>
      </c>
      <c r="H159" s="177" t="s">
        <v>1</v>
      </c>
      <c r="I159" s="179"/>
      <c r="L159" s="176"/>
      <c r="M159" s="180"/>
      <c r="N159" s="181"/>
      <c r="O159" s="181"/>
      <c r="P159" s="181"/>
      <c r="Q159" s="181"/>
      <c r="R159" s="181"/>
      <c r="S159" s="181"/>
      <c r="T159" s="182"/>
      <c r="AT159" s="177" t="s">
        <v>149</v>
      </c>
      <c r="AU159" s="177" t="s">
        <v>87</v>
      </c>
      <c r="AV159" s="15" t="s">
        <v>85</v>
      </c>
      <c r="AW159" s="15" t="s">
        <v>32</v>
      </c>
      <c r="AX159" s="15" t="s">
        <v>77</v>
      </c>
      <c r="AY159" s="177" t="s">
        <v>141</v>
      </c>
    </row>
    <row r="160" spans="2:51" s="13" customFormat="1" ht="11.25">
      <c r="B160" s="159"/>
      <c r="D160" s="160" t="s">
        <v>149</v>
      </c>
      <c r="E160" s="161" t="s">
        <v>1</v>
      </c>
      <c r="F160" s="162" t="s">
        <v>699</v>
      </c>
      <c r="H160" s="163">
        <v>6.613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149</v>
      </c>
      <c r="AU160" s="161" t="s">
        <v>87</v>
      </c>
      <c r="AV160" s="13" t="s">
        <v>87</v>
      </c>
      <c r="AW160" s="13" t="s">
        <v>32</v>
      </c>
      <c r="AX160" s="13" t="s">
        <v>77</v>
      </c>
      <c r="AY160" s="161" t="s">
        <v>141</v>
      </c>
    </row>
    <row r="161" spans="2:51" s="14" customFormat="1" ht="11.25">
      <c r="B161" s="168"/>
      <c r="D161" s="160" t="s">
        <v>149</v>
      </c>
      <c r="E161" s="169" t="s">
        <v>1</v>
      </c>
      <c r="F161" s="170" t="s">
        <v>151</v>
      </c>
      <c r="H161" s="171">
        <v>6.613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149</v>
      </c>
      <c r="AU161" s="169" t="s">
        <v>87</v>
      </c>
      <c r="AV161" s="14" t="s">
        <v>147</v>
      </c>
      <c r="AW161" s="14" t="s">
        <v>32</v>
      </c>
      <c r="AX161" s="14" t="s">
        <v>85</v>
      </c>
      <c r="AY161" s="169" t="s">
        <v>141</v>
      </c>
    </row>
    <row r="162" spans="1:65" s="2" customFormat="1" ht="16.5" customHeight="1">
      <c r="A162" s="32"/>
      <c r="B162" s="144"/>
      <c r="C162" s="145" t="s">
        <v>183</v>
      </c>
      <c r="D162" s="145" t="s">
        <v>143</v>
      </c>
      <c r="E162" s="146" t="s">
        <v>184</v>
      </c>
      <c r="F162" s="147" t="s">
        <v>185</v>
      </c>
      <c r="G162" s="148" t="s">
        <v>158</v>
      </c>
      <c r="H162" s="149">
        <v>55.819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42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147</v>
      </c>
      <c r="AT162" s="157" t="s">
        <v>143</v>
      </c>
      <c r="AU162" s="157" t="s">
        <v>87</v>
      </c>
      <c r="AY162" s="17" t="s">
        <v>141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85</v>
      </c>
      <c r="BK162" s="158">
        <f>ROUND(I162*H162,2)</f>
        <v>0</v>
      </c>
      <c r="BL162" s="17" t="s">
        <v>147</v>
      </c>
      <c r="BM162" s="157" t="s">
        <v>186</v>
      </c>
    </row>
    <row r="163" spans="1:65" s="2" customFormat="1" ht="16.5" customHeight="1">
      <c r="A163" s="32"/>
      <c r="B163" s="144"/>
      <c r="C163" s="145" t="s">
        <v>187</v>
      </c>
      <c r="D163" s="145" t="s">
        <v>143</v>
      </c>
      <c r="E163" s="146" t="s">
        <v>188</v>
      </c>
      <c r="F163" s="147" t="s">
        <v>189</v>
      </c>
      <c r="G163" s="148" t="s">
        <v>146</v>
      </c>
      <c r="H163" s="149">
        <v>215.164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42</v>
      </c>
      <c r="O163" s="58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147</v>
      </c>
      <c r="AT163" s="157" t="s">
        <v>143</v>
      </c>
      <c r="AU163" s="157" t="s">
        <v>87</v>
      </c>
      <c r="AY163" s="17" t="s">
        <v>141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85</v>
      </c>
      <c r="BK163" s="158">
        <f>ROUND(I163*H163,2)</f>
        <v>0</v>
      </c>
      <c r="BL163" s="17" t="s">
        <v>147</v>
      </c>
      <c r="BM163" s="157" t="s">
        <v>190</v>
      </c>
    </row>
    <row r="164" spans="2:51" s="13" customFormat="1" ht="11.25">
      <c r="B164" s="159"/>
      <c r="D164" s="160" t="s">
        <v>149</v>
      </c>
      <c r="E164" s="161" t="s">
        <v>1</v>
      </c>
      <c r="F164" s="162" t="s">
        <v>700</v>
      </c>
      <c r="H164" s="163">
        <v>209.414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149</v>
      </c>
      <c r="AU164" s="161" t="s">
        <v>87</v>
      </c>
      <c r="AV164" s="13" t="s">
        <v>87</v>
      </c>
      <c r="AW164" s="13" t="s">
        <v>32</v>
      </c>
      <c r="AX164" s="13" t="s">
        <v>77</v>
      </c>
      <c r="AY164" s="161" t="s">
        <v>141</v>
      </c>
    </row>
    <row r="165" spans="2:51" s="13" customFormat="1" ht="11.25">
      <c r="B165" s="159"/>
      <c r="D165" s="160" t="s">
        <v>149</v>
      </c>
      <c r="E165" s="161" t="s">
        <v>1</v>
      </c>
      <c r="F165" s="162" t="s">
        <v>701</v>
      </c>
      <c r="H165" s="163">
        <v>5.75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149</v>
      </c>
      <c r="AU165" s="161" t="s">
        <v>87</v>
      </c>
      <c r="AV165" s="13" t="s">
        <v>87</v>
      </c>
      <c r="AW165" s="13" t="s">
        <v>32</v>
      </c>
      <c r="AX165" s="13" t="s">
        <v>77</v>
      </c>
      <c r="AY165" s="161" t="s">
        <v>141</v>
      </c>
    </row>
    <row r="166" spans="2:51" s="14" customFormat="1" ht="11.25">
      <c r="B166" s="168"/>
      <c r="D166" s="160" t="s">
        <v>149</v>
      </c>
      <c r="E166" s="169" t="s">
        <v>1</v>
      </c>
      <c r="F166" s="170" t="s">
        <v>151</v>
      </c>
      <c r="H166" s="171">
        <v>215.164</v>
      </c>
      <c r="I166" s="172"/>
      <c r="L166" s="168"/>
      <c r="M166" s="173"/>
      <c r="N166" s="174"/>
      <c r="O166" s="174"/>
      <c r="P166" s="174"/>
      <c r="Q166" s="174"/>
      <c r="R166" s="174"/>
      <c r="S166" s="174"/>
      <c r="T166" s="175"/>
      <c r="AT166" s="169" t="s">
        <v>149</v>
      </c>
      <c r="AU166" s="169" t="s">
        <v>87</v>
      </c>
      <c r="AV166" s="14" t="s">
        <v>147</v>
      </c>
      <c r="AW166" s="14" t="s">
        <v>32</v>
      </c>
      <c r="AX166" s="14" t="s">
        <v>85</v>
      </c>
      <c r="AY166" s="169" t="s">
        <v>141</v>
      </c>
    </row>
    <row r="167" spans="1:65" s="2" customFormat="1" ht="16.5" customHeight="1">
      <c r="A167" s="32"/>
      <c r="B167" s="144"/>
      <c r="C167" s="145" t="s">
        <v>193</v>
      </c>
      <c r="D167" s="145" t="s">
        <v>143</v>
      </c>
      <c r="E167" s="146" t="s">
        <v>194</v>
      </c>
      <c r="F167" s="147" t="s">
        <v>195</v>
      </c>
      <c r="G167" s="148" t="s">
        <v>196</v>
      </c>
      <c r="H167" s="149">
        <v>111.638</v>
      </c>
      <c r="I167" s="150"/>
      <c r="J167" s="151">
        <f>ROUND(I167*H167,2)</f>
        <v>0</v>
      </c>
      <c r="K167" s="152"/>
      <c r="L167" s="33"/>
      <c r="M167" s="153" t="s">
        <v>1</v>
      </c>
      <c r="N167" s="154" t="s">
        <v>42</v>
      </c>
      <c r="O167" s="58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147</v>
      </c>
      <c r="AT167" s="157" t="s">
        <v>143</v>
      </c>
      <c r="AU167" s="157" t="s">
        <v>87</v>
      </c>
      <c r="AY167" s="17" t="s">
        <v>141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7" t="s">
        <v>85</v>
      </c>
      <c r="BK167" s="158">
        <f>ROUND(I167*H167,2)</f>
        <v>0</v>
      </c>
      <c r="BL167" s="17" t="s">
        <v>147</v>
      </c>
      <c r="BM167" s="157" t="s">
        <v>197</v>
      </c>
    </row>
    <row r="168" spans="2:51" s="13" customFormat="1" ht="11.25">
      <c r="B168" s="159"/>
      <c r="D168" s="160" t="s">
        <v>149</v>
      </c>
      <c r="E168" s="161" t="s">
        <v>1</v>
      </c>
      <c r="F168" s="162" t="s">
        <v>702</v>
      </c>
      <c r="H168" s="163">
        <v>111.638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149</v>
      </c>
      <c r="AU168" s="161" t="s">
        <v>87</v>
      </c>
      <c r="AV168" s="13" t="s">
        <v>87</v>
      </c>
      <c r="AW168" s="13" t="s">
        <v>32</v>
      </c>
      <c r="AX168" s="13" t="s">
        <v>85</v>
      </c>
      <c r="AY168" s="161" t="s">
        <v>141</v>
      </c>
    </row>
    <row r="169" spans="1:65" s="2" customFormat="1" ht="16.5" customHeight="1">
      <c r="A169" s="32"/>
      <c r="B169" s="144"/>
      <c r="C169" s="145" t="s">
        <v>199</v>
      </c>
      <c r="D169" s="145" t="s">
        <v>143</v>
      </c>
      <c r="E169" s="146" t="s">
        <v>200</v>
      </c>
      <c r="F169" s="147" t="s">
        <v>201</v>
      </c>
      <c r="G169" s="148" t="s">
        <v>158</v>
      </c>
      <c r="H169" s="149">
        <v>55.819</v>
      </c>
      <c r="I169" s="150"/>
      <c r="J169" s="151">
        <f>ROUND(I169*H169,2)</f>
        <v>0</v>
      </c>
      <c r="K169" s="152"/>
      <c r="L169" s="33"/>
      <c r="M169" s="153" t="s">
        <v>1</v>
      </c>
      <c r="N169" s="154" t="s">
        <v>42</v>
      </c>
      <c r="O169" s="58"/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147</v>
      </c>
      <c r="AT169" s="157" t="s">
        <v>143</v>
      </c>
      <c r="AU169" s="157" t="s">
        <v>87</v>
      </c>
      <c r="AY169" s="17" t="s">
        <v>141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7" t="s">
        <v>85</v>
      </c>
      <c r="BK169" s="158">
        <f>ROUND(I169*H169,2)</f>
        <v>0</v>
      </c>
      <c r="BL169" s="17" t="s">
        <v>147</v>
      </c>
      <c r="BM169" s="157" t="s">
        <v>202</v>
      </c>
    </row>
    <row r="170" spans="1:65" s="2" customFormat="1" ht="16.5" customHeight="1">
      <c r="A170" s="32"/>
      <c r="B170" s="144"/>
      <c r="C170" s="145" t="s">
        <v>203</v>
      </c>
      <c r="D170" s="145" t="s">
        <v>143</v>
      </c>
      <c r="E170" s="146" t="s">
        <v>204</v>
      </c>
      <c r="F170" s="147" t="s">
        <v>205</v>
      </c>
      <c r="G170" s="148" t="s">
        <v>158</v>
      </c>
      <c r="H170" s="149">
        <v>6.613</v>
      </c>
      <c r="I170" s="150"/>
      <c r="J170" s="151">
        <f>ROUND(I170*H170,2)</f>
        <v>0</v>
      </c>
      <c r="K170" s="152"/>
      <c r="L170" s="33"/>
      <c r="M170" s="153" t="s">
        <v>1</v>
      </c>
      <c r="N170" s="154" t="s">
        <v>42</v>
      </c>
      <c r="O170" s="58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147</v>
      </c>
      <c r="AT170" s="157" t="s">
        <v>143</v>
      </c>
      <c r="AU170" s="157" t="s">
        <v>87</v>
      </c>
      <c r="AY170" s="17" t="s">
        <v>141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7" t="s">
        <v>85</v>
      </c>
      <c r="BK170" s="158">
        <f>ROUND(I170*H170,2)</f>
        <v>0</v>
      </c>
      <c r="BL170" s="17" t="s">
        <v>147</v>
      </c>
      <c r="BM170" s="157" t="s">
        <v>703</v>
      </c>
    </row>
    <row r="171" spans="2:63" s="12" customFormat="1" ht="22.9" customHeight="1">
      <c r="B171" s="131"/>
      <c r="D171" s="132" t="s">
        <v>76</v>
      </c>
      <c r="E171" s="142" t="s">
        <v>87</v>
      </c>
      <c r="F171" s="142" t="s">
        <v>207</v>
      </c>
      <c r="I171" s="134"/>
      <c r="J171" s="143">
        <f>BK171</f>
        <v>0</v>
      </c>
      <c r="L171" s="131"/>
      <c r="M171" s="136"/>
      <c r="N171" s="137"/>
      <c r="O171" s="137"/>
      <c r="P171" s="138">
        <f>SUM(P172:P204)</f>
        <v>0</v>
      </c>
      <c r="Q171" s="137"/>
      <c r="R171" s="138">
        <f>SUM(R172:R204)</f>
        <v>80.68616894999998</v>
      </c>
      <c r="S171" s="137"/>
      <c r="T171" s="139">
        <f>SUM(T172:T204)</f>
        <v>0</v>
      </c>
      <c r="AR171" s="132" t="s">
        <v>85</v>
      </c>
      <c r="AT171" s="140" t="s">
        <v>76</v>
      </c>
      <c r="AU171" s="140" t="s">
        <v>85</v>
      </c>
      <c r="AY171" s="132" t="s">
        <v>141</v>
      </c>
      <c r="BK171" s="141">
        <f>SUM(BK172:BK204)</f>
        <v>0</v>
      </c>
    </row>
    <row r="172" spans="1:65" s="2" customFormat="1" ht="24.2" customHeight="1">
      <c r="A172" s="32"/>
      <c r="B172" s="144"/>
      <c r="C172" s="145" t="s">
        <v>208</v>
      </c>
      <c r="D172" s="145" t="s">
        <v>143</v>
      </c>
      <c r="E172" s="146" t="s">
        <v>209</v>
      </c>
      <c r="F172" s="147" t="s">
        <v>210</v>
      </c>
      <c r="G172" s="148" t="s">
        <v>211</v>
      </c>
      <c r="H172" s="149">
        <v>64.8</v>
      </c>
      <c r="I172" s="150"/>
      <c r="J172" s="151">
        <f>ROUND(I172*H172,2)</f>
        <v>0</v>
      </c>
      <c r="K172" s="152"/>
      <c r="L172" s="33"/>
      <c r="M172" s="153" t="s">
        <v>1</v>
      </c>
      <c r="N172" s="154" t="s">
        <v>42</v>
      </c>
      <c r="O172" s="58"/>
      <c r="P172" s="155">
        <f>O172*H172</f>
        <v>0</v>
      </c>
      <c r="Q172" s="155">
        <v>0.0005</v>
      </c>
      <c r="R172" s="155">
        <f>Q172*H172</f>
        <v>0.0324</v>
      </c>
      <c r="S172" s="155">
        <v>0</v>
      </c>
      <c r="T172" s="15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147</v>
      </c>
      <c r="AT172" s="157" t="s">
        <v>143</v>
      </c>
      <c r="AU172" s="157" t="s">
        <v>87</v>
      </c>
      <c r="AY172" s="17" t="s">
        <v>141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7" t="s">
        <v>85</v>
      </c>
      <c r="BK172" s="158">
        <f>ROUND(I172*H172,2)</f>
        <v>0</v>
      </c>
      <c r="BL172" s="17" t="s">
        <v>147</v>
      </c>
      <c r="BM172" s="157" t="s">
        <v>212</v>
      </c>
    </row>
    <row r="173" spans="2:51" s="13" customFormat="1" ht="11.25">
      <c r="B173" s="159"/>
      <c r="D173" s="160" t="s">
        <v>149</v>
      </c>
      <c r="E173" s="161" t="s">
        <v>1</v>
      </c>
      <c r="F173" s="162" t="s">
        <v>704</v>
      </c>
      <c r="H173" s="163">
        <v>64.8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149</v>
      </c>
      <c r="AU173" s="161" t="s">
        <v>87</v>
      </c>
      <c r="AV173" s="13" t="s">
        <v>87</v>
      </c>
      <c r="AW173" s="13" t="s">
        <v>32</v>
      </c>
      <c r="AX173" s="13" t="s">
        <v>77</v>
      </c>
      <c r="AY173" s="161" t="s">
        <v>141</v>
      </c>
    </row>
    <row r="174" spans="2:51" s="14" customFormat="1" ht="11.25">
      <c r="B174" s="168"/>
      <c r="D174" s="160" t="s">
        <v>149</v>
      </c>
      <c r="E174" s="169" t="s">
        <v>1</v>
      </c>
      <c r="F174" s="170" t="s">
        <v>151</v>
      </c>
      <c r="H174" s="171">
        <v>64.8</v>
      </c>
      <c r="I174" s="172"/>
      <c r="L174" s="168"/>
      <c r="M174" s="173"/>
      <c r="N174" s="174"/>
      <c r="O174" s="174"/>
      <c r="P174" s="174"/>
      <c r="Q174" s="174"/>
      <c r="R174" s="174"/>
      <c r="S174" s="174"/>
      <c r="T174" s="175"/>
      <c r="AT174" s="169" t="s">
        <v>149</v>
      </c>
      <c r="AU174" s="169" t="s">
        <v>87</v>
      </c>
      <c r="AV174" s="14" t="s">
        <v>147</v>
      </c>
      <c r="AW174" s="14" t="s">
        <v>32</v>
      </c>
      <c r="AX174" s="14" t="s">
        <v>85</v>
      </c>
      <c r="AY174" s="169" t="s">
        <v>141</v>
      </c>
    </row>
    <row r="175" spans="1:65" s="2" customFormat="1" ht="24.2" customHeight="1">
      <c r="A175" s="32"/>
      <c r="B175" s="144"/>
      <c r="C175" s="145" t="s">
        <v>214</v>
      </c>
      <c r="D175" s="145" t="s">
        <v>143</v>
      </c>
      <c r="E175" s="146" t="s">
        <v>215</v>
      </c>
      <c r="F175" s="147" t="s">
        <v>216</v>
      </c>
      <c r="G175" s="148" t="s">
        <v>211</v>
      </c>
      <c r="H175" s="149">
        <v>45.92</v>
      </c>
      <c r="I175" s="150"/>
      <c r="J175" s="151">
        <f>ROUND(I175*H175,2)</f>
        <v>0</v>
      </c>
      <c r="K175" s="152"/>
      <c r="L175" s="33"/>
      <c r="M175" s="153" t="s">
        <v>1</v>
      </c>
      <c r="N175" s="154" t="s">
        <v>42</v>
      </c>
      <c r="O175" s="58"/>
      <c r="P175" s="155">
        <f>O175*H175</f>
        <v>0</v>
      </c>
      <c r="Q175" s="155">
        <v>0.00076</v>
      </c>
      <c r="R175" s="155">
        <f>Q175*H175</f>
        <v>0.034899200000000005</v>
      </c>
      <c r="S175" s="155">
        <v>0</v>
      </c>
      <c r="T175" s="15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147</v>
      </c>
      <c r="AT175" s="157" t="s">
        <v>143</v>
      </c>
      <c r="AU175" s="157" t="s">
        <v>87</v>
      </c>
      <c r="AY175" s="17" t="s">
        <v>141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7" t="s">
        <v>85</v>
      </c>
      <c r="BK175" s="158">
        <f>ROUND(I175*H175,2)</f>
        <v>0</v>
      </c>
      <c r="BL175" s="17" t="s">
        <v>147</v>
      </c>
      <c r="BM175" s="157" t="s">
        <v>217</v>
      </c>
    </row>
    <row r="176" spans="2:51" s="13" customFormat="1" ht="11.25">
      <c r="B176" s="159"/>
      <c r="D176" s="160" t="s">
        <v>149</v>
      </c>
      <c r="E176" s="161" t="s">
        <v>1</v>
      </c>
      <c r="F176" s="162" t="s">
        <v>705</v>
      </c>
      <c r="H176" s="163">
        <v>45.92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149</v>
      </c>
      <c r="AU176" s="161" t="s">
        <v>87</v>
      </c>
      <c r="AV176" s="13" t="s">
        <v>87</v>
      </c>
      <c r="AW176" s="13" t="s">
        <v>32</v>
      </c>
      <c r="AX176" s="13" t="s">
        <v>77</v>
      </c>
      <c r="AY176" s="161" t="s">
        <v>141</v>
      </c>
    </row>
    <row r="177" spans="2:51" s="14" customFormat="1" ht="11.25">
      <c r="B177" s="168"/>
      <c r="D177" s="160" t="s">
        <v>149</v>
      </c>
      <c r="E177" s="169" t="s">
        <v>1</v>
      </c>
      <c r="F177" s="170" t="s">
        <v>151</v>
      </c>
      <c r="H177" s="171">
        <v>45.92</v>
      </c>
      <c r="I177" s="172"/>
      <c r="L177" s="168"/>
      <c r="M177" s="173"/>
      <c r="N177" s="174"/>
      <c r="O177" s="174"/>
      <c r="P177" s="174"/>
      <c r="Q177" s="174"/>
      <c r="R177" s="174"/>
      <c r="S177" s="174"/>
      <c r="T177" s="175"/>
      <c r="AT177" s="169" t="s">
        <v>149</v>
      </c>
      <c r="AU177" s="169" t="s">
        <v>87</v>
      </c>
      <c r="AV177" s="14" t="s">
        <v>147</v>
      </c>
      <c r="AW177" s="14" t="s">
        <v>32</v>
      </c>
      <c r="AX177" s="14" t="s">
        <v>85</v>
      </c>
      <c r="AY177" s="169" t="s">
        <v>141</v>
      </c>
    </row>
    <row r="178" spans="1:65" s="2" customFormat="1" ht="16.5" customHeight="1">
      <c r="A178" s="32"/>
      <c r="B178" s="144"/>
      <c r="C178" s="145" t="s">
        <v>8</v>
      </c>
      <c r="D178" s="145" t="s">
        <v>143</v>
      </c>
      <c r="E178" s="146" t="s">
        <v>219</v>
      </c>
      <c r="F178" s="147" t="s">
        <v>220</v>
      </c>
      <c r="G178" s="148" t="s">
        <v>211</v>
      </c>
      <c r="H178" s="149">
        <v>7.2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42</v>
      </c>
      <c r="O178" s="58"/>
      <c r="P178" s="155">
        <f>O178*H178</f>
        <v>0</v>
      </c>
      <c r="Q178" s="155">
        <v>0.00219</v>
      </c>
      <c r="R178" s="155">
        <f>Q178*H178</f>
        <v>0.015768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147</v>
      </c>
      <c r="AT178" s="157" t="s">
        <v>143</v>
      </c>
      <c r="AU178" s="157" t="s">
        <v>87</v>
      </c>
      <c r="AY178" s="17" t="s">
        <v>141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85</v>
      </c>
      <c r="BK178" s="158">
        <f>ROUND(I178*H178,2)</f>
        <v>0</v>
      </c>
      <c r="BL178" s="17" t="s">
        <v>147</v>
      </c>
      <c r="BM178" s="157" t="s">
        <v>221</v>
      </c>
    </row>
    <row r="179" spans="2:51" s="13" customFormat="1" ht="11.25">
      <c r="B179" s="159"/>
      <c r="D179" s="160" t="s">
        <v>149</v>
      </c>
      <c r="E179" s="161" t="s">
        <v>1</v>
      </c>
      <c r="F179" s="162" t="s">
        <v>222</v>
      </c>
      <c r="H179" s="163">
        <v>7.2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149</v>
      </c>
      <c r="AU179" s="161" t="s">
        <v>87</v>
      </c>
      <c r="AV179" s="13" t="s">
        <v>87</v>
      </c>
      <c r="AW179" s="13" t="s">
        <v>32</v>
      </c>
      <c r="AX179" s="13" t="s">
        <v>85</v>
      </c>
      <c r="AY179" s="161" t="s">
        <v>141</v>
      </c>
    </row>
    <row r="180" spans="1:65" s="2" customFormat="1" ht="16.5" customHeight="1">
      <c r="A180" s="32"/>
      <c r="B180" s="144"/>
      <c r="C180" s="145" t="s">
        <v>223</v>
      </c>
      <c r="D180" s="145" t="s">
        <v>143</v>
      </c>
      <c r="E180" s="146" t="s">
        <v>224</v>
      </c>
      <c r="F180" s="147" t="s">
        <v>225</v>
      </c>
      <c r="G180" s="148" t="s">
        <v>158</v>
      </c>
      <c r="H180" s="149">
        <v>0.242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42</v>
      </c>
      <c r="O180" s="58"/>
      <c r="P180" s="155">
        <f>O180*H180</f>
        <v>0</v>
      </c>
      <c r="Q180" s="155">
        <v>2.16</v>
      </c>
      <c r="R180" s="155">
        <f>Q180*H180</f>
        <v>0.5227200000000001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147</v>
      </c>
      <c r="AT180" s="157" t="s">
        <v>143</v>
      </c>
      <c r="AU180" s="157" t="s">
        <v>87</v>
      </c>
      <c r="AY180" s="17" t="s">
        <v>141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85</v>
      </c>
      <c r="BK180" s="158">
        <f>ROUND(I180*H180,2)</f>
        <v>0</v>
      </c>
      <c r="BL180" s="17" t="s">
        <v>147</v>
      </c>
      <c r="BM180" s="157" t="s">
        <v>226</v>
      </c>
    </row>
    <row r="181" spans="2:51" s="15" customFormat="1" ht="11.25">
      <c r="B181" s="176"/>
      <c r="D181" s="160" t="s">
        <v>149</v>
      </c>
      <c r="E181" s="177" t="s">
        <v>1</v>
      </c>
      <c r="F181" s="178" t="s">
        <v>164</v>
      </c>
      <c r="H181" s="177" t="s">
        <v>1</v>
      </c>
      <c r="I181" s="179"/>
      <c r="L181" s="176"/>
      <c r="M181" s="180"/>
      <c r="N181" s="181"/>
      <c r="O181" s="181"/>
      <c r="P181" s="181"/>
      <c r="Q181" s="181"/>
      <c r="R181" s="181"/>
      <c r="S181" s="181"/>
      <c r="T181" s="182"/>
      <c r="AT181" s="177" t="s">
        <v>149</v>
      </c>
      <c r="AU181" s="177" t="s">
        <v>87</v>
      </c>
      <c r="AV181" s="15" t="s">
        <v>85</v>
      </c>
      <c r="AW181" s="15" t="s">
        <v>32</v>
      </c>
      <c r="AX181" s="15" t="s">
        <v>77</v>
      </c>
      <c r="AY181" s="177" t="s">
        <v>141</v>
      </c>
    </row>
    <row r="182" spans="2:51" s="13" customFormat="1" ht="11.25">
      <c r="B182" s="159"/>
      <c r="D182" s="160" t="s">
        <v>149</v>
      </c>
      <c r="E182" s="161" t="s">
        <v>1</v>
      </c>
      <c r="F182" s="162" t="s">
        <v>227</v>
      </c>
      <c r="H182" s="163">
        <v>0.242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149</v>
      </c>
      <c r="AU182" s="161" t="s">
        <v>87</v>
      </c>
      <c r="AV182" s="13" t="s">
        <v>87</v>
      </c>
      <c r="AW182" s="13" t="s">
        <v>32</v>
      </c>
      <c r="AX182" s="13" t="s">
        <v>77</v>
      </c>
      <c r="AY182" s="161" t="s">
        <v>141</v>
      </c>
    </row>
    <row r="183" spans="2:51" s="14" customFormat="1" ht="11.25">
      <c r="B183" s="168"/>
      <c r="D183" s="160" t="s">
        <v>149</v>
      </c>
      <c r="E183" s="169" t="s">
        <v>1</v>
      </c>
      <c r="F183" s="170" t="s">
        <v>151</v>
      </c>
      <c r="H183" s="171">
        <v>0.242</v>
      </c>
      <c r="I183" s="172"/>
      <c r="L183" s="168"/>
      <c r="M183" s="173"/>
      <c r="N183" s="174"/>
      <c r="O183" s="174"/>
      <c r="P183" s="174"/>
      <c r="Q183" s="174"/>
      <c r="R183" s="174"/>
      <c r="S183" s="174"/>
      <c r="T183" s="175"/>
      <c r="AT183" s="169" t="s">
        <v>149</v>
      </c>
      <c r="AU183" s="169" t="s">
        <v>87</v>
      </c>
      <c r="AV183" s="14" t="s">
        <v>147</v>
      </c>
      <c r="AW183" s="14" t="s">
        <v>32</v>
      </c>
      <c r="AX183" s="14" t="s">
        <v>85</v>
      </c>
      <c r="AY183" s="169" t="s">
        <v>141</v>
      </c>
    </row>
    <row r="184" spans="1:65" s="2" customFormat="1" ht="16.5" customHeight="1">
      <c r="A184" s="32"/>
      <c r="B184" s="144"/>
      <c r="C184" s="145" t="s">
        <v>228</v>
      </c>
      <c r="D184" s="145" t="s">
        <v>143</v>
      </c>
      <c r="E184" s="146" t="s">
        <v>229</v>
      </c>
      <c r="F184" s="147" t="s">
        <v>230</v>
      </c>
      <c r="G184" s="148" t="s">
        <v>158</v>
      </c>
      <c r="H184" s="149">
        <v>4.188</v>
      </c>
      <c r="I184" s="150"/>
      <c r="J184" s="151">
        <f>ROUND(I184*H184,2)</f>
        <v>0</v>
      </c>
      <c r="K184" s="152"/>
      <c r="L184" s="33"/>
      <c r="M184" s="153" t="s">
        <v>1</v>
      </c>
      <c r="N184" s="154" t="s">
        <v>42</v>
      </c>
      <c r="O184" s="58"/>
      <c r="P184" s="155">
        <f>O184*H184</f>
        <v>0</v>
      </c>
      <c r="Q184" s="155">
        <v>1.98</v>
      </c>
      <c r="R184" s="155">
        <f>Q184*H184</f>
        <v>8.29224</v>
      </c>
      <c r="S184" s="155">
        <v>0</v>
      </c>
      <c r="T184" s="156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57" t="s">
        <v>147</v>
      </c>
      <c r="AT184" s="157" t="s">
        <v>143</v>
      </c>
      <c r="AU184" s="157" t="s">
        <v>87</v>
      </c>
      <c r="AY184" s="17" t="s">
        <v>141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7" t="s">
        <v>85</v>
      </c>
      <c r="BK184" s="158">
        <f>ROUND(I184*H184,2)</f>
        <v>0</v>
      </c>
      <c r="BL184" s="17" t="s">
        <v>147</v>
      </c>
      <c r="BM184" s="157" t="s">
        <v>231</v>
      </c>
    </row>
    <row r="185" spans="2:51" s="13" customFormat="1" ht="11.25">
      <c r="B185" s="159"/>
      <c r="D185" s="160" t="s">
        <v>149</v>
      </c>
      <c r="E185" s="161" t="s">
        <v>1</v>
      </c>
      <c r="F185" s="162" t="s">
        <v>706</v>
      </c>
      <c r="H185" s="163">
        <v>4.188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149</v>
      </c>
      <c r="AU185" s="161" t="s">
        <v>87</v>
      </c>
      <c r="AV185" s="13" t="s">
        <v>87</v>
      </c>
      <c r="AW185" s="13" t="s">
        <v>32</v>
      </c>
      <c r="AX185" s="13" t="s">
        <v>85</v>
      </c>
      <c r="AY185" s="161" t="s">
        <v>141</v>
      </c>
    </row>
    <row r="186" spans="1:65" s="2" customFormat="1" ht="16.5" customHeight="1">
      <c r="A186" s="32"/>
      <c r="B186" s="144"/>
      <c r="C186" s="145" t="s">
        <v>233</v>
      </c>
      <c r="D186" s="145" t="s">
        <v>143</v>
      </c>
      <c r="E186" s="146" t="s">
        <v>234</v>
      </c>
      <c r="F186" s="147" t="s">
        <v>235</v>
      </c>
      <c r="G186" s="148" t="s">
        <v>158</v>
      </c>
      <c r="H186" s="149">
        <v>27.708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42</v>
      </c>
      <c r="O186" s="58"/>
      <c r="P186" s="155">
        <f>O186*H186</f>
        <v>0</v>
      </c>
      <c r="Q186" s="155">
        <v>2.50187</v>
      </c>
      <c r="R186" s="155">
        <f>Q186*H186</f>
        <v>69.32181395999999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147</v>
      </c>
      <c r="AT186" s="157" t="s">
        <v>143</v>
      </c>
      <c r="AU186" s="157" t="s">
        <v>87</v>
      </c>
      <c r="AY186" s="17" t="s">
        <v>141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85</v>
      </c>
      <c r="BK186" s="158">
        <f>ROUND(I186*H186,2)</f>
        <v>0</v>
      </c>
      <c r="BL186" s="17" t="s">
        <v>147</v>
      </c>
      <c r="BM186" s="157" t="s">
        <v>236</v>
      </c>
    </row>
    <row r="187" spans="2:51" s="13" customFormat="1" ht="11.25">
      <c r="B187" s="159"/>
      <c r="D187" s="160" t="s">
        <v>149</v>
      </c>
      <c r="E187" s="161" t="s">
        <v>1</v>
      </c>
      <c r="F187" s="162" t="s">
        <v>707</v>
      </c>
      <c r="H187" s="163">
        <v>27.224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149</v>
      </c>
      <c r="AU187" s="161" t="s">
        <v>87</v>
      </c>
      <c r="AV187" s="13" t="s">
        <v>87</v>
      </c>
      <c r="AW187" s="13" t="s">
        <v>32</v>
      </c>
      <c r="AX187" s="13" t="s">
        <v>77</v>
      </c>
      <c r="AY187" s="161" t="s">
        <v>141</v>
      </c>
    </row>
    <row r="188" spans="2:51" s="15" customFormat="1" ht="11.25">
      <c r="B188" s="176"/>
      <c r="D188" s="160" t="s">
        <v>149</v>
      </c>
      <c r="E188" s="177" t="s">
        <v>1</v>
      </c>
      <c r="F188" s="178" t="s">
        <v>164</v>
      </c>
      <c r="H188" s="177" t="s">
        <v>1</v>
      </c>
      <c r="I188" s="179"/>
      <c r="L188" s="176"/>
      <c r="M188" s="180"/>
      <c r="N188" s="181"/>
      <c r="O188" s="181"/>
      <c r="P188" s="181"/>
      <c r="Q188" s="181"/>
      <c r="R188" s="181"/>
      <c r="S188" s="181"/>
      <c r="T188" s="182"/>
      <c r="AT188" s="177" t="s">
        <v>149</v>
      </c>
      <c r="AU188" s="177" t="s">
        <v>87</v>
      </c>
      <c r="AV188" s="15" t="s">
        <v>85</v>
      </c>
      <c r="AW188" s="15" t="s">
        <v>32</v>
      </c>
      <c r="AX188" s="15" t="s">
        <v>77</v>
      </c>
      <c r="AY188" s="177" t="s">
        <v>141</v>
      </c>
    </row>
    <row r="189" spans="2:51" s="13" customFormat="1" ht="11.25">
      <c r="B189" s="159"/>
      <c r="D189" s="160" t="s">
        <v>149</v>
      </c>
      <c r="E189" s="161" t="s">
        <v>1</v>
      </c>
      <c r="F189" s="162" t="s">
        <v>238</v>
      </c>
      <c r="H189" s="163">
        <v>0.484</v>
      </c>
      <c r="I189" s="164"/>
      <c r="L189" s="159"/>
      <c r="M189" s="165"/>
      <c r="N189" s="166"/>
      <c r="O189" s="166"/>
      <c r="P189" s="166"/>
      <c r="Q189" s="166"/>
      <c r="R189" s="166"/>
      <c r="S189" s="166"/>
      <c r="T189" s="167"/>
      <c r="AT189" s="161" t="s">
        <v>149</v>
      </c>
      <c r="AU189" s="161" t="s">
        <v>87</v>
      </c>
      <c r="AV189" s="13" t="s">
        <v>87</v>
      </c>
      <c r="AW189" s="13" t="s">
        <v>32</v>
      </c>
      <c r="AX189" s="13" t="s">
        <v>77</v>
      </c>
      <c r="AY189" s="161" t="s">
        <v>141</v>
      </c>
    </row>
    <row r="190" spans="2:51" s="14" customFormat="1" ht="11.25">
      <c r="B190" s="168"/>
      <c r="D190" s="160" t="s">
        <v>149</v>
      </c>
      <c r="E190" s="169" t="s">
        <v>1</v>
      </c>
      <c r="F190" s="170" t="s">
        <v>151</v>
      </c>
      <c r="H190" s="171">
        <v>27.708</v>
      </c>
      <c r="I190" s="172"/>
      <c r="L190" s="168"/>
      <c r="M190" s="173"/>
      <c r="N190" s="174"/>
      <c r="O190" s="174"/>
      <c r="P190" s="174"/>
      <c r="Q190" s="174"/>
      <c r="R190" s="174"/>
      <c r="S190" s="174"/>
      <c r="T190" s="175"/>
      <c r="AT190" s="169" t="s">
        <v>149</v>
      </c>
      <c r="AU190" s="169" t="s">
        <v>87</v>
      </c>
      <c r="AV190" s="14" t="s">
        <v>147</v>
      </c>
      <c r="AW190" s="14" t="s">
        <v>32</v>
      </c>
      <c r="AX190" s="14" t="s">
        <v>85</v>
      </c>
      <c r="AY190" s="169" t="s">
        <v>141</v>
      </c>
    </row>
    <row r="191" spans="1:65" s="2" customFormat="1" ht="16.5" customHeight="1">
      <c r="A191" s="32"/>
      <c r="B191" s="144"/>
      <c r="C191" s="145" t="s">
        <v>239</v>
      </c>
      <c r="D191" s="145" t="s">
        <v>143</v>
      </c>
      <c r="E191" s="146" t="s">
        <v>240</v>
      </c>
      <c r="F191" s="147" t="s">
        <v>241</v>
      </c>
      <c r="G191" s="148" t="s">
        <v>196</v>
      </c>
      <c r="H191" s="149">
        <v>1.227</v>
      </c>
      <c r="I191" s="150"/>
      <c r="J191" s="151">
        <f>ROUND(I191*H191,2)</f>
        <v>0</v>
      </c>
      <c r="K191" s="152"/>
      <c r="L191" s="33"/>
      <c r="M191" s="153" t="s">
        <v>1</v>
      </c>
      <c r="N191" s="154" t="s">
        <v>42</v>
      </c>
      <c r="O191" s="58"/>
      <c r="P191" s="155">
        <f>O191*H191</f>
        <v>0</v>
      </c>
      <c r="Q191" s="155">
        <v>1.06277</v>
      </c>
      <c r="R191" s="155">
        <f>Q191*H191</f>
        <v>1.30401879</v>
      </c>
      <c r="S191" s="155">
        <v>0</v>
      </c>
      <c r="T191" s="15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7" t="s">
        <v>147</v>
      </c>
      <c r="AT191" s="157" t="s">
        <v>143</v>
      </c>
      <c r="AU191" s="157" t="s">
        <v>87</v>
      </c>
      <c r="AY191" s="17" t="s">
        <v>141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7" t="s">
        <v>85</v>
      </c>
      <c r="BK191" s="158">
        <f>ROUND(I191*H191,2)</f>
        <v>0</v>
      </c>
      <c r="BL191" s="17" t="s">
        <v>147</v>
      </c>
      <c r="BM191" s="157" t="s">
        <v>242</v>
      </c>
    </row>
    <row r="192" spans="2:51" s="13" customFormat="1" ht="11.25">
      <c r="B192" s="159"/>
      <c r="D192" s="160" t="s">
        <v>149</v>
      </c>
      <c r="E192" s="161" t="s">
        <v>1</v>
      </c>
      <c r="F192" s="162" t="s">
        <v>708</v>
      </c>
      <c r="H192" s="163">
        <v>1.213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149</v>
      </c>
      <c r="AU192" s="161" t="s">
        <v>87</v>
      </c>
      <c r="AV192" s="13" t="s">
        <v>87</v>
      </c>
      <c r="AW192" s="13" t="s">
        <v>32</v>
      </c>
      <c r="AX192" s="13" t="s">
        <v>77</v>
      </c>
      <c r="AY192" s="161" t="s">
        <v>141</v>
      </c>
    </row>
    <row r="193" spans="2:51" s="15" customFormat="1" ht="11.25">
      <c r="B193" s="176"/>
      <c r="D193" s="160" t="s">
        <v>149</v>
      </c>
      <c r="E193" s="177" t="s">
        <v>1</v>
      </c>
      <c r="F193" s="178" t="s">
        <v>164</v>
      </c>
      <c r="H193" s="177" t="s">
        <v>1</v>
      </c>
      <c r="I193" s="179"/>
      <c r="L193" s="176"/>
      <c r="M193" s="180"/>
      <c r="N193" s="181"/>
      <c r="O193" s="181"/>
      <c r="P193" s="181"/>
      <c r="Q193" s="181"/>
      <c r="R193" s="181"/>
      <c r="S193" s="181"/>
      <c r="T193" s="182"/>
      <c r="AT193" s="177" t="s">
        <v>149</v>
      </c>
      <c r="AU193" s="177" t="s">
        <v>87</v>
      </c>
      <c r="AV193" s="15" t="s">
        <v>85</v>
      </c>
      <c r="AW193" s="15" t="s">
        <v>32</v>
      </c>
      <c r="AX193" s="15" t="s">
        <v>77</v>
      </c>
      <c r="AY193" s="177" t="s">
        <v>141</v>
      </c>
    </row>
    <row r="194" spans="2:51" s="13" customFormat="1" ht="11.25">
      <c r="B194" s="159"/>
      <c r="D194" s="160" t="s">
        <v>149</v>
      </c>
      <c r="E194" s="161" t="s">
        <v>1</v>
      </c>
      <c r="F194" s="162" t="s">
        <v>244</v>
      </c>
      <c r="H194" s="163">
        <v>0.014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149</v>
      </c>
      <c r="AU194" s="161" t="s">
        <v>87</v>
      </c>
      <c r="AV194" s="13" t="s">
        <v>87</v>
      </c>
      <c r="AW194" s="13" t="s">
        <v>32</v>
      </c>
      <c r="AX194" s="13" t="s">
        <v>77</v>
      </c>
      <c r="AY194" s="161" t="s">
        <v>141</v>
      </c>
    </row>
    <row r="195" spans="2:51" s="14" customFormat="1" ht="11.25">
      <c r="B195" s="168"/>
      <c r="D195" s="160" t="s">
        <v>149</v>
      </c>
      <c r="E195" s="169" t="s">
        <v>1</v>
      </c>
      <c r="F195" s="170" t="s">
        <v>151</v>
      </c>
      <c r="H195" s="171">
        <v>1.227</v>
      </c>
      <c r="I195" s="172"/>
      <c r="L195" s="168"/>
      <c r="M195" s="173"/>
      <c r="N195" s="174"/>
      <c r="O195" s="174"/>
      <c r="P195" s="174"/>
      <c r="Q195" s="174"/>
      <c r="R195" s="174"/>
      <c r="S195" s="174"/>
      <c r="T195" s="175"/>
      <c r="AT195" s="169" t="s">
        <v>149</v>
      </c>
      <c r="AU195" s="169" t="s">
        <v>87</v>
      </c>
      <c r="AV195" s="14" t="s">
        <v>147</v>
      </c>
      <c r="AW195" s="14" t="s">
        <v>32</v>
      </c>
      <c r="AX195" s="14" t="s">
        <v>85</v>
      </c>
      <c r="AY195" s="169" t="s">
        <v>141</v>
      </c>
    </row>
    <row r="196" spans="1:65" s="2" customFormat="1" ht="21.75" customHeight="1">
      <c r="A196" s="32"/>
      <c r="B196" s="144"/>
      <c r="C196" s="145" t="s">
        <v>245</v>
      </c>
      <c r="D196" s="145" t="s">
        <v>143</v>
      </c>
      <c r="E196" s="146" t="s">
        <v>246</v>
      </c>
      <c r="F196" s="147" t="s">
        <v>247</v>
      </c>
      <c r="G196" s="148" t="s">
        <v>146</v>
      </c>
      <c r="H196" s="149">
        <v>2.4</v>
      </c>
      <c r="I196" s="150"/>
      <c r="J196" s="151">
        <f>ROUND(I196*H196,2)</f>
        <v>0</v>
      </c>
      <c r="K196" s="152"/>
      <c r="L196" s="33"/>
      <c r="M196" s="153" t="s">
        <v>1</v>
      </c>
      <c r="N196" s="154" t="s">
        <v>42</v>
      </c>
      <c r="O196" s="58"/>
      <c r="P196" s="155">
        <f>O196*H196</f>
        <v>0</v>
      </c>
      <c r="Q196" s="155">
        <v>0.47326</v>
      </c>
      <c r="R196" s="155">
        <f>Q196*H196</f>
        <v>1.135824</v>
      </c>
      <c r="S196" s="155">
        <v>0</v>
      </c>
      <c r="T196" s="15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7" t="s">
        <v>147</v>
      </c>
      <c r="AT196" s="157" t="s">
        <v>143</v>
      </c>
      <c r="AU196" s="157" t="s">
        <v>87</v>
      </c>
      <c r="AY196" s="17" t="s">
        <v>141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7" t="s">
        <v>85</v>
      </c>
      <c r="BK196" s="158">
        <f>ROUND(I196*H196,2)</f>
        <v>0</v>
      </c>
      <c r="BL196" s="17" t="s">
        <v>147</v>
      </c>
      <c r="BM196" s="157" t="s">
        <v>248</v>
      </c>
    </row>
    <row r="197" spans="2:51" s="15" customFormat="1" ht="11.25">
      <c r="B197" s="176"/>
      <c r="D197" s="160" t="s">
        <v>149</v>
      </c>
      <c r="E197" s="177" t="s">
        <v>1</v>
      </c>
      <c r="F197" s="178" t="s">
        <v>164</v>
      </c>
      <c r="H197" s="177" t="s">
        <v>1</v>
      </c>
      <c r="I197" s="179"/>
      <c r="L197" s="176"/>
      <c r="M197" s="180"/>
      <c r="N197" s="181"/>
      <c r="O197" s="181"/>
      <c r="P197" s="181"/>
      <c r="Q197" s="181"/>
      <c r="R197" s="181"/>
      <c r="S197" s="181"/>
      <c r="T197" s="182"/>
      <c r="AT197" s="177" t="s">
        <v>149</v>
      </c>
      <c r="AU197" s="177" t="s">
        <v>87</v>
      </c>
      <c r="AV197" s="15" t="s">
        <v>85</v>
      </c>
      <c r="AW197" s="15" t="s">
        <v>32</v>
      </c>
      <c r="AX197" s="15" t="s">
        <v>77</v>
      </c>
      <c r="AY197" s="177" t="s">
        <v>141</v>
      </c>
    </row>
    <row r="198" spans="2:51" s="13" customFormat="1" ht="11.25">
      <c r="B198" s="159"/>
      <c r="D198" s="160" t="s">
        <v>149</v>
      </c>
      <c r="E198" s="161" t="s">
        <v>1</v>
      </c>
      <c r="F198" s="162" t="s">
        <v>249</v>
      </c>
      <c r="H198" s="163">
        <v>2.4</v>
      </c>
      <c r="I198" s="164"/>
      <c r="L198" s="159"/>
      <c r="M198" s="165"/>
      <c r="N198" s="166"/>
      <c r="O198" s="166"/>
      <c r="P198" s="166"/>
      <c r="Q198" s="166"/>
      <c r="R198" s="166"/>
      <c r="S198" s="166"/>
      <c r="T198" s="167"/>
      <c r="AT198" s="161" t="s">
        <v>149</v>
      </c>
      <c r="AU198" s="161" t="s">
        <v>87</v>
      </c>
      <c r="AV198" s="13" t="s">
        <v>87</v>
      </c>
      <c r="AW198" s="13" t="s">
        <v>32</v>
      </c>
      <c r="AX198" s="13" t="s">
        <v>77</v>
      </c>
      <c r="AY198" s="161" t="s">
        <v>141</v>
      </c>
    </row>
    <row r="199" spans="2:51" s="14" customFormat="1" ht="11.25">
      <c r="B199" s="168"/>
      <c r="D199" s="160" t="s">
        <v>149</v>
      </c>
      <c r="E199" s="169" t="s">
        <v>1</v>
      </c>
      <c r="F199" s="170" t="s">
        <v>151</v>
      </c>
      <c r="H199" s="171">
        <v>2.4</v>
      </c>
      <c r="I199" s="172"/>
      <c r="L199" s="168"/>
      <c r="M199" s="173"/>
      <c r="N199" s="174"/>
      <c r="O199" s="174"/>
      <c r="P199" s="174"/>
      <c r="Q199" s="174"/>
      <c r="R199" s="174"/>
      <c r="S199" s="174"/>
      <c r="T199" s="175"/>
      <c r="AT199" s="169" t="s">
        <v>149</v>
      </c>
      <c r="AU199" s="169" t="s">
        <v>87</v>
      </c>
      <c r="AV199" s="14" t="s">
        <v>147</v>
      </c>
      <c r="AW199" s="14" t="s">
        <v>32</v>
      </c>
      <c r="AX199" s="14" t="s">
        <v>85</v>
      </c>
      <c r="AY199" s="169" t="s">
        <v>141</v>
      </c>
    </row>
    <row r="200" spans="1:65" s="2" customFormat="1" ht="16.5" customHeight="1">
      <c r="A200" s="32"/>
      <c r="B200" s="144"/>
      <c r="C200" s="145" t="s">
        <v>7</v>
      </c>
      <c r="D200" s="145" t="s">
        <v>143</v>
      </c>
      <c r="E200" s="146" t="s">
        <v>250</v>
      </c>
      <c r="F200" s="147" t="s">
        <v>251</v>
      </c>
      <c r="G200" s="148" t="s">
        <v>196</v>
      </c>
      <c r="H200" s="149">
        <v>0.025</v>
      </c>
      <c r="I200" s="150"/>
      <c r="J200" s="151">
        <f>ROUND(I200*H200,2)</f>
        <v>0</v>
      </c>
      <c r="K200" s="152"/>
      <c r="L200" s="33"/>
      <c r="M200" s="153" t="s">
        <v>1</v>
      </c>
      <c r="N200" s="154" t="s">
        <v>42</v>
      </c>
      <c r="O200" s="58"/>
      <c r="P200" s="155">
        <f>O200*H200</f>
        <v>0</v>
      </c>
      <c r="Q200" s="155">
        <v>1.0594</v>
      </c>
      <c r="R200" s="155">
        <f>Q200*H200</f>
        <v>0.026484999999999998</v>
      </c>
      <c r="S200" s="155">
        <v>0</v>
      </c>
      <c r="T200" s="15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7" t="s">
        <v>147</v>
      </c>
      <c r="AT200" s="157" t="s">
        <v>143</v>
      </c>
      <c r="AU200" s="157" t="s">
        <v>87</v>
      </c>
      <c r="AY200" s="17" t="s">
        <v>141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7" t="s">
        <v>85</v>
      </c>
      <c r="BK200" s="158">
        <f>ROUND(I200*H200,2)</f>
        <v>0</v>
      </c>
      <c r="BL200" s="17" t="s">
        <v>147</v>
      </c>
      <c r="BM200" s="157" t="s">
        <v>252</v>
      </c>
    </row>
    <row r="201" spans="2:51" s="15" customFormat="1" ht="11.25">
      <c r="B201" s="176"/>
      <c r="D201" s="160" t="s">
        <v>149</v>
      </c>
      <c r="E201" s="177" t="s">
        <v>1</v>
      </c>
      <c r="F201" s="178" t="s">
        <v>164</v>
      </c>
      <c r="H201" s="177" t="s">
        <v>1</v>
      </c>
      <c r="I201" s="179"/>
      <c r="L201" s="176"/>
      <c r="M201" s="180"/>
      <c r="N201" s="181"/>
      <c r="O201" s="181"/>
      <c r="P201" s="181"/>
      <c r="Q201" s="181"/>
      <c r="R201" s="181"/>
      <c r="S201" s="181"/>
      <c r="T201" s="182"/>
      <c r="AT201" s="177" t="s">
        <v>149</v>
      </c>
      <c r="AU201" s="177" t="s">
        <v>87</v>
      </c>
      <c r="AV201" s="15" t="s">
        <v>85</v>
      </c>
      <c r="AW201" s="15" t="s">
        <v>32</v>
      </c>
      <c r="AX201" s="15" t="s">
        <v>77</v>
      </c>
      <c r="AY201" s="177" t="s">
        <v>141</v>
      </c>
    </row>
    <row r="202" spans="2:51" s="13" customFormat="1" ht="11.25">
      <c r="B202" s="159"/>
      <c r="D202" s="160" t="s">
        <v>149</v>
      </c>
      <c r="E202" s="161" t="s">
        <v>1</v>
      </c>
      <c r="F202" s="162" t="s">
        <v>253</v>
      </c>
      <c r="H202" s="163">
        <v>0.012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149</v>
      </c>
      <c r="AU202" s="161" t="s">
        <v>87</v>
      </c>
      <c r="AV202" s="13" t="s">
        <v>87</v>
      </c>
      <c r="AW202" s="13" t="s">
        <v>32</v>
      </c>
      <c r="AX202" s="13" t="s">
        <v>77</v>
      </c>
      <c r="AY202" s="161" t="s">
        <v>141</v>
      </c>
    </row>
    <row r="203" spans="2:51" s="13" customFormat="1" ht="11.25">
      <c r="B203" s="159"/>
      <c r="D203" s="160" t="s">
        <v>149</v>
      </c>
      <c r="E203" s="161" t="s">
        <v>1</v>
      </c>
      <c r="F203" s="162" t="s">
        <v>254</v>
      </c>
      <c r="H203" s="163">
        <v>0.013</v>
      </c>
      <c r="I203" s="164"/>
      <c r="L203" s="159"/>
      <c r="M203" s="165"/>
      <c r="N203" s="166"/>
      <c r="O203" s="166"/>
      <c r="P203" s="166"/>
      <c r="Q203" s="166"/>
      <c r="R203" s="166"/>
      <c r="S203" s="166"/>
      <c r="T203" s="167"/>
      <c r="AT203" s="161" t="s">
        <v>149</v>
      </c>
      <c r="AU203" s="161" t="s">
        <v>87</v>
      </c>
      <c r="AV203" s="13" t="s">
        <v>87</v>
      </c>
      <c r="AW203" s="13" t="s">
        <v>32</v>
      </c>
      <c r="AX203" s="13" t="s">
        <v>77</v>
      </c>
      <c r="AY203" s="161" t="s">
        <v>141</v>
      </c>
    </row>
    <row r="204" spans="2:51" s="14" customFormat="1" ht="11.25">
      <c r="B204" s="168"/>
      <c r="D204" s="160" t="s">
        <v>149</v>
      </c>
      <c r="E204" s="169" t="s">
        <v>1</v>
      </c>
      <c r="F204" s="170" t="s">
        <v>151</v>
      </c>
      <c r="H204" s="171">
        <v>0.025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69" t="s">
        <v>149</v>
      </c>
      <c r="AU204" s="169" t="s">
        <v>87</v>
      </c>
      <c r="AV204" s="14" t="s">
        <v>147</v>
      </c>
      <c r="AW204" s="14" t="s">
        <v>32</v>
      </c>
      <c r="AX204" s="14" t="s">
        <v>85</v>
      </c>
      <c r="AY204" s="169" t="s">
        <v>141</v>
      </c>
    </row>
    <row r="205" spans="2:63" s="12" customFormat="1" ht="22.9" customHeight="1">
      <c r="B205" s="131"/>
      <c r="D205" s="132" t="s">
        <v>76</v>
      </c>
      <c r="E205" s="142" t="s">
        <v>147</v>
      </c>
      <c r="F205" s="142" t="s">
        <v>266</v>
      </c>
      <c r="I205" s="134"/>
      <c r="J205" s="143">
        <f>BK205</f>
        <v>0</v>
      </c>
      <c r="L205" s="131"/>
      <c r="M205" s="136"/>
      <c r="N205" s="137"/>
      <c r="O205" s="137"/>
      <c r="P205" s="138">
        <f>SUM(P206:P208)</f>
        <v>0</v>
      </c>
      <c r="Q205" s="137"/>
      <c r="R205" s="138">
        <f>SUM(R206:R208)</f>
        <v>3.80612001</v>
      </c>
      <c r="S205" s="137"/>
      <c r="T205" s="139">
        <f>SUM(T206:T208)</f>
        <v>0</v>
      </c>
      <c r="AR205" s="132" t="s">
        <v>85</v>
      </c>
      <c r="AT205" s="140" t="s">
        <v>76</v>
      </c>
      <c r="AU205" s="140" t="s">
        <v>85</v>
      </c>
      <c r="AY205" s="132" t="s">
        <v>141</v>
      </c>
      <c r="BK205" s="141">
        <f>SUM(BK206:BK208)</f>
        <v>0</v>
      </c>
    </row>
    <row r="206" spans="1:65" s="2" customFormat="1" ht="16.5" customHeight="1">
      <c r="A206" s="32"/>
      <c r="B206" s="144"/>
      <c r="C206" s="145" t="s">
        <v>256</v>
      </c>
      <c r="D206" s="145" t="s">
        <v>143</v>
      </c>
      <c r="E206" s="146" t="s">
        <v>268</v>
      </c>
      <c r="F206" s="147" t="s">
        <v>269</v>
      </c>
      <c r="G206" s="148" t="s">
        <v>158</v>
      </c>
      <c r="H206" s="149">
        <v>2.013</v>
      </c>
      <c r="I206" s="150"/>
      <c r="J206" s="151">
        <f>ROUND(I206*H206,2)</f>
        <v>0</v>
      </c>
      <c r="K206" s="152"/>
      <c r="L206" s="33"/>
      <c r="M206" s="153" t="s">
        <v>1</v>
      </c>
      <c r="N206" s="154" t="s">
        <v>42</v>
      </c>
      <c r="O206" s="58"/>
      <c r="P206" s="155">
        <f>O206*H206</f>
        <v>0</v>
      </c>
      <c r="Q206" s="155">
        <v>1.89077</v>
      </c>
      <c r="R206" s="155">
        <f>Q206*H206</f>
        <v>3.80612001</v>
      </c>
      <c r="S206" s="155">
        <v>0</v>
      </c>
      <c r="T206" s="15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147</v>
      </c>
      <c r="AT206" s="157" t="s">
        <v>143</v>
      </c>
      <c r="AU206" s="157" t="s">
        <v>87</v>
      </c>
      <c r="AY206" s="17" t="s">
        <v>141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7" t="s">
        <v>85</v>
      </c>
      <c r="BK206" s="158">
        <f>ROUND(I206*H206,2)</f>
        <v>0</v>
      </c>
      <c r="BL206" s="17" t="s">
        <v>147</v>
      </c>
      <c r="BM206" s="157" t="s">
        <v>709</v>
      </c>
    </row>
    <row r="207" spans="2:51" s="13" customFormat="1" ht="11.25">
      <c r="B207" s="159"/>
      <c r="D207" s="160" t="s">
        <v>149</v>
      </c>
      <c r="E207" s="161" t="s">
        <v>1</v>
      </c>
      <c r="F207" s="162" t="s">
        <v>697</v>
      </c>
      <c r="H207" s="163">
        <v>2.013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149</v>
      </c>
      <c r="AU207" s="161" t="s">
        <v>87</v>
      </c>
      <c r="AV207" s="13" t="s">
        <v>87</v>
      </c>
      <c r="AW207" s="13" t="s">
        <v>32</v>
      </c>
      <c r="AX207" s="13" t="s">
        <v>77</v>
      </c>
      <c r="AY207" s="161" t="s">
        <v>141</v>
      </c>
    </row>
    <row r="208" spans="2:51" s="14" customFormat="1" ht="11.25">
      <c r="B208" s="168"/>
      <c r="D208" s="160" t="s">
        <v>149</v>
      </c>
      <c r="E208" s="169" t="s">
        <v>1</v>
      </c>
      <c r="F208" s="170" t="s">
        <v>151</v>
      </c>
      <c r="H208" s="171">
        <v>2.013</v>
      </c>
      <c r="I208" s="172"/>
      <c r="L208" s="168"/>
      <c r="M208" s="173"/>
      <c r="N208" s="174"/>
      <c r="O208" s="174"/>
      <c r="P208" s="174"/>
      <c r="Q208" s="174"/>
      <c r="R208" s="174"/>
      <c r="S208" s="174"/>
      <c r="T208" s="175"/>
      <c r="AT208" s="169" t="s">
        <v>149</v>
      </c>
      <c r="AU208" s="169" t="s">
        <v>87</v>
      </c>
      <c r="AV208" s="14" t="s">
        <v>147</v>
      </c>
      <c r="AW208" s="14" t="s">
        <v>32</v>
      </c>
      <c r="AX208" s="14" t="s">
        <v>85</v>
      </c>
      <c r="AY208" s="169" t="s">
        <v>141</v>
      </c>
    </row>
    <row r="209" spans="2:63" s="12" customFormat="1" ht="22.9" customHeight="1">
      <c r="B209" s="131"/>
      <c r="D209" s="132" t="s">
        <v>76</v>
      </c>
      <c r="E209" s="142" t="s">
        <v>166</v>
      </c>
      <c r="F209" s="142" t="s">
        <v>271</v>
      </c>
      <c r="I209" s="134"/>
      <c r="J209" s="143">
        <f>BK209</f>
        <v>0</v>
      </c>
      <c r="L209" s="131"/>
      <c r="M209" s="136"/>
      <c r="N209" s="137"/>
      <c r="O209" s="137"/>
      <c r="P209" s="138">
        <f>SUM(P210:P216)</f>
        <v>0</v>
      </c>
      <c r="Q209" s="137"/>
      <c r="R209" s="138">
        <f>SUM(R210:R216)</f>
        <v>127.3907435</v>
      </c>
      <c r="S209" s="137"/>
      <c r="T209" s="139">
        <f>SUM(T210:T216)</f>
        <v>0</v>
      </c>
      <c r="AR209" s="132" t="s">
        <v>85</v>
      </c>
      <c r="AT209" s="140" t="s">
        <v>76</v>
      </c>
      <c r="AU209" s="140" t="s">
        <v>85</v>
      </c>
      <c r="AY209" s="132" t="s">
        <v>141</v>
      </c>
      <c r="BK209" s="141">
        <f>SUM(BK210:BK216)</f>
        <v>0</v>
      </c>
    </row>
    <row r="210" spans="1:65" s="2" customFormat="1" ht="16.5" customHeight="1">
      <c r="A210" s="32"/>
      <c r="B210" s="144"/>
      <c r="C210" s="145" t="s">
        <v>261</v>
      </c>
      <c r="D210" s="145" t="s">
        <v>143</v>
      </c>
      <c r="E210" s="146" t="s">
        <v>273</v>
      </c>
      <c r="F210" s="147" t="s">
        <v>274</v>
      </c>
      <c r="G210" s="148" t="s">
        <v>146</v>
      </c>
      <c r="H210" s="149">
        <v>209.414</v>
      </c>
      <c r="I210" s="150"/>
      <c r="J210" s="151">
        <f>ROUND(I210*H210,2)</f>
        <v>0</v>
      </c>
      <c r="K210" s="152"/>
      <c r="L210" s="33"/>
      <c r="M210" s="153" t="s">
        <v>1</v>
      </c>
      <c r="N210" s="154" t="s">
        <v>42</v>
      </c>
      <c r="O210" s="58"/>
      <c r="P210" s="155">
        <f>O210*H210</f>
        <v>0</v>
      </c>
      <c r="Q210" s="155">
        <v>0.277</v>
      </c>
      <c r="R210" s="155">
        <f>Q210*H210</f>
        <v>58.007678</v>
      </c>
      <c r="S210" s="155">
        <v>0</v>
      </c>
      <c r="T210" s="15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147</v>
      </c>
      <c r="AT210" s="157" t="s">
        <v>143</v>
      </c>
      <c r="AU210" s="157" t="s">
        <v>87</v>
      </c>
      <c r="AY210" s="17" t="s">
        <v>141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7" t="s">
        <v>85</v>
      </c>
      <c r="BK210" s="158">
        <f>ROUND(I210*H210,2)</f>
        <v>0</v>
      </c>
      <c r="BL210" s="17" t="s">
        <v>147</v>
      </c>
      <c r="BM210" s="157" t="s">
        <v>275</v>
      </c>
    </row>
    <row r="211" spans="1:65" s="2" customFormat="1" ht="16.5" customHeight="1">
      <c r="A211" s="32"/>
      <c r="B211" s="144"/>
      <c r="C211" s="145" t="s">
        <v>267</v>
      </c>
      <c r="D211" s="145" t="s">
        <v>143</v>
      </c>
      <c r="E211" s="146" t="s">
        <v>277</v>
      </c>
      <c r="F211" s="147" t="s">
        <v>278</v>
      </c>
      <c r="G211" s="148" t="s">
        <v>146</v>
      </c>
      <c r="H211" s="149">
        <v>209.414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42</v>
      </c>
      <c r="O211" s="58"/>
      <c r="P211" s="155">
        <f>O211*H211</f>
        <v>0</v>
      </c>
      <c r="Q211" s="155">
        <v>0.322</v>
      </c>
      <c r="R211" s="155">
        <f>Q211*H211</f>
        <v>67.431308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147</v>
      </c>
      <c r="AT211" s="157" t="s">
        <v>143</v>
      </c>
      <c r="AU211" s="157" t="s">
        <v>87</v>
      </c>
      <c r="AY211" s="17" t="s">
        <v>141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85</v>
      </c>
      <c r="BK211" s="158">
        <f>ROUND(I211*H211,2)</f>
        <v>0</v>
      </c>
      <c r="BL211" s="17" t="s">
        <v>147</v>
      </c>
      <c r="BM211" s="157" t="s">
        <v>279</v>
      </c>
    </row>
    <row r="212" spans="1:65" s="2" customFormat="1" ht="16.5" customHeight="1">
      <c r="A212" s="32"/>
      <c r="B212" s="144"/>
      <c r="C212" s="145" t="s">
        <v>272</v>
      </c>
      <c r="D212" s="145" t="s">
        <v>143</v>
      </c>
      <c r="E212" s="146" t="s">
        <v>281</v>
      </c>
      <c r="F212" s="147" t="s">
        <v>282</v>
      </c>
      <c r="G212" s="148" t="s">
        <v>146</v>
      </c>
      <c r="H212" s="149">
        <v>2.75</v>
      </c>
      <c r="I212" s="150"/>
      <c r="J212" s="151">
        <f>ROUND(I212*H212,2)</f>
        <v>0</v>
      </c>
      <c r="K212" s="152"/>
      <c r="L212" s="33"/>
      <c r="M212" s="153" t="s">
        <v>1</v>
      </c>
      <c r="N212" s="154" t="s">
        <v>42</v>
      </c>
      <c r="O212" s="58"/>
      <c r="P212" s="155">
        <f>O212*H212</f>
        <v>0</v>
      </c>
      <c r="Q212" s="155">
        <v>0.46</v>
      </c>
      <c r="R212" s="155">
        <f>Q212*H212</f>
        <v>1.2650000000000001</v>
      </c>
      <c r="S212" s="155">
        <v>0</v>
      </c>
      <c r="T212" s="15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147</v>
      </c>
      <c r="AT212" s="157" t="s">
        <v>143</v>
      </c>
      <c r="AU212" s="157" t="s">
        <v>87</v>
      </c>
      <c r="AY212" s="17" t="s">
        <v>141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7" t="s">
        <v>85</v>
      </c>
      <c r="BK212" s="158">
        <f>ROUND(I212*H212,2)</f>
        <v>0</v>
      </c>
      <c r="BL212" s="17" t="s">
        <v>147</v>
      </c>
      <c r="BM212" s="157" t="s">
        <v>710</v>
      </c>
    </row>
    <row r="213" spans="2:51" s="13" customFormat="1" ht="11.25">
      <c r="B213" s="159"/>
      <c r="D213" s="160" t="s">
        <v>149</v>
      </c>
      <c r="E213" s="161" t="s">
        <v>1</v>
      </c>
      <c r="F213" s="162" t="s">
        <v>691</v>
      </c>
      <c r="H213" s="163">
        <v>2.75</v>
      </c>
      <c r="I213" s="164"/>
      <c r="L213" s="159"/>
      <c r="M213" s="165"/>
      <c r="N213" s="166"/>
      <c r="O213" s="166"/>
      <c r="P213" s="166"/>
      <c r="Q213" s="166"/>
      <c r="R213" s="166"/>
      <c r="S213" s="166"/>
      <c r="T213" s="167"/>
      <c r="AT213" s="161" t="s">
        <v>149</v>
      </c>
      <c r="AU213" s="161" t="s">
        <v>87</v>
      </c>
      <c r="AV213" s="13" t="s">
        <v>87</v>
      </c>
      <c r="AW213" s="13" t="s">
        <v>32</v>
      </c>
      <c r="AX213" s="13" t="s">
        <v>77</v>
      </c>
      <c r="AY213" s="161" t="s">
        <v>141</v>
      </c>
    </row>
    <row r="214" spans="2:51" s="14" customFormat="1" ht="11.25">
      <c r="B214" s="168"/>
      <c r="D214" s="160" t="s">
        <v>149</v>
      </c>
      <c r="E214" s="169" t="s">
        <v>1</v>
      </c>
      <c r="F214" s="170" t="s">
        <v>151</v>
      </c>
      <c r="H214" s="171">
        <v>2.75</v>
      </c>
      <c r="I214" s="172"/>
      <c r="L214" s="168"/>
      <c r="M214" s="173"/>
      <c r="N214" s="174"/>
      <c r="O214" s="174"/>
      <c r="P214" s="174"/>
      <c r="Q214" s="174"/>
      <c r="R214" s="174"/>
      <c r="S214" s="174"/>
      <c r="T214" s="175"/>
      <c r="AT214" s="169" t="s">
        <v>149</v>
      </c>
      <c r="AU214" s="169" t="s">
        <v>87</v>
      </c>
      <c r="AV214" s="14" t="s">
        <v>147</v>
      </c>
      <c r="AW214" s="14" t="s">
        <v>32</v>
      </c>
      <c r="AX214" s="14" t="s">
        <v>85</v>
      </c>
      <c r="AY214" s="169" t="s">
        <v>141</v>
      </c>
    </row>
    <row r="215" spans="1:65" s="2" customFormat="1" ht="16.5" customHeight="1">
      <c r="A215" s="32"/>
      <c r="B215" s="144"/>
      <c r="C215" s="145" t="s">
        <v>276</v>
      </c>
      <c r="D215" s="145" t="s">
        <v>143</v>
      </c>
      <c r="E215" s="146" t="s">
        <v>285</v>
      </c>
      <c r="F215" s="147" t="s">
        <v>286</v>
      </c>
      <c r="G215" s="148" t="s">
        <v>146</v>
      </c>
      <c r="H215" s="149">
        <v>2.75</v>
      </c>
      <c r="I215" s="150"/>
      <c r="J215" s="151">
        <f>ROUND(I215*H215,2)</f>
        <v>0</v>
      </c>
      <c r="K215" s="152"/>
      <c r="L215" s="33"/>
      <c r="M215" s="153" t="s">
        <v>1</v>
      </c>
      <c r="N215" s="154" t="s">
        <v>42</v>
      </c>
      <c r="O215" s="58"/>
      <c r="P215" s="155">
        <f>O215*H215</f>
        <v>0</v>
      </c>
      <c r="Q215" s="155">
        <v>0.00051</v>
      </c>
      <c r="R215" s="155">
        <f>Q215*H215</f>
        <v>0.0014025</v>
      </c>
      <c r="S215" s="155">
        <v>0</v>
      </c>
      <c r="T215" s="156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147</v>
      </c>
      <c r="AT215" s="157" t="s">
        <v>143</v>
      </c>
      <c r="AU215" s="157" t="s">
        <v>87</v>
      </c>
      <c r="AY215" s="17" t="s">
        <v>141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7" t="s">
        <v>85</v>
      </c>
      <c r="BK215" s="158">
        <f>ROUND(I215*H215,2)</f>
        <v>0</v>
      </c>
      <c r="BL215" s="17" t="s">
        <v>147</v>
      </c>
      <c r="BM215" s="157" t="s">
        <v>711</v>
      </c>
    </row>
    <row r="216" spans="1:65" s="2" customFormat="1" ht="16.5" customHeight="1">
      <c r="A216" s="32"/>
      <c r="B216" s="144"/>
      <c r="C216" s="145" t="s">
        <v>280</v>
      </c>
      <c r="D216" s="145" t="s">
        <v>143</v>
      </c>
      <c r="E216" s="146" t="s">
        <v>289</v>
      </c>
      <c r="F216" s="147" t="s">
        <v>290</v>
      </c>
      <c r="G216" s="148" t="s">
        <v>146</v>
      </c>
      <c r="H216" s="149">
        <v>2.75</v>
      </c>
      <c r="I216" s="150"/>
      <c r="J216" s="151">
        <f>ROUND(I216*H216,2)</f>
        <v>0</v>
      </c>
      <c r="K216" s="152"/>
      <c r="L216" s="33"/>
      <c r="M216" s="153" t="s">
        <v>1</v>
      </c>
      <c r="N216" s="154" t="s">
        <v>42</v>
      </c>
      <c r="O216" s="58"/>
      <c r="P216" s="155">
        <f>O216*H216</f>
        <v>0</v>
      </c>
      <c r="Q216" s="155">
        <v>0.24922</v>
      </c>
      <c r="R216" s="155">
        <f>Q216*H216</f>
        <v>0.6853549999999999</v>
      </c>
      <c r="S216" s="155">
        <v>0</v>
      </c>
      <c r="T216" s="15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147</v>
      </c>
      <c r="AT216" s="157" t="s">
        <v>143</v>
      </c>
      <c r="AU216" s="157" t="s">
        <v>87</v>
      </c>
      <c r="AY216" s="17" t="s">
        <v>141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7" t="s">
        <v>85</v>
      </c>
      <c r="BK216" s="158">
        <f>ROUND(I216*H216,2)</f>
        <v>0</v>
      </c>
      <c r="BL216" s="17" t="s">
        <v>147</v>
      </c>
      <c r="BM216" s="157" t="s">
        <v>712</v>
      </c>
    </row>
    <row r="217" spans="2:63" s="12" customFormat="1" ht="22.9" customHeight="1">
      <c r="B217" s="131"/>
      <c r="D217" s="132" t="s">
        <v>76</v>
      </c>
      <c r="E217" s="142" t="s">
        <v>172</v>
      </c>
      <c r="F217" s="142" t="s">
        <v>292</v>
      </c>
      <c r="I217" s="134"/>
      <c r="J217" s="143">
        <f>BK217</f>
        <v>0</v>
      </c>
      <c r="L217" s="131"/>
      <c r="M217" s="136"/>
      <c r="N217" s="137"/>
      <c r="O217" s="137"/>
      <c r="P217" s="138">
        <f>SUM(P218:P244)</f>
        <v>0</v>
      </c>
      <c r="Q217" s="137"/>
      <c r="R217" s="138">
        <f>SUM(R218:R244)</f>
        <v>24.91544658</v>
      </c>
      <c r="S217" s="137"/>
      <c r="T217" s="139">
        <f>SUM(T218:T244)</f>
        <v>0</v>
      </c>
      <c r="AR217" s="132" t="s">
        <v>85</v>
      </c>
      <c r="AT217" s="140" t="s">
        <v>76</v>
      </c>
      <c r="AU217" s="140" t="s">
        <v>85</v>
      </c>
      <c r="AY217" s="132" t="s">
        <v>141</v>
      </c>
      <c r="BK217" s="141">
        <f>SUM(BK218:BK244)</f>
        <v>0</v>
      </c>
    </row>
    <row r="218" spans="1:65" s="2" customFormat="1" ht="16.5" customHeight="1">
      <c r="A218" s="32"/>
      <c r="B218" s="144"/>
      <c r="C218" s="145" t="s">
        <v>284</v>
      </c>
      <c r="D218" s="145" t="s">
        <v>143</v>
      </c>
      <c r="E218" s="146" t="s">
        <v>294</v>
      </c>
      <c r="F218" s="147" t="s">
        <v>295</v>
      </c>
      <c r="G218" s="148" t="s">
        <v>146</v>
      </c>
      <c r="H218" s="149">
        <v>1.73</v>
      </c>
      <c r="I218" s="150"/>
      <c r="J218" s="151">
        <f>ROUND(I218*H218,2)</f>
        <v>0</v>
      </c>
      <c r="K218" s="152"/>
      <c r="L218" s="33"/>
      <c r="M218" s="153" t="s">
        <v>1</v>
      </c>
      <c r="N218" s="154" t="s">
        <v>42</v>
      </c>
      <c r="O218" s="58"/>
      <c r="P218" s="155">
        <f>O218*H218</f>
        <v>0</v>
      </c>
      <c r="Q218" s="155">
        <v>0.056</v>
      </c>
      <c r="R218" s="155">
        <f>Q218*H218</f>
        <v>0.09688000000000001</v>
      </c>
      <c r="S218" s="155">
        <v>0</v>
      </c>
      <c r="T218" s="156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147</v>
      </c>
      <c r="AT218" s="157" t="s">
        <v>143</v>
      </c>
      <c r="AU218" s="157" t="s">
        <v>87</v>
      </c>
      <c r="AY218" s="17" t="s">
        <v>141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7" t="s">
        <v>85</v>
      </c>
      <c r="BK218" s="158">
        <f>ROUND(I218*H218,2)</f>
        <v>0</v>
      </c>
      <c r="BL218" s="17" t="s">
        <v>147</v>
      </c>
      <c r="BM218" s="157" t="s">
        <v>296</v>
      </c>
    </row>
    <row r="219" spans="2:51" s="13" customFormat="1" ht="11.25">
      <c r="B219" s="159"/>
      <c r="D219" s="160" t="s">
        <v>149</v>
      </c>
      <c r="E219" s="161" t="s">
        <v>1</v>
      </c>
      <c r="F219" s="162" t="s">
        <v>297</v>
      </c>
      <c r="H219" s="163">
        <v>1.08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149</v>
      </c>
      <c r="AU219" s="161" t="s">
        <v>87</v>
      </c>
      <c r="AV219" s="13" t="s">
        <v>87</v>
      </c>
      <c r="AW219" s="13" t="s">
        <v>32</v>
      </c>
      <c r="AX219" s="13" t="s">
        <v>77</v>
      </c>
      <c r="AY219" s="161" t="s">
        <v>141</v>
      </c>
    </row>
    <row r="220" spans="2:51" s="15" customFormat="1" ht="11.25">
      <c r="B220" s="176"/>
      <c r="D220" s="160" t="s">
        <v>149</v>
      </c>
      <c r="E220" s="177" t="s">
        <v>1</v>
      </c>
      <c r="F220" s="178" t="s">
        <v>170</v>
      </c>
      <c r="H220" s="177" t="s">
        <v>1</v>
      </c>
      <c r="I220" s="179"/>
      <c r="L220" s="176"/>
      <c r="M220" s="180"/>
      <c r="N220" s="181"/>
      <c r="O220" s="181"/>
      <c r="P220" s="181"/>
      <c r="Q220" s="181"/>
      <c r="R220" s="181"/>
      <c r="S220" s="181"/>
      <c r="T220" s="182"/>
      <c r="AT220" s="177" t="s">
        <v>149</v>
      </c>
      <c r="AU220" s="177" t="s">
        <v>87</v>
      </c>
      <c r="AV220" s="15" t="s">
        <v>85</v>
      </c>
      <c r="AW220" s="15" t="s">
        <v>32</v>
      </c>
      <c r="AX220" s="15" t="s">
        <v>77</v>
      </c>
      <c r="AY220" s="177" t="s">
        <v>141</v>
      </c>
    </row>
    <row r="221" spans="2:51" s="13" customFormat="1" ht="11.25">
      <c r="B221" s="159"/>
      <c r="D221" s="160" t="s">
        <v>149</v>
      </c>
      <c r="E221" s="161" t="s">
        <v>1</v>
      </c>
      <c r="F221" s="162" t="s">
        <v>713</v>
      </c>
      <c r="H221" s="163">
        <v>0.65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149</v>
      </c>
      <c r="AU221" s="161" t="s">
        <v>87</v>
      </c>
      <c r="AV221" s="13" t="s">
        <v>87</v>
      </c>
      <c r="AW221" s="13" t="s">
        <v>32</v>
      </c>
      <c r="AX221" s="13" t="s">
        <v>77</v>
      </c>
      <c r="AY221" s="161" t="s">
        <v>141</v>
      </c>
    </row>
    <row r="222" spans="2:51" s="14" customFormat="1" ht="11.25">
      <c r="B222" s="168"/>
      <c r="D222" s="160" t="s">
        <v>149</v>
      </c>
      <c r="E222" s="169" t="s">
        <v>1</v>
      </c>
      <c r="F222" s="170" t="s">
        <v>151</v>
      </c>
      <c r="H222" s="171">
        <v>1.73</v>
      </c>
      <c r="I222" s="172"/>
      <c r="L222" s="168"/>
      <c r="M222" s="173"/>
      <c r="N222" s="174"/>
      <c r="O222" s="174"/>
      <c r="P222" s="174"/>
      <c r="Q222" s="174"/>
      <c r="R222" s="174"/>
      <c r="S222" s="174"/>
      <c r="T222" s="175"/>
      <c r="AT222" s="169" t="s">
        <v>149</v>
      </c>
      <c r="AU222" s="169" t="s">
        <v>87</v>
      </c>
      <c r="AV222" s="14" t="s">
        <v>147</v>
      </c>
      <c r="AW222" s="14" t="s">
        <v>32</v>
      </c>
      <c r="AX222" s="14" t="s">
        <v>85</v>
      </c>
      <c r="AY222" s="169" t="s">
        <v>141</v>
      </c>
    </row>
    <row r="223" spans="1:65" s="2" customFormat="1" ht="16.5" customHeight="1">
      <c r="A223" s="32"/>
      <c r="B223" s="144"/>
      <c r="C223" s="145" t="s">
        <v>288</v>
      </c>
      <c r="D223" s="145" t="s">
        <v>143</v>
      </c>
      <c r="E223" s="146" t="s">
        <v>300</v>
      </c>
      <c r="F223" s="147" t="s">
        <v>301</v>
      </c>
      <c r="G223" s="148" t="s">
        <v>302</v>
      </c>
      <c r="H223" s="149">
        <v>4</v>
      </c>
      <c r="I223" s="150"/>
      <c r="J223" s="151">
        <f>ROUND(I223*H223,2)</f>
        <v>0</v>
      </c>
      <c r="K223" s="152"/>
      <c r="L223" s="33"/>
      <c r="M223" s="153" t="s">
        <v>1</v>
      </c>
      <c r="N223" s="154" t="s">
        <v>42</v>
      </c>
      <c r="O223" s="58"/>
      <c r="P223" s="155">
        <f>O223*H223</f>
        <v>0</v>
      </c>
      <c r="Q223" s="155">
        <v>0.0415</v>
      </c>
      <c r="R223" s="155">
        <f>Q223*H223</f>
        <v>0.166</v>
      </c>
      <c r="S223" s="155">
        <v>0</v>
      </c>
      <c r="T223" s="15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147</v>
      </c>
      <c r="AT223" s="157" t="s">
        <v>143</v>
      </c>
      <c r="AU223" s="157" t="s">
        <v>87</v>
      </c>
      <c r="AY223" s="17" t="s">
        <v>141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7" t="s">
        <v>85</v>
      </c>
      <c r="BK223" s="158">
        <f>ROUND(I223*H223,2)</f>
        <v>0</v>
      </c>
      <c r="BL223" s="17" t="s">
        <v>147</v>
      </c>
      <c r="BM223" s="157" t="s">
        <v>714</v>
      </c>
    </row>
    <row r="224" spans="1:65" s="2" customFormat="1" ht="24.2" customHeight="1">
      <c r="A224" s="32"/>
      <c r="B224" s="144"/>
      <c r="C224" s="145" t="s">
        <v>293</v>
      </c>
      <c r="D224" s="145" t="s">
        <v>143</v>
      </c>
      <c r="E224" s="146" t="s">
        <v>315</v>
      </c>
      <c r="F224" s="147" t="s">
        <v>316</v>
      </c>
      <c r="G224" s="148" t="s">
        <v>146</v>
      </c>
      <c r="H224" s="149">
        <v>75.25</v>
      </c>
      <c r="I224" s="150"/>
      <c r="J224" s="151">
        <f>ROUND(I224*H224,2)</f>
        <v>0</v>
      </c>
      <c r="K224" s="152"/>
      <c r="L224" s="33"/>
      <c r="M224" s="153" t="s">
        <v>1</v>
      </c>
      <c r="N224" s="154" t="s">
        <v>42</v>
      </c>
      <c r="O224" s="58"/>
      <c r="P224" s="155">
        <f>O224*H224</f>
        <v>0</v>
      </c>
      <c r="Q224" s="155">
        <v>0.0303</v>
      </c>
      <c r="R224" s="155">
        <f>Q224*H224</f>
        <v>2.280075</v>
      </c>
      <c r="S224" s="155">
        <v>0</v>
      </c>
      <c r="T224" s="15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147</v>
      </c>
      <c r="AT224" s="157" t="s">
        <v>143</v>
      </c>
      <c r="AU224" s="157" t="s">
        <v>87</v>
      </c>
      <c r="AY224" s="17" t="s">
        <v>141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7" t="s">
        <v>85</v>
      </c>
      <c r="BK224" s="158">
        <f>ROUND(I224*H224,2)</f>
        <v>0</v>
      </c>
      <c r="BL224" s="17" t="s">
        <v>147</v>
      </c>
      <c r="BM224" s="157" t="s">
        <v>317</v>
      </c>
    </row>
    <row r="225" spans="2:51" s="15" customFormat="1" ht="11.25">
      <c r="B225" s="176"/>
      <c r="D225" s="160" t="s">
        <v>149</v>
      </c>
      <c r="E225" s="177" t="s">
        <v>1</v>
      </c>
      <c r="F225" s="178" t="s">
        <v>318</v>
      </c>
      <c r="H225" s="177" t="s">
        <v>1</v>
      </c>
      <c r="I225" s="179"/>
      <c r="L225" s="176"/>
      <c r="M225" s="180"/>
      <c r="N225" s="181"/>
      <c r="O225" s="181"/>
      <c r="P225" s="181"/>
      <c r="Q225" s="181"/>
      <c r="R225" s="181"/>
      <c r="S225" s="181"/>
      <c r="T225" s="182"/>
      <c r="AT225" s="177" t="s">
        <v>149</v>
      </c>
      <c r="AU225" s="177" t="s">
        <v>87</v>
      </c>
      <c r="AV225" s="15" t="s">
        <v>85</v>
      </c>
      <c r="AW225" s="15" t="s">
        <v>32</v>
      </c>
      <c r="AX225" s="15" t="s">
        <v>77</v>
      </c>
      <c r="AY225" s="177" t="s">
        <v>141</v>
      </c>
    </row>
    <row r="226" spans="2:51" s="13" customFormat="1" ht="11.25">
      <c r="B226" s="159"/>
      <c r="D226" s="160" t="s">
        <v>149</v>
      </c>
      <c r="E226" s="161" t="s">
        <v>1</v>
      </c>
      <c r="F226" s="162" t="s">
        <v>715</v>
      </c>
      <c r="H226" s="163">
        <v>75.25</v>
      </c>
      <c r="I226" s="164"/>
      <c r="L226" s="159"/>
      <c r="M226" s="165"/>
      <c r="N226" s="166"/>
      <c r="O226" s="166"/>
      <c r="P226" s="166"/>
      <c r="Q226" s="166"/>
      <c r="R226" s="166"/>
      <c r="S226" s="166"/>
      <c r="T226" s="167"/>
      <c r="AT226" s="161" t="s">
        <v>149</v>
      </c>
      <c r="AU226" s="161" t="s">
        <v>87</v>
      </c>
      <c r="AV226" s="13" t="s">
        <v>87</v>
      </c>
      <c r="AW226" s="13" t="s">
        <v>32</v>
      </c>
      <c r="AX226" s="13" t="s">
        <v>77</v>
      </c>
      <c r="AY226" s="161" t="s">
        <v>141</v>
      </c>
    </row>
    <row r="227" spans="2:51" s="14" customFormat="1" ht="11.25">
      <c r="B227" s="168"/>
      <c r="D227" s="160" t="s">
        <v>149</v>
      </c>
      <c r="E227" s="169" t="s">
        <v>1</v>
      </c>
      <c r="F227" s="170" t="s">
        <v>151</v>
      </c>
      <c r="H227" s="171">
        <v>75.25</v>
      </c>
      <c r="I227" s="172"/>
      <c r="L227" s="168"/>
      <c r="M227" s="173"/>
      <c r="N227" s="174"/>
      <c r="O227" s="174"/>
      <c r="P227" s="174"/>
      <c r="Q227" s="174"/>
      <c r="R227" s="174"/>
      <c r="S227" s="174"/>
      <c r="T227" s="175"/>
      <c r="AT227" s="169" t="s">
        <v>149</v>
      </c>
      <c r="AU227" s="169" t="s">
        <v>87</v>
      </c>
      <c r="AV227" s="14" t="s">
        <v>147</v>
      </c>
      <c r="AW227" s="14" t="s">
        <v>32</v>
      </c>
      <c r="AX227" s="14" t="s">
        <v>85</v>
      </c>
      <c r="AY227" s="169" t="s">
        <v>141</v>
      </c>
    </row>
    <row r="228" spans="1:65" s="2" customFormat="1" ht="16.5" customHeight="1">
      <c r="A228" s="32"/>
      <c r="B228" s="144"/>
      <c r="C228" s="145" t="s">
        <v>299</v>
      </c>
      <c r="D228" s="145" t="s">
        <v>143</v>
      </c>
      <c r="E228" s="146" t="s">
        <v>321</v>
      </c>
      <c r="F228" s="147" t="s">
        <v>322</v>
      </c>
      <c r="G228" s="148" t="s">
        <v>146</v>
      </c>
      <c r="H228" s="149">
        <v>3.12</v>
      </c>
      <c r="I228" s="150"/>
      <c r="J228" s="151">
        <f>ROUND(I228*H228,2)</f>
        <v>0</v>
      </c>
      <c r="K228" s="152"/>
      <c r="L228" s="33"/>
      <c r="M228" s="153" t="s">
        <v>1</v>
      </c>
      <c r="N228" s="154" t="s">
        <v>42</v>
      </c>
      <c r="O228" s="58"/>
      <c r="P228" s="155">
        <f>O228*H228</f>
        <v>0</v>
      </c>
      <c r="Q228" s="155">
        <v>0.008</v>
      </c>
      <c r="R228" s="155">
        <f>Q228*H228</f>
        <v>0.024960000000000003</v>
      </c>
      <c r="S228" s="155">
        <v>0</v>
      </c>
      <c r="T228" s="15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7" t="s">
        <v>147</v>
      </c>
      <c r="AT228" s="157" t="s">
        <v>143</v>
      </c>
      <c r="AU228" s="157" t="s">
        <v>87</v>
      </c>
      <c r="AY228" s="17" t="s">
        <v>141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7" t="s">
        <v>85</v>
      </c>
      <c r="BK228" s="158">
        <f>ROUND(I228*H228,2)</f>
        <v>0</v>
      </c>
      <c r="BL228" s="17" t="s">
        <v>147</v>
      </c>
      <c r="BM228" s="157" t="s">
        <v>323</v>
      </c>
    </row>
    <row r="229" spans="2:51" s="15" customFormat="1" ht="11.25">
      <c r="B229" s="176"/>
      <c r="D229" s="160" t="s">
        <v>149</v>
      </c>
      <c r="E229" s="177" t="s">
        <v>1</v>
      </c>
      <c r="F229" s="178" t="s">
        <v>164</v>
      </c>
      <c r="H229" s="177" t="s">
        <v>1</v>
      </c>
      <c r="I229" s="179"/>
      <c r="L229" s="176"/>
      <c r="M229" s="180"/>
      <c r="N229" s="181"/>
      <c r="O229" s="181"/>
      <c r="P229" s="181"/>
      <c r="Q229" s="181"/>
      <c r="R229" s="181"/>
      <c r="S229" s="181"/>
      <c r="T229" s="182"/>
      <c r="AT229" s="177" t="s">
        <v>149</v>
      </c>
      <c r="AU229" s="177" t="s">
        <v>87</v>
      </c>
      <c r="AV229" s="15" t="s">
        <v>85</v>
      </c>
      <c r="AW229" s="15" t="s">
        <v>32</v>
      </c>
      <c r="AX229" s="15" t="s">
        <v>77</v>
      </c>
      <c r="AY229" s="177" t="s">
        <v>141</v>
      </c>
    </row>
    <row r="230" spans="2:51" s="13" customFormat="1" ht="11.25">
      <c r="B230" s="159"/>
      <c r="D230" s="160" t="s">
        <v>149</v>
      </c>
      <c r="E230" s="161" t="s">
        <v>1</v>
      </c>
      <c r="F230" s="162" t="s">
        <v>249</v>
      </c>
      <c r="H230" s="163">
        <v>2.4</v>
      </c>
      <c r="I230" s="164"/>
      <c r="L230" s="159"/>
      <c r="M230" s="165"/>
      <c r="N230" s="166"/>
      <c r="O230" s="166"/>
      <c r="P230" s="166"/>
      <c r="Q230" s="166"/>
      <c r="R230" s="166"/>
      <c r="S230" s="166"/>
      <c r="T230" s="167"/>
      <c r="AT230" s="161" t="s">
        <v>149</v>
      </c>
      <c r="AU230" s="161" t="s">
        <v>87</v>
      </c>
      <c r="AV230" s="13" t="s">
        <v>87</v>
      </c>
      <c r="AW230" s="13" t="s">
        <v>32</v>
      </c>
      <c r="AX230" s="13" t="s">
        <v>77</v>
      </c>
      <c r="AY230" s="161" t="s">
        <v>141</v>
      </c>
    </row>
    <row r="231" spans="2:51" s="13" customFormat="1" ht="11.25">
      <c r="B231" s="159"/>
      <c r="D231" s="160" t="s">
        <v>149</v>
      </c>
      <c r="E231" s="161" t="s">
        <v>1</v>
      </c>
      <c r="F231" s="162" t="s">
        <v>324</v>
      </c>
      <c r="H231" s="163">
        <v>0.72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149</v>
      </c>
      <c r="AU231" s="161" t="s">
        <v>87</v>
      </c>
      <c r="AV231" s="13" t="s">
        <v>87</v>
      </c>
      <c r="AW231" s="13" t="s">
        <v>32</v>
      </c>
      <c r="AX231" s="13" t="s">
        <v>77</v>
      </c>
      <c r="AY231" s="161" t="s">
        <v>141</v>
      </c>
    </row>
    <row r="232" spans="2:51" s="14" customFormat="1" ht="11.25">
      <c r="B232" s="168"/>
      <c r="D232" s="160" t="s">
        <v>149</v>
      </c>
      <c r="E232" s="169" t="s">
        <v>1</v>
      </c>
      <c r="F232" s="170" t="s">
        <v>151</v>
      </c>
      <c r="H232" s="171">
        <v>3.12</v>
      </c>
      <c r="I232" s="172"/>
      <c r="L232" s="168"/>
      <c r="M232" s="173"/>
      <c r="N232" s="174"/>
      <c r="O232" s="174"/>
      <c r="P232" s="174"/>
      <c r="Q232" s="174"/>
      <c r="R232" s="174"/>
      <c r="S232" s="174"/>
      <c r="T232" s="175"/>
      <c r="AT232" s="169" t="s">
        <v>149</v>
      </c>
      <c r="AU232" s="169" t="s">
        <v>87</v>
      </c>
      <c r="AV232" s="14" t="s">
        <v>147</v>
      </c>
      <c r="AW232" s="14" t="s">
        <v>32</v>
      </c>
      <c r="AX232" s="14" t="s">
        <v>85</v>
      </c>
      <c r="AY232" s="169" t="s">
        <v>141</v>
      </c>
    </row>
    <row r="233" spans="1:65" s="2" customFormat="1" ht="16.5" customHeight="1">
      <c r="A233" s="32"/>
      <c r="B233" s="144"/>
      <c r="C233" s="145" t="s">
        <v>305</v>
      </c>
      <c r="D233" s="145" t="s">
        <v>143</v>
      </c>
      <c r="E233" s="146" t="s">
        <v>326</v>
      </c>
      <c r="F233" s="147" t="s">
        <v>327</v>
      </c>
      <c r="G233" s="148" t="s">
        <v>158</v>
      </c>
      <c r="H233" s="149">
        <v>0.06</v>
      </c>
      <c r="I233" s="150"/>
      <c r="J233" s="151">
        <f>ROUND(I233*H233,2)</f>
        <v>0</v>
      </c>
      <c r="K233" s="152"/>
      <c r="L233" s="33"/>
      <c r="M233" s="153" t="s">
        <v>1</v>
      </c>
      <c r="N233" s="154" t="s">
        <v>42</v>
      </c>
      <c r="O233" s="58"/>
      <c r="P233" s="155">
        <f>O233*H233</f>
        <v>0</v>
      </c>
      <c r="Q233" s="155">
        <v>2.30102</v>
      </c>
      <c r="R233" s="155">
        <f>Q233*H233</f>
        <v>0.1380612</v>
      </c>
      <c r="S233" s="155">
        <v>0</v>
      </c>
      <c r="T233" s="15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7" t="s">
        <v>147</v>
      </c>
      <c r="AT233" s="157" t="s">
        <v>143</v>
      </c>
      <c r="AU233" s="157" t="s">
        <v>87</v>
      </c>
      <c r="AY233" s="17" t="s">
        <v>141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7" t="s">
        <v>85</v>
      </c>
      <c r="BK233" s="158">
        <f>ROUND(I233*H233,2)</f>
        <v>0</v>
      </c>
      <c r="BL233" s="17" t="s">
        <v>147</v>
      </c>
      <c r="BM233" s="157" t="s">
        <v>716</v>
      </c>
    </row>
    <row r="234" spans="2:51" s="13" customFormat="1" ht="11.25">
      <c r="B234" s="159"/>
      <c r="D234" s="160" t="s">
        <v>149</v>
      </c>
      <c r="E234" s="161" t="s">
        <v>1</v>
      </c>
      <c r="F234" s="162" t="s">
        <v>717</v>
      </c>
      <c r="H234" s="163">
        <v>0.06</v>
      </c>
      <c r="I234" s="164"/>
      <c r="L234" s="159"/>
      <c r="M234" s="165"/>
      <c r="N234" s="166"/>
      <c r="O234" s="166"/>
      <c r="P234" s="166"/>
      <c r="Q234" s="166"/>
      <c r="R234" s="166"/>
      <c r="S234" s="166"/>
      <c r="T234" s="167"/>
      <c r="AT234" s="161" t="s">
        <v>149</v>
      </c>
      <c r="AU234" s="161" t="s">
        <v>87</v>
      </c>
      <c r="AV234" s="13" t="s">
        <v>87</v>
      </c>
      <c r="AW234" s="13" t="s">
        <v>32</v>
      </c>
      <c r="AX234" s="13" t="s">
        <v>77</v>
      </c>
      <c r="AY234" s="161" t="s">
        <v>141</v>
      </c>
    </row>
    <row r="235" spans="2:51" s="14" customFormat="1" ht="11.25">
      <c r="B235" s="168"/>
      <c r="D235" s="160" t="s">
        <v>149</v>
      </c>
      <c r="E235" s="169" t="s">
        <v>1</v>
      </c>
      <c r="F235" s="170" t="s">
        <v>151</v>
      </c>
      <c r="H235" s="171">
        <v>0.06</v>
      </c>
      <c r="I235" s="172"/>
      <c r="L235" s="168"/>
      <c r="M235" s="173"/>
      <c r="N235" s="174"/>
      <c r="O235" s="174"/>
      <c r="P235" s="174"/>
      <c r="Q235" s="174"/>
      <c r="R235" s="174"/>
      <c r="S235" s="174"/>
      <c r="T235" s="175"/>
      <c r="AT235" s="169" t="s">
        <v>149</v>
      </c>
      <c r="AU235" s="169" t="s">
        <v>87</v>
      </c>
      <c r="AV235" s="14" t="s">
        <v>147</v>
      </c>
      <c r="AW235" s="14" t="s">
        <v>32</v>
      </c>
      <c r="AX235" s="14" t="s">
        <v>85</v>
      </c>
      <c r="AY235" s="169" t="s">
        <v>141</v>
      </c>
    </row>
    <row r="236" spans="1:65" s="2" customFormat="1" ht="16.5" customHeight="1">
      <c r="A236" s="32"/>
      <c r="B236" s="144"/>
      <c r="C236" s="145" t="s">
        <v>309</v>
      </c>
      <c r="D236" s="145" t="s">
        <v>143</v>
      </c>
      <c r="E236" s="146" t="s">
        <v>331</v>
      </c>
      <c r="F236" s="147" t="s">
        <v>332</v>
      </c>
      <c r="G236" s="148" t="s">
        <v>146</v>
      </c>
      <c r="H236" s="149">
        <v>209.414</v>
      </c>
      <c r="I236" s="150"/>
      <c r="J236" s="151">
        <f>ROUND(I236*H236,2)</f>
        <v>0</v>
      </c>
      <c r="K236" s="152"/>
      <c r="L236" s="33"/>
      <c r="M236" s="153" t="s">
        <v>1</v>
      </c>
      <c r="N236" s="154" t="s">
        <v>42</v>
      </c>
      <c r="O236" s="58"/>
      <c r="P236" s="155">
        <f>O236*H236</f>
        <v>0</v>
      </c>
      <c r="Q236" s="155">
        <v>0.0979</v>
      </c>
      <c r="R236" s="155">
        <f>Q236*H236</f>
        <v>20.5016306</v>
      </c>
      <c r="S236" s="155">
        <v>0</v>
      </c>
      <c r="T236" s="156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7" t="s">
        <v>147</v>
      </c>
      <c r="AT236" s="157" t="s">
        <v>143</v>
      </c>
      <c r="AU236" s="157" t="s">
        <v>87</v>
      </c>
      <c r="AY236" s="17" t="s">
        <v>141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7" t="s">
        <v>85</v>
      </c>
      <c r="BK236" s="158">
        <f>ROUND(I236*H236,2)</f>
        <v>0</v>
      </c>
      <c r="BL236" s="17" t="s">
        <v>147</v>
      </c>
      <c r="BM236" s="157" t="s">
        <v>333</v>
      </c>
    </row>
    <row r="237" spans="1:65" s="2" customFormat="1" ht="16.5" customHeight="1">
      <c r="A237" s="32"/>
      <c r="B237" s="144"/>
      <c r="C237" s="145" t="s">
        <v>314</v>
      </c>
      <c r="D237" s="145" t="s">
        <v>143</v>
      </c>
      <c r="E237" s="146" t="s">
        <v>335</v>
      </c>
      <c r="F237" s="147" t="s">
        <v>336</v>
      </c>
      <c r="G237" s="148" t="s">
        <v>146</v>
      </c>
      <c r="H237" s="149">
        <v>209.414</v>
      </c>
      <c r="I237" s="150"/>
      <c r="J237" s="151">
        <f>ROUND(I237*H237,2)</f>
        <v>0</v>
      </c>
      <c r="K237" s="152"/>
      <c r="L237" s="33"/>
      <c r="M237" s="153" t="s">
        <v>1</v>
      </c>
      <c r="N237" s="154" t="s">
        <v>42</v>
      </c>
      <c r="O237" s="58"/>
      <c r="P237" s="155">
        <f>O237*H237</f>
        <v>0</v>
      </c>
      <c r="Q237" s="155">
        <v>0.00812</v>
      </c>
      <c r="R237" s="155">
        <f>Q237*H237</f>
        <v>1.70044168</v>
      </c>
      <c r="S237" s="155">
        <v>0</v>
      </c>
      <c r="T237" s="156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147</v>
      </c>
      <c r="AT237" s="157" t="s">
        <v>143</v>
      </c>
      <c r="AU237" s="157" t="s">
        <v>87</v>
      </c>
      <c r="AY237" s="17" t="s">
        <v>141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7" t="s">
        <v>85</v>
      </c>
      <c r="BK237" s="158">
        <f>ROUND(I237*H237,2)</f>
        <v>0</v>
      </c>
      <c r="BL237" s="17" t="s">
        <v>147</v>
      </c>
      <c r="BM237" s="157" t="s">
        <v>337</v>
      </c>
    </row>
    <row r="238" spans="1:65" s="2" customFormat="1" ht="21.75" customHeight="1">
      <c r="A238" s="32"/>
      <c r="B238" s="144"/>
      <c r="C238" s="145" t="s">
        <v>320</v>
      </c>
      <c r="D238" s="145" t="s">
        <v>143</v>
      </c>
      <c r="E238" s="146" t="s">
        <v>339</v>
      </c>
      <c r="F238" s="147" t="s">
        <v>340</v>
      </c>
      <c r="G238" s="148" t="s">
        <v>211</v>
      </c>
      <c r="H238" s="149">
        <v>68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42</v>
      </c>
      <c r="O238" s="58"/>
      <c r="P238" s="155">
        <f>O238*H238</f>
        <v>0</v>
      </c>
      <c r="Q238" s="155">
        <v>2E-05</v>
      </c>
      <c r="R238" s="155">
        <f>Q238*H238</f>
        <v>0.00136</v>
      </c>
      <c r="S238" s="155">
        <v>0</v>
      </c>
      <c r="T238" s="15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147</v>
      </c>
      <c r="AT238" s="157" t="s">
        <v>143</v>
      </c>
      <c r="AU238" s="157" t="s">
        <v>87</v>
      </c>
      <c r="AY238" s="17" t="s">
        <v>141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7" t="s">
        <v>85</v>
      </c>
      <c r="BK238" s="158">
        <f>ROUND(I238*H238,2)</f>
        <v>0</v>
      </c>
      <c r="BL238" s="17" t="s">
        <v>147</v>
      </c>
      <c r="BM238" s="157" t="s">
        <v>341</v>
      </c>
    </row>
    <row r="239" spans="2:51" s="13" customFormat="1" ht="11.25">
      <c r="B239" s="159"/>
      <c r="D239" s="160" t="s">
        <v>149</v>
      </c>
      <c r="E239" s="161" t="s">
        <v>1</v>
      </c>
      <c r="F239" s="162" t="s">
        <v>718</v>
      </c>
      <c r="H239" s="163">
        <v>68</v>
      </c>
      <c r="I239" s="164"/>
      <c r="L239" s="159"/>
      <c r="M239" s="165"/>
      <c r="N239" s="166"/>
      <c r="O239" s="166"/>
      <c r="P239" s="166"/>
      <c r="Q239" s="166"/>
      <c r="R239" s="166"/>
      <c r="S239" s="166"/>
      <c r="T239" s="167"/>
      <c r="AT239" s="161" t="s">
        <v>149</v>
      </c>
      <c r="AU239" s="161" t="s">
        <v>87</v>
      </c>
      <c r="AV239" s="13" t="s">
        <v>87</v>
      </c>
      <c r="AW239" s="13" t="s">
        <v>32</v>
      </c>
      <c r="AX239" s="13" t="s">
        <v>77</v>
      </c>
      <c r="AY239" s="161" t="s">
        <v>141</v>
      </c>
    </row>
    <row r="240" spans="2:51" s="14" customFormat="1" ht="11.25">
      <c r="B240" s="168"/>
      <c r="D240" s="160" t="s">
        <v>149</v>
      </c>
      <c r="E240" s="169" t="s">
        <v>1</v>
      </c>
      <c r="F240" s="170" t="s">
        <v>151</v>
      </c>
      <c r="H240" s="171">
        <v>68</v>
      </c>
      <c r="I240" s="172"/>
      <c r="L240" s="168"/>
      <c r="M240" s="173"/>
      <c r="N240" s="174"/>
      <c r="O240" s="174"/>
      <c r="P240" s="174"/>
      <c r="Q240" s="174"/>
      <c r="R240" s="174"/>
      <c r="S240" s="174"/>
      <c r="T240" s="175"/>
      <c r="AT240" s="169" t="s">
        <v>149</v>
      </c>
      <c r="AU240" s="169" t="s">
        <v>87</v>
      </c>
      <c r="AV240" s="14" t="s">
        <v>147</v>
      </c>
      <c r="AW240" s="14" t="s">
        <v>32</v>
      </c>
      <c r="AX240" s="14" t="s">
        <v>85</v>
      </c>
      <c r="AY240" s="169" t="s">
        <v>141</v>
      </c>
    </row>
    <row r="241" spans="1:65" s="2" customFormat="1" ht="16.5" customHeight="1">
      <c r="A241" s="32"/>
      <c r="B241" s="144"/>
      <c r="C241" s="145" t="s">
        <v>325</v>
      </c>
      <c r="D241" s="145" t="s">
        <v>143</v>
      </c>
      <c r="E241" s="146" t="s">
        <v>344</v>
      </c>
      <c r="F241" s="147" t="s">
        <v>345</v>
      </c>
      <c r="G241" s="148" t="s">
        <v>211</v>
      </c>
      <c r="H241" s="149">
        <v>67.09</v>
      </c>
      <c r="I241" s="150"/>
      <c r="J241" s="151">
        <f>ROUND(I241*H241,2)</f>
        <v>0</v>
      </c>
      <c r="K241" s="152"/>
      <c r="L241" s="33"/>
      <c r="M241" s="153" t="s">
        <v>1</v>
      </c>
      <c r="N241" s="154" t="s">
        <v>42</v>
      </c>
      <c r="O241" s="58"/>
      <c r="P241" s="155">
        <f>O241*H241</f>
        <v>0</v>
      </c>
      <c r="Q241" s="155">
        <v>5E-05</v>
      </c>
      <c r="R241" s="155">
        <f>Q241*H241</f>
        <v>0.0033545000000000003</v>
      </c>
      <c r="S241" s="155">
        <v>0</v>
      </c>
      <c r="T241" s="156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7" t="s">
        <v>147</v>
      </c>
      <c r="AT241" s="157" t="s">
        <v>143</v>
      </c>
      <c r="AU241" s="157" t="s">
        <v>87</v>
      </c>
      <c r="AY241" s="17" t="s">
        <v>141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7" t="s">
        <v>85</v>
      </c>
      <c r="BK241" s="158">
        <f>ROUND(I241*H241,2)</f>
        <v>0</v>
      </c>
      <c r="BL241" s="17" t="s">
        <v>147</v>
      </c>
      <c r="BM241" s="157" t="s">
        <v>346</v>
      </c>
    </row>
    <row r="242" spans="1:65" s="2" customFormat="1" ht="16.5" customHeight="1">
      <c r="A242" s="32"/>
      <c r="B242" s="144"/>
      <c r="C242" s="145" t="s">
        <v>330</v>
      </c>
      <c r="D242" s="145" t="s">
        <v>143</v>
      </c>
      <c r="E242" s="146" t="s">
        <v>348</v>
      </c>
      <c r="F242" s="147" t="s">
        <v>349</v>
      </c>
      <c r="G242" s="148" t="s">
        <v>211</v>
      </c>
      <c r="H242" s="149">
        <v>67.09</v>
      </c>
      <c r="I242" s="150"/>
      <c r="J242" s="151">
        <f>ROUND(I242*H242,2)</f>
        <v>0</v>
      </c>
      <c r="K242" s="152"/>
      <c r="L242" s="33"/>
      <c r="M242" s="153" t="s">
        <v>1</v>
      </c>
      <c r="N242" s="154" t="s">
        <v>42</v>
      </c>
      <c r="O242" s="58"/>
      <c r="P242" s="155">
        <f>O242*H242</f>
        <v>0</v>
      </c>
      <c r="Q242" s="155">
        <v>4E-05</v>
      </c>
      <c r="R242" s="155">
        <f>Q242*H242</f>
        <v>0.0026836000000000004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147</v>
      </c>
      <c r="AT242" s="157" t="s">
        <v>143</v>
      </c>
      <c r="AU242" s="157" t="s">
        <v>87</v>
      </c>
      <c r="AY242" s="17" t="s">
        <v>141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7" t="s">
        <v>85</v>
      </c>
      <c r="BK242" s="158">
        <f>ROUND(I242*H242,2)</f>
        <v>0</v>
      </c>
      <c r="BL242" s="17" t="s">
        <v>147</v>
      </c>
      <c r="BM242" s="157" t="s">
        <v>350</v>
      </c>
    </row>
    <row r="243" spans="2:51" s="13" customFormat="1" ht="11.25">
      <c r="B243" s="159"/>
      <c r="D243" s="160" t="s">
        <v>149</v>
      </c>
      <c r="E243" s="161" t="s">
        <v>1</v>
      </c>
      <c r="F243" s="162" t="s">
        <v>719</v>
      </c>
      <c r="H243" s="163">
        <v>67.09</v>
      </c>
      <c r="I243" s="164"/>
      <c r="L243" s="159"/>
      <c r="M243" s="165"/>
      <c r="N243" s="166"/>
      <c r="O243" s="166"/>
      <c r="P243" s="166"/>
      <c r="Q243" s="166"/>
      <c r="R243" s="166"/>
      <c r="S243" s="166"/>
      <c r="T243" s="167"/>
      <c r="AT243" s="161" t="s">
        <v>149</v>
      </c>
      <c r="AU243" s="161" t="s">
        <v>87</v>
      </c>
      <c r="AV243" s="13" t="s">
        <v>87</v>
      </c>
      <c r="AW243" s="13" t="s">
        <v>32</v>
      </c>
      <c r="AX243" s="13" t="s">
        <v>77</v>
      </c>
      <c r="AY243" s="161" t="s">
        <v>141</v>
      </c>
    </row>
    <row r="244" spans="2:51" s="14" customFormat="1" ht="11.25">
      <c r="B244" s="168"/>
      <c r="D244" s="160" t="s">
        <v>149</v>
      </c>
      <c r="E244" s="169" t="s">
        <v>1</v>
      </c>
      <c r="F244" s="170" t="s">
        <v>151</v>
      </c>
      <c r="H244" s="171">
        <v>67.09</v>
      </c>
      <c r="I244" s="172"/>
      <c r="L244" s="168"/>
      <c r="M244" s="173"/>
      <c r="N244" s="174"/>
      <c r="O244" s="174"/>
      <c r="P244" s="174"/>
      <c r="Q244" s="174"/>
      <c r="R244" s="174"/>
      <c r="S244" s="174"/>
      <c r="T244" s="175"/>
      <c r="AT244" s="169" t="s">
        <v>149</v>
      </c>
      <c r="AU244" s="169" t="s">
        <v>87</v>
      </c>
      <c r="AV244" s="14" t="s">
        <v>147</v>
      </c>
      <c r="AW244" s="14" t="s">
        <v>32</v>
      </c>
      <c r="AX244" s="14" t="s">
        <v>85</v>
      </c>
      <c r="AY244" s="169" t="s">
        <v>141</v>
      </c>
    </row>
    <row r="245" spans="2:63" s="12" customFormat="1" ht="22.9" customHeight="1">
      <c r="B245" s="131"/>
      <c r="D245" s="132" t="s">
        <v>76</v>
      </c>
      <c r="E245" s="142" t="s">
        <v>183</v>
      </c>
      <c r="F245" s="142" t="s">
        <v>352</v>
      </c>
      <c r="I245" s="134"/>
      <c r="J245" s="143">
        <f>BK245</f>
        <v>0</v>
      </c>
      <c r="L245" s="131"/>
      <c r="M245" s="136"/>
      <c r="N245" s="137"/>
      <c r="O245" s="137"/>
      <c r="P245" s="138">
        <f>SUM(P246:P271)</f>
        <v>0</v>
      </c>
      <c r="Q245" s="137"/>
      <c r="R245" s="138">
        <f>SUM(R246:R271)</f>
        <v>0.07465564999999999</v>
      </c>
      <c r="S245" s="137"/>
      <c r="T245" s="139">
        <f>SUM(T246:T271)</f>
        <v>0</v>
      </c>
      <c r="AR245" s="132" t="s">
        <v>85</v>
      </c>
      <c r="AT245" s="140" t="s">
        <v>76</v>
      </c>
      <c r="AU245" s="140" t="s">
        <v>85</v>
      </c>
      <c r="AY245" s="132" t="s">
        <v>141</v>
      </c>
      <c r="BK245" s="141">
        <f>SUM(BK246:BK271)</f>
        <v>0</v>
      </c>
    </row>
    <row r="246" spans="1:65" s="2" customFormat="1" ht="16.5" customHeight="1">
      <c r="A246" s="32"/>
      <c r="B246" s="144"/>
      <c r="C246" s="145" t="s">
        <v>334</v>
      </c>
      <c r="D246" s="145" t="s">
        <v>143</v>
      </c>
      <c r="E246" s="146" t="s">
        <v>354</v>
      </c>
      <c r="F246" s="147" t="s">
        <v>355</v>
      </c>
      <c r="G246" s="148" t="s">
        <v>211</v>
      </c>
      <c r="H246" s="149">
        <v>18</v>
      </c>
      <c r="I246" s="150"/>
      <c r="J246" s="151">
        <f>ROUND(I246*H246,2)</f>
        <v>0</v>
      </c>
      <c r="K246" s="152"/>
      <c r="L246" s="33"/>
      <c r="M246" s="153" t="s">
        <v>1</v>
      </c>
      <c r="N246" s="154" t="s">
        <v>42</v>
      </c>
      <c r="O246" s="58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7" t="s">
        <v>147</v>
      </c>
      <c r="AT246" s="157" t="s">
        <v>143</v>
      </c>
      <c r="AU246" s="157" t="s">
        <v>87</v>
      </c>
      <c r="AY246" s="17" t="s">
        <v>141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7" t="s">
        <v>85</v>
      </c>
      <c r="BK246" s="158">
        <f>ROUND(I246*H246,2)</f>
        <v>0</v>
      </c>
      <c r="BL246" s="17" t="s">
        <v>147</v>
      </c>
      <c r="BM246" s="157" t="s">
        <v>720</v>
      </c>
    </row>
    <row r="247" spans="2:51" s="13" customFormat="1" ht="11.25">
      <c r="B247" s="159"/>
      <c r="D247" s="160" t="s">
        <v>149</v>
      </c>
      <c r="E247" s="161" t="s">
        <v>1</v>
      </c>
      <c r="F247" s="162" t="s">
        <v>721</v>
      </c>
      <c r="H247" s="163">
        <v>18</v>
      </c>
      <c r="I247" s="164"/>
      <c r="L247" s="159"/>
      <c r="M247" s="165"/>
      <c r="N247" s="166"/>
      <c r="O247" s="166"/>
      <c r="P247" s="166"/>
      <c r="Q247" s="166"/>
      <c r="R247" s="166"/>
      <c r="S247" s="166"/>
      <c r="T247" s="167"/>
      <c r="AT247" s="161" t="s">
        <v>149</v>
      </c>
      <c r="AU247" s="161" t="s">
        <v>87</v>
      </c>
      <c r="AV247" s="13" t="s">
        <v>87</v>
      </c>
      <c r="AW247" s="13" t="s">
        <v>32</v>
      </c>
      <c r="AX247" s="13" t="s">
        <v>85</v>
      </c>
      <c r="AY247" s="161" t="s">
        <v>141</v>
      </c>
    </row>
    <row r="248" spans="1:65" s="2" customFormat="1" ht="16.5" customHeight="1">
      <c r="A248" s="32"/>
      <c r="B248" s="144"/>
      <c r="C248" s="183" t="s">
        <v>338</v>
      </c>
      <c r="D248" s="183" t="s">
        <v>359</v>
      </c>
      <c r="E248" s="184" t="s">
        <v>360</v>
      </c>
      <c r="F248" s="185" t="s">
        <v>361</v>
      </c>
      <c r="G248" s="186" t="s">
        <v>211</v>
      </c>
      <c r="H248" s="187">
        <v>18.27</v>
      </c>
      <c r="I248" s="188"/>
      <c r="J248" s="189">
        <f>ROUND(I248*H248,2)</f>
        <v>0</v>
      </c>
      <c r="K248" s="190"/>
      <c r="L248" s="191"/>
      <c r="M248" s="192" t="s">
        <v>1</v>
      </c>
      <c r="N248" s="193" t="s">
        <v>42</v>
      </c>
      <c r="O248" s="58"/>
      <c r="P248" s="155">
        <f>O248*H248</f>
        <v>0</v>
      </c>
      <c r="Q248" s="155">
        <v>0.00028</v>
      </c>
      <c r="R248" s="155">
        <f>Q248*H248</f>
        <v>0.0051156</v>
      </c>
      <c r="S248" s="155">
        <v>0</v>
      </c>
      <c r="T248" s="156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57" t="s">
        <v>183</v>
      </c>
      <c r="AT248" s="157" t="s">
        <v>359</v>
      </c>
      <c r="AU248" s="157" t="s">
        <v>87</v>
      </c>
      <c r="AY248" s="17" t="s">
        <v>141</v>
      </c>
      <c r="BE248" s="158">
        <f>IF(N248="základní",J248,0)</f>
        <v>0</v>
      </c>
      <c r="BF248" s="158">
        <f>IF(N248="snížená",J248,0)</f>
        <v>0</v>
      </c>
      <c r="BG248" s="158">
        <f>IF(N248="zákl. přenesená",J248,0)</f>
        <v>0</v>
      </c>
      <c r="BH248" s="158">
        <f>IF(N248="sníž. přenesená",J248,0)</f>
        <v>0</v>
      </c>
      <c r="BI248" s="158">
        <f>IF(N248="nulová",J248,0)</f>
        <v>0</v>
      </c>
      <c r="BJ248" s="17" t="s">
        <v>85</v>
      </c>
      <c r="BK248" s="158">
        <f>ROUND(I248*H248,2)</f>
        <v>0</v>
      </c>
      <c r="BL248" s="17" t="s">
        <v>147</v>
      </c>
      <c r="BM248" s="157" t="s">
        <v>722</v>
      </c>
    </row>
    <row r="249" spans="2:51" s="13" customFormat="1" ht="11.25">
      <c r="B249" s="159"/>
      <c r="D249" s="160" t="s">
        <v>149</v>
      </c>
      <c r="F249" s="162" t="s">
        <v>363</v>
      </c>
      <c r="H249" s="163">
        <v>18.27</v>
      </c>
      <c r="I249" s="164"/>
      <c r="L249" s="159"/>
      <c r="M249" s="165"/>
      <c r="N249" s="166"/>
      <c r="O249" s="166"/>
      <c r="P249" s="166"/>
      <c r="Q249" s="166"/>
      <c r="R249" s="166"/>
      <c r="S249" s="166"/>
      <c r="T249" s="167"/>
      <c r="AT249" s="161" t="s">
        <v>149</v>
      </c>
      <c r="AU249" s="161" t="s">
        <v>87</v>
      </c>
      <c r="AV249" s="13" t="s">
        <v>87</v>
      </c>
      <c r="AW249" s="13" t="s">
        <v>3</v>
      </c>
      <c r="AX249" s="13" t="s">
        <v>85</v>
      </c>
      <c r="AY249" s="161" t="s">
        <v>141</v>
      </c>
    </row>
    <row r="250" spans="1:65" s="2" customFormat="1" ht="16.5" customHeight="1">
      <c r="A250" s="32"/>
      <c r="B250" s="144"/>
      <c r="C250" s="145" t="s">
        <v>343</v>
      </c>
      <c r="D250" s="145" t="s">
        <v>143</v>
      </c>
      <c r="E250" s="146" t="s">
        <v>365</v>
      </c>
      <c r="F250" s="147" t="s">
        <v>366</v>
      </c>
      <c r="G250" s="148" t="s">
        <v>211</v>
      </c>
      <c r="H250" s="149">
        <v>1</v>
      </c>
      <c r="I250" s="150"/>
      <c r="J250" s="151">
        <f>ROUND(I250*H250,2)</f>
        <v>0</v>
      </c>
      <c r="K250" s="152"/>
      <c r="L250" s="33"/>
      <c r="M250" s="153" t="s">
        <v>1</v>
      </c>
      <c r="N250" s="154" t="s">
        <v>42</v>
      </c>
      <c r="O250" s="58"/>
      <c r="P250" s="155">
        <f>O250*H250</f>
        <v>0</v>
      </c>
      <c r="Q250" s="155">
        <v>0</v>
      </c>
      <c r="R250" s="155">
        <f>Q250*H250</f>
        <v>0</v>
      </c>
      <c r="S250" s="155">
        <v>0</v>
      </c>
      <c r="T250" s="156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7" t="s">
        <v>147</v>
      </c>
      <c r="AT250" s="157" t="s">
        <v>143</v>
      </c>
      <c r="AU250" s="157" t="s">
        <v>87</v>
      </c>
      <c r="AY250" s="17" t="s">
        <v>141</v>
      </c>
      <c r="BE250" s="158">
        <f>IF(N250="základní",J250,0)</f>
        <v>0</v>
      </c>
      <c r="BF250" s="158">
        <f>IF(N250="snížená",J250,0)</f>
        <v>0</v>
      </c>
      <c r="BG250" s="158">
        <f>IF(N250="zákl. přenesená",J250,0)</f>
        <v>0</v>
      </c>
      <c r="BH250" s="158">
        <f>IF(N250="sníž. přenesená",J250,0)</f>
        <v>0</v>
      </c>
      <c r="BI250" s="158">
        <f>IF(N250="nulová",J250,0)</f>
        <v>0</v>
      </c>
      <c r="BJ250" s="17" t="s">
        <v>85</v>
      </c>
      <c r="BK250" s="158">
        <f>ROUND(I250*H250,2)</f>
        <v>0</v>
      </c>
      <c r="BL250" s="17" t="s">
        <v>147</v>
      </c>
      <c r="BM250" s="157" t="s">
        <v>723</v>
      </c>
    </row>
    <row r="251" spans="2:51" s="15" customFormat="1" ht="11.25">
      <c r="B251" s="176"/>
      <c r="D251" s="160" t="s">
        <v>149</v>
      </c>
      <c r="E251" s="177" t="s">
        <v>1</v>
      </c>
      <c r="F251" s="178" t="s">
        <v>368</v>
      </c>
      <c r="H251" s="177" t="s">
        <v>1</v>
      </c>
      <c r="I251" s="179"/>
      <c r="L251" s="176"/>
      <c r="M251" s="180"/>
      <c r="N251" s="181"/>
      <c r="O251" s="181"/>
      <c r="P251" s="181"/>
      <c r="Q251" s="181"/>
      <c r="R251" s="181"/>
      <c r="S251" s="181"/>
      <c r="T251" s="182"/>
      <c r="AT251" s="177" t="s">
        <v>149</v>
      </c>
      <c r="AU251" s="177" t="s">
        <v>87</v>
      </c>
      <c r="AV251" s="15" t="s">
        <v>85</v>
      </c>
      <c r="AW251" s="15" t="s">
        <v>32</v>
      </c>
      <c r="AX251" s="15" t="s">
        <v>77</v>
      </c>
      <c r="AY251" s="177" t="s">
        <v>141</v>
      </c>
    </row>
    <row r="252" spans="2:51" s="13" customFormat="1" ht="11.25">
      <c r="B252" s="159"/>
      <c r="D252" s="160" t="s">
        <v>149</v>
      </c>
      <c r="E252" s="161" t="s">
        <v>1</v>
      </c>
      <c r="F252" s="162" t="s">
        <v>369</v>
      </c>
      <c r="H252" s="163">
        <v>1</v>
      </c>
      <c r="I252" s="164"/>
      <c r="L252" s="159"/>
      <c r="M252" s="165"/>
      <c r="N252" s="166"/>
      <c r="O252" s="166"/>
      <c r="P252" s="166"/>
      <c r="Q252" s="166"/>
      <c r="R252" s="166"/>
      <c r="S252" s="166"/>
      <c r="T252" s="167"/>
      <c r="AT252" s="161" t="s">
        <v>149</v>
      </c>
      <c r="AU252" s="161" t="s">
        <v>87</v>
      </c>
      <c r="AV252" s="13" t="s">
        <v>87</v>
      </c>
      <c r="AW252" s="13" t="s">
        <v>32</v>
      </c>
      <c r="AX252" s="13" t="s">
        <v>77</v>
      </c>
      <c r="AY252" s="161" t="s">
        <v>141</v>
      </c>
    </row>
    <row r="253" spans="2:51" s="14" customFormat="1" ht="11.25">
      <c r="B253" s="168"/>
      <c r="D253" s="160" t="s">
        <v>149</v>
      </c>
      <c r="E253" s="169" t="s">
        <v>1</v>
      </c>
      <c r="F253" s="170" t="s">
        <v>151</v>
      </c>
      <c r="H253" s="171">
        <v>1</v>
      </c>
      <c r="I253" s="172"/>
      <c r="L253" s="168"/>
      <c r="M253" s="173"/>
      <c r="N253" s="174"/>
      <c r="O253" s="174"/>
      <c r="P253" s="174"/>
      <c r="Q253" s="174"/>
      <c r="R253" s="174"/>
      <c r="S253" s="174"/>
      <c r="T253" s="175"/>
      <c r="AT253" s="169" t="s">
        <v>149</v>
      </c>
      <c r="AU253" s="169" t="s">
        <v>87</v>
      </c>
      <c r="AV253" s="14" t="s">
        <v>147</v>
      </c>
      <c r="AW253" s="14" t="s">
        <v>32</v>
      </c>
      <c r="AX253" s="14" t="s">
        <v>85</v>
      </c>
      <c r="AY253" s="169" t="s">
        <v>141</v>
      </c>
    </row>
    <row r="254" spans="1:65" s="2" customFormat="1" ht="16.5" customHeight="1">
      <c r="A254" s="32"/>
      <c r="B254" s="144"/>
      <c r="C254" s="183" t="s">
        <v>347</v>
      </c>
      <c r="D254" s="183" t="s">
        <v>359</v>
      </c>
      <c r="E254" s="184" t="s">
        <v>371</v>
      </c>
      <c r="F254" s="185" t="s">
        <v>372</v>
      </c>
      <c r="G254" s="186" t="s">
        <v>211</v>
      </c>
      <c r="H254" s="187">
        <v>1.015</v>
      </c>
      <c r="I254" s="188"/>
      <c r="J254" s="189">
        <f>ROUND(I254*H254,2)</f>
        <v>0</v>
      </c>
      <c r="K254" s="190"/>
      <c r="L254" s="191"/>
      <c r="M254" s="192" t="s">
        <v>1</v>
      </c>
      <c r="N254" s="193" t="s">
        <v>42</v>
      </c>
      <c r="O254" s="58"/>
      <c r="P254" s="155">
        <f>O254*H254</f>
        <v>0</v>
      </c>
      <c r="Q254" s="155">
        <v>0.00067</v>
      </c>
      <c r="R254" s="155">
        <f>Q254*H254</f>
        <v>0.00068005</v>
      </c>
      <c r="S254" s="155">
        <v>0</v>
      </c>
      <c r="T254" s="15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183</v>
      </c>
      <c r="AT254" s="157" t="s">
        <v>359</v>
      </c>
      <c r="AU254" s="157" t="s">
        <v>87</v>
      </c>
      <c r="AY254" s="17" t="s">
        <v>141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7" t="s">
        <v>85</v>
      </c>
      <c r="BK254" s="158">
        <f>ROUND(I254*H254,2)</f>
        <v>0</v>
      </c>
      <c r="BL254" s="17" t="s">
        <v>147</v>
      </c>
      <c r="BM254" s="157" t="s">
        <v>724</v>
      </c>
    </row>
    <row r="255" spans="2:51" s="13" customFormat="1" ht="11.25">
      <c r="B255" s="159"/>
      <c r="D255" s="160" t="s">
        <v>149</v>
      </c>
      <c r="F255" s="162" t="s">
        <v>374</v>
      </c>
      <c r="H255" s="163">
        <v>1.015</v>
      </c>
      <c r="I255" s="164"/>
      <c r="L255" s="159"/>
      <c r="M255" s="165"/>
      <c r="N255" s="166"/>
      <c r="O255" s="166"/>
      <c r="P255" s="166"/>
      <c r="Q255" s="166"/>
      <c r="R255" s="166"/>
      <c r="S255" s="166"/>
      <c r="T255" s="167"/>
      <c r="AT255" s="161" t="s">
        <v>149</v>
      </c>
      <c r="AU255" s="161" t="s">
        <v>87</v>
      </c>
      <c r="AV255" s="13" t="s">
        <v>87</v>
      </c>
      <c r="AW255" s="13" t="s">
        <v>3</v>
      </c>
      <c r="AX255" s="13" t="s">
        <v>85</v>
      </c>
      <c r="AY255" s="161" t="s">
        <v>141</v>
      </c>
    </row>
    <row r="256" spans="1:65" s="2" customFormat="1" ht="16.5" customHeight="1">
      <c r="A256" s="32"/>
      <c r="B256" s="144"/>
      <c r="C256" s="145" t="s">
        <v>353</v>
      </c>
      <c r="D256" s="145" t="s">
        <v>143</v>
      </c>
      <c r="E256" s="146" t="s">
        <v>376</v>
      </c>
      <c r="F256" s="147" t="s">
        <v>377</v>
      </c>
      <c r="G256" s="148" t="s">
        <v>302</v>
      </c>
      <c r="H256" s="149">
        <v>1</v>
      </c>
      <c r="I256" s="150"/>
      <c r="J256" s="151">
        <f aca="true" t="shared" si="0" ref="J256:J265">ROUND(I256*H256,2)</f>
        <v>0</v>
      </c>
      <c r="K256" s="152"/>
      <c r="L256" s="33"/>
      <c r="M256" s="153" t="s">
        <v>1</v>
      </c>
      <c r="N256" s="154" t="s">
        <v>42</v>
      </c>
      <c r="O256" s="58"/>
      <c r="P256" s="155">
        <f aca="true" t="shared" si="1" ref="P256:P265">O256*H256</f>
        <v>0</v>
      </c>
      <c r="Q256" s="155">
        <v>0.00038</v>
      </c>
      <c r="R256" s="155">
        <f aca="true" t="shared" si="2" ref="R256:R265">Q256*H256</f>
        <v>0.00038</v>
      </c>
      <c r="S256" s="155">
        <v>0</v>
      </c>
      <c r="T256" s="156">
        <f aca="true" t="shared" si="3" ref="T256:T265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7" t="s">
        <v>147</v>
      </c>
      <c r="AT256" s="157" t="s">
        <v>143</v>
      </c>
      <c r="AU256" s="157" t="s">
        <v>87</v>
      </c>
      <c r="AY256" s="17" t="s">
        <v>141</v>
      </c>
      <c r="BE256" s="158">
        <f aca="true" t="shared" si="4" ref="BE256:BE265">IF(N256="základní",J256,0)</f>
        <v>0</v>
      </c>
      <c r="BF256" s="158">
        <f aca="true" t="shared" si="5" ref="BF256:BF265">IF(N256="snížená",J256,0)</f>
        <v>0</v>
      </c>
      <c r="BG256" s="158">
        <f aca="true" t="shared" si="6" ref="BG256:BG265">IF(N256="zákl. přenesená",J256,0)</f>
        <v>0</v>
      </c>
      <c r="BH256" s="158">
        <f aca="true" t="shared" si="7" ref="BH256:BH265">IF(N256="sníž. přenesená",J256,0)</f>
        <v>0</v>
      </c>
      <c r="BI256" s="158">
        <f aca="true" t="shared" si="8" ref="BI256:BI265">IF(N256="nulová",J256,0)</f>
        <v>0</v>
      </c>
      <c r="BJ256" s="17" t="s">
        <v>85</v>
      </c>
      <c r="BK256" s="158">
        <f aca="true" t="shared" si="9" ref="BK256:BK265">ROUND(I256*H256,2)</f>
        <v>0</v>
      </c>
      <c r="BL256" s="17" t="s">
        <v>147</v>
      </c>
      <c r="BM256" s="157" t="s">
        <v>725</v>
      </c>
    </row>
    <row r="257" spans="1:65" s="2" customFormat="1" ht="16.5" customHeight="1">
      <c r="A257" s="32"/>
      <c r="B257" s="144"/>
      <c r="C257" s="145" t="s">
        <v>358</v>
      </c>
      <c r="D257" s="145" t="s">
        <v>143</v>
      </c>
      <c r="E257" s="146" t="s">
        <v>380</v>
      </c>
      <c r="F257" s="147" t="s">
        <v>381</v>
      </c>
      <c r="G257" s="148" t="s">
        <v>302</v>
      </c>
      <c r="H257" s="149">
        <v>1</v>
      </c>
      <c r="I257" s="150"/>
      <c r="J257" s="151">
        <f t="shared" si="0"/>
        <v>0</v>
      </c>
      <c r="K257" s="152"/>
      <c r="L257" s="33"/>
      <c r="M257" s="153" t="s">
        <v>1</v>
      </c>
      <c r="N257" s="154" t="s">
        <v>42</v>
      </c>
      <c r="O257" s="58"/>
      <c r="P257" s="155">
        <f t="shared" si="1"/>
        <v>0</v>
      </c>
      <c r="Q257" s="155">
        <v>0.00016</v>
      </c>
      <c r="R257" s="155">
        <f t="shared" si="2"/>
        <v>0.00016</v>
      </c>
      <c r="S257" s="155">
        <v>0</v>
      </c>
      <c r="T257" s="156">
        <f t="shared" si="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7" t="s">
        <v>147</v>
      </c>
      <c r="AT257" s="157" t="s">
        <v>143</v>
      </c>
      <c r="AU257" s="157" t="s">
        <v>87</v>
      </c>
      <c r="AY257" s="17" t="s">
        <v>141</v>
      </c>
      <c r="BE257" s="158">
        <f t="shared" si="4"/>
        <v>0</v>
      </c>
      <c r="BF257" s="158">
        <f t="shared" si="5"/>
        <v>0</v>
      </c>
      <c r="BG257" s="158">
        <f t="shared" si="6"/>
        <v>0</v>
      </c>
      <c r="BH257" s="158">
        <f t="shared" si="7"/>
        <v>0</v>
      </c>
      <c r="BI257" s="158">
        <f t="shared" si="8"/>
        <v>0</v>
      </c>
      <c r="BJ257" s="17" t="s">
        <v>85</v>
      </c>
      <c r="BK257" s="158">
        <f t="shared" si="9"/>
        <v>0</v>
      </c>
      <c r="BL257" s="17" t="s">
        <v>147</v>
      </c>
      <c r="BM257" s="157" t="s">
        <v>726</v>
      </c>
    </row>
    <row r="258" spans="1:65" s="2" customFormat="1" ht="16.5" customHeight="1">
      <c r="A258" s="32"/>
      <c r="B258" s="144"/>
      <c r="C258" s="183" t="s">
        <v>364</v>
      </c>
      <c r="D258" s="183" t="s">
        <v>359</v>
      </c>
      <c r="E258" s="184" t="s">
        <v>384</v>
      </c>
      <c r="F258" s="185" t="s">
        <v>385</v>
      </c>
      <c r="G258" s="186" t="s">
        <v>302</v>
      </c>
      <c r="H258" s="187">
        <v>1</v>
      </c>
      <c r="I258" s="188"/>
      <c r="J258" s="189">
        <f t="shared" si="0"/>
        <v>0</v>
      </c>
      <c r="K258" s="190"/>
      <c r="L258" s="191"/>
      <c r="M258" s="192" t="s">
        <v>1</v>
      </c>
      <c r="N258" s="193" t="s">
        <v>42</v>
      </c>
      <c r="O258" s="58"/>
      <c r="P258" s="155">
        <f t="shared" si="1"/>
        <v>0</v>
      </c>
      <c r="Q258" s="155">
        <v>0.00019</v>
      </c>
      <c r="R258" s="155">
        <f t="shared" si="2"/>
        <v>0.00019</v>
      </c>
      <c r="S258" s="155">
        <v>0</v>
      </c>
      <c r="T258" s="156">
        <f t="shared" si="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183</v>
      </c>
      <c r="AT258" s="157" t="s">
        <v>359</v>
      </c>
      <c r="AU258" s="157" t="s">
        <v>87</v>
      </c>
      <c r="AY258" s="17" t="s">
        <v>141</v>
      </c>
      <c r="BE258" s="158">
        <f t="shared" si="4"/>
        <v>0</v>
      </c>
      <c r="BF258" s="158">
        <f t="shared" si="5"/>
        <v>0</v>
      </c>
      <c r="BG258" s="158">
        <f t="shared" si="6"/>
        <v>0</v>
      </c>
      <c r="BH258" s="158">
        <f t="shared" si="7"/>
        <v>0</v>
      </c>
      <c r="BI258" s="158">
        <f t="shared" si="8"/>
        <v>0</v>
      </c>
      <c r="BJ258" s="17" t="s">
        <v>85</v>
      </c>
      <c r="BK258" s="158">
        <f t="shared" si="9"/>
        <v>0</v>
      </c>
      <c r="BL258" s="17" t="s">
        <v>147</v>
      </c>
      <c r="BM258" s="157" t="s">
        <v>727</v>
      </c>
    </row>
    <row r="259" spans="1:65" s="2" customFormat="1" ht="16.5" customHeight="1">
      <c r="A259" s="32"/>
      <c r="B259" s="144"/>
      <c r="C259" s="145" t="s">
        <v>370</v>
      </c>
      <c r="D259" s="145" t="s">
        <v>143</v>
      </c>
      <c r="E259" s="146" t="s">
        <v>388</v>
      </c>
      <c r="F259" s="147" t="s">
        <v>389</v>
      </c>
      <c r="G259" s="148" t="s">
        <v>302</v>
      </c>
      <c r="H259" s="149">
        <v>1</v>
      </c>
      <c r="I259" s="150"/>
      <c r="J259" s="151">
        <f t="shared" si="0"/>
        <v>0</v>
      </c>
      <c r="K259" s="152"/>
      <c r="L259" s="33"/>
      <c r="M259" s="153" t="s">
        <v>1</v>
      </c>
      <c r="N259" s="154" t="s">
        <v>42</v>
      </c>
      <c r="O259" s="58"/>
      <c r="P259" s="155">
        <f t="shared" si="1"/>
        <v>0</v>
      </c>
      <c r="Q259" s="155">
        <v>0</v>
      </c>
      <c r="R259" s="155">
        <f t="shared" si="2"/>
        <v>0</v>
      </c>
      <c r="S259" s="155">
        <v>0</v>
      </c>
      <c r="T259" s="156">
        <f t="shared" si="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147</v>
      </c>
      <c r="AT259" s="157" t="s">
        <v>143</v>
      </c>
      <c r="AU259" s="157" t="s">
        <v>87</v>
      </c>
      <c r="AY259" s="17" t="s">
        <v>141</v>
      </c>
      <c r="BE259" s="158">
        <f t="shared" si="4"/>
        <v>0</v>
      </c>
      <c r="BF259" s="158">
        <f t="shared" si="5"/>
        <v>0</v>
      </c>
      <c r="BG259" s="158">
        <f t="shared" si="6"/>
        <v>0</v>
      </c>
      <c r="BH259" s="158">
        <f t="shared" si="7"/>
        <v>0</v>
      </c>
      <c r="BI259" s="158">
        <f t="shared" si="8"/>
        <v>0</v>
      </c>
      <c r="BJ259" s="17" t="s">
        <v>85</v>
      </c>
      <c r="BK259" s="158">
        <f t="shared" si="9"/>
        <v>0</v>
      </c>
      <c r="BL259" s="17" t="s">
        <v>147</v>
      </c>
      <c r="BM259" s="157" t="s">
        <v>728</v>
      </c>
    </row>
    <row r="260" spans="1:65" s="2" customFormat="1" ht="16.5" customHeight="1">
      <c r="A260" s="32"/>
      <c r="B260" s="144"/>
      <c r="C260" s="183" t="s">
        <v>375</v>
      </c>
      <c r="D260" s="183" t="s">
        <v>359</v>
      </c>
      <c r="E260" s="184" t="s">
        <v>392</v>
      </c>
      <c r="F260" s="185" t="s">
        <v>393</v>
      </c>
      <c r="G260" s="186" t="s">
        <v>302</v>
      </c>
      <c r="H260" s="187">
        <v>1</v>
      </c>
      <c r="I260" s="188"/>
      <c r="J260" s="189">
        <f t="shared" si="0"/>
        <v>0</v>
      </c>
      <c r="K260" s="190"/>
      <c r="L260" s="191"/>
      <c r="M260" s="192" t="s">
        <v>1</v>
      </c>
      <c r="N260" s="193" t="s">
        <v>42</v>
      </c>
      <c r="O260" s="58"/>
      <c r="P260" s="155">
        <f t="shared" si="1"/>
        <v>0</v>
      </c>
      <c r="Q260" s="155">
        <v>0.005</v>
      </c>
      <c r="R260" s="155">
        <f t="shared" si="2"/>
        <v>0.005</v>
      </c>
      <c r="S260" s="155">
        <v>0</v>
      </c>
      <c r="T260" s="156">
        <f t="shared" si="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7" t="s">
        <v>183</v>
      </c>
      <c r="AT260" s="157" t="s">
        <v>359</v>
      </c>
      <c r="AU260" s="157" t="s">
        <v>87</v>
      </c>
      <c r="AY260" s="17" t="s">
        <v>141</v>
      </c>
      <c r="BE260" s="158">
        <f t="shared" si="4"/>
        <v>0</v>
      </c>
      <c r="BF260" s="158">
        <f t="shared" si="5"/>
        <v>0</v>
      </c>
      <c r="BG260" s="158">
        <f t="shared" si="6"/>
        <v>0</v>
      </c>
      <c r="BH260" s="158">
        <f t="shared" si="7"/>
        <v>0</v>
      </c>
      <c r="BI260" s="158">
        <f t="shared" si="8"/>
        <v>0</v>
      </c>
      <c r="BJ260" s="17" t="s">
        <v>85</v>
      </c>
      <c r="BK260" s="158">
        <f t="shared" si="9"/>
        <v>0</v>
      </c>
      <c r="BL260" s="17" t="s">
        <v>147</v>
      </c>
      <c r="BM260" s="157" t="s">
        <v>729</v>
      </c>
    </row>
    <row r="261" spans="1:65" s="2" customFormat="1" ht="16.5" customHeight="1">
      <c r="A261" s="32"/>
      <c r="B261" s="144"/>
      <c r="C261" s="145" t="s">
        <v>379</v>
      </c>
      <c r="D261" s="145" t="s">
        <v>143</v>
      </c>
      <c r="E261" s="146" t="s">
        <v>396</v>
      </c>
      <c r="F261" s="147" t="s">
        <v>397</v>
      </c>
      <c r="G261" s="148" t="s">
        <v>302</v>
      </c>
      <c r="H261" s="149">
        <v>1</v>
      </c>
      <c r="I261" s="150"/>
      <c r="J261" s="151">
        <f t="shared" si="0"/>
        <v>0</v>
      </c>
      <c r="K261" s="152"/>
      <c r="L261" s="33"/>
      <c r="M261" s="153" t="s">
        <v>1</v>
      </c>
      <c r="N261" s="154" t="s">
        <v>42</v>
      </c>
      <c r="O261" s="58"/>
      <c r="P261" s="155">
        <f t="shared" si="1"/>
        <v>0</v>
      </c>
      <c r="Q261" s="155">
        <v>0</v>
      </c>
      <c r="R261" s="155">
        <f t="shared" si="2"/>
        <v>0</v>
      </c>
      <c r="S261" s="155">
        <v>0</v>
      </c>
      <c r="T261" s="156">
        <f t="shared" si="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7" t="s">
        <v>147</v>
      </c>
      <c r="AT261" s="157" t="s">
        <v>143</v>
      </c>
      <c r="AU261" s="157" t="s">
        <v>87</v>
      </c>
      <c r="AY261" s="17" t="s">
        <v>141</v>
      </c>
      <c r="BE261" s="158">
        <f t="shared" si="4"/>
        <v>0</v>
      </c>
      <c r="BF261" s="158">
        <f t="shared" si="5"/>
        <v>0</v>
      </c>
      <c r="BG261" s="158">
        <f t="shared" si="6"/>
        <v>0</v>
      </c>
      <c r="BH261" s="158">
        <f t="shared" si="7"/>
        <v>0</v>
      </c>
      <c r="BI261" s="158">
        <f t="shared" si="8"/>
        <v>0</v>
      </c>
      <c r="BJ261" s="17" t="s">
        <v>85</v>
      </c>
      <c r="BK261" s="158">
        <f t="shared" si="9"/>
        <v>0</v>
      </c>
      <c r="BL261" s="17" t="s">
        <v>147</v>
      </c>
      <c r="BM261" s="157" t="s">
        <v>730</v>
      </c>
    </row>
    <row r="262" spans="1:65" s="2" customFormat="1" ht="21.75" customHeight="1">
      <c r="A262" s="32"/>
      <c r="B262" s="144"/>
      <c r="C262" s="183" t="s">
        <v>383</v>
      </c>
      <c r="D262" s="183" t="s">
        <v>359</v>
      </c>
      <c r="E262" s="184" t="s">
        <v>400</v>
      </c>
      <c r="F262" s="185" t="s">
        <v>401</v>
      </c>
      <c r="G262" s="186" t="s">
        <v>302</v>
      </c>
      <c r="H262" s="187">
        <v>1</v>
      </c>
      <c r="I262" s="188"/>
      <c r="J262" s="189">
        <f t="shared" si="0"/>
        <v>0</v>
      </c>
      <c r="K262" s="190"/>
      <c r="L262" s="191"/>
      <c r="M262" s="192" t="s">
        <v>1</v>
      </c>
      <c r="N262" s="193" t="s">
        <v>42</v>
      </c>
      <c r="O262" s="58"/>
      <c r="P262" s="155">
        <f t="shared" si="1"/>
        <v>0</v>
      </c>
      <c r="Q262" s="155">
        <v>0.0019</v>
      </c>
      <c r="R262" s="155">
        <f t="shared" si="2"/>
        <v>0.0019</v>
      </c>
      <c r="S262" s="155">
        <v>0</v>
      </c>
      <c r="T262" s="156">
        <f t="shared" si="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7" t="s">
        <v>183</v>
      </c>
      <c r="AT262" s="157" t="s">
        <v>359</v>
      </c>
      <c r="AU262" s="157" t="s">
        <v>87</v>
      </c>
      <c r="AY262" s="17" t="s">
        <v>141</v>
      </c>
      <c r="BE262" s="158">
        <f t="shared" si="4"/>
        <v>0</v>
      </c>
      <c r="BF262" s="158">
        <f t="shared" si="5"/>
        <v>0</v>
      </c>
      <c r="BG262" s="158">
        <f t="shared" si="6"/>
        <v>0</v>
      </c>
      <c r="BH262" s="158">
        <f t="shared" si="7"/>
        <v>0</v>
      </c>
      <c r="BI262" s="158">
        <f t="shared" si="8"/>
        <v>0</v>
      </c>
      <c r="BJ262" s="17" t="s">
        <v>85</v>
      </c>
      <c r="BK262" s="158">
        <f t="shared" si="9"/>
        <v>0</v>
      </c>
      <c r="BL262" s="17" t="s">
        <v>147</v>
      </c>
      <c r="BM262" s="157" t="s">
        <v>731</v>
      </c>
    </row>
    <row r="263" spans="1:65" s="2" customFormat="1" ht="16.5" customHeight="1">
      <c r="A263" s="32"/>
      <c r="B263" s="144"/>
      <c r="C263" s="183" t="s">
        <v>387</v>
      </c>
      <c r="D263" s="183" t="s">
        <v>359</v>
      </c>
      <c r="E263" s="184" t="s">
        <v>404</v>
      </c>
      <c r="F263" s="185" t="s">
        <v>405</v>
      </c>
      <c r="G263" s="186" t="s">
        <v>302</v>
      </c>
      <c r="H263" s="187">
        <v>1</v>
      </c>
      <c r="I263" s="188"/>
      <c r="J263" s="189">
        <f t="shared" si="0"/>
        <v>0</v>
      </c>
      <c r="K263" s="190"/>
      <c r="L263" s="191"/>
      <c r="M263" s="192" t="s">
        <v>1</v>
      </c>
      <c r="N263" s="193" t="s">
        <v>42</v>
      </c>
      <c r="O263" s="58"/>
      <c r="P263" s="155">
        <f t="shared" si="1"/>
        <v>0</v>
      </c>
      <c r="Q263" s="155">
        <v>0.0035</v>
      </c>
      <c r="R263" s="155">
        <f t="shared" si="2"/>
        <v>0.0035</v>
      </c>
      <c r="S263" s="155">
        <v>0</v>
      </c>
      <c r="T263" s="156">
        <f t="shared" si="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7" t="s">
        <v>183</v>
      </c>
      <c r="AT263" s="157" t="s">
        <v>359</v>
      </c>
      <c r="AU263" s="157" t="s">
        <v>87</v>
      </c>
      <c r="AY263" s="17" t="s">
        <v>141</v>
      </c>
      <c r="BE263" s="158">
        <f t="shared" si="4"/>
        <v>0</v>
      </c>
      <c r="BF263" s="158">
        <f t="shared" si="5"/>
        <v>0</v>
      </c>
      <c r="BG263" s="158">
        <f t="shared" si="6"/>
        <v>0</v>
      </c>
      <c r="BH263" s="158">
        <f t="shared" si="7"/>
        <v>0</v>
      </c>
      <c r="BI263" s="158">
        <f t="shared" si="8"/>
        <v>0</v>
      </c>
      <c r="BJ263" s="17" t="s">
        <v>85</v>
      </c>
      <c r="BK263" s="158">
        <f t="shared" si="9"/>
        <v>0</v>
      </c>
      <c r="BL263" s="17" t="s">
        <v>147</v>
      </c>
      <c r="BM263" s="157" t="s">
        <v>732</v>
      </c>
    </row>
    <row r="264" spans="1:65" s="2" customFormat="1" ht="16.5" customHeight="1">
      <c r="A264" s="32"/>
      <c r="B264" s="144"/>
      <c r="C264" s="145" t="s">
        <v>391</v>
      </c>
      <c r="D264" s="145" t="s">
        <v>143</v>
      </c>
      <c r="E264" s="146" t="s">
        <v>408</v>
      </c>
      <c r="F264" s="147" t="s">
        <v>409</v>
      </c>
      <c r="G264" s="148" t="s">
        <v>211</v>
      </c>
      <c r="H264" s="149">
        <v>18</v>
      </c>
      <c r="I264" s="150"/>
      <c r="J264" s="151">
        <f t="shared" si="0"/>
        <v>0</v>
      </c>
      <c r="K264" s="152"/>
      <c r="L264" s="33"/>
      <c r="M264" s="153" t="s">
        <v>1</v>
      </c>
      <c r="N264" s="154" t="s">
        <v>42</v>
      </c>
      <c r="O264" s="58"/>
      <c r="P264" s="155">
        <f t="shared" si="1"/>
        <v>0</v>
      </c>
      <c r="Q264" s="155">
        <v>0</v>
      </c>
      <c r="R264" s="155">
        <f t="shared" si="2"/>
        <v>0</v>
      </c>
      <c r="S264" s="155">
        <v>0</v>
      </c>
      <c r="T264" s="156">
        <f t="shared" si="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7" t="s">
        <v>147</v>
      </c>
      <c r="AT264" s="157" t="s">
        <v>143</v>
      </c>
      <c r="AU264" s="157" t="s">
        <v>87</v>
      </c>
      <c r="AY264" s="17" t="s">
        <v>141</v>
      </c>
      <c r="BE264" s="158">
        <f t="shared" si="4"/>
        <v>0</v>
      </c>
      <c r="BF264" s="158">
        <f t="shared" si="5"/>
        <v>0</v>
      </c>
      <c r="BG264" s="158">
        <f t="shared" si="6"/>
        <v>0</v>
      </c>
      <c r="BH264" s="158">
        <f t="shared" si="7"/>
        <v>0</v>
      </c>
      <c r="BI264" s="158">
        <f t="shared" si="8"/>
        <v>0</v>
      </c>
      <c r="BJ264" s="17" t="s">
        <v>85</v>
      </c>
      <c r="BK264" s="158">
        <f t="shared" si="9"/>
        <v>0</v>
      </c>
      <c r="BL264" s="17" t="s">
        <v>147</v>
      </c>
      <c r="BM264" s="157" t="s">
        <v>733</v>
      </c>
    </row>
    <row r="265" spans="1:65" s="2" customFormat="1" ht="16.5" customHeight="1">
      <c r="A265" s="32"/>
      <c r="B265" s="144"/>
      <c r="C265" s="145" t="s">
        <v>395</v>
      </c>
      <c r="D265" s="145" t="s">
        <v>143</v>
      </c>
      <c r="E265" s="146" t="s">
        <v>412</v>
      </c>
      <c r="F265" s="147" t="s">
        <v>413</v>
      </c>
      <c r="G265" s="148" t="s">
        <v>211</v>
      </c>
      <c r="H265" s="149">
        <v>18</v>
      </c>
      <c r="I265" s="150"/>
      <c r="J265" s="151">
        <f t="shared" si="0"/>
        <v>0</v>
      </c>
      <c r="K265" s="152"/>
      <c r="L265" s="33"/>
      <c r="M265" s="153" t="s">
        <v>1</v>
      </c>
      <c r="N265" s="154" t="s">
        <v>42</v>
      </c>
      <c r="O265" s="58"/>
      <c r="P265" s="155">
        <f t="shared" si="1"/>
        <v>0</v>
      </c>
      <c r="Q265" s="155">
        <v>0</v>
      </c>
      <c r="R265" s="155">
        <f t="shared" si="2"/>
        <v>0</v>
      </c>
      <c r="S265" s="155">
        <v>0</v>
      </c>
      <c r="T265" s="156">
        <f t="shared" si="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7" t="s">
        <v>147</v>
      </c>
      <c r="AT265" s="157" t="s">
        <v>143</v>
      </c>
      <c r="AU265" s="157" t="s">
        <v>87</v>
      </c>
      <c r="AY265" s="17" t="s">
        <v>141</v>
      </c>
      <c r="BE265" s="158">
        <f t="shared" si="4"/>
        <v>0</v>
      </c>
      <c r="BF265" s="158">
        <f t="shared" si="5"/>
        <v>0</v>
      </c>
      <c r="BG265" s="158">
        <f t="shared" si="6"/>
        <v>0</v>
      </c>
      <c r="BH265" s="158">
        <f t="shared" si="7"/>
        <v>0</v>
      </c>
      <c r="BI265" s="158">
        <f t="shared" si="8"/>
        <v>0</v>
      </c>
      <c r="BJ265" s="17" t="s">
        <v>85</v>
      </c>
      <c r="BK265" s="158">
        <f t="shared" si="9"/>
        <v>0</v>
      </c>
      <c r="BL265" s="17" t="s">
        <v>147</v>
      </c>
      <c r="BM265" s="157" t="s">
        <v>734</v>
      </c>
    </row>
    <row r="266" spans="2:51" s="13" customFormat="1" ht="11.25">
      <c r="B266" s="159"/>
      <c r="D266" s="160" t="s">
        <v>149</v>
      </c>
      <c r="E266" s="161" t="s">
        <v>1</v>
      </c>
      <c r="F266" s="162" t="s">
        <v>357</v>
      </c>
      <c r="H266" s="163">
        <v>18</v>
      </c>
      <c r="I266" s="164"/>
      <c r="L266" s="159"/>
      <c r="M266" s="165"/>
      <c r="N266" s="166"/>
      <c r="O266" s="166"/>
      <c r="P266" s="166"/>
      <c r="Q266" s="166"/>
      <c r="R266" s="166"/>
      <c r="S266" s="166"/>
      <c r="T266" s="167"/>
      <c r="AT266" s="161" t="s">
        <v>149</v>
      </c>
      <c r="AU266" s="161" t="s">
        <v>87</v>
      </c>
      <c r="AV266" s="13" t="s">
        <v>87</v>
      </c>
      <c r="AW266" s="13" t="s">
        <v>32</v>
      </c>
      <c r="AX266" s="13" t="s">
        <v>85</v>
      </c>
      <c r="AY266" s="161" t="s">
        <v>141</v>
      </c>
    </row>
    <row r="267" spans="1:65" s="2" customFormat="1" ht="16.5" customHeight="1">
      <c r="A267" s="32"/>
      <c r="B267" s="144"/>
      <c r="C267" s="145" t="s">
        <v>399</v>
      </c>
      <c r="D267" s="145" t="s">
        <v>143</v>
      </c>
      <c r="E267" s="146" t="s">
        <v>416</v>
      </c>
      <c r="F267" s="147" t="s">
        <v>417</v>
      </c>
      <c r="G267" s="148" t="s">
        <v>302</v>
      </c>
      <c r="H267" s="149">
        <v>1</v>
      </c>
      <c r="I267" s="150"/>
      <c r="J267" s="151">
        <f>ROUND(I267*H267,2)</f>
        <v>0</v>
      </c>
      <c r="K267" s="152"/>
      <c r="L267" s="33"/>
      <c r="M267" s="153" t="s">
        <v>1</v>
      </c>
      <c r="N267" s="154" t="s">
        <v>42</v>
      </c>
      <c r="O267" s="58"/>
      <c r="P267" s="155">
        <f>O267*H267</f>
        <v>0</v>
      </c>
      <c r="Q267" s="155">
        <v>0.04</v>
      </c>
      <c r="R267" s="155">
        <f>Q267*H267</f>
        <v>0.04</v>
      </c>
      <c r="S267" s="155">
        <v>0</v>
      </c>
      <c r="T267" s="156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7" t="s">
        <v>147</v>
      </c>
      <c r="AT267" s="157" t="s">
        <v>143</v>
      </c>
      <c r="AU267" s="157" t="s">
        <v>87</v>
      </c>
      <c r="AY267" s="17" t="s">
        <v>141</v>
      </c>
      <c r="BE267" s="158">
        <f>IF(N267="základní",J267,0)</f>
        <v>0</v>
      </c>
      <c r="BF267" s="158">
        <f>IF(N267="snížená",J267,0)</f>
        <v>0</v>
      </c>
      <c r="BG267" s="158">
        <f>IF(N267="zákl. přenesená",J267,0)</f>
        <v>0</v>
      </c>
      <c r="BH267" s="158">
        <f>IF(N267="sníž. přenesená",J267,0)</f>
        <v>0</v>
      </c>
      <c r="BI267" s="158">
        <f>IF(N267="nulová",J267,0)</f>
        <v>0</v>
      </c>
      <c r="BJ267" s="17" t="s">
        <v>85</v>
      </c>
      <c r="BK267" s="158">
        <f>ROUND(I267*H267,2)</f>
        <v>0</v>
      </c>
      <c r="BL267" s="17" t="s">
        <v>147</v>
      </c>
      <c r="BM267" s="157" t="s">
        <v>735</v>
      </c>
    </row>
    <row r="268" spans="1:65" s="2" customFormat="1" ht="16.5" customHeight="1">
      <c r="A268" s="32"/>
      <c r="B268" s="144"/>
      <c r="C268" s="183" t="s">
        <v>403</v>
      </c>
      <c r="D268" s="183" t="s">
        <v>359</v>
      </c>
      <c r="E268" s="184" t="s">
        <v>420</v>
      </c>
      <c r="F268" s="185" t="s">
        <v>421</v>
      </c>
      <c r="G268" s="186" t="s">
        <v>302</v>
      </c>
      <c r="H268" s="187">
        <v>1</v>
      </c>
      <c r="I268" s="188"/>
      <c r="J268" s="189">
        <f>ROUND(I268*H268,2)</f>
        <v>0</v>
      </c>
      <c r="K268" s="190"/>
      <c r="L268" s="191"/>
      <c r="M268" s="192" t="s">
        <v>1</v>
      </c>
      <c r="N268" s="193" t="s">
        <v>42</v>
      </c>
      <c r="O268" s="58"/>
      <c r="P268" s="155">
        <f>O268*H268</f>
        <v>0</v>
      </c>
      <c r="Q268" s="155">
        <v>0.0133</v>
      </c>
      <c r="R268" s="155">
        <f>Q268*H268</f>
        <v>0.0133</v>
      </c>
      <c r="S268" s="155">
        <v>0</v>
      </c>
      <c r="T268" s="156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7" t="s">
        <v>183</v>
      </c>
      <c r="AT268" s="157" t="s">
        <v>359</v>
      </c>
      <c r="AU268" s="157" t="s">
        <v>87</v>
      </c>
      <c r="AY268" s="17" t="s">
        <v>141</v>
      </c>
      <c r="BE268" s="158">
        <f>IF(N268="základní",J268,0)</f>
        <v>0</v>
      </c>
      <c r="BF268" s="158">
        <f>IF(N268="snížená",J268,0)</f>
        <v>0</v>
      </c>
      <c r="BG268" s="158">
        <f>IF(N268="zákl. přenesená",J268,0)</f>
        <v>0</v>
      </c>
      <c r="BH268" s="158">
        <f>IF(N268="sníž. přenesená",J268,0)</f>
        <v>0</v>
      </c>
      <c r="BI268" s="158">
        <f>IF(N268="nulová",J268,0)</f>
        <v>0</v>
      </c>
      <c r="BJ268" s="17" t="s">
        <v>85</v>
      </c>
      <c r="BK268" s="158">
        <f>ROUND(I268*H268,2)</f>
        <v>0</v>
      </c>
      <c r="BL268" s="17" t="s">
        <v>147</v>
      </c>
      <c r="BM268" s="157" t="s">
        <v>736</v>
      </c>
    </row>
    <row r="269" spans="1:65" s="2" customFormat="1" ht="16.5" customHeight="1">
      <c r="A269" s="32"/>
      <c r="B269" s="144"/>
      <c r="C269" s="145" t="s">
        <v>407</v>
      </c>
      <c r="D269" s="145" t="s">
        <v>143</v>
      </c>
      <c r="E269" s="146" t="s">
        <v>424</v>
      </c>
      <c r="F269" s="147" t="s">
        <v>425</v>
      </c>
      <c r="G269" s="148" t="s">
        <v>211</v>
      </c>
      <c r="H269" s="149">
        <v>11</v>
      </c>
      <c r="I269" s="150"/>
      <c r="J269" s="151">
        <f>ROUND(I269*H269,2)</f>
        <v>0</v>
      </c>
      <c r="K269" s="152"/>
      <c r="L269" s="33"/>
      <c r="M269" s="153" t="s">
        <v>1</v>
      </c>
      <c r="N269" s="154" t="s">
        <v>42</v>
      </c>
      <c r="O269" s="58"/>
      <c r="P269" s="155">
        <f>O269*H269</f>
        <v>0</v>
      </c>
      <c r="Q269" s="155">
        <v>0.00019</v>
      </c>
      <c r="R269" s="155">
        <f>Q269*H269</f>
        <v>0.0020900000000000003</v>
      </c>
      <c r="S269" s="155">
        <v>0</v>
      </c>
      <c r="T269" s="156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7" t="s">
        <v>147</v>
      </c>
      <c r="AT269" s="157" t="s">
        <v>143</v>
      </c>
      <c r="AU269" s="157" t="s">
        <v>87</v>
      </c>
      <c r="AY269" s="17" t="s">
        <v>141</v>
      </c>
      <c r="BE269" s="158">
        <f>IF(N269="základní",J269,0)</f>
        <v>0</v>
      </c>
      <c r="BF269" s="158">
        <f>IF(N269="snížená",J269,0)</f>
        <v>0</v>
      </c>
      <c r="BG269" s="158">
        <f>IF(N269="zákl. přenesená",J269,0)</f>
        <v>0</v>
      </c>
      <c r="BH269" s="158">
        <f>IF(N269="sníž. přenesená",J269,0)</f>
        <v>0</v>
      </c>
      <c r="BI269" s="158">
        <f>IF(N269="nulová",J269,0)</f>
        <v>0</v>
      </c>
      <c r="BJ269" s="17" t="s">
        <v>85</v>
      </c>
      <c r="BK269" s="158">
        <f>ROUND(I269*H269,2)</f>
        <v>0</v>
      </c>
      <c r="BL269" s="17" t="s">
        <v>147</v>
      </c>
      <c r="BM269" s="157" t="s">
        <v>737</v>
      </c>
    </row>
    <row r="270" spans="1:65" s="2" customFormat="1" ht="16.5" customHeight="1">
      <c r="A270" s="32"/>
      <c r="B270" s="144"/>
      <c r="C270" s="145" t="s">
        <v>411</v>
      </c>
      <c r="D270" s="145" t="s">
        <v>143</v>
      </c>
      <c r="E270" s="146" t="s">
        <v>428</v>
      </c>
      <c r="F270" s="147" t="s">
        <v>429</v>
      </c>
      <c r="G270" s="148" t="s">
        <v>211</v>
      </c>
      <c r="H270" s="149">
        <v>18</v>
      </c>
      <c r="I270" s="150"/>
      <c r="J270" s="151">
        <f>ROUND(I270*H270,2)</f>
        <v>0</v>
      </c>
      <c r="K270" s="152"/>
      <c r="L270" s="33"/>
      <c r="M270" s="153" t="s">
        <v>1</v>
      </c>
      <c r="N270" s="154" t="s">
        <v>42</v>
      </c>
      <c r="O270" s="58"/>
      <c r="P270" s="155">
        <f>O270*H270</f>
        <v>0</v>
      </c>
      <c r="Q270" s="155">
        <v>0.00013</v>
      </c>
      <c r="R270" s="155">
        <f>Q270*H270</f>
        <v>0.0023399999999999996</v>
      </c>
      <c r="S270" s="155">
        <v>0</v>
      </c>
      <c r="T270" s="156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7" t="s">
        <v>147</v>
      </c>
      <c r="AT270" s="157" t="s">
        <v>143</v>
      </c>
      <c r="AU270" s="157" t="s">
        <v>87</v>
      </c>
      <c r="AY270" s="17" t="s">
        <v>141</v>
      </c>
      <c r="BE270" s="158">
        <f>IF(N270="základní",J270,0)</f>
        <v>0</v>
      </c>
      <c r="BF270" s="158">
        <f>IF(N270="snížená",J270,0)</f>
        <v>0</v>
      </c>
      <c r="BG270" s="158">
        <f>IF(N270="zákl. přenesená",J270,0)</f>
        <v>0</v>
      </c>
      <c r="BH270" s="158">
        <f>IF(N270="sníž. přenesená",J270,0)</f>
        <v>0</v>
      </c>
      <c r="BI270" s="158">
        <f>IF(N270="nulová",J270,0)</f>
        <v>0</v>
      </c>
      <c r="BJ270" s="17" t="s">
        <v>85</v>
      </c>
      <c r="BK270" s="158">
        <f>ROUND(I270*H270,2)</f>
        <v>0</v>
      </c>
      <c r="BL270" s="17" t="s">
        <v>147</v>
      </c>
      <c r="BM270" s="157" t="s">
        <v>738</v>
      </c>
    </row>
    <row r="271" spans="2:51" s="13" customFormat="1" ht="11.25">
      <c r="B271" s="159"/>
      <c r="D271" s="160" t="s">
        <v>149</v>
      </c>
      <c r="E271" s="161" t="s">
        <v>1</v>
      </c>
      <c r="F271" s="162" t="s">
        <v>721</v>
      </c>
      <c r="H271" s="163">
        <v>18</v>
      </c>
      <c r="I271" s="164"/>
      <c r="L271" s="159"/>
      <c r="M271" s="165"/>
      <c r="N271" s="166"/>
      <c r="O271" s="166"/>
      <c r="P271" s="166"/>
      <c r="Q271" s="166"/>
      <c r="R271" s="166"/>
      <c r="S271" s="166"/>
      <c r="T271" s="167"/>
      <c r="AT271" s="161" t="s">
        <v>149</v>
      </c>
      <c r="AU271" s="161" t="s">
        <v>87</v>
      </c>
      <c r="AV271" s="13" t="s">
        <v>87</v>
      </c>
      <c r="AW271" s="13" t="s">
        <v>32</v>
      </c>
      <c r="AX271" s="13" t="s">
        <v>85</v>
      </c>
      <c r="AY271" s="161" t="s">
        <v>141</v>
      </c>
    </row>
    <row r="272" spans="2:63" s="12" customFormat="1" ht="22.9" customHeight="1">
      <c r="B272" s="131"/>
      <c r="D272" s="132" t="s">
        <v>76</v>
      </c>
      <c r="E272" s="142" t="s">
        <v>187</v>
      </c>
      <c r="F272" s="142" t="s">
        <v>431</v>
      </c>
      <c r="I272" s="134"/>
      <c r="J272" s="143">
        <f>BK272</f>
        <v>0</v>
      </c>
      <c r="L272" s="131"/>
      <c r="M272" s="136"/>
      <c r="N272" s="137"/>
      <c r="O272" s="137"/>
      <c r="P272" s="138">
        <f>SUM(P273:P298)</f>
        <v>0</v>
      </c>
      <c r="Q272" s="137"/>
      <c r="R272" s="138">
        <f>SUM(R273:R298)</f>
        <v>0.022435419999999998</v>
      </c>
      <c r="S272" s="137"/>
      <c r="T272" s="139">
        <f>SUM(T273:T298)</f>
        <v>2.18887</v>
      </c>
      <c r="AR272" s="132" t="s">
        <v>85</v>
      </c>
      <c r="AT272" s="140" t="s">
        <v>76</v>
      </c>
      <c r="AU272" s="140" t="s">
        <v>85</v>
      </c>
      <c r="AY272" s="132" t="s">
        <v>141</v>
      </c>
      <c r="BK272" s="141">
        <f>SUM(BK273:BK298)</f>
        <v>0</v>
      </c>
    </row>
    <row r="273" spans="1:65" s="2" customFormat="1" ht="16.5" customHeight="1">
      <c r="A273" s="32"/>
      <c r="B273" s="144"/>
      <c r="C273" s="145" t="s">
        <v>415</v>
      </c>
      <c r="D273" s="145" t="s">
        <v>143</v>
      </c>
      <c r="E273" s="146" t="s">
        <v>433</v>
      </c>
      <c r="F273" s="147" t="s">
        <v>434</v>
      </c>
      <c r="G273" s="148" t="s">
        <v>211</v>
      </c>
      <c r="H273" s="149">
        <v>11</v>
      </c>
      <c r="I273" s="150"/>
      <c r="J273" s="151">
        <f>ROUND(I273*H273,2)</f>
        <v>0</v>
      </c>
      <c r="K273" s="152"/>
      <c r="L273" s="33"/>
      <c r="M273" s="153" t="s">
        <v>1</v>
      </c>
      <c r="N273" s="154" t="s">
        <v>42</v>
      </c>
      <c r="O273" s="58"/>
      <c r="P273" s="155">
        <f>O273*H273</f>
        <v>0</v>
      </c>
      <c r="Q273" s="155">
        <v>2E-05</v>
      </c>
      <c r="R273" s="155">
        <f>Q273*H273</f>
        <v>0.00022</v>
      </c>
      <c r="S273" s="155">
        <v>0</v>
      </c>
      <c r="T273" s="156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7" t="s">
        <v>147</v>
      </c>
      <c r="AT273" s="157" t="s">
        <v>143</v>
      </c>
      <c r="AU273" s="157" t="s">
        <v>87</v>
      </c>
      <c r="AY273" s="17" t="s">
        <v>141</v>
      </c>
      <c r="BE273" s="158">
        <f>IF(N273="základní",J273,0)</f>
        <v>0</v>
      </c>
      <c r="BF273" s="158">
        <f>IF(N273="snížená",J273,0)</f>
        <v>0</v>
      </c>
      <c r="BG273" s="158">
        <f>IF(N273="zákl. přenesená",J273,0)</f>
        <v>0</v>
      </c>
      <c r="BH273" s="158">
        <f>IF(N273="sníž. přenesená",J273,0)</f>
        <v>0</v>
      </c>
      <c r="BI273" s="158">
        <f>IF(N273="nulová",J273,0)</f>
        <v>0</v>
      </c>
      <c r="BJ273" s="17" t="s">
        <v>85</v>
      </c>
      <c r="BK273" s="158">
        <f>ROUND(I273*H273,2)</f>
        <v>0</v>
      </c>
      <c r="BL273" s="17" t="s">
        <v>147</v>
      </c>
      <c r="BM273" s="157" t="s">
        <v>739</v>
      </c>
    </row>
    <row r="274" spans="2:51" s="13" customFormat="1" ht="11.25">
      <c r="B274" s="159"/>
      <c r="D274" s="160" t="s">
        <v>149</v>
      </c>
      <c r="E274" s="161" t="s">
        <v>1</v>
      </c>
      <c r="F274" s="162" t="s">
        <v>740</v>
      </c>
      <c r="H274" s="163">
        <v>11</v>
      </c>
      <c r="I274" s="164"/>
      <c r="L274" s="159"/>
      <c r="M274" s="165"/>
      <c r="N274" s="166"/>
      <c r="O274" s="166"/>
      <c r="P274" s="166"/>
      <c r="Q274" s="166"/>
      <c r="R274" s="166"/>
      <c r="S274" s="166"/>
      <c r="T274" s="167"/>
      <c r="AT274" s="161" t="s">
        <v>149</v>
      </c>
      <c r="AU274" s="161" t="s">
        <v>87</v>
      </c>
      <c r="AV274" s="13" t="s">
        <v>87</v>
      </c>
      <c r="AW274" s="13" t="s">
        <v>32</v>
      </c>
      <c r="AX274" s="13" t="s">
        <v>77</v>
      </c>
      <c r="AY274" s="161" t="s">
        <v>141</v>
      </c>
    </row>
    <row r="275" spans="2:51" s="14" customFormat="1" ht="11.25">
      <c r="B275" s="168"/>
      <c r="D275" s="160" t="s">
        <v>149</v>
      </c>
      <c r="E275" s="169" t="s">
        <v>1</v>
      </c>
      <c r="F275" s="170" t="s">
        <v>151</v>
      </c>
      <c r="H275" s="171">
        <v>11</v>
      </c>
      <c r="I275" s="172"/>
      <c r="L275" s="168"/>
      <c r="M275" s="173"/>
      <c r="N275" s="174"/>
      <c r="O275" s="174"/>
      <c r="P275" s="174"/>
      <c r="Q275" s="174"/>
      <c r="R275" s="174"/>
      <c r="S275" s="174"/>
      <c r="T275" s="175"/>
      <c r="AT275" s="169" t="s">
        <v>149</v>
      </c>
      <c r="AU275" s="169" t="s">
        <v>87</v>
      </c>
      <c r="AV275" s="14" t="s">
        <v>147</v>
      </c>
      <c r="AW275" s="14" t="s">
        <v>32</v>
      </c>
      <c r="AX275" s="14" t="s">
        <v>85</v>
      </c>
      <c r="AY275" s="169" t="s">
        <v>141</v>
      </c>
    </row>
    <row r="276" spans="1:65" s="2" customFormat="1" ht="16.5" customHeight="1">
      <c r="A276" s="32"/>
      <c r="B276" s="144"/>
      <c r="C276" s="145" t="s">
        <v>419</v>
      </c>
      <c r="D276" s="145" t="s">
        <v>143</v>
      </c>
      <c r="E276" s="146" t="s">
        <v>438</v>
      </c>
      <c r="F276" s="147" t="s">
        <v>439</v>
      </c>
      <c r="G276" s="148" t="s">
        <v>146</v>
      </c>
      <c r="H276" s="149">
        <v>209.414</v>
      </c>
      <c r="I276" s="150"/>
      <c r="J276" s="151">
        <f>ROUND(I276*H276,2)</f>
        <v>0</v>
      </c>
      <c r="K276" s="152"/>
      <c r="L276" s="33"/>
      <c r="M276" s="153" t="s">
        <v>1</v>
      </c>
      <c r="N276" s="154" t="s">
        <v>42</v>
      </c>
      <c r="O276" s="58"/>
      <c r="P276" s="155">
        <f>O276*H276</f>
        <v>0</v>
      </c>
      <c r="Q276" s="155">
        <v>3E-05</v>
      </c>
      <c r="R276" s="155">
        <f>Q276*H276</f>
        <v>0.0062824199999999995</v>
      </c>
      <c r="S276" s="155">
        <v>0</v>
      </c>
      <c r="T276" s="156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7" t="s">
        <v>147</v>
      </c>
      <c r="AT276" s="157" t="s">
        <v>143</v>
      </c>
      <c r="AU276" s="157" t="s">
        <v>87</v>
      </c>
      <c r="AY276" s="17" t="s">
        <v>141</v>
      </c>
      <c r="BE276" s="158">
        <f>IF(N276="základní",J276,0)</f>
        <v>0</v>
      </c>
      <c r="BF276" s="158">
        <f>IF(N276="snížená",J276,0)</f>
        <v>0</v>
      </c>
      <c r="BG276" s="158">
        <f>IF(N276="zákl. přenesená",J276,0)</f>
        <v>0</v>
      </c>
      <c r="BH276" s="158">
        <f>IF(N276="sníž. přenesená",J276,0)</f>
        <v>0</v>
      </c>
      <c r="BI276" s="158">
        <f>IF(N276="nulová",J276,0)</f>
        <v>0</v>
      </c>
      <c r="BJ276" s="17" t="s">
        <v>85</v>
      </c>
      <c r="BK276" s="158">
        <f>ROUND(I276*H276,2)</f>
        <v>0</v>
      </c>
      <c r="BL276" s="17" t="s">
        <v>147</v>
      </c>
      <c r="BM276" s="157" t="s">
        <v>440</v>
      </c>
    </row>
    <row r="277" spans="1:65" s="2" customFormat="1" ht="16.5" customHeight="1">
      <c r="A277" s="32"/>
      <c r="B277" s="144"/>
      <c r="C277" s="145" t="s">
        <v>423</v>
      </c>
      <c r="D277" s="145" t="s">
        <v>143</v>
      </c>
      <c r="E277" s="146" t="s">
        <v>442</v>
      </c>
      <c r="F277" s="147" t="s">
        <v>443</v>
      </c>
      <c r="G277" s="148" t="s">
        <v>302</v>
      </c>
      <c r="H277" s="149">
        <v>2</v>
      </c>
      <c r="I277" s="150"/>
      <c r="J277" s="151">
        <f>ROUND(I277*H277,2)</f>
        <v>0</v>
      </c>
      <c r="K277" s="152"/>
      <c r="L277" s="33"/>
      <c r="M277" s="153" t="s">
        <v>1</v>
      </c>
      <c r="N277" s="154" t="s">
        <v>42</v>
      </c>
      <c r="O277" s="58"/>
      <c r="P277" s="155">
        <f>O277*H277</f>
        <v>0</v>
      </c>
      <c r="Q277" s="155">
        <v>0.00015</v>
      </c>
      <c r="R277" s="155">
        <f>Q277*H277</f>
        <v>0.0003</v>
      </c>
      <c r="S277" s="155">
        <v>0</v>
      </c>
      <c r="T277" s="156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7" t="s">
        <v>147</v>
      </c>
      <c r="AT277" s="157" t="s">
        <v>143</v>
      </c>
      <c r="AU277" s="157" t="s">
        <v>87</v>
      </c>
      <c r="AY277" s="17" t="s">
        <v>141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7" t="s">
        <v>85</v>
      </c>
      <c r="BK277" s="158">
        <f>ROUND(I277*H277,2)</f>
        <v>0</v>
      </c>
      <c r="BL277" s="17" t="s">
        <v>147</v>
      </c>
      <c r="BM277" s="157" t="s">
        <v>444</v>
      </c>
    </row>
    <row r="278" spans="1:65" s="2" customFormat="1" ht="16.5" customHeight="1">
      <c r="A278" s="32"/>
      <c r="B278" s="144"/>
      <c r="C278" s="183" t="s">
        <v>427</v>
      </c>
      <c r="D278" s="183" t="s">
        <v>359</v>
      </c>
      <c r="E278" s="184" t="s">
        <v>446</v>
      </c>
      <c r="F278" s="185" t="s">
        <v>447</v>
      </c>
      <c r="G278" s="186" t="s">
        <v>196</v>
      </c>
      <c r="H278" s="187">
        <v>0.013</v>
      </c>
      <c r="I278" s="188"/>
      <c r="J278" s="189">
        <f>ROUND(I278*H278,2)</f>
        <v>0</v>
      </c>
      <c r="K278" s="190"/>
      <c r="L278" s="191"/>
      <c r="M278" s="192" t="s">
        <v>1</v>
      </c>
      <c r="N278" s="193" t="s">
        <v>42</v>
      </c>
      <c r="O278" s="58"/>
      <c r="P278" s="155">
        <f>O278*H278</f>
        <v>0</v>
      </c>
      <c r="Q278" s="155">
        <v>1</v>
      </c>
      <c r="R278" s="155">
        <f>Q278*H278</f>
        <v>0.013</v>
      </c>
      <c r="S278" s="155">
        <v>0</v>
      </c>
      <c r="T278" s="156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7" t="s">
        <v>183</v>
      </c>
      <c r="AT278" s="157" t="s">
        <v>359</v>
      </c>
      <c r="AU278" s="157" t="s">
        <v>87</v>
      </c>
      <c r="AY278" s="17" t="s">
        <v>141</v>
      </c>
      <c r="BE278" s="158">
        <f>IF(N278="základní",J278,0)</f>
        <v>0</v>
      </c>
      <c r="BF278" s="158">
        <f>IF(N278="snížená",J278,0)</f>
        <v>0</v>
      </c>
      <c r="BG278" s="158">
        <f>IF(N278="zákl. přenesená",J278,0)</f>
        <v>0</v>
      </c>
      <c r="BH278" s="158">
        <f>IF(N278="sníž. přenesená",J278,0)</f>
        <v>0</v>
      </c>
      <c r="BI278" s="158">
        <f>IF(N278="nulová",J278,0)</f>
        <v>0</v>
      </c>
      <c r="BJ278" s="17" t="s">
        <v>85</v>
      </c>
      <c r="BK278" s="158">
        <f>ROUND(I278*H278,2)</f>
        <v>0</v>
      </c>
      <c r="BL278" s="17" t="s">
        <v>147</v>
      </c>
      <c r="BM278" s="157" t="s">
        <v>448</v>
      </c>
    </row>
    <row r="279" spans="2:51" s="13" customFormat="1" ht="11.25">
      <c r="B279" s="159"/>
      <c r="D279" s="160" t="s">
        <v>149</v>
      </c>
      <c r="E279" s="161" t="s">
        <v>1</v>
      </c>
      <c r="F279" s="162" t="s">
        <v>449</v>
      </c>
      <c r="H279" s="163">
        <v>0.013</v>
      </c>
      <c r="I279" s="164"/>
      <c r="L279" s="159"/>
      <c r="M279" s="165"/>
      <c r="N279" s="166"/>
      <c r="O279" s="166"/>
      <c r="P279" s="166"/>
      <c r="Q279" s="166"/>
      <c r="R279" s="166"/>
      <c r="S279" s="166"/>
      <c r="T279" s="167"/>
      <c r="AT279" s="161" t="s">
        <v>149</v>
      </c>
      <c r="AU279" s="161" t="s">
        <v>87</v>
      </c>
      <c r="AV279" s="13" t="s">
        <v>87</v>
      </c>
      <c r="AW279" s="13" t="s">
        <v>32</v>
      </c>
      <c r="AX279" s="13" t="s">
        <v>77</v>
      </c>
      <c r="AY279" s="161" t="s">
        <v>141</v>
      </c>
    </row>
    <row r="280" spans="2:51" s="14" customFormat="1" ht="11.25">
      <c r="B280" s="168"/>
      <c r="D280" s="160" t="s">
        <v>149</v>
      </c>
      <c r="E280" s="169" t="s">
        <v>1</v>
      </c>
      <c r="F280" s="170" t="s">
        <v>151</v>
      </c>
      <c r="H280" s="171">
        <v>0.013</v>
      </c>
      <c r="I280" s="172"/>
      <c r="L280" s="168"/>
      <c r="M280" s="173"/>
      <c r="N280" s="174"/>
      <c r="O280" s="174"/>
      <c r="P280" s="174"/>
      <c r="Q280" s="174"/>
      <c r="R280" s="174"/>
      <c r="S280" s="174"/>
      <c r="T280" s="175"/>
      <c r="AT280" s="169" t="s">
        <v>149</v>
      </c>
      <c r="AU280" s="169" t="s">
        <v>87</v>
      </c>
      <c r="AV280" s="14" t="s">
        <v>147</v>
      </c>
      <c r="AW280" s="14" t="s">
        <v>32</v>
      </c>
      <c r="AX280" s="14" t="s">
        <v>85</v>
      </c>
      <c r="AY280" s="169" t="s">
        <v>141</v>
      </c>
    </row>
    <row r="281" spans="1:65" s="2" customFormat="1" ht="16.5" customHeight="1">
      <c r="A281" s="32"/>
      <c r="B281" s="144"/>
      <c r="C281" s="145" t="s">
        <v>432</v>
      </c>
      <c r="D281" s="145" t="s">
        <v>143</v>
      </c>
      <c r="E281" s="146" t="s">
        <v>451</v>
      </c>
      <c r="F281" s="147" t="s">
        <v>452</v>
      </c>
      <c r="G281" s="148" t="s">
        <v>302</v>
      </c>
      <c r="H281" s="149">
        <v>16</v>
      </c>
      <c r="I281" s="150"/>
      <c r="J281" s="151">
        <f>ROUND(I281*H281,2)</f>
        <v>0</v>
      </c>
      <c r="K281" s="152"/>
      <c r="L281" s="33"/>
      <c r="M281" s="153" t="s">
        <v>1</v>
      </c>
      <c r="N281" s="154" t="s">
        <v>42</v>
      </c>
      <c r="O281" s="58"/>
      <c r="P281" s="155">
        <f>O281*H281</f>
        <v>0</v>
      </c>
      <c r="Q281" s="155">
        <v>4E-05</v>
      </c>
      <c r="R281" s="155">
        <f>Q281*H281</f>
        <v>0.00064</v>
      </c>
      <c r="S281" s="155">
        <v>0</v>
      </c>
      <c r="T281" s="156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7" t="s">
        <v>147</v>
      </c>
      <c r="AT281" s="157" t="s">
        <v>143</v>
      </c>
      <c r="AU281" s="157" t="s">
        <v>87</v>
      </c>
      <c r="AY281" s="17" t="s">
        <v>141</v>
      </c>
      <c r="BE281" s="158">
        <f>IF(N281="základní",J281,0)</f>
        <v>0</v>
      </c>
      <c r="BF281" s="158">
        <f>IF(N281="snížená",J281,0)</f>
        <v>0</v>
      </c>
      <c r="BG281" s="158">
        <f>IF(N281="zákl. přenesená",J281,0)</f>
        <v>0</v>
      </c>
      <c r="BH281" s="158">
        <f>IF(N281="sníž. přenesená",J281,0)</f>
        <v>0</v>
      </c>
      <c r="BI281" s="158">
        <f>IF(N281="nulová",J281,0)</f>
        <v>0</v>
      </c>
      <c r="BJ281" s="17" t="s">
        <v>85</v>
      </c>
      <c r="BK281" s="158">
        <f>ROUND(I281*H281,2)</f>
        <v>0</v>
      </c>
      <c r="BL281" s="17" t="s">
        <v>147</v>
      </c>
      <c r="BM281" s="157" t="s">
        <v>453</v>
      </c>
    </row>
    <row r="282" spans="2:51" s="15" customFormat="1" ht="11.25">
      <c r="B282" s="176"/>
      <c r="D282" s="160" t="s">
        <v>149</v>
      </c>
      <c r="E282" s="177" t="s">
        <v>1</v>
      </c>
      <c r="F282" s="178" t="s">
        <v>164</v>
      </c>
      <c r="H282" s="177" t="s">
        <v>1</v>
      </c>
      <c r="I282" s="179"/>
      <c r="L282" s="176"/>
      <c r="M282" s="180"/>
      <c r="N282" s="181"/>
      <c r="O282" s="181"/>
      <c r="P282" s="181"/>
      <c r="Q282" s="181"/>
      <c r="R282" s="181"/>
      <c r="S282" s="181"/>
      <c r="T282" s="182"/>
      <c r="AT282" s="177" t="s">
        <v>149</v>
      </c>
      <c r="AU282" s="177" t="s">
        <v>87</v>
      </c>
      <c r="AV282" s="15" t="s">
        <v>85</v>
      </c>
      <c r="AW282" s="15" t="s">
        <v>32</v>
      </c>
      <c r="AX282" s="15" t="s">
        <v>77</v>
      </c>
      <c r="AY282" s="177" t="s">
        <v>141</v>
      </c>
    </row>
    <row r="283" spans="2:51" s="13" customFormat="1" ht="11.25">
      <c r="B283" s="159"/>
      <c r="D283" s="160" t="s">
        <v>149</v>
      </c>
      <c r="E283" s="161" t="s">
        <v>1</v>
      </c>
      <c r="F283" s="162" t="s">
        <v>454</v>
      </c>
      <c r="H283" s="163">
        <v>16</v>
      </c>
      <c r="I283" s="164"/>
      <c r="L283" s="159"/>
      <c r="M283" s="165"/>
      <c r="N283" s="166"/>
      <c r="O283" s="166"/>
      <c r="P283" s="166"/>
      <c r="Q283" s="166"/>
      <c r="R283" s="166"/>
      <c r="S283" s="166"/>
      <c r="T283" s="167"/>
      <c r="AT283" s="161" t="s">
        <v>149</v>
      </c>
      <c r="AU283" s="161" t="s">
        <v>87</v>
      </c>
      <c r="AV283" s="13" t="s">
        <v>87</v>
      </c>
      <c r="AW283" s="13" t="s">
        <v>32</v>
      </c>
      <c r="AX283" s="13" t="s">
        <v>77</v>
      </c>
      <c r="AY283" s="161" t="s">
        <v>141</v>
      </c>
    </row>
    <row r="284" spans="2:51" s="14" customFormat="1" ht="11.25">
      <c r="B284" s="168"/>
      <c r="D284" s="160" t="s">
        <v>149</v>
      </c>
      <c r="E284" s="169" t="s">
        <v>1</v>
      </c>
      <c r="F284" s="170" t="s">
        <v>151</v>
      </c>
      <c r="H284" s="171">
        <v>16</v>
      </c>
      <c r="I284" s="172"/>
      <c r="L284" s="168"/>
      <c r="M284" s="173"/>
      <c r="N284" s="174"/>
      <c r="O284" s="174"/>
      <c r="P284" s="174"/>
      <c r="Q284" s="174"/>
      <c r="R284" s="174"/>
      <c r="S284" s="174"/>
      <c r="T284" s="175"/>
      <c r="AT284" s="169" t="s">
        <v>149</v>
      </c>
      <c r="AU284" s="169" t="s">
        <v>87</v>
      </c>
      <c r="AV284" s="14" t="s">
        <v>147</v>
      </c>
      <c r="AW284" s="14" t="s">
        <v>32</v>
      </c>
      <c r="AX284" s="14" t="s">
        <v>85</v>
      </c>
      <c r="AY284" s="169" t="s">
        <v>141</v>
      </c>
    </row>
    <row r="285" spans="1:65" s="2" customFormat="1" ht="16.5" customHeight="1">
      <c r="A285" s="32"/>
      <c r="B285" s="144"/>
      <c r="C285" s="145" t="s">
        <v>437</v>
      </c>
      <c r="D285" s="145" t="s">
        <v>143</v>
      </c>
      <c r="E285" s="146" t="s">
        <v>456</v>
      </c>
      <c r="F285" s="147" t="s">
        <v>457</v>
      </c>
      <c r="G285" s="148" t="s">
        <v>302</v>
      </c>
      <c r="H285" s="149">
        <v>16</v>
      </c>
      <c r="I285" s="150"/>
      <c r="J285" s="151">
        <f>ROUND(I285*H285,2)</f>
        <v>0</v>
      </c>
      <c r="K285" s="152"/>
      <c r="L285" s="33"/>
      <c r="M285" s="153" t="s">
        <v>1</v>
      </c>
      <c r="N285" s="154" t="s">
        <v>42</v>
      </c>
      <c r="O285" s="58"/>
      <c r="P285" s="155">
        <f>O285*H285</f>
        <v>0</v>
      </c>
      <c r="Q285" s="155">
        <v>7E-05</v>
      </c>
      <c r="R285" s="155">
        <f>Q285*H285</f>
        <v>0.00112</v>
      </c>
      <c r="S285" s="155">
        <v>0</v>
      </c>
      <c r="T285" s="15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7" t="s">
        <v>147</v>
      </c>
      <c r="AT285" s="157" t="s">
        <v>143</v>
      </c>
      <c r="AU285" s="157" t="s">
        <v>87</v>
      </c>
      <c r="AY285" s="17" t="s">
        <v>141</v>
      </c>
      <c r="BE285" s="158">
        <f>IF(N285="základní",J285,0)</f>
        <v>0</v>
      </c>
      <c r="BF285" s="158">
        <f>IF(N285="snížená",J285,0)</f>
        <v>0</v>
      </c>
      <c r="BG285" s="158">
        <f>IF(N285="zákl. přenesená",J285,0)</f>
        <v>0</v>
      </c>
      <c r="BH285" s="158">
        <f>IF(N285="sníž. přenesená",J285,0)</f>
        <v>0</v>
      </c>
      <c r="BI285" s="158">
        <f>IF(N285="nulová",J285,0)</f>
        <v>0</v>
      </c>
      <c r="BJ285" s="17" t="s">
        <v>85</v>
      </c>
      <c r="BK285" s="158">
        <f>ROUND(I285*H285,2)</f>
        <v>0</v>
      </c>
      <c r="BL285" s="17" t="s">
        <v>147</v>
      </c>
      <c r="BM285" s="157" t="s">
        <v>458</v>
      </c>
    </row>
    <row r="286" spans="2:51" s="15" customFormat="1" ht="11.25">
      <c r="B286" s="176"/>
      <c r="D286" s="160" t="s">
        <v>149</v>
      </c>
      <c r="E286" s="177" t="s">
        <v>1</v>
      </c>
      <c r="F286" s="178" t="s">
        <v>164</v>
      </c>
      <c r="H286" s="177" t="s">
        <v>1</v>
      </c>
      <c r="I286" s="179"/>
      <c r="L286" s="176"/>
      <c r="M286" s="180"/>
      <c r="N286" s="181"/>
      <c r="O286" s="181"/>
      <c r="P286" s="181"/>
      <c r="Q286" s="181"/>
      <c r="R286" s="181"/>
      <c r="S286" s="181"/>
      <c r="T286" s="182"/>
      <c r="AT286" s="177" t="s">
        <v>149</v>
      </c>
      <c r="AU286" s="177" t="s">
        <v>87</v>
      </c>
      <c r="AV286" s="15" t="s">
        <v>85</v>
      </c>
      <c r="AW286" s="15" t="s">
        <v>32</v>
      </c>
      <c r="AX286" s="15" t="s">
        <v>77</v>
      </c>
      <c r="AY286" s="177" t="s">
        <v>141</v>
      </c>
    </row>
    <row r="287" spans="2:51" s="13" customFormat="1" ht="11.25">
      <c r="B287" s="159"/>
      <c r="D287" s="160" t="s">
        <v>149</v>
      </c>
      <c r="E287" s="161" t="s">
        <v>1</v>
      </c>
      <c r="F287" s="162" t="s">
        <v>223</v>
      </c>
      <c r="H287" s="163">
        <v>16</v>
      </c>
      <c r="I287" s="164"/>
      <c r="L287" s="159"/>
      <c r="M287" s="165"/>
      <c r="N287" s="166"/>
      <c r="O287" s="166"/>
      <c r="P287" s="166"/>
      <c r="Q287" s="166"/>
      <c r="R287" s="166"/>
      <c r="S287" s="166"/>
      <c r="T287" s="167"/>
      <c r="AT287" s="161" t="s">
        <v>149</v>
      </c>
      <c r="AU287" s="161" t="s">
        <v>87</v>
      </c>
      <c r="AV287" s="13" t="s">
        <v>87</v>
      </c>
      <c r="AW287" s="13" t="s">
        <v>32</v>
      </c>
      <c r="AX287" s="13" t="s">
        <v>77</v>
      </c>
      <c r="AY287" s="161" t="s">
        <v>141</v>
      </c>
    </row>
    <row r="288" spans="2:51" s="14" customFormat="1" ht="11.25">
      <c r="B288" s="168"/>
      <c r="D288" s="160" t="s">
        <v>149</v>
      </c>
      <c r="E288" s="169" t="s">
        <v>1</v>
      </c>
      <c r="F288" s="170" t="s">
        <v>151</v>
      </c>
      <c r="H288" s="171">
        <v>16</v>
      </c>
      <c r="I288" s="172"/>
      <c r="L288" s="168"/>
      <c r="M288" s="173"/>
      <c r="N288" s="174"/>
      <c r="O288" s="174"/>
      <c r="P288" s="174"/>
      <c r="Q288" s="174"/>
      <c r="R288" s="174"/>
      <c r="S288" s="174"/>
      <c r="T288" s="175"/>
      <c r="AT288" s="169" t="s">
        <v>149</v>
      </c>
      <c r="AU288" s="169" t="s">
        <v>87</v>
      </c>
      <c r="AV288" s="14" t="s">
        <v>147</v>
      </c>
      <c r="AW288" s="14" t="s">
        <v>32</v>
      </c>
      <c r="AX288" s="14" t="s">
        <v>85</v>
      </c>
      <c r="AY288" s="169" t="s">
        <v>141</v>
      </c>
    </row>
    <row r="289" spans="1:65" s="2" customFormat="1" ht="16.5" customHeight="1">
      <c r="A289" s="32"/>
      <c r="B289" s="144"/>
      <c r="C289" s="145" t="s">
        <v>441</v>
      </c>
      <c r="D289" s="145" t="s">
        <v>143</v>
      </c>
      <c r="E289" s="146" t="s">
        <v>480</v>
      </c>
      <c r="F289" s="147" t="s">
        <v>481</v>
      </c>
      <c r="G289" s="148" t="s">
        <v>211</v>
      </c>
      <c r="H289" s="149">
        <v>13.7</v>
      </c>
      <c r="I289" s="150"/>
      <c r="J289" s="151">
        <f>ROUND(I289*H289,2)</f>
        <v>0</v>
      </c>
      <c r="K289" s="152"/>
      <c r="L289" s="33"/>
      <c r="M289" s="153" t="s">
        <v>1</v>
      </c>
      <c r="N289" s="154" t="s">
        <v>42</v>
      </c>
      <c r="O289" s="58"/>
      <c r="P289" s="155">
        <f>O289*H289</f>
        <v>0</v>
      </c>
      <c r="Q289" s="155">
        <v>0</v>
      </c>
      <c r="R289" s="155">
        <f>Q289*H289</f>
        <v>0</v>
      </c>
      <c r="S289" s="155">
        <v>0.04</v>
      </c>
      <c r="T289" s="156">
        <f>S289*H289</f>
        <v>0.5479999999999999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7" t="s">
        <v>147</v>
      </c>
      <c r="AT289" s="157" t="s">
        <v>143</v>
      </c>
      <c r="AU289" s="157" t="s">
        <v>87</v>
      </c>
      <c r="AY289" s="17" t="s">
        <v>141</v>
      </c>
      <c r="BE289" s="158">
        <f>IF(N289="základní",J289,0)</f>
        <v>0</v>
      </c>
      <c r="BF289" s="158">
        <f>IF(N289="snížená",J289,0)</f>
        <v>0</v>
      </c>
      <c r="BG289" s="158">
        <f>IF(N289="zákl. přenesená",J289,0)</f>
        <v>0</v>
      </c>
      <c r="BH289" s="158">
        <f>IF(N289="sníž. přenesená",J289,0)</f>
        <v>0</v>
      </c>
      <c r="BI289" s="158">
        <f>IF(N289="nulová",J289,0)</f>
        <v>0</v>
      </c>
      <c r="BJ289" s="17" t="s">
        <v>85</v>
      </c>
      <c r="BK289" s="158">
        <f>ROUND(I289*H289,2)</f>
        <v>0</v>
      </c>
      <c r="BL289" s="17" t="s">
        <v>147</v>
      </c>
      <c r="BM289" s="157" t="s">
        <v>482</v>
      </c>
    </row>
    <row r="290" spans="2:51" s="13" customFormat="1" ht="11.25">
      <c r="B290" s="159"/>
      <c r="D290" s="160" t="s">
        <v>149</v>
      </c>
      <c r="E290" s="161" t="s">
        <v>1</v>
      </c>
      <c r="F290" s="162" t="s">
        <v>222</v>
      </c>
      <c r="H290" s="163">
        <v>7.2</v>
      </c>
      <c r="I290" s="164"/>
      <c r="L290" s="159"/>
      <c r="M290" s="165"/>
      <c r="N290" s="166"/>
      <c r="O290" s="166"/>
      <c r="P290" s="166"/>
      <c r="Q290" s="166"/>
      <c r="R290" s="166"/>
      <c r="S290" s="166"/>
      <c r="T290" s="167"/>
      <c r="AT290" s="161" t="s">
        <v>149</v>
      </c>
      <c r="AU290" s="161" t="s">
        <v>87</v>
      </c>
      <c r="AV290" s="13" t="s">
        <v>87</v>
      </c>
      <c r="AW290" s="13" t="s">
        <v>32</v>
      </c>
      <c r="AX290" s="13" t="s">
        <v>77</v>
      </c>
      <c r="AY290" s="161" t="s">
        <v>141</v>
      </c>
    </row>
    <row r="291" spans="2:51" s="13" customFormat="1" ht="11.25">
      <c r="B291" s="159"/>
      <c r="D291" s="160" t="s">
        <v>149</v>
      </c>
      <c r="E291" s="161" t="s">
        <v>1</v>
      </c>
      <c r="F291" s="162" t="s">
        <v>741</v>
      </c>
      <c r="H291" s="163">
        <v>6.5</v>
      </c>
      <c r="I291" s="164"/>
      <c r="L291" s="159"/>
      <c r="M291" s="165"/>
      <c r="N291" s="166"/>
      <c r="O291" s="166"/>
      <c r="P291" s="166"/>
      <c r="Q291" s="166"/>
      <c r="R291" s="166"/>
      <c r="S291" s="166"/>
      <c r="T291" s="167"/>
      <c r="AT291" s="161" t="s">
        <v>149</v>
      </c>
      <c r="AU291" s="161" t="s">
        <v>87</v>
      </c>
      <c r="AV291" s="13" t="s">
        <v>87</v>
      </c>
      <c r="AW291" s="13" t="s">
        <v>32</v>
      </c>
      <c r="AX291" s="13" t="s">
        <v>77</v>
      </c>
      <c r="AY291" s="161" t="s">
        <v>141</v>
      </c>
    </row>
    <row r="292" spans="2:51" s="14" customFormat="1" ht="11.25">
      <c r="B292" s="168"/>
      <c r="D292" s="160" t="s">
        <v>149</v>
      </c>
      <c r="E292" s="169" t="s">
        <v>1</v>
      </c>
      <c r="F292" s="170" t="s">
        <v>151</v>
      </c>
      <c r="H292" s="171">
        <v>13.7</v>
      </c>
      <c r="I292" s="172"/>
      <c r="L292" s="168"/>
      <c r="M292" s="173"/>
      <c r="N292" s="174"/>
      <c r="O292" s="174"/>
      <c r="P292" s="174"/>
      <c r="Q292" s="174"/>
      <c r="R292" s="174"/>
      <c r="S292" s="174"/>
      <c r="T292" s="175"/>
      <c r="AT292" s="169" t="s">
        <v>149</v>
      </c>
      <c r="AU292" s="169" t="s">
        <v>87</v>
      </c>
      <c r="AV292" s="14" t="s">
        <v>147</v>
      </c>
      <c r="AW292" s="14" t="s">
        <v>32</v>
      </c>
      <c r="AX292" s="14" t="s">
        <v>85</v>
      </c>
      <c r="AY292" s="169" t="s">
        <v>141</v>
      </c>
    </row>
    <row r="293" spans="1:65" s="2" customFormat="1" ht="16.5" customHeight="1">
      <c r="A293" s="32"/>
      <c r="B293" s="144"/>
      <c r="C293" s="145" t="s">
        <v>445</v>
      </c>
      <c r="D293" s="145" t="s">
        <v>143</v>
      </c>
      <c r="E293" s="146" t="s">
        <v>484</v>
      </c>
      <c r="F293" s="147" t="s">
        <v>485</v>
      </c>
      <c r="G293" s="148" t="s">
        <v>211</v>
      </c>
      <c r="H293" s="149">
        <v>6</v>
      </c>
      <c r="I293" s="150"/>
      <c r="J293" s="151">
        <f>ROUND(I293*H293,2)</f>
        <v>0</v>
      </c>
      <c r="K293" s="152"/>
      <c r="L293" s="33"/>
      <c r="M293" s="153" t="s">
        <v>1</v>
      </c>
      <c r="N293" s="154" t="s">
        <v>42</v>
      </c>
      <c r="O293" s="58"/>
      <c r="P293" s="155">
        <f>O293*H293</f>
        <v>0</v>
      </c>
      <c r="Q293" s="155">
        <v>0</v>
      </c>
      <c r="R293" s="155">
        <f>Q293*H293</f>
        <v>0</v>
      </c>
      <c r="S293" s="155">
        <v>0.022</v>
      </c>
      <c r="T293" s="156">
        <f>S293*H293</f>
        <v>0.132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57" t="s">
        <v>147</v>
      </c>
      <c r="AT293" s="157" t="s">
        <v>143</v>
      </c>
      <c r="AU293" s="157" t="s">
        <v>87</v>
      </c>
      <c r="AY293" s="17" t="s">
        <v>141</v>
      </c>
      <c r="BE293" s="158">
        <f>IF(N293="základní",J293,0)</f>
        <v>0</v>
      </c>
      <c r="BF293" s="158">
        <f>IF(N293="snížená",J293,0)</f>
        <v>0</v>
      </c>
      <c r="BG293" s="158">
        <f>IF(N293="zákl. přenesená",J293,0)</f>
        <v>0</v>
      </c>
      <c r="BH293" s="158">
        <f>IF(N293="sníž. přenesená",J293,0)</f>
        <v>0</v>
      </c>
      <c r="BI293" s="158">
        <f>IF(N293="nulová",J293,0)</f>
        <v>0</v>
      </c>
      <c r="BJ293" s="17" t="s">
        <v>85</v>
      </c>
      <c r="BK293" s="158">
        <f>ROUND(I293*H293,2)</f>
        <v>0</v>
      </c>
      <c r="BL293" s="17" t="s">
        <v>147</v>
      </c>
      <c r="BM293" s="157" t="s">
        <v>742</v>
      </c>
    </row>
    <row r="294" spans="1:65" s="2" customFormat="1" ht="16.5" customHeight="1">
      <c r="A294" s="32"/>
      <c r="B294" s="144"/>
      <c r="C294" s="145" t="s">
        <v>450</v>
      </c>
      <c r="D294" s="145" t="s">
        <v>143</v>
      </c>
      <c r="E294" s="146" t="s">
        <v>488</v>
      </c>
      <c r="F294" s="147" t="s">
        <v>489</v>
      </c>
      <c r="G294" s="148" t="s">
        <v>211</v>
      </c>
      <c r="H294" s="149">
        <v>0.9</v>
      </c>
      <c r="I294" s="150"/>
      <c r="J294" s="151">
        <f>ROUND(I294*H294,2)</f>
        <v>0</v>
      </c>
      <c r="K294" s="152"/>
      <c r="L294" s="33"/>
      <c r="M294" s="153" t="s">
        <v>1</v>
      </c>
      <c r="N294" s="154" t="s">
        <v>42</v>
      </c>
      <c r="O294" s="58"/>
      <c r="P294" s="155">
        <f>O294*H294</f>
        <v>0</v>
      </c>
      <c r="Q294" s="155">
        <v>0.00097</v>
      </c>
      <c r="R294" s="155">
        <f>Q294*H294</f>
        <v>0.0008730000000000001</v>
      </c>
      <c r="S294" s="155">
        <v>0.0043</v>
      </c>
      <c r="T294" s="156">
        <f>S294*H294</f>
        <v>0.00387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7" t="s">
        <v>147</v>
      </c>
      <c r="AT294" s="157" t="s">
        <v>143</v>
      </c>
      <c r="AU294" s="157" t="s">
        <v>87</v>
      </c>
      <c r="AY294" s="17" t="s">
        <v>141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7" t="s">
        <v>85</v>
      </c>
      <c r="BK294" s="158">
        <f>ROUND(I294*H294,2)</f>
        <v>0</v>
      </c>
      <c r="BL294" s="17" t="s">
        <v>147</v>
      </c>
      <c r="BM294" s="157" t="s">
        <v>743</v>
      </c>
    </row>
    <row r="295" spans="1:65" s="2" customFormat="1" ht="21.75" customHeight="1">
      <c r="A295" s="32"/>
      <c r="B295" s="144"/>
      <c r="C295" s="145" t="s">
        <v>455</v>
      </c>
      <c r="D295" s="145" t="s">
        <v>143</v>
      </c>
      <c r="E295" s="146" t="s">
        <v>492</v>
      </c>
      <c r="F295" s="147" t="s">
        <v>493</v>
      </c>
      <c r="G295" s="148" t="s">
        <v>146</v>
      </c>
      <c r="H295" s="149">
        <v>75.25</v>
      </c>
      <c r="I295" s="150"/>
      <c r="J295" s="151">
        <f>ROUND(I295*H295,2)</f>
        <v>0</v>
      </c>
      <c r="K295" s="152"/>
      <c r="L295" s="33"/>
      <c r="M295" s="153" t="s">
        <v>1</v>
      </c>
      <c r="N295" s="154" t="s">
        <v>42</v>
      </c>
      <c r="O295" s="58"/>
      <c r="P295" s="155">
        <f>O295*H295</f>
        <v>0</v>
      </c>
      <c r="Q295" s="155">
        <v>0</v>
      </c>
      <c r="R295" s="155">
        <f>Q295*H295</f>
        <v>0</v>
      </c>
      <c r="S295" s="155">
        <v>0.02</v>
      </c>
      <c r="T295" s="156">
        <f>S295*H295</f>
        <v>1.5050000000000001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57" t="s">
        <v>147</v>
      </c>
      <c r="AT295" s="157" t="s">
        <v>143</v>
      </c>
      <c r="AU295" s="157" t="s">
        <v>87</v>
      </c>
      <c r="AY295" s="17" t="s">
        <v>141</v>
      </c>
      <c r="BE295" s="158">
        <f>IF(N295="základní",J295,0)</f>
        <v>0</v>
      </c>
      <c r="BF295" s="158">
        <f>IF(N295="snížená",J295,0)</f>
        <v>0</v>
      </c>
      <c r="BG295" s="158">
        <f>IF(N295="zákl. přenesená",J295,0)</f>
        <v>0</v>
      </c>
      <c r="BH295" s="158">
        <f>IF(N295="sníž. přenesená",J295,0)</f>
        <v>0</v>
      </c>
      <c r="BI295" s="158">
        <f>IF(N295="nulová",J295,0)</f>
        <v>0</v>
      </c>
      <c r="BJ295" s="17" t="s">
        <v>85</v>
      </c>
      <c r="BK295" s="158">
        <f>ROUND(I295*H295,2)</f>
        <v>0</v>
      </c>
      <c r="BL295" s="17" t="s">
        <v>147</v>
      </c>
      <c r="BM295" s="157" t="s">
        <v>494</v>
      </c>
    </row>
    <row r="296" spans="2:51" s="15" customFormat="1" ht="11.25">
      <c r="B296" s="176"/>
      <c r="D296" s="160" t="s">
        <v>149</v>
      </c>
      <c r="E296" s="177" t="s">
        <v>1</v>
      </c>
      <c r="F296" s="178" t="s">
        <v>318</v>
      </c>
      <c r="H296" s="177" t="s">
        <v>1</v>
      </c>
      <c r="I296" s="179"/>
      <c r="L296" s="176"/>
      <c r="M296" s="180"/>
      <c r="N296" s="181"/>
      <c r="O296" s="181"/>
      <c r="P296" s="181"/>
      <c r="Q296" s="181"/>
      <c r="R296" s="181"/>
      <c r="S296" s="181"/>
      <c r="T296" s="182"/>
      <c r="AT296" s="177" t="s">
        <v>149</v>
      </c>
      <c r="AU296" s="177" t="s">
        <v>87</v>
      </c>
      <c r="AV296" s="15" t="s">
        <v>85</v>
      </c>
      <c r="AW296" s="15" t="s">
        <v>32</v>
      </c>
      <c r="AX296" s="15" t="s">
        <v>77</v>
      </c>
      <c r="AY296" s="177" t="s">
        <v>141</v>
      </c>
    </row>
    <row r="297" spans="2:51" s="13" customFormat="1" ht="11.25">
      <c r="B297" s="159"/>
      <c r="D297" s="160" t="s">
        <v>149</v>
      </c>
      <c r="E297" s="161" t="s">
        <v>1</v>
      </c>
      <c r="F297" s="162" t="s">
        <v>744</v>
      </c>
      <c r="H297" s="163">
        <v>75.25</v>
      </c>
      <c r="I297" s="164"/>
      <c r="L297" s="159"/>
      <c r="M297" s="165"/>
      <c r="N297" s="166"/>
      <c r="O297" s="166"/>
      <c r="P297" s="166"/>
      <c r="Q297" s="166"/>
      <c r="R297" s="166"/>
      <c r="S297" s="166"/>
      <c r="T297" s="167"/>
      <c r="AT297" s="161" t="s">
        <v>149</v>
      </c>
      <c r="AU297" s="161" t="s">
        <v>87</v>
      </c>
      <c r="AV297" s="13" t="s">
        <v>87</v>
      </c>
      <c r="AW297" s="13" t="s">
        <v>32</v>
      </c>
      <c r="AX297" s="13" t="s">
        <v>77</v>
      </c>
      <c r="AY297" s="161" t="s">
        <v>141</v>
      </c>
    </row>
    <row r="298" spans="2:51" s="14" customFormat="1" ht="11.25">
      <c r="B298" s="168"/>
      <c r="D298" s="160" t="s">
        <v>149</v>
      </c>
      <c r="E298" s="169" t="s">
        <v>1</v>
      </c>
      <c r="F298" s="170" t="s">
        <v>151</v>
      </c>
      <c r="H298" s="171">
        <v>75.25</v>
      </c>
      <c r="I298" s="172"/>
      <c r="L298" s="168"/>
      <c r="M298" s="173"/>
      <c r="N298" s="174"/>
      <c r="O298" s="174"/>
      <c r="P298" s="174"/>
      <c r="Q298" s="174"/>
      <c r="R298" s="174"/>
      <c r="S298" s="174"/>
      <c r="T298" s="175"/>
      <c r="AT298" s="169" t="s">
        <v>149</v>
      </c>
      <c r="AU298" s="169" t="s">
        <v>87</v>
      </c>
      <c r="AV298" s="14" t="s">
        <v>147</v>
      </c>
      <c r="AW298" s="14" t="s">
        <v>32</v>
      </c>
      <c r="AX298" s="14" t="s">
        <v>85</v>
      </c>
      <c r="AY298" s="169" t="s">
        <v>141</v>
      </c>
    </row>
    <row r="299" spans="2:63" s="12" customFormat="1" ht="22.9" customHeight="1">
      <c r="B299" s="131"/>
      <c r="D299" s="132" t="s">
        <v>76</v>
      </c>
      <c r="E299" s="142" t="s">
        <v>530</v>
      </c>
      <c r="F299" s="142" t="s">
        <v>531</v>
      </c>
      <c r="I299" s="134"/>
      <c r="J299" s="143">
        <f>BK299</f>
        <v>0</v>
      </c>
      <c r="L299" s="131"/>
      <c r="M299" s="136"/>
      <c r="N299" s="137"/>
      <c r="O299" s="137"/>
      <c r="P299" s="138">
        <f>SUM(P300:P305)</f>
        <v>0</v>
      </c>
      <c r="Q299" s="137"/>
      <c r="R299" s="138">
        <f>SUM(R300:R305)</f>
        <v>0</v>
      </c>
      <c r="S299" s="137"/>
      <c r="T299" s="139">
        <f>SUM(T300:T305)</f>
        <v>0</v>
      </c>
      <c r="AR299" s="132" t="s">
        <v>85</v>
      </c>
      <c r="AT299" s="140" t="s">
        <v>76</v>
      </c>
      <c r="AU299" s="140" t="s">
        <v>85</v>
      </c>
      <c r="AY299" s="132" t="s">
        <v>141</v>
      </c>
      <c r="BK299" s="141">
        <f>SUM(BK300:BK305)</f>
        <v>0</v>
      </c>
    </row>
    <row r="300" spans="1:65" s="2" customFormat="1" ht="21.75" customHeight="1">
      <c r="A300" s="32"/>
      <c r="B300" s="144"/>
      <c r="C300" s="145" t="s">
        <v>459</v>
      </c>
      <c r="D300" s="145" t="s">
        <v>143</v>
      </c>
      <c r="E300" s="146" t="s">
        <v>533</v>
      </c>
      <c r="F300" s="147" t="s">
        <v>534</v>
      </c>
      <c r="G300" s="148" t="s">
        <v>196</v>
      </c>
      <c r="H300" s="149">
        <v>3.646</v>
      </c>
      <c r="I300" s="150"/>
      <c r="J300" s="151">
        <f>ROUND(I300*H300,2)</f>
        <v>0</v>
      </c>
      <c r="K300" s="152"/>
      <c r="L300" s="33"/>
      <c r="M300" s="153" t="s">
        <v>1</v>
      </c>
      <c r="N300" s="154" t="s">
        <v>42</v>
      </c>
      <c r="O300" s="58"/>
      <c r="P300" s="155">
        <f>O300*H300</f>
        <v>0</v>
      </c>
      <c r="Q300" s="155">
        <v>0</v>
      </c>
      <c r="R300" s="155">
        <f>Q300*H300</f>
        <v>0</v>
      </c>
      <c r="S300" s="155">
        <v>0</v>
      </c>
      <c r="T300" s="156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7" t="s">
        <v>147</v>
      </c>
      <c r="AT300" s="157" t="s">
        <v>143</v>
      </c>
      <c r="AU300" s="157" t="s">
        <v>87</v>
      </c>
      <c r="AY300" s="17" t="s">
        <v>141</v>
      </c>
      <c r="BE300" s="158">
        <f>IF(N300="základní",J300,0)</f>
        <v>0</v>
      </c>
      <c r="BF300" s="158">
        <f>IF(N300="snížená",J300,0)</f>
        <v>0</v>
      </c>
      <c r="BG300" s="158">
        <f>IF(N300="zákl. přenesená",J300,0)</f>
        <v>0</v>
      </c>
      <c r="BH300" s="158">
        <f>IF(N300="sníž. přenesená",J300,0)</f>
        <v>0</v>
      </c>
      <c r="BI300" s="158">
        <f>IF(N300="nulová",J300,0)</f>
        <v>0</v>
      </c>
      <c r="BJ300" s="17" t="s">
        <v>85</v>
      </c>
      <c r="BK300" s="158">
        <f>ROUND(I300*H300,2)</f>
        <v>0</v>
      </c>
      <c r="BL300" s="17" t="s">
        <v>147</v>
      </c>
      <c r="BM300" s="157" t="s">
        <v>535</v>
      </c>
    </row>
    <row r="301" spans="1:65" s="2" customFormat="1" ht="16.5" customHeight="1">
      <c r="A301" s="32"/>
      <c r="B301" s="144"/>
      <c r="C301" s="145" t="s">
        <v>465</v>
      </c>
      <c r="D301" s="145" t="s">
        <v>143</v>
      </c>
      <c r="E301" s="146" t="s">
        <v>537</v>
      </c>
      <c r="F301" s="147" t="s">
        <v>538</v>
      </c>
      <c r="G301" s="148" t="s">
        <v>196</v>
      </c>
      <c r="H301" s="149">
        <v>3.646</v>
      </c>
      <c r="I301" s="150"/>
      <c r="J301" s="151">
        <f>ROUND(I301*H301,2)</f>
        <v>0</v>
      </c>
      <c r="K301" s="152"/>
      <c r="L301" s="33"/>
      <c r="M301" s="153" t="s">
        <v>1</v>
      </c>
      <c r="N301" s="154" t="s">
        <v>42</v>
      </c>
      <c r="O301" s="58"/>
      <c r="P301" s="155">
        <f>O301*H301</f>
        <v>0</v>
      </c>
      <c r="Q301" s="155">
        <v>0</v>
      </c>
      <c r="R301" s="155">
        <f>Q301*H301</f>
        <v>0</v>
      </c>
      <c r="S301" s="155">
        <v>0</v>
      </c>
      <c r="T301" s="156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57" t="s">
        <v>147</v>
      </c>
      <c r="AT301" s="157" t="s">
        <v>143</v>
      </c>
      <c r="AU301" s="157" t="s">
        <v>87</v>
      </c>
      <c r="AY301" s="17" t="s">
        <v>141</v>
      </c>
      <c r="BE301" s="158">
        <f>IF(N301="základní",J301,0)</f>
        <v>0</v>
      </c>
      <c r="BF301" s="158">
        <f>IF(N301="snížená",J301,0)</f>
        <v>0</v>
      </c>
      <c r="BG301" s="158">
        <f>IF(N301="zákl. přenesená",J301,0)</f>
        <v>0</v>
      </c>
      <c r="BH301" s="158">
        <f>IF(N301="sníž. přenesená",J301,0)</f>
        <v>0</v>
      </c>
      <c r="BI301" s="158">
        <f>IF(N301="nulová",J301,0)</f>
        <v>0</v>
      </c>
      <c r="BJ301" s="17" t="s">
        <v>85</v>
      </c>
      <c r="BK301" s="158">
        <f>ROUND(I301*H301,2)</f>
        <v>0</v>
      </c>
      <c r="BL301" s="17" t="s">
        <v>147</v>
      </c>
      <c r="BM301" s="157" t="s">
        <v>539</v>
      </c>
    </row>
    <row r="302" spans="1:65" s="2" customFormat="1" ht="16.5" customHeight="1">
      <c r="A302" s="32"/>
      <c r="B302" s="144"/>
      <c r="C302" s="145" t="s">
        <v>470</v>
      </c>
      <c r="D302" s="145" t="s">
        <v>143</v>
      </c>
      <c r="E302" s="146" t="s">
        <v>541</v>
      </c>
      <c r="F302" s="147" t="s">
        <v>542</v>
      </c>
      <c r="G302" s="148" t="s">
        <v>196</v>
      </c>
      <c r="H302" s="149">
        <v>18.23</v>
      </c>
      <c r="I302" s="150"/>
      <c r="J302" s="151">
        <f>ROUND(I302*H302,2)</f>
        <v>0</v>
      </c>
      <c r="K302" s="152"/>
      <c r="L302" s="33"/>
      <c r="M302" s="153" t="s">
        <v>1</v>
      </c>
      <c r="N302" s="154" t="s">
        <v>42</v>
      </c>
      <c r="O302" s="58"/>
      <c r="P302" s="155">
        <f>O302*H302</f>
        <v>0</v>
      </c>
      <c r="Q302" s="155">
        <v>0</v>
      </c>
      <c r="R302" s="155">
        <f>Q302*H302</f>
        <v>0</v>
      </c>
      <c r="S302" s="155">
        <v>0</v>
      </c>
      <c r="T302" s="156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7" t="s">
        <v>147</v>
      </c>
      <c r="AT302" s="157" t="s">
        <v>143</v>
      </c>
      <c r="AU302" s="157" t="s">
        <v>87</v>
      </c>
      <c r="AY302" s="17" t="s">
        <v>141</v>
      </c>
      <c r="BE302" s="158">
        <f>IF(N302="základní",J302,0)</f>
        <v>0</v>
      </c>
      <c r="BF302" s="158">
        <f>IF(N302="snížená",J302,0)</f>
        <v>0</v>
      </c>
      <c r="BG302" s="158">
        <f>IF(N302="zákl. přenesená",J302,0)</f>
        <v>0</v>
      </c>
      <c r="BH302" s="158">
        <f>IF(N302="sníž. přenesená",J302,0)</f>
        <v>0</v>
      </c>
      <c r="BI302" s="158">
        <f>IF(N302="nulová",J302,0)</f>
        <v>0</v>
      </c>
      <c r="BJ302" s="17" t="s">
        <v>85</v>
      </c>
      <c r="BK302" s="158">
        <f>ROUND(I302*H302,2)</f>
        <v>0</v>
      </c>
      <c r="BL302" s="17" t="s">
        <v>147</v>
      </c>
      <c r="BM302" s="157" t="s">
        <v>543</v>
      </c>
    </row>
    <row r="303" spans="2:51" s="13" customFormat="1" ht="11.25">
      <c r="B303" s="159"/>
      <c r="D303" s="160" t="s">
        <v>149</v>
      </c>
      <c r="F303" s="162" t="s">
        <v>745</v>
      </c>
      <c r="H303" s="163">
        <v>18.23</v>
      </c>
      <c r="I303" s="164"/>
      <c r="L303" s="159"/>
      <c r="M303" s="165"/>
      <c r="N303" s="166"/>
      <c r="O303" s="166"/>
      <c r="P303" s="166"/>
      <c r="Q303" s="166"/>
      <c r="R303" s="166"/>
      <c r="S303" s="166"/>
      <c r="T303" s="167"/>
      <c r="AT303" s="161" t="s">
        <v>149</v>
      </c>
      <c r="AU303" s="161" t="s">
        <v>87</v>
      </c>
      <c r="AV303" s="13" t="s">
        <v>87</v>
      </c>
      <c r="AW303" s="13" t="s">
        <v>3</v>
      </c>
      <c r="AX303" s="13" t="s">
        <v>85</v>
      </c>
      <c r="AY303" s="161" t="s">
        <v>141</v>
      </c>
    </row>
    <row r="304" spans="1:65" s="2" customFormat="1" ht="21.75" customHeight="1">
      <c r="A304" s="32"/>
      <c r="B304" s="144"/>
      <c r="C304" s="145" t="s">
        <v>475</v>
      </c>
      <c r="D304" s="145" t="s">
        <v>143</v>
      </c>
      <c r="E304" s="146" t="s">
        <v>546</v>
      </c>
      <c r="F304" s="147" t="s">
        <v>547</v>
      </c>
      <c r="G304" s="148" t="s">
        <v>196</v>
      </c>
      <c r="H304" s="149">
        <v>3.646</v>
      </c>
      <c r="I304" s="150"/>
      <c r="J304" s="151">
        <f>ROUND(I304*H304,2)</f>
        <v>0</v>
      </c>
      <c r="K304" s="152"/>
      <c r="L304" s="33"/>
      <c r="M304" s="153" t="s">
        <v>1</v>
      </c>
      <c r="N304" s="154" t="s">
        <v>42</v>
      </c>
      <c r="O304" s="58"/>
      <c r="P304" s="155">
        <f>O304*H304</f>
        <v>0</v>
      </c>
      <c r="Q304" s="155">
        <v>0</v>
      </c>
      <c r="R304" s="155">
        <f>Q304*H304</f>
        <v>0</v>
      </c>
      <c r="S304" s="155">
        <v>0</v>
      </c>
      <c r="T304" s="156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7" t="s">
        <v>147</v>
      </c>
      <c r="AT304" s="157" t="s">
        <v>143</v>
      </c>
      <c r="AU304" s="157" t="s">
        <v>87</v>
      </c>
      <c r="AY304" s="17" t="s">
        <v>141</v>
      </c>
      <c r="BE304" s="158">
        <f>IF(N304="základní",J304,0)</f>
        <v>0</v>
      </c>
      <c r="BF304" s="158">
        <f>IF(N304="snížená",J304,0)</f>
        <v>0</v>
      </c>
      <c r="BG304" s="158">
        <f>IF(N304="zákl. přenesená",J304,0)</f>
        <v>0</v>
      </c>
      <c r="BH304" s="158">
        <f>IF(N304="sníž. přenesená",J304,0)</f>
        <v>0</v>
      </c>
      <c r="BI304" s="158">
        <f>IF(N304="nulová",J304,0)</f>
        <v>0</v>
      </c>
      <c r="BJ304" s="17" t="s">
        <v>85</v>
      </c>
      <c r="BK304" s="158">
        <f>ROUND(I304*H304,2)</f>
        <v>0</v>
      </c>
      <c r="BL304" s="17" t="s">
        <v>147</v>
      </c>
      <c r="BM304" s="157" t="s">
        <v>548</v>
      </c>
    </row>
    <row r="305" spans="1:65" s="2" customFormat="1" ht="16.5" customHeight="1">
      <c r="A305" s="32"/>
      <c r="B305" s="144"/>
      <c r="C305" s="145" t="s">
        <v>479</v>
      </c>
      <c r="D305" s="145" t="s">
        <v>143</v>
      </c>
      <c r="E305" s="146" t="s">
        <v>550</v>
      </c>
      <c r="F305" s="147" t="s">
        <v>551</v>
      </c>
      <c r="G305" s="148" t="s">
        <v>196</v>
      </c>
      <c r="H305" s="149">
        <v>3.646</v>
      </c>
      <c r="I305" s="150"/>
      <c r="J305" s="151">
        <f>ROUND(I305*H305,2)</f>
        <v>0</v>
      </c>
      <c r="K305" s="152"/>
      <c r="L305" s="33"/>
      <c r="M305" s="153" t="s">
        <v>1</v>
      </c>
      <c r="N305" s="154" t="s">
        <v>42</v>
      </c>
      <c r="O305" s="58"/>
      <c r="P305" s="155">
        <f>O305*H305</f>
        <v>0</v>
      </c>
      <c r="Q305" s="155">
        <v>0</v>
      </c>
      <c r="R305" s="155">
        <f>Q305*H305</f>
        <v>0</v>
      </c>
      <c r="S305" s="155">
        <v>0</v>
      </c>
      <c r="T305" s="156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7" t="s">
        <v>147</v>
      </c>
      <c r="AT305" s="157" t="s">
        <v>143</v>
      </c>
      <c r="AU305" s="157" t="s">
        <v>87</v>
      </c>
      <c r="AY305" s="17" t="s">
        <v>141</v>
      </c>
      <c r="BE305" s="158">
        <f>IF(N305="základní",J305,0)</f>
        <v>0</v>
      </c>
      <c r="BF305" s="158">
        <f>IF(N305="snížená",J305,0)</f>
        <v>0</v>
      </c>
      <c r="BG305" s="158">
        <f>IF(N305="zákl. přenesená",J305,0)</f>
        <v>0</v>
      </c>
      <c r="BH305" s="158">
        <f>IF(N305="sníž. přenesená",J305,0)</f>
        <v>0</v>
      </c>
      <c r="BI305" s="158">
        <f>IF(N305="nulová",J305,0)</f>
        <v>0</v>
      </c>
      <c r="BJ305" s="17" t="s">
        <v>85</v>
      </c>
      <c r="BK305" s="158">
        <f>ROUND(I305*H305,2)</f>
        <v>0</v>
      </c>
      <c r="BL305" s="17" t="s">
        <v>147</v>
      </c>
      <c r="BM305" s="157" t="s">
        <v>552</v>
      </c>
    </row>
    <row r="306" spans="2:63" s="12" customFormat="1" ht="22.9" customHeight="1">
      <c r="B306" s="131"/>
      <c r="D306" s="132" t="s">
        <v>76</v>
      </c>
      <c r="E306" s="142" t="s">
        <v>553</v>
      </c>
      <c r="F306" s="142" t="s">
        <v>554</v>
      </c>
      <c r="I306" s="134"/>
      <c r="J306" s="143">
        <f>BK306</f>
        <v>0</v>
      </c>
      <c r="L306" s="131"/>
      <c r="M306" s="136"/>
      <c r="N306" s="137"/>
      <c r="O306" s="137"/>
      <c r="P306" s="138">
        <f>P307</f>
        <v>0</v>
      </c>
      <c r="Q306" s="137"/>
      <c r="R306" s="138">
        <f>R307</f>
        <v>0</v>
      </c>
      <c r="S306" s="137"/>
      <c r="T306" s="139">
        <f>T307</f>
        <v>0</v>
      </c>
      <c r="AR306" s="132" t="s">
        <v>85</v>
      </c>
      <c r="AT306" s="140" t="s">
        <v>76</v>
      </c>
      <c r="AU306" s="140" t="s">
        <v>85</v>
      </c>
      <c r="AY306" s="132" t="s">
        <v>141</v>
      </c>
      <c r="BK306" s="141">
        <f>BK307</f>
        <v>0</v>
      </c>
    </row>
    <row r="307" spans="1:65" s="2" customFormat="1" ht="16.5" customHeight="1">
      <c r="A307" s="32"/>
      <c r="B307" s="144"/>
      <c r="C307" s="145" t="s">
        <v>483</v>
      </c>
      <c r="D307" s="145" t="s">
        <v>143</v>
      </c>
      <c r="E307" s="146" t="s">
        <v>556</v>
      </c>
      <c r="F307" s="147" t="s">
        <v>557</v>
      </c>
      <c r="G307" s="148" t="s">
        <v>196</v>
      </c>
      <c r="H307" s="149">
        <v>236.896</v>
      </c>
      <c r="I307" s="150"/>
      <c r="J307" s="151">
        <f>ROUND(I307*H307,2)</f>
        <v>0</v>
      </c>
      <c r="K307" s="152"/>
      <c r="L307" s="33"/>
      <c r="M307" s="153" t="s">
        <v>1</v>
      </c>
      <c r="N307" s="154" t="s">
        <v>42</v>
      </c>
      <c r="O307" s="58"/>
      <c r="P307" s="155">
        <f>O307*H307</f>
        <v>0</v>
      </c>
      <c r="Q307" s="155">
        <v>0</v>
      </c>
      <c r="R307" s="155">
        <f>Q307*H307</f>
        <v>0</v>
      </c>
      <c r="S307" s="155">
        <v>0</v>
      </c>
      <c r="T307" s="156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7" t="s">
        <v>147</v>
      </c>
      <c r="AT307" s="157" t="s">
        <v>143</v>
      </c>
      <c r="AU307" s="157" t="s">
        <v>87</v>
      </c>
      <c r="AY307" s="17" t="s">
        <v>141</v>
      </c>
      <c r="BE307" s="158">
        <f>IF(N307="základní",J307,0)</f>
        <v>0</v>
      </c>
      <c r="BF307" s="158">
        <f>IF(N307="snížená",J307,0)</f>
        <v>0</v>
      </c>
      <c r="BG307" s="158">
        <f>IF(N307="zákl. přenesená",J307,0)</f>
        <v>0</v>
      </c>
      <c r="BH307" s="158">
        <f>IF(N307="sníž. přenesená",J307,0)</f>
        <v>0</v>
      </c>
      <c r="BI307" s="158">
        <f>IF(N307="nulová",J307,0)</f>
        <v>0</v>
      </c>
      <c r="BJ307" s="17" t="s">
        <v>85</v>
      </c>
      <c r="BK307" s="158">
        <f>ROUND(I307*H307,2)</f>
        <v>0</v>
      </c>
      <c r="BL307" s="17" t="s">
        <v>147</v>
      </c>
      <c r="BM307" s="157" t="s">
        <v>558</v>
      </c>
    </row>
    <row r="308" spans="2:63" s="12" customFormat="1" ht="25.9" customHeight="1">
      <c r="B308" s="131"/>
      <c r="D308" s="132" t="s">
        <v>76</v>
      </c>
      <c r="E308" s="133" t="s">
        <v>559</v>
      </c>
      <c r="F308" s="133" t="s">
        <v>560</v>
      </c>
      <c r="I308" s="134"/>
      <c r="J308" s="135">
        <f>BK308</f>
        <v>0</v>
      </c>
      <c r="L308" s="131"/>
      <c r="M308" s="136"/>
      <c r="N308" s="137"/>
      <c r="O308" s="137"/>
      <c r="P308" s="138">
        <f>P309+P325+P329+P345+P352</f>
        <v>0</v>
      </c>
      <c r="Q308" s="137"/>
      <c r="R308" s="138">
        <f>R309+R325+R329+R345+R352</f>
        <v>1.0700714</v>
      </c>
      <c r="S308" s="137"/>
      <c r="T308" s="139">
        <f>T309+T325+T329+T345+T352</f>
        <v>0</v>
      </c>
      <c r="AR308" s="132" t="s">
        <v>87</v>
      </c>
      <c r="AT308" s="140" t="s">
        <v>76</v>
      </c>
      <c r="AU308" s="140" t="s">
        <v>77</v>
      </c>
      <c r="AY308" s="132" t="s">
        <v>141</v>
      </c>
      <c r="BK308" s="141">
        <f>BK309+BK325+BK329+BK345+BK352</f>
        <v>0</v>
      </c>
    </row>
    <row r="309" spans="2:63" s="12" customFormat="1" ht="22.9" customHeight="1">
      <c r="B309" s="131"/>
      <c r="D309" s="132" t="s">
        <v>76</v>
      </c>
      <c r="E309" s="142" t="s">
        <v>561</v>
      </c>
      <c r="F309" s="142" t="s">
        <v>562</v>
      </c>
      <c r="I309" s="134"/>
      <c r="J309" s="143">
        <f>BK309</f>
        <v>0</v>
      </c>
      <c r="L309" s="131"/>
      <c r="M309" s="136"/>
      <c r="N309" s="137"/>
      <c r="O309" s="137"/>
      <c r="P309" s="138">
        <f>SUM(P310:P324)</f>
        <v>0</v>
      </c>
      <c r="Q309" s="137"/>
      <c r="R309" s="138">
        <f>SUM(R310:R324)</f>
        <v>1.0143544</v>
      </c>
      <c r="S309" s="137"/>
      <c r="T309" s="139">
        <f>SUM(T310:T324)</f>
        <v>0</v>
      </c>
      <c r="AR309" s="132" t="s">
        <v>87</v>
      </c>
      <c r="AT309" s="140" t="s">
        <v>76</v>
      </c>
      <c r="AU309" s="140" t="s">
        <v>85</v>
      </c>
      <c r="AY309" s="132" t="s">
        <v>141</v>
      </c>
      <c r="BK309" s="141">
        <f>SUM(BK310:BK324)</f>
        <v>0</v>
      </c>
    </row>
    <row r="310" spans="1:65" s="2" customFormat="1" ht="16.5" customHeight="1">
      <c r="A310" s="32"/>
      <c r="B310" s="144"/>
      <c r="C310" s="145" t="s">
        <v>487</v>
      </c>
      <c r="D310" s="145" t="s">
        <v>143</v>
      </c>
      <c r="E310" s="146" t="s">
        <v>564</v>
      </c>
      <c r="F310" s="147" t="s">
        <v>565</v>
      </c>
      <c r="G310" s="148" t="s">
        <v>146</v>
      </c>
      <c r="H310" s="149">
        <v>209.414</v>
      </c>
      <c r="I310" s="150"/>
      <c r="J310" s="151">
        <f>ROUND(I310*H310,2)</f>
        <v>0</v>
      </c>
      <c r="K310" s="152"/>
      <c r="L310" s="33"/>
      <c r="M310" s="153" t="s">
        <v>1</v>
      </c>
      <c r="N310" s="154" t="s">
        <v>42</v>
      </c>
      <c r="O310" s="58"/>
      <c r="P310" s="155">
        <f>O310*H310</f>
        <v>0</v>
      </c>
      <c r="Q310" s="155">
        <v>0</v>
      </c>
      <c r="R310" s="155">
        <f>Q310*H310</f>
        <v>0</v>
      </c>
      <c r="S310" s="155">
        <v>0</v>
      </c>
      <c r="T310" s="156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7" t="s">
        <v>223</v>
      </c>
      <c r="AT310" s="157" t="s">
        <v>143</v>
      </c>
      <c r="AU310" s="157" t="s">
        <v>87</v>
      </c>
      <c r="AY310" s="17" t="s">
        <v>141</v>
      </c>
      <c r="BE310" s="158">
        <f>IF(N310="základní",J310,0)</f>
        <v>0</v>
      </c>
      <c r="BF310" s="158">
        <f>IF(N310="snížená",J310,0)</f>
        <v>0</v>
      </c>
      <c r="BG310" s="158">
        <f>IF(N310="zákl. přenesená",J310,0)</f>
        <v>0</v>
      </c>
      <c r="BH310" s="158">
        <f>IF(N310="sníž. přenesená",J310,0)</f>
        <v>0</v>
      </c>
      <c r="BI310" s="158">
        <f>IF(N310="nulová",J310,0)</f>
        <v>0</v>
      </c>
      <c r="BJ310" s="17" t="s">
        <v>85</v>
      </c>
      <c r="BK310" s="158">
        <f>ROUND(I310*H310,2)</f>
        <v>0</v>
      </c>
      <c r="BL310" s="17" t="s">
        <v>223</v>
      </c>
      <c r="BM310" s="157" t="s">
        <v>566</v>
      </c>
    </row>
    <row r="311" spans="1:65" s="2" customFormat="1" ht="16.5" customHeight="1">
      <c r="A311" s="32"/>
      <c r="B311" s="144"/>
      <c r="C311" s="183" t="s">
        <v>491</v>
      </c>
      <c r="D311" s="183" t="s">
        <v>359</v>
      </c>
      <c r="E311" s="184" t="s">
        <v>568</v>
      </c>
      <c r="F311" s="185" t="s">
        <v>569</v>
      </c>
      <c r="G311" s="186" t="s">
        <v>196</v>
      </c>
      <c r="H311" s="187">
        <v>0.082</v>
      </c>
      <c r="I311" s="188"/>
      <c r="J311" s="189">
        <f>ROUND(I311*H311,2)</f>
        <v>0</v>
      </c>
      <c r="K311" s="190"/>
      <c r="L311" s="191"/>
      <c r="M311" s="192" t="s">
        <v>1</v>
      </c>
      <c r="N311" s="193" t="s">
        <v>42</v>
      </c>
      <c r="O311" s="58"/>
      <c r="P311" s="155">
        <f>O311*H311</f>
        <v>0</v>
      </c>
      <c r="Q311" s="155">
        <v>1</v>
      </c>
      <c r="R311" s="155">
        <f>Q311*H311</f>
        <v>0.082</v>
      </c>
      <c r="S311" s="155">
        <v>0</v>
      </c>
      <c r="T311" s="156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57" t="s">
        <v>305</v>
      </c>
      <c r="AT311" s="157" t="s">
        <v>359</v>
      </c>
      <c r="AU311" s="157" t="s">
        <v>87</v>
      </c>
      <c r="AY311" s="17" t="s">
        <v>141</v>
      </c>
      <c r="BE311" s="158">
        <f>IF(N311="základní",J311,0)</f>
        <v>0</v>
      </c>
      <c r="BF311" s="158">
        <f>IF(N311="snížená",J311,0)</f>
        <v>0</v>
      </c>
      <c r="BG311" s="158">
        <f>IF(N311="zákl. přenesená",J311,0)</f>
        <v>0</v>
      </c>
      <c r="BH311" s="158">
        <f>IF(N311="sníž. přenesená",J311,0)</f>
        <v>0</v>
      </c>
      <c r="BI311" s="158">
        <f>IF(N311="nulová",J311,0)</f>
        <v>0</v>
      </c>
      <c r="BJ311" s="17" t="s">
        <v>85</v>
      </c>
      <c r="BK311" s="158">
        <f>ROUND(I311*H311,2)</f>
        <v>0</v>
      </c>
      <c r="BL311" s="17" t="s">
        <v>223</v>
      </c>
      <c r="BM311" s="157" t="s">
        <v>570</v>
      </c>
    </row>
    <row r="312" spans="2:51" s="13" customFormat="1" ht="11.25">
      <c r="B312" s="159"/>
      <c r="D312" s="160" t="s">
        <v>149</v>
      </c>
      <c r="F312" s="162" t="s">
        <v>746</v>
      </c>
      <c r="H312" s="163">
        <v>0.082</v>
      </c>
      <c r="I312" s="164"/>
      <c r="L312" s="159"/>
      <c r="M312" s="165"/>
      <c r="N312" s="166"/>
      <c r="O312" s="166"/>
      <c r="P312" s="166"/>
      <c r="Q312" s="166"/>
      <c r="R312" s="166"/>
      <c r="S312" s="166"/>
      <c r="T312" s="167"/>
      <c r="AT312" s="161" t="s">
        <v>149</v>
      </c>
      <c r="AU312" s="161" t="s">
        <v>87</v>
      </c>
      <c r="AV312" s="13" t="s">
        <v>87</v>
      </c>
      <c r="AW312" s="13" t="s">
        <v>3</v>
      </c>
      <c r="AX312" s="13" t="s">
        <v>85</v>
      </c>
      <c r="AY312" s="161" t="s">
        <v>141</v>
      </c>
    </row>
    <row r="313" spans="1:65" s="2" customFormat="1" ht="24.2" customHeight="1">
      <c r="A313" s="32"/>
      <c r="B313" s="144"/>
      <c r="C313" s="145" t="s">
        <v>496</v>
      </c>
      <c r="D313" s="145" t="s">
        <v>143</v>
      </c>
      <c r="E313" s="146" t="s">
        <v>573</v>
      </c>
      <c r="F313" s="147" t="s">
        <v>574</v>
      </c>
      <c r="G313" s="148" t="s">
        <v>146</v>
      </c>
      <c r="H313" s="149">
        <v>0.72</v>
      </c>
      <c r="I313" s="150"/>
      <c r="J313" s="151">
        <f>ROUND(I313*H313,2)</f>
        <v>0</v>
      </c>
      <c r="K313" s="152"/>
      <c r="L313" s="33"/>
      <c r="M313" s="153" t="s">
        <v>1</v>
      </c>
      <c r="N313" s="154" t="s">
        <v>42</v>
      </c>
      <c r="O313" s="58"/>
      <c r="P313" s="155">
        <f>O313*H313</f>
        <v>0</v>
      </c>
      <c r="Q313" s="155">
        <v>0.006</v>
      </c>
      <c r="R313" s="155">
        <f>Q313*H313</f>
        <v>0.00432</v>
      </c>
      <c r="S313" s="155">
        <v>0</v>
      </c>
      <c r="T313" s="156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7" t="s">
        <v>223</v>
      </c>
      <c r="AT313" s="157" t="s">
        <v>143</v>
      </c>
      <c r="AU313" s="157" t="s">
        <v>87</v>
      </c>
      <c r="AY313" s="17" t="s">
        <v>141</v>
      </c>
      <c r="BE313" s="158">
        <f>IF(N313="základní",J313,0)</f>
        <v>0</v>
      </c>
      <c r="BF313" s="158">
        <f>IF(N313="snížená",J313,0)</f>
        <v>0</v>
      </c>
      <c r="BG313" s="158">
        <f>IF(N313="zákl. přenesená",J313,0)</f>
        <v>0</v>
      </c>
      <c r="BH313" s="158">
        <f>IF(N313="sníž. přenesená",J313,0)</f>
        <v>0</v>
      </c>
      <c r="BI313" s="158">
        <f>IF(N313="nulová",J313,0)</f>
        <v>0</v>
      </c>
      <c r="BJ313" s="17" t="s">
        <v>85</v>
      </c>
      <c r="BK313" s="158">
        <f>ROUND(I313*H313,2)</f>
        <v>0</v>
      </c>
      <c r="BL313" s="17" t="s">
        <v>223</v>
      </c>
      <c r="BM313" s="157" t="s">
        <v>575</v>
      </c>
    </row>
    <row r="314" spans="2:51" s="15" customFormat="1" ht="11.25">
      <c r="B314" s="176"/>
      <c r="D314" s="160" t="s">
        <v>149</v>
      </c>
      <c r="E314" s="177" t="s">
        <v>1</v>
      </c>
      <c r="F314" s="178" t="s">
        <v>164</v>
      </c>
      <c r="H314" s="177" t="s">
        <v>1</v>
      </c>
      <c r="I314" s="179"/>
      <c r="L314" s="176"/>
      <c r="M314" s="180"/>
      <c r="N314" s="181"/>
      <c r="O314" s="181"/>
      <c r="P314" s="181"/>
      <c r="Q314" s="181"/>
      <c r="R314" s="181"/>
      <c r="S314" s="181"/>
      <c r="T314" s="182"/>
      <c r="AT314" s="177" t="s">
        <v>149</v>
      </c>
      <c r="AU314" s="177" t="s">
        <v>87</v>
      </c>
      <c r="AV314" s="15" t="s">
        <v>85</v>
      </c>
      <c r="AW314" s="15" t="s">
        <v>32</v>
      </c>
      <c r="AX314" s="15" t="s">
        <v>77</v>
      </c>
      <c r="AY314" s="177" t="s">
        <v>141</v>
      </c>
    </row>
    <row r="315" spans="2:51" s="13" customFormat="1" ht="11.25">
      <c r="B315" s="159"/>
      <c r="D315" s="160" t="s">
        <v>149</v>
      </c>
      <c r="E315" s="161" t="s">
        <v>1</v>
      </c>
      <c r="F315" s="162" t="s">
        <v>324</v>
      </c>
      <c r="H315" s="163">
        <v>0.72</v>
      </c>
      <c r="I315" s="164"/>
      <c r="L315" s="159"/>
      <c r="M315" s="165"/>
      <c r="N315" s="166"/>
      <c r="O315" s="166"/>
      <c r="P315" s="166"/>
      <c r="Q315" s="166"/>
      <c r="R315" s="166"/>
      <c r="S315" s="166"/>
      <c r="T315" s="167"/>
      <c r="AT315" s="161" t="s">
        <v>149</v>
      </c>
      <c r="AU315" s="161" t="s">
        <v>87</v>
      </c>
      <c r="AV315" s="13" t="s">
        <v>87</v>
      </c>
      <c r="AW315" s="13" t="s">
        <v>32</v>
      </c>
      <c r="AX315" s="13" t="s">
        <v>77</v>
      </c>
      <c r="AY315" s="161" t="s">
        <v>141</v>
      </c>
    </row>
    <row r="316" spans="2:51" s="14" customFormat="1" ht="11.25">
      <c r="B316" s="168"/>
      <c r="D316" s="160" t="s">
        <v>149</v>
      </c>
      <c r="E316" s="169" t="s">
        <v>1</v>
      </c>
      <c r="F316" s="170" t="s">
        <v>151</v>
      </c>
      <c r="H316" s="171">
        <v>0.72</v>
      </c>
      <c r="I316" s="172"/>
      <c r="L316" s="168"/>
      <c r="M316" s="173"/>
      <c r="N316" s="174"/>
      <c r="O316" s="174"/>
      <c r="P316" s="174"/>
      <c r="Q316" s="174"/>
      <c r="R316" s="174"/>
      <c r="S316" s="174"/>
      <c r="T316" s="175"/>
      <c r="AT316" s="169" t="s">
        <v>149</v>
      </c>
      <c r="AU316" s="169" t="s">
        <v>87</v>
      </c>
      <c r="AV316" s="14" t="s">
        <v>147</v>
      </c>
      <c r="AW316" s="14" t="s">
        <v>32</v>
      </c>
      <c r="AX316" s="14" t="s">
        <v>85</v>
      </c>
      <c r="AY316" s="169" t="s">
        <v>141</v>
      </c>
    </row>
    <row r="317" spans="1:65" s="2" customFormat="1" ht="24.2" customHeight="1">
      <c r="A317" s="32"/>
      <c r="B317" s="144"/>
      <c r="C317" s="145" t="s">
        <v>502</v>
      </c>
      <c r="D317" s="145" t="s">
        <v>143</v>
      </c>
      <c r="E317" s="146" t="s">
        <v>577</v>
      </c>
      <c r="F317" s="147" t="s">
        <v>578</v>
      </c>
      <c r="G317" s="148" t="s">
        <v>146</v>
      </c>
      <c r="H317" s="149">
        <v>2.4</v>
      </c>
      <c r="I317" s="150"/>
      <c r="J317" s="151">
        <f>ROUND(I317*H317,2)</f>
        <v>0</v>
      </c>
      <c r="K317" s="152"/>
      <c r="L317" s="33"/>
      <c r="M317" s="153" t="s">
        <v>1</v>
      </c>
      <c r="N317" s="154" t="s">
        <v>42</v>
      </c>
      <c r="O317" s="58"/>
      <c r="P317" s="155">
        <f>O317*H317</f>
        <v>0</v>
      </c>
      <c r="Q317" s="155">
        <v>0.00601</v>
      </c>
      <c r="R317" s="155">
        <f>Q317*H317</f>
        <v>0.014424</v>
      </c>
      <c r="S317" s="155">
        <v>0</v>
      </c>
      <c r="T317" s="156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57" t="s">
        <v>223</v>
      </c>
      <c r="AT317" s="157" t="s">
        <v>143</v>
      </c>
      <c r="AU317" s="157" t="s">
        <v>87</v>
      </c>
      <c r="AY317" s="17" t="s">
        <v>141</v>
      </c>
      <c r="BE317" s="158">
        <f>IF(N317="základní",J317,0)</f>
        <v>0</v>
      </c>
      <c r="BF317" s="158">
        <f>IF(N317="snížená",J317,0)</f>
        <v>0</v>
      </c>
      <c r="BG317" s="158">
        <f>IF(N317="zákl. přenesená",J317,0)</f>
        <v>0</v>
      </c>
      <c r="BH317" s="158">
        <f>IF(N317="sníž. přenesená",J317,0)</f>
        <v>0</v>
      </c>
      <c r="BI317" s="158">
        <f>IF(N317="nulová",J317,0)</f>
        <v>0</v>
      </c>
      <c r="BJ317" s="17" t="s">
        <v>85</v>
      </c>
      <c r="BK317" s="158">
        <f>ROUND(I317*H317,2)</f>
        <v>0</v>
      </c>
      <c r="BL317" s="17" t="s">
        <v>223</v>
      </c>
      <c r="BM317" s="157" t="s">
        <v>579</v>
      </c>
    </row>
    <row r="318" spans="2:51" s="15" customFormat="1" ht="11.25">
      <c r="B318" s="176"/>
      <c r="D318" s="160" t="s">
        <v>149</v>
      </c>
      <c r="E318" s="177" t="s">
        <v>1</v>
      </c>
      <c r="F318" s="178" t="s">
        <v>164</v>
      </c>
      <c r="H318" s="177" t="s">
        <v>1</v>
      </c>
      <c r="I318" s="179"/>
      <c r="L318" s="176"/>
      <c r="M318" s="180"/>
      <c r="N318" s="181"/>
      <c r="O318" s="181"/>
      <c r="P318" s="181"/>
      <c r="Q318" s="181"/>
      <c r="R318" s="181"/>
      <c r="S318" s="181"/>
      <c r="T318" s="182"/>
      <c r="AT318" s="177" t="s">
        <v>149</v>
      </c>
      <c r="AU318" s="177" t="s">
        <v>87</v>
      </c>
      <c r="AV318" s="15" t="s">
        <v>85</v>
      </c>
      <c r="AW318" s="15" t="s">
        <v>32</v>
      </c>
      <c r="AX318" s="15" t="s">
        <v>77</v>
      </c>
      <c r="AY318" s="177" t="s">
        <v>141</v>
      </c>
    </row>
    <row r="319" spans="2:51" s="13" customFormat="1" ht="11.25">
      <c r="B319" s="159"/>
      <c r="D319" s="160" t="s">
        <v>149</v>
      </c>
      <c r="E319" s="161" t="s">
        <v>1</v>
      </c>
      <c r="F319" s="162" t="s">
        <v>249</v>
      </c>
      <c r="H319" s="163">
        <v>2.4</v>
      </c>
      <c r="I319" s="164"/>
      <c r="L319" s="159"/>
      <c r="M319" s="165"/>
      <c r="N319" s="166"/>
      <c r="O319" s="166"/>
      <c r="P319" s="166"/>
      <c r="Q319" s="166"/>
      <c r="R319" s="166"/>
      <c r="S319" s="166"/>
      <c r="T319" s="167"/>
      <c r="AT319" s="161" t="s">
        <v>149</v>
      </c>
      <c r="AU319" s="161" t="s">
        <v>87</v>
      </c>
      <c r="AV319" s="13" t="s">
        <v>87</v>
      </c>
      <c r="AW319" s="13" t="s">
        <v>32</v>
      </c>
      <c r="AX319" s="13" t="s">
        <v>77</v>
      </c>
      <c r="AY319" s="161" t="s">
        <v>141</v>
      </c>
    </row>
    <row r="320" spans="2:51" s="14" customFormat="1" ht="11.25">
      <c r="B320" s="168"/>
      <c r="D320" s="160" t="s">
        <v>149</v>
      </c>
      <c r="E320" s="169" t="s">
        <v>1</v>
      </c>
      <c r="F320" s="170" t="s">
        <v>151</v>
      </c>
      <c r="H320" s="171">
        <v>2.4</v>
      </c>
      <c r="I320" s="172"/>
      <c r="L320" s="168"/>
      <c r="M320" s="173"/>
      <c r="N320" s="174"/>
      <c r="O320" s="174"/>
      <c r="P320" s="174"/>
      <c r="Q320" s="174"/>
      <c r="R320" s="174"/>
      <c r="S320" s="174"/>
      <c r="T320" s="175"/>
      <c r="AT320" s="169" t="s">
        <v>149</v>
      </c>
      <c r="AU320" s="169" t="s">
        <v>87</v>
      </c>
      <c r="AV320" s="14" t="s">
        <v>147</v>
      </c>
      <c r="AW320" s="14" t="s">
        <v>32</v>
      </c>
      <c r="AX320" s="14" t="s">
        <v>85</v>
      </c>
      <c r="AY320" s="169" t="s">
        <v>141</v>
      </c>
    </row>
    <row r="321" spans="1:65" s="2" customFormat="1" ht="16.5" customHeight="1">
      <c r="A321" s="32"/>
      <c r="B321" s="144"/>
      <c r="C321" s="145" t="s">
        <v>506</v>
      </c>
      <c r="D321" s="145" t="s">
        <v>143</v>
      </c>
      <c r="E321" s="146" t="s">
        <v>581</v>
      </c>
      <c r="F321" s="147" t="s">
        <v>582</v>
      </c>
      <c r="G321" s="148" t="s">
        <v>146</v>
      </c>
      <c r="H321" s="149">
        <v>209.414</v>
      </c>
      <c r="I321" s="150"/>
      <c r="J321" s="151">
        <f>ROUND(I321*H321,2)</f>
        <v>0</v>
      </c>
      <c r="K321" s="152"/>
      <c r="L321" s="33"/>
      <c r="M321" s="153" t="s">
        <v>1</v>
      </c>
      <c r="N321" s="154" t="s">
        <v>42</v>
      </c>
      <c r="O321" s="58"/>
      <c r="P321" s="155">
        <f>O321*H321</f>
        <v>0</v>
      </c>
      <c r="Q321" s="155">
        <v>0.0004</v>
      </c>
      <c r="R321" s="155">
        <f>Q321*H321</f>
        <v>0.0837656</v>
      </c>
      <c r="S321" s="155">
        <v>0</v>
      </c>
      <c r="T321" s="156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57" t="s">
        <v>223</v>
      </c>
      <c r="AT321" s="157" t="s">
        <v>143</v>
      </c>
      <c r="AU321" s="157" t="s">
        <v>87</v>
      </c>
      <c r="AY321" s="17" t="s">
        <v>141</v>
      </c>
      <c r="BE321" s="158">
        <f>IF(N321="základní",J321,0)</f>
        <v>0</v>
      </c>
      <c r="BF321" s="158">
        <f>IF(N321="snížená",J321,0)</f>
        <v>0</v>
      </c>
      <c r="BG321" s="158">
        <f>IF(N321="zákl. přenesená",J321,0)</f>
        <v>0</v>
      </c>
      <c r="BH321" s="158">
        <f>IF(N321="sníž. přenesená",J321,0)</f>
        <v>0</v>
      </c>
      <c r="BI321" s="158">
        <f>IF(N321="nulová",J321,0)</f>
        <v>0</v>
      </c>
      <c r="BJ321" s="17" t="s">
        <v>85</v>
      </c>
      <c r="BK321" s="158">
        <f>ROUND(I321*H321,2)</f>
        <v>0</v>
      </c>
      <c r="BL321" s="17" t="s">
        <v>223</v>
      </c>
      <c r="BM321" s="157" t="s">
        <v>583</v>
      </c>
    </row>
    <row r="322" spans="1:65" s="2" customFormat="1" ht="24.2" customHeight="1">
      <c r="A322" s="32"/>
      <c r="B322" s="144"/>
      <c r="C322" s="183" t="s">
        <v>510</v>
      </c>
      <c r="D322" s="183" t="s">
        <v>359</v>
      </c>
      <c r="E322" s="184" t="s">
        <v>585</v>
      </c>
      <c r="F322" s="185" t="s">
        <v>586</v>
      </c>
      <c r="G322" s="186" t="s">
        <v>146</v>
      </c>
      <c r="H322" s="187">
        <v>244.072</v>
      </c>
      <c r="I322" s="188"/>
      <c r="J322" s="189">
        <f>ROUND(I322*H322,2)</f>
        <v>0</v>
      </c>
      <c r="K322" s="190"/>
      <c r="L322" s="191"/>
      <c r="M322" s="192" t="s">
        <v>1</v>
      </c>
      <c r="N322" s="193" t="s">
        <v>42</v>
      </c>
      <c r="O322" s="58"/>
      <c r="P322" s="155">
        <f>O322*H322</f>
        <v>0</v>
      </c>
      <c r="Q322" s="155">
        <v>0.0034</v>
      </c>
      <c r="R322" s="155">
        <f>Q322*H322</f>
        <v>0.8298447999999999</v>
      </c>
      <c r="S322" s="155">
        <v>0</v>
      </c>
      <c r="T322" s="156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7" t="s">
        <v>305</v>
      </c>
      <c r="AT322" s="157" t="s">
        <v>359</v>
      </c>
      <c r="AU322" s="157" t="s">
        <v>87</v>
      </c>
      <c r="AY322" s="17" t="s">
        <v>141</v>
      </c>
      <c r="BE322" s="158">
        <f>IF(N322="základní",J322,0)</f>
        <v>0</v>
      </c>
      <c r="BF322" s="158">
        <f>IF(N322="snížená",J322,0)</f>
        <v>0</v>
      </c>
      <c r="BG322" s="158">
        <f>IF(N322="zákl. přenesená",J322,0)</f>
        <v>0</v>
      </c>
      <c r="BH322" s="158">
        <f>IF(N322="sníž. přenesená",J322,0)</f>
        <v>0</v>
      </c>
      <c r="BI322" s="158">
        <f>IF(N322="nulová",J322,0)</f>
        <v>0</v>
      </c>
      <c r="BJ322" s="17" t="s">
        <v>85</v>
      </c>
      <c r="BK322" s="158">
        <f>ROUND(I322*H322,2)</f>
        <v>0</v>
      </c>
      <c r="BL322" s="17" t="s">
        <v>223</v>
      </c>
      <c r="BM322" s="157" t="s">
        <v>587</v>
      </c>
    </row>
    <row r="323" spans="2:51" s="13" customFormat="1" ht="11.25">
      <c r="B323" s="159"/>
      <c r="D323" s="160" t="s">
        <v>149</v>
      </c>
      <c r="F323" s="162" t="s">
        <v>747</v>
      </c>
      <c r="H323" s="163">
        <v>244.072</v>
      </c>
      <c r="I323" s="164"/>
      <c r="L323" s="159"/>
      <c r="M323" s="165"/>
      <c r="N323" s="166"/>
      <c r="O323" s="166"/>
      <c r="P323" s="166"/>
      <c r="Q323" s="166"/>
      <c r="R323" s="166"/>
      <c r="S323" s="166"/>
      <c r="T323" s="167"/>
      <c r="AT323" s="161" t="s">
        <v>149</v>
      </c>
      <c r="AU323" s="161" t="s">
        <v>87</v>
      </c>
      <c r="AV323" s="13" t="s">
        <v>87</v>
      </c>
      <c r="AW323" s="13" t="s">
        <v>3</v>
      </c>
      <c r="AX323" s="13" t="s">
        <v>85</v>
      </c>
      <c r="AY323" s="161" t="s">
        <v>141</v>
      </c>
    </row>
    <row r="324" spans="1:65" s="2" customFormat="1" ht="16.5" customHeight="1">
      <c r="A324" s="32"/>
      <c r="B324" s="144"/>
      <c r="C324" s="145" t="s">
        <v>514</v>
      </c>
      <c r="D324" s="145" t="s">
        <v>143</v>
      </c>
      <c r="E324" s="146" t="s">
        <v>590</v>
      </c>
      <c r="F324" s="147" t="s">
        <v>591</v>
      </c>
      <c r="G324" s="148" t="s">
        <v>592</v>
      </c>
      <c r="H324" s="194"/>
      <c r="I324" s="150"/>
      <c r="J324" s="151">
        <f>ROUND(I324*H324,2)</f>
        <v>0</v>
      </c>
      <c r="K324" s="152"/>
      <c r="L324" s="33"/>
      <c r="M324" s="153" t="s">
        <v>1</v>
      </c>
      <c r="N324" s="154" t="s">
        <v>42</v>
      </c>
      <c r="O324" s="58"/>
      <c r="P324" s="155">
        <f>O324*H324</f>
        <v>0</v>
      </c>
      <c r="Q324" s="155">
        <v>0</v>
      </c>
      <c r="R324" s="155">
        <f>Q324*H324</f>
        <v>0</v>
      </c>
      <c r="S324" s="155">
        <v>0</v>
      </c>
      <c r="T324" s="156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7" t="s">
        <v>223</v>
      </c>
      <c r="AT324" s="157" t="s">
        <v>143</v>
      </c>
      <c r="AU324" s="157" t="s">
        <v>87</v>
      </c>
      <c r="AY324" s="17" t="s">
        <v>141</v>
      </c>
      <c r="BE324" s="158">
        <f>IF(N324="základní",J324,0)</f>
        <v>0</v>
      </c>
      <c r="BF324" s="158">
        <f>IF(N324="snížená",J324,0)</f>
        <v>0</v>
      </c>
      <c r="BG324" s="158">
        <f>IF(N324="zákl. přenesená",J324,0)</f>
        <v>0</v>
      </c>
      <c r="BH324" s="158">
        <f>IF(N324="sníž. přenesená",J324,0)</f>
        <v>0</v>
      </c>
      <c r="BI324" s="158">
        <f>IF(N324="nulová",J324,0)</f>
        <v>0</v>
      </c>
      <c r="BJ324" s="17" t="s">
        <v>85</v>
      </c>
      <c r="BK324" s="158">
        <f>ROUND(I324*H324,2)</f>
        <v>0</v>
      </c>
      <c r="BL324" s="17" t="s">
        <v>223</v>
      </c>
      <c r="BM324" s="157" t="s">
        <v>593</v>
      </c>
    </row>
    <row r="325" spans="2:63" s="12" customFormat="1" ht="22.9" customHeight="1">
      <c r="B325" s="131"/>
      <c r="D325" s="132" t="s">
        <v>76</v>
      </c>
      <c r="E325" s="142" t="s">
        <v>612</v>
      </c>
      <c r="F325" s="142" t="s">
        <v>613</v>
      </c>
      <c r="I325" s="134"/>
      <c r="J325" s="143">
        <f>BK325</f>
        <v>0</v>
      </c>
      <c r="L325" s="131"/>
      <c r="M325" s="136"/>
      <c r="N325" s="137"/>
      <c r="O325" s="137"/>
      <c r="P325" s="138">
        <f>SUM(P326:P328)</f>
        <v>0</v>
      </c>
      <c r="Q325" s="137"/>
      <c r="R325" s="138">
        <f>SUM(R326:R328)</f>
        <v>0.0014</v>
      </c>
      <c r="S325" s="137"/>
      <c r="T325" s="139">
        <f>SUM(T326:T328)</f>
        <v>0</v>
      </c>
      <c r="AR325" s="132" t="s">
        <v>87</v>
      </c>
      <c r="AT325" s="140" t="s">
        <v>76</v>
      </c>
      <c r="AU325" s="140" t="s">
        <v>85</v>
      </c>
      <c r="AY325" s="132" t="s">
        <v>141</v>
      </c>
      <c r="BK325" s="141">
        <f>SUM(BK326:BK328)</f>
        <v>0</v>
      </c>
    </row>
    <row r="326" spans="1:65" s="2" customFormat="1" ht="16.5" customHeight="1">
      <c r="A326" s="32"/>
      <c r="B326" s="144"/>
      <c r="C326" s="145" t="s">
        <v>518</v>
      </c>
      <c r="D326" s="145" t="s">
        <v>143</v>
      </c>
      <c r="E326" s="146" t="s">
        <v>615</v>
      </c>
      <c r="F326" s="147" t="s">
        <v>616</v>
      </c>
      <c r="G326" s="148" t="s">
        <v>302</v>
      </c>
      <c r="H326" s="149">
        <v>4</v>
      </c>
      <c r="I326" s="150"/>
      <c r="J326" s="151">
        <f>ROUND(I326*H326,2)</f>
        <v>0</v>
      </c>
      <c r="K326" s="152"/>
      <c r="L326" s="33"/>
      <c r="M326" s="153" t="s">
        <v>1</v>
      </c>
      <c r="N326" s="154" t="s">
        <v>42</v>
      </c>
      <c r="O326" s="58"/>
      <c r="P326" s="155">
        <f>O326*H326</f>
        <v>0</v>
      </c>
      <c r="Q326" s="155">
        <v>0</v>
      </c>
      <c r="R326" s="155">
        <f>Q326*H326</f>
        <v>0</v>
      </c>
      <c r="S326" s="155">
        <v>0</v>
      </c>
      <c r="T326" s="156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7" t="s">
        <v>223</v>
      </c>
      <c r="AT326" s="157" t="s">
        <v>143</v>
      </c>
      <c r="AU326" s="157" t="s">
        <v>87</v>
      </c>
      <c r="AY326" s="17" t="s">
        <v>141</v>
      </c>
      <c r="BE326" s="158">
        <f>IF(N326="základní",J326,0)</f>
        <v>0</v>
      </c>
      <c r="BF326" s="158">
        <f>IF(N326="snížená",J326,0)</f>
        <v>0</v>
      </c>
      <c r="BG326" s="158">
        <f>IF(N326="zákl. přenesená",J326,0)</f>
        <v>0</v>
      </c>
      <c r="BH326" s="158">
        <f>IF(N326="sníž. přenesená",J326,0)</f>
        <v>0</v>
      </c>
      <c r="BI326" s="158">
        <f>IF(N326="nulová",J326,0)</f>
        <v>0</v>
      </c>
      <c r="BJ326" s="17" t="s">
        <v>85</v>
      </c>
      <c r="BK326" s="158">
        <f>ROUND(I326*H326,2)</f>
        <v>0</v>
      </c>
      <c r="BL326" s="17" t="s">
        <v>223</v>
      </c>
      <c r="BM326" s="157" t="s">
        <v>617</v>
      </c>
    </row>
    <row r="327" spans="1:65" s="2" customFormat="1" ht="16.5" customHeight="1">
      <c r="A327" s="32"/>
      <c r="B327" s="144"/>
      <c r="C327" s="183" t="s">
        <v>522</v>
      </c>
      <c r="D327" s="183" t="s">
        <v>359</v>
      </c>
      <c r="E327" s="184" t="s">
        <v>619</v>
      </c>
      <c r="F327" s="185" t="s">
        <v>620</v>
      </c>
      <c r="G327" s="186" t="s">
        <v>302</v>
      </c>
      <c r="H327" s="187">
        <v>4</v>
      </c>
      <c r="I327" s="188"/>
      <c r="J327" s="189">
        <f>ROUND(I327*H327,2)</f>
        <v>0</v>
      </c>
      <c r="K327" s="190"/>
      <c r="L327" s="191"/>
      <c r="M327" s="192" t="s">
        <v>1</v>
      </c>
      <c r="N327" s="193" t="s">
        <v>42</v>
      </c>
      <c r="O327" s="58"/>
      <c r="P327" s="155">
        <f>O327*H327</f>
        <v>0</v>
      </c>
      <c r="Q327" s="155">
        <v>0.00035</v>
      </c>
      <c r="R327" s="155">
        <f>Q327*H327</f>
        <v>0.0014</v>
      </c>
      <c r="S327" s="155">
        <v>0</v>
      </c>
      <c r="T327" s="156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7" t="s">
        <v>305</v>
      </c>
      <c r="AT327" s="157" t="s">
        <v>359</v>
      </c>
      <c r="AU327" s="157" t="s">
        <v>87</v>
      </c>
      <c r="AY327" s="17" t="s">
        <v>141</v>
      </c>
      <c r="BE327" s="158">
        <f>IF(N327="základní",J327,0)</f>
        <v>0</v>
      </c>
      <c r="BF327" s="158">
        <f>IF(N327="snížená",J327,0)</f>
        <v>0</v>
      </c>
      <c r="BG327" s="158">
        <f>IF(N327="zákl. přenesená",J327,0)</f>
        <v>0</v>
      </c>
      <c r="BH327" s="158">
        <f>IF(N327="sníž. přenesená",J327,0)</f>
        <v>0</v>
      </c>
      <c r="BI327" s="158">
        <f>IF(N327="nulová",J327,0)</f>
        <v>0</v>
      </c>
      <c r="BJ327" s="17" t="s">
        <v>85</v>
      </c>
      <c r="BK327" s="158">
        <f>ROUND(I327*H327,2)</f>
        <v>0</v>
      </c>
      <c r="BL327" s="17" t="s">
        <v>223</v>
      </c>
      <c r="BM327" s="157" t="s">
        <v>621</v>
      </c>
    </row>
    <row r="328" spans="1:65" s="2" customFormat="1" ht="16.5" customHeight="1">
      <c r="A328" s="32"/>
      <c r="B328" s="144"/>
      <c r="C328" s="145" t="s">
        <v>526</v>
      </c>
      <c r="D328" s="145" t="s">
        <v>143</v>
      </c>
      <c r="E328" s="146" t="s">
        <v>623</v>
      </c>
      <c r="F328" s="147" t="s">
        <v>624</v>
      </c>
      <c r="G328" s="148" t="s">
        <v>592</v>
      </c>
      <c r="H328" s="194"/>
      <c r="I328" s="150"/>
      <c r="J328" s="151">
        <f>ROUND(I328*H328,2)</f>
        <v>0</v>
      </c>
      <c r="K328" s="152"/>
      <c r="L328" s="33"/>
      <c r="M328" s="153" t="s">
        <v>1</v>
      </c>
      <c r="N328" s="154" t="s">
        <v>42</v>
      </c>
      <c r="O328" s="58"/>
      <c r="P328" s="155">
        <f>O328*H328</f>
        <v>0</v>
      </c>
      <c r="Q328" s="155">
        <v>0</v>
      </c>
      <c r="R328" s="155">
        <f>Q328*H328</f>
        <v>0</v>
      </c>
      <c r="S328" s="155">
        <v>0</v>
      </c>
      <c r="T328" s="156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7" t="s">
        <v>223</v>
      </c>
      <c r="AT328" s="157" t="s">
        <v>143</v>
      </c>
      <c r="AU328" s="157" t="s">
        <v>87</v>
      </c>
      <c r="AY328" s="17" t="s">
        <v>141</v>
      </c>
      <c r="BE328" s="158">
        <f>IF(N328="základní",J328,0)</f>
        <v>0</v>
      </c>
      <c r="BF328" s="158">
        <f>IF(N328="snížená",J328,0)</f>
        <v>0</v>
      </c>
      <c r="BG328" s="158">
        <f>IF(N328="zákl. přenesená",J328,0)</f>
        <v>0</v>
      </c>
      <c r="BH328" s="158">
        <f>IF(N328="sníž. přenesená",J328,0)</f>
        <v>0</v>
      </c>
      <c r="BI328" s="158">
        <f>IF(N328="nulová",J328,0)</f>
        <v>0</v>
      </c>
      <c r="BJ328" s="17" t="s">
        <v>85</v>
      </c>
      <c r="BK328" s="158">
        <f>ROUND(I328*H328,2)</f>
        <v>0</v>
      </c>
      <c r="BL328" s="17" t="s">
        <v>223</v>
      </c>
      <c r="BM328" s="157" t="s">
        <v>625</v>
      </c>
    </row>
    <row r="329" spans="2:63" s="12" customFormat="1" ht="22.9" customHeight="1">
      <c r="B329" s="131"/>
      <c r="D329" s="132" t="s">
        <v>76</v>
      </c>
      <c r="E329" s="142" t="s">
        <v>626</v>
      </c>
      <c r="F329" s="142" t="s">
        <v>627</v>
      </c>
      <c r="I329" s="134"/>
      <c r="J329" s="143">
        <f>BK329</f>
        <v>0</v>
      </c>
      <c r="L329" s="131"/>
      <c r="M329" s="136"/>
      <c r="N329" s="137"/>
      <c r="O329" s="137"/>
      <c r="P329" s="138">
        <f>SUM(P330:P344)</f>
        <v>0</v>
      </c>
      <c r="Q329" s="137"/>
      <c r="R329" s="138">
        <f>SUM(R330:R344)</f>
        <v>0.016586800000000002</v>
      </c>
      <c r="S329" s="137"/>
      <c r="T329" s="139">
        <f>SUM(T330:T344)</f>
        <v>0</v>
      </c>
      <c r="AR329" s="132" t="s">
        <v>87</v>
      </c>
      <c r="AT329" s="140" t="s">
        <v>76</v>
      </c>
      <c r="AU329" s="140" t="s">
        <v>85</v>
      </c>
      <c r="AY329" s="132" t="s">
        <v>141</v>
      </c>
      <c r="BK329" s="141">
        <f>SUM(BK330:BK344)</f>
        <v>0</v>
      </c>
    </row>
    <row r="330" spans="1:65" s="2" customFormat="1" ht="16.5" customHeight="1">
      <c r="A330" s="32"/>
      <c r="B330" s="144"/>
      <c r="C330" s="145" t="s">
        <v>532</v>
      </c>
      <c r="D330" s="145" t="s">
        <v>143</v>
      </c>
      <c r="E330" s="146" t="s">
        <v>629</v>
      </c>
      <c r="F330" s="147" t="s">
        <v>630</v>
      </c>
      <c r="G330" s="148" t="s">
        <v>158</v>
      </c>
      <c r="H330" s="149">
        <v>0.871</v>
      </c>
      <c r="I330" s="150"/>
      <c r="J330" s="151">
        <f>ROUND(I330*H330,2)</f>
        <v>0</v>
      </c>
      <c r="K330" s="152"/>
      <c r="L330" s="33"/>
      <c r="M330" s="153" t="s">
        <v>1</v>
      </c>
      <c r="N330" s="154" t="s">
        <v>42</v>
      </c>
      <c r="O330" s="58"/>
      <c r="P330" s="155">
        <f>O330*H330</f>
        <v>0</v>
      </c>
      <c r="Q330" s="155">
        <v>0</v>
      </c>
      <c r="R330" s="155">
        <f>Q330*H330</f>
        <v>0</v>
      </c>
      <c r="S330" s="155">
        <v>0</v>
      </c>
      <c r="T330" s="156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7" t="s">
        <v>223</v>
      </c>
      <c r="AT330" s="157" t="s">
        <v>143</v>
      </c>
      <c r="AU330" s="157" t="s">
        <v>87</v>
      </c>
      <c r="AY330" s="17" t="s">
        <v>141</v>
      </c>
      <c r="BE330" s="158">
        <f>IF(N330="základní",J330,0)</f>
        <v>0</v>
      </c>
      <c r="BF330" s="158">
        <f>IF(N330="snížená",J330,0)</f>
        <v>0</v>
      </c>
      <c r="BG330" s="158">
        <f>IF(N330="zákl. přenesená",J330,0)</f>
        <v>0</v>
      </c>
      <c r="BH330" s="158">
        <f>IF(N330="sníž. přenesená",J330,0)</f>
        <v>0</v>
      </c>
      <c r="BI330" s="158">
        <f>IF(N330="nulová",J330,0)</f>
        <v>0</v>
      </c>
      <c r="BJ330" s="17" t="s">
        <v>85</v>
      </c>
      <c r="BK330" s="158">
        <f>ROUND(I330*H330,2)</f>
        <v>0</v>
      </c>
      <c r="BL330" s="17" t="s">
        <v>223</v>
      </c>
      <c r="BM330" s="157" t="s">
        <v>631</v>
      </c>
    </row>
    <row r="331" spans="2:51" s="15" customFormat="1" ht="11.25">
      <c r="B331" s="176"/>
      <c r="D331" s="160" t="s">
        <v>149</v>
      </c>
      <c r="E331" s="177" t="s">
        <v>1</v>
      </c>
      <c r="F331" s="178" t="s">
        <v>164</v>
      </c>
      <c r="H331" s="177" t="s">
        <v>1</v>
      </c>
      <c r="I331" s="179"/>
      <c r="L331" s="176"/>
      <c r="M331" s="180"/>
      <c r="N331" s="181"/>
      <c r="O331" s="181"/>
      <c r="P331" s="181"/>
      <c r="Q331" s="181"/>
      <c r="R331" s="181"/>
      <c r="S331" s="181"/>
      <c r="T331" s="182"/>
      <c r="AT331" s="177" t="s">
        <v>149</v>
      </c>
      <c r="AU331" s="177" t="s">
        <v>87</v>
      </c>
      <c r="AV331" s="15" t="s">
        <v>85</v>
      </c>
      <c r="AW331" s="15" t="s">
        <v>32</v>
      </c>
      <c r="AX331" s="15" t="s">
        <v>77</v>
      </c>
      <c r="AY331" s="177" t="s">
        <v>141</v>
      </c>
    </row>
    <row r="332" spans="2:51" s="13" customFormat="1" ht="11.25">
      <c r="B332" s="159"/>
      <c r="D332" s="160" t="s">
        <v>149</v>
      </c>
      <c r="E332" s="161" t="s">
        <v>1</v>
      </c>
      <c r="F332" s="162" t="s">
        <v>632</v>
      </c>
      <c r="H332" s="163">
        <v>0.871</v>
      </c>
      <c r="I332" s="164"/>
      <c r="L332" s="159"/>
      <c r="M332" s="165"/>
      <c r="N332" s="166"/>
      <c r="O332" s="166"/>
      <c r="P332" s="166"/>
      <c r="Q332" s="166"/>
      <c r="R332" s="166"/>
      <c r="S332" s="166"/>
      <c r="T332" s="167"/>
      <c r="AT332" s="161" t="s">
        <v>149</v>
      </c>
      <c r="AU332" s="161" t="s">
        <v>87</v>
      </c>
      <c r="AV332" s="13" t="s">
        <v>87</v>
      </c>
      <c r="AW332" s="13" t="s">
        <v>32</v>
      </c>
      <c r="AX332" s="13" t="s">
        <v>77</v>
      </c>
      <c r="AY332" s="161" t="s">
        <v>141</v>
      </c>
    </row>
    <row r="333" spans="2:51" s="14" customFormat="1" ht="11.25">
      <c r="B333" s="168"/>
      <c r="D333" s="160" t="s">
        <v>149</v>
      </c>
      <c r="E333" s="169" t="s">
        <v>1</v>
      </c>
      <c r="F333" s="170" t="s">
        <v>151</v>
      </c>
      <c r="H333" s="171">
        <v>0.871</v>
      </c>
      <c r="I333" s="172"/>
      <c r="L333" s="168"/>
      <c r="M333" s="173"/>
      <c r="N333" s="174"/>
      <c r="O333" s="174"/>
      <c r="P333" s="174"/>
      <c r="Q333" s="174"/>
      <c r="R333" s="174"/>
      <c r="S333" s="174"/>
      <c r="T333" s="175"/>
      <c r="AT333" s="169" t="s">
        <v>149</v>
      </c>
      <c r="AU333" s="169" t="s">
        <v>87</v>
      </c>
      <c r="AV333" s="14" t="s">
        <v>147</v>
      </c>
      <c r="AW333" s="14" t="s">
        <v>32</v>
      </c>
      <c r="AX333" s="14" t="s">
        <v>85</v>
      </c>
      <c r="AY333" s="169" t="s">
        <v>141</v>
      </c>
    </row>
    <row r="334" spans="1:65" s="2" customFormat="1" ht="16.5" customHeight="1">
      <c r="A334" s="32"/>
      <c r="B334" s="144"/>
      <c r="C334" s="145" t="s">
        <v>536</v>
      </c>
      <c r="D334" s="145" t="s">
        <v>143</v>
      </c>
      <c r="E334" s="146" t="s">
        <v>634</v>
      </c>
      <c r="F334" s="147" t="s">
        <v>635</v>
      </c>
      <c r="G334" s="148" t="s">
        <v>146</v>
      </c>
      <c r="H334" s="149">
        <v>0.871</v>
      </c>
      <c r="I334" s="150"/>
      <c r="J334" s="151">
        <f>ROUND(I334*H334,2)</f>
        <v>0</v>
      </c>
      <c r="K334" s="152"/>
      <c r="L334" s="33"/>
      <c r="M334" s="153" t="s">
        <v>1</v>
      </c>
      <c r="N334" s="154" t="s">
        <v>42</v>
      </c>
      <c r="O334" s="58"/>
      <c r="P334" s="155">
        <f>O334*H334</f>
        <v>0</v>
      </c>
      <c r="Q334" s="155">
        <v>0</v>
      </c>
      <c r="R334" s="155">
        <f>Q334*H334</f>
        <v>0</v>
      </c>
      <c r="S334" s="155">
        <v>0</v>
      </c>
      <c r="T334" s="156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57" t="s">
        <v>223</v>
      </c>
      <c r="AT334" s="157" t="s">
        <v>143</v>
      </c>
      <c r="AU334" s="157" t="s">
        <v>87</v>
      </c>
      <c r="AY334" s="17" t="s">
        <v>141</v>
      </c>
      <c r="BE334" s="158">
        <f>IF(N334="základní",J334,0)</f>
        <v>0</v>
      </c>
      <c r="BF334" s="158">
        <f>IF(N334="snížená",J334,0)</f>
        <v>0</v>
      </c>
      <c r="BG334" s="158">
        <f>IF(N334="zákl. přenesená",J334,0)</f>
        <v>0</v>
      </c>
      <c r="BH334" s="158">
        <f>IF(N334="sníž. přenesená",J334,0)</f>
        <v>0</v>
      </c>
      <c r="BI334" s="158">
        <f>IF(N334="nulová",J334,0)</f>
        <v>0</v>
      </c>
      <c r="BJ334" s="17" t="s">
        <v>85</v>
      </c>
      <c r="BK334" s="158">
        <f>ROUND(I334*H334,2)</f>
        <v>0</v>
      </c>
      <c r="BL334" s="17" t="s">
        <v>223</v>
      </c>
      <c r="BM334" s="157" t="s">
        <v>636</v>
      </c>
    </row>
    <row r="335" spans="2:51" s="15" customFormat="1" ht="11.25">
      <c r="B335" s="176"/>
      <c r="D335" s="160" t="s">
        <v>149</v>
      </c>
      <c r="E335" s="177" t="s">
        <v>1</v>
      </c>
      <c r="F335" s="178" t="s">
        <v>164</v>
      </c>
      <c r="H335" s="177" t="s">
        <v>1</v>
      </c>
      <c r="I335" s="179"/>
      <c r="L335" s="176"/>
      <c r="M335" s="180"/>
      <c r="N335" s="181"/>
      <c r="O335" s="181"/>
      <c r="P335" s="181"/>
      <c r="Q335" s="181"/>
      <c r="R335" s="181"/>
      <c r="S335" s="181"/>
      <c r="T335" s="182"/>
      <c r="AT335" s="177" t="s">
        <v>149</v>
      </c>
      <c r="AU335" s="177" t="s">
        <v>87</v>
      </c>
      <c r="AV335" s="15" t="s">
        <v>85</v>
      </c>
      <c r="AW335" s="15" t="s">
        <v>32</v>
      </c>
      <c r="AX335" s="15" t="s">
        <v>77</v>
      </c>
      <c r="AY335" s="177" t="s">
        <v>141</v>
      </c>
    </row>
    <row r="336" spans="2:51" s="13" customFormat="1" ht="11.25">
      <c r="B336" s="159"/>
      <c r="D336" s="160" t="s">
        <v>149</v>
      </c>
      <c r="E336" s="161" t="s">
        <v>1</v>
      </c>
      <c r="F336" s="162" t="s">
        <v>632</v>
      </c>
      <c r="H336" s="163">
        <v>0.871</v>
      </c>
      <c r="I336" s="164"/>
      <c r="L336" s="159"/>
      <c r="M336" s="165"/>
      <c r="N336" s="166"/>
      <c r="O336" s="166"/>
      <c r="P336" s="166"/>
      <c r="Q336" s="166"/>
      <c r="R336" s="166"/>
      <c r="S336" s="166"/>
      <c r="T336" s="167"/>
      <c r="AT336" s="161" t="s">
        <v>149</v>
      </c>
      <c r="AU336" s="161" t="s">
        <v>87</v>
      </c>
      <c r="AV336" s="13" t="s">
        <v>87</v>
      </c>
      <c r="AW336" s="13" t="s">
        <v>32</v>
      </c>
      <c r="AX336" s="13" t="s">
        <v>77</v>
      </c>
      <c r="AY336" s="161" t="s">
        <v>141</v>
      </c>
    </row>
    <row r="337" spans="2:51" s="14" customFormat="1" ht="11.25">
      <c r="B337" s="168"/>
      <c r="D337" s="160" t="s">
        <v>149</v>
      </c>
      <c r="E337" s="169" t="s">
        <v>1</v>
      </c>
      <c r="F337" s="170" t="s">
        <v>151</v>
      </c>
      <c r="H337" s="171">
        <v>0.871</v>
      </c>
      <c r="I337" s="172"/>
      <c r="L337" s="168"/>
      <c r="M337" s="173"/>
      <c r="N337" s="174"/>
      <c r="O337" s="174"/>
      <c r="P337" s="174"/>
      <c r="Q337" s="174"/>
      <c r="R337" s="174"/>
      <c r="S337" s="174"/>
      <c r="T337" s="175"/>
      <c r="AT337" s="169" t="s">
        <v>149</v>
      </c>
      <c r="AU337" s="169" t="s">
        <v>87</v>
      </c>
      <c r="AV337" s="14" t="s">
        <v>147</v>
      </c>
      <c r="AW337" s="14" t="s">
        <v>32</v>
      </c>
      <c r="AX337" s="14" t="s">
        <v>85</v>
      </c>
      <c r="AY337" s="169" t="s">
        <v>141</v>
      </c>
    </row>
    <row r="338" spans="1:65" s="2" customFormat="1" ht="16.5" customHeight="1">
      <c r="A338" s="32"/>
      <c r="B338" s="144"/>
      <c r="C338" s="183" t="s">
        <v>540</v>
      </c>
      <c r="D338" s="183" t="s">
        <v>359</v>
      </c>
      <c r="E338" s="184" t="s">
        <v>638</v>
      </c>
      <c r="F338" s="185" t="s">
        <v>639</v>
      </c>
      <c r="G338" s="186" t="s">
        <v>158</v>
      </c>
      <c r="H338" s="187">
        <v>0.033</v>
      </c>
      <c r="I338" s="188"/>
      <c r="J338" s="189">
        <f>ROUND(I338*H338,2)</f>
        <v>0</v>
      </c>
      <c r="K338" s="190"/>
      <c r="L338" s="191"/>
      <c r="M338" s="192" t="s">
        <v>1</v>
      </c>
      <c r="N338" s="193" t="s">
        <v>42</v>
      </c>
      <c r="O338" s="58"/>
      <c r="P338" s="155">
        <f>O338*H338</f>
        <v>0</v>
      </c>
      <c r="Q338" s="155">
        <v>0.5</v>
      </c>
      <c r="R338" s="155">
        <f>Q338*H338</f>
        <v>0.0165</v>
      </c>
      <c r="S338" s="155">
        <v>0</v>
      </c>
      <c r="T338" s="156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57" t="s">
        <v>305</v>
      </c>
      <c r="AT338" s="157" t="s">
        <v>359</v>
      </c>
      <c r="AU338" s="157" t="s">
        <v>87</v>
      </c>
      <c r="AY338" s="17" t="s">
        <v>141</v>
      </c>
      <c r="BE338" s="158">
        <f>IF(N338="základní",J338,0)</f>
        <v>0</v>
      </c>
      <c r="BF338" s="158">
        <f>IF(N338="snížená",J338,0)</f>
        <v>0</v>
      </c>
      <c r="BG338" s="158">
        <f>IF(N338="zákl. přenesená",J338,0)</f>
        <v>0</v>
      </c>
      <c r="BH338" s="158">
        <f>IF(N338="sníž. přenesená",J338,0)</f>
        <v>0</v>
      </c>
      <c r="BI338" s="158">
        <f>IF(N338="nulová",J338,0)</f>
        <v>0</v>
      </c>
      <c r="BJ338" s="17" t="s">
        <v>85</v>
      </c>
      <c r="BK338" s="158">
        <f>ROUND(I338*H338,2)</f>
        <v>0</v>
      </c>
      <c r="BL338" s="17" t="s">
        <v>223</v>
      </c>
      <c r="BM338" s="157" t="s">
        <v>640</v>
      </c>
    </row>
    <row r="339" spans="2:51" s="15" customFormat="1" ht="11.25">
      <c r="B339" s="176"/>
      <c r="D339" s="160" t="s">
        <v>149</v>
      </c>
      <c r="E339" s="177" t="s">
        <v>1</v>
      </c>
      <c r="F339" s="178" t="s">
        <v>164</v>
      </c>
      <c r="H339" s="177" t="s">
        <v>1</v>
      </c>
      <c r="I339" s="179"/>
      <c r="L339" s="176"/>
      <c r="M339" s="180"/>
      <c r="N339" s="181"/>
      <c r="O339" s="181"/>
      <c r="P339" s="181"/>
      <c r="Q339" s="181"/>
      <c r="R339" s="181"/>
      <c r="S339" s="181"/>
      <c r="T339" s="182"/>
      <c r="AT339" s="177" t="s">
        <v>149</v>
      </c>
      <c r="AU339" s="177" t="s">
        <v>87</v>
      </c>
      <c r="AV339" s="15" t="s">
        <v>85</v>
      </c>
      <c r="AW339" s="15" t="s">
        <v>32</v>
      </c>
      <c r="AX339" s="15" t="s">
        <v>77</v>
      </c>
      <c r="AY339" s="177" t="s">
        <v>141</v>
      </c>
    </row>
    <row r="340" spans="2:51" s="13" customFormat="1" ht="11.25">
      <c r="B340" s="159"/>
      <c r="D340" s="160" t="s">
        <v>149</v>
      </c>
      <c r="E340" s="161" t="s">
        <v>1</v>
      </c>
      <c r="F340" s="162" t="s">
        <v>641</v>
      </c>
      <c r="H340" s="163">
        <v>0.033</v>
      </c>
      <c r="I340" s="164"/>
      <c r="L340" s="159"/>
      <c r="M340" s="165"/>
      <c r="N340" s="166"/>
      <c r="O340" s="166"/>
      <c r="P340" s="166"/>
      <c r="Q340" s="166"/>
      <c r="R340" s="166"/>
      <c r="S340" s="166"/>
      <c r="T340" s="167"/>
      <c r="AT340" s="161" t="s">
        <v>149</v>
      </c>
      <c r="AU340" s="161" t="s">
        <v>87</v>
      </c>
      <c r="AV340" s="13" t="s">
        <v>87</v>
      </c>
      <c r="AW340" s="13" t="s">
        <v>32</v>
      </c>
      <c r="AX340" s="13" t="s">
        <v>77</v>
      </c>
      <c r="AY340" s="161" t="s">
        <v>141</v>
      </c>
    </row>
    <row r="341" spans="2:51" s="14" customFormat="1" ht="11.25">
      <c r="B341" s="168"/>
      <c r="D341" s="160" t="s">
        <v>149</v>
      </c>
      <c r="E341" s="169" t="s">
        <v>1</v>
      </c>
      <c r="F341" s="170" t="s">
        <v>151</v>
      </c>
      <c r="H341" s="171">
        <v>0.033</v>
      </c>
      <c r="I341" s="172"/>
      <c r="L341" s="168"/>
      <c r="M341" s="173"/>
      <c r="N341" s="174"/>
      <c r="O341" s="174"/>
      <c r="P341" s="174"/>
      <c r="Q341" s="174"/>
      <c r="R341" s="174"/>
      <c r="S341" s="174"/>
      <c r="T341" s="175"/>
      <c r="AT341" s="169" t="s">
        <v>149</v>
      </c>
      <c r="AU341" s="169" t="s">
        <v>87</v>
      </c>
      <c r="AV341" s="14" t="s">
        <v>147</v>
      </c>
      <c r="AW341" s="14" t="s">
        <v>32</v>
      </c>
      <c r="AX341" s="14" t="s">
        <v>85</v>
      </c>
      <c r="AY341" s="169" t="s">
        <v>141</v>
      </c>
    </row>
    <row r="342" spans="1:65" s="2" customFormat="1" ht="16.5" customHeight="1">
      <c r="A342" s="32"/>
      <c r="B342" s="144"/>
      <c r="C342" s="145" t="s">
        <v>545</v>
      </c>
      <c r="D342" s="145" t="s">
        <v>143</v>
      </c>
      <c r="E342" s="146" t="s">
        <v>643</v>
      </c>
      <c r="F342" s="147" t="s">
        <v>644</v>
      </c>
      <c r="G342" s="148" t="s">
        <v>158</v>
      </c>
      <c r="H342" s="149">
        <v>0.031</v>
      </c>
      <c r="I342" s="150"/>
      <c r="J342" s="151">
        <f>ROUND(I342*H342,2)</f>
        <v>0</v>
      </c>
      <c r="K342" s="152"/>
      <c r="L342" s="33"/>
      <c r="M342" s="153" t="s">
        <v>1</v>
      </c>
      <c r="N342" s="154" t="s">
        <v>42</v>
      </c>
      <c r="O342" s="58"/>
      <c r="P342" s="155">
        <f>O342*H342</f>
        <v>0</v>
      </c>
      <c r="Q342" s="155">
        <v>0.0028</v>
      </c>
      <c r="R342" s="155">
        <f>Q342*H342</f>
        <v>8.68E-05</v>
      </c>
      <c r="S342" s="155">
        <v>0</v>
      </c>
      <c r="T342" s="156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57" t="s">
        <v>223</v>
      </c>
      <c r="AT342" s="157" t="s">
        <v>143</v>
      </c>
      <c r="AU342" s="157" t="s">
        <v>87</v>
      </c>
      <c r="AY342" s="17" t="s">
        <v>141</v>
      </c>
      <c r="BE342" s="158">
        <f>IF(N342="základní",J342,0)</f>
        <v>0</v>
      </c>
      <c r="BF342" s="158">
        <f>IF(N342="snížená",J342,0)</f>
        <v>0</v>
      </c>
      <c r="BG342" s="158">
        <f>IF(N342="zákl. přenesená",J342,0)</f>
        <v>0</v>
      </c>
      <c r="BH342" s="158">
        <f>IF(N342="sníž. přenesená",J342,0)</f>
        <v>0</v>
      </c>
      <c r="BI342" s="158">
        <f>IF(N342="nulová",J342,0)</f>
        <v>0</v>
      </c>
      <c r="BJ342" s="17" t="s">
        <v>85</v>
      </c>
      <c r="BK342" s="158">
        <f>ROUND(I342*H342,2)</f>
        <v>0</v>
      </c>
      <c r="BL342" s="17" t="s">
        <v>223</v>
      </c>
      <c r="BM342" s="157" t="s">
        <v>645</v>
      </c>
    </row>
    <row r="343" spans="2:51" s="13" customFormat="1" ht="11.25">
      <c r="B343" s="159"/>
      <c r="D343" s="160" t="s">
        <v>149</v>
      </c>
      <c r="E343" s="161" t="s">
        <v>1</v>
      </c>
      <c r="F343" s="162" t="s">
        <v>646</v>
      </c>
      <c r="H343" s="163">
        <v>0.031</v>
      </c>
      <c r="I343" s="164"/>
      <c r="L343" s="159"/>
      <c r="M343" s="165"/>
      <c r="N343" s="166"/>
      <c r="O343" s="166"/>
      <c r="P343" s="166"/>
      <c r="Q343" s="166"/>
      <c r="R343" s="166"/>
      <c r="S343" s="166"/>
      <c r="T343" s="167"/>
      <c r="AT343" s="161" t="s">
        <v>149</v>
      </c>
      <c r="AU343" s="161" t="s">
        <v>87</v>
      </c>
      <c r="AV343" s="13" t="s">
        <v>87</v>
      </c>
      <c r="AW343" s="13" t="s">
        <v>32</v>
      </c>
      <c r="AX343" s="13" t="s">
        <v>85</v>
      </c>
      <c r="AY343" s="161" t="s">
        <v>141</v>
      </c>
    </row>
    <row r="344" spans="1:65" s="2" customFormat="1" ht="16.5" customHeight="1">
      <c r="A344" s="32"/>
      <c r="B344" s="144"/>
      <c r="C344" s="145" t="s">
        <v>549</v>
      </c>
      <c r="D344" s="145" t="s">
        <v>143</v>
      </c>
      <c r="E344" s="146" t="s">
        <v>648</v>
      </c>
      <c r="F344" s="147" t="s">
        <v>649</v>
      </c>
      <c r="G344" s="148" t="s">
        <v>592</v>
      </c>
      <c r="H344" s="194"/>
      <c r="I344" s="150"/>
      <c r="J344" s="151">
        <f>ROUND(I344*H344,2)</f>
        <v>0</v>
      </c>
      <c r="K344" s="152"/>
      <c r="L344" s="33"/>
      <c r="M344" s="153" t="s">
        <v>1</v>
      </c>
      <c r="N344" s="154" t="s">
        <v>42</v>
      </c>
      <c r="O344" s="58"/>
      <c r="P344" s="155">
        <f>O344*H344</f>
        <v>0</v>
      </c>
      <c r="Q344" s="155">
        <v>0</v>
      </c>
      <c r="R344" s="155">
        <f>Q344*H344</f>
        <v>0</v>
      </c>
      <c r="S344" s="155">
        <v>0</v>
      </c>
      <c r="T344" s="156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57" t="s">
        <v>223</v>
      </c>
      <c r="AT344" s="157" t="s">
        <v>143</v>
      </c>
      <c r="AU344" s="157" t="s">
        <v>87</v>
      </c>
      <c r="AY344" s="17" t="s">
        <v>141</v>
      </c>
      <c r="BE344" s="158">
        <f>IF(N344="základní",J344,0)</f>
        <v>0</v>
      </c>
      <c r="BF344" s="158">
        <f>IF(N344="snížená",J344,0)</f>
        <v>0</v>
      </c>
      <c r="BG344" s="158">
        <f>IF(N344="zákl. přenesená",J344,0)</f>
        <v>0</v>
      </c>
      <c r="BH344" s="158">
        <f>IF(N344="sníž. přenesená",J344,0)</f>
        <v>0</v>
      </c>
      <c r="BI344" s="158">
        <f>IF(N344="nulová",J344,0)</f>
        <v>0</v>
      </c>
      <c r="BJ344" s="17" t="s">
        <v>85</v>
      </c>
      <c r="BK344" s="158">
        <f>ROUND(I344*H344,2)</f>
        <v>0</v>
      </c>
      <c r="BL344" s="17" t="s">
        <v>223</v>
      </c>
      <c r="BM344" s="157" t="s">
        <v>650</v>
      </c>
    </row>
    <row r="345" spans="2:63" s="12" customFormat="1" ht="22.9" customHeight="1">
      <c r="B345" s="131"/>
      <c r="D345" s="132" t="s">
        <v>76</v>
      </c>
      <c r="E345" s="142" t="s">
        <v>651</v>
      </c>
      <c r="F345" s="142" t="s">
        <v>652</v>
      </c>
      <c r="I345" s="134"/>
      <c r="J345" s="143">
        <f>BK345</f>
        <v>0</v>
      </c>
      <c r="L345" s="131"/>
      <c r="M345" s="136"/>
      <c r="N345" s="137"/>
      <c r="O345" s="137"/>
      <c r="P345" s="138">
        <f>SUM(P346:P351)</f>
        <v>0</v>
      </c>
      <c r="Q345" s="137"/>
      <c r="R345" s="138">
        <f>SUM(R346:R351)</f>
        <v>0.0014592</v>
      </c>
      <c r="S345" s="137"/>
      <c r="T345" s="139">
        <f>SUM(T346:T351)</f>
        <v>0</v>
      </c>
      <c r="AR345" s="132" t="s">
        <v>87</v>
      </c>
      <c r="AT345" s="140" t="s">
        <v>76</v>
      </c>
      <c r="AU345" s="140" t="s">
        <v>85</v>
      </c>
      <c r="AY345" s="132" t="s">
        <v>141</v>
      </c>
      <c r="BK345" s="141">
        <f>SUM(BK346:BK351)</f>
        <v>0</v>
      </c>
    </row>
    <row r="346" spans="1:65" s="2" customFormat="1" ht="16.5" customHeight="1">
      <c r="A346" s="32"/>
      <c r="B346" s="144"/>
      <c r="C346" s="145" t="s">
        <v>555</v>
      </c>
      <c r="D346" s="145" t="s">
        <v>143</v>
      </c>
      <c r="E346" s="146" t="s">
        <v>654</v>
      </c>
      <c r="F346" s="147" t="s">
        <v>655</v>
      </c>
      <c r="G346" s="148" t="s">
        <v>146</v>
      </c>
      <c r="H346" s="149">
        <v>3.84</v>
      </c>
      <c r="I346" s="150"/>
      <c r="J346" s="151">
        <f>ROUND(I346*H346,2)</f>
        <v>0</v>
      </c>
      <c r="K346" s="152"/>
      <c r="L346" s="33"/>
      <c r="M346" s="153" t="s">
        <v>1</v>
      </c>
      <c r="N346" s="154" t="s">
        <v>42</v>
      </c>
      <c r="O346" s="58"/>
      <c r="P346" s="155">
        <f>O346*H346</f>
        <v>0</v>
      </c>
      <c r="Q346" s="155">
        <v>0.00014</v>
      </c>
      <c r="R346" s="155">
        <f>Q346*H346</f>
        <v>0.0005376</v>
      </c>
      <c r="S346" s="155">
        <v>0</v>
      </c>
      <c r="T346" s="156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57" t="s">
        <v>223</v>
      </c>
      <c r="AT346" s="157" t="s">
        <v>143</v>
      </c>
      <c r="AU346" s="157" t="s">
        <v>87</v>
      </c>
      <c r="AY346" s="17" t="s">
        <v>141</v>
      </c>
      <c r="BE346" s="158">
        <f>IF(N346="základní",J346,0)</f>
        <v>0</v>
      </c>
      <c r="BF346" s="158">
        <f>IF(N346="snížená",J346,0)</f>
        <v>0</v>
      </c>
      <c r="BG346" s="158">
        <f>IF(N346="zákl. přenesená",J346,0)</f>
        <v>0</v>
      </c>
      <c r="BH346" s="158">
        <f>IF(N346="sníž. přenesená",J346,0)</f>
        <v>0</v>
      </c>
      <c r="BI346" s="158">
        <f>IF(N346="nulová",J346,0)</f>
        <v>0</v>
      </c>
      <c r="BJ346" s="17" t="s">
        <v>85</v>
      </c>
      <c r="BK346" s="158">
        <f>ROUND(I346*H346,2)</f>
        <v>0</v>
      </c>
      <c r="BL346" s="17" t="s">
        <v>223</v>
      </c>
      <c r="BM346" s="157" t="s">
        <v>656</v>
      </c>
    </row>
    <row r="347" spans="2:51" s="15" customFormat="1" ht="11.25">
      <c r="B347" s="176"/>
      <c r="D347" s="160" t="s">
        <v>149</v>
      </c>
      <c r="E347" s="177" t="s">
        <v>1</v>
      </c>
      <c r="F347" s="178" t="s">
        <v>164</v>
      </c>
      <c r="H347" s="177" t="s">
        <v>1</v>
      </c>
      <c r="I347" s="179"/>
      <c r="L347" s="176"/>
      <c r="M347" s="180"/>
      <c r="N347" s="181"/>
      <c r="O347" s="181"/>
      <c r="P347" s="181"/>
      <c r="Q347" s="181"/>
      <c r="R347" s="181"/>
      <c r="S347" s="181"/>
      <c r="T347" s="182"/>
      <c r="AT347" s="177" t="s">
        <v>149</v>
      </c>
      <c r="AU347" s="177" t="s">
        <v>87</v>
      </c>
      <c r="AV347" s="15" t="s">
        <v>85</v>
      </c>
      <c r="AW347" s="15" t="s">
        <v>32</v>
      </c>
      <c r="AX347" s="15" t="s">
        <v>77</v>
      </c>
      <c r="AY347" s="177" t="s">
        <v>141</v>
      </c>
    </row>
    <row r="348" spans="2:51" s="13" customFormat="1" ht="11.25">
      <c r="B348" s="159"/>
      <c r="D348" s="160" t="s">
        <v>149</v>
      </c>
      <c r="E348" s="161" t="s">
        <v>1</v>
      </c>
      <c r="F348" s="162" t="s">
        <v>657</v>
      </c>
      <c r="H348" s="163">
        <v>3.84</v>
      </c>
      <c r="I348" s="164"/>
      <c r="L348" s="159"/>
      <c r="M348" s="165"/>
      <c r="N348" s="166"/>
      <c r="O348" s="166"/>
      <c r="P348" s="166"/>
      <c r="Q348" s="166"/>
      <c r="R348" s="166"/>
      <c r="S348" s="166"/>
      <c r="T348" s="167"/>
      <c r="AT348" s="161" t="s">
        <v>149</v>
      </c>
      <c r="AU348" s="161" t="s">
        <v>87</v>
      </c>
      <c r="AV348" s="13" t="s">
        <v>87</v>
      </c>
      <c r="AW348" s="13" t="s">
        <v>32</v>
      </c>
      <c r="AX348" s="13" t="s">
        <v>77</v>
      </c>
      <c r="AY348" s="161" t="s">
        <v>141</v>
      </c>
    </row>
    <row r="349" spans="2:51" s="14" customFormat="1" ht="11.25">
      <c r="B349" s="168"/>
      <c r="D349" s="160" t="s">
        <v>149</v>
      </c>
      <c r="E349" s="169" t="s">
        <v>1</v>
      </c>
      <c r="F349" s="170" t="s">
        <v>151</v>
      </c>
      <c r="H349" s="171">
        <v>3.84</v>
      </c>
      <c r="I349" s="172"/>
      <c r="L349" s="168"/>
      <c r="M349" s="173"/>
      <c r="N349" s="174"/>
      <c r="O349" s="174"/>
      <c r="P349" s="174"/>
      <c r="Q349" s="174"/>
      <c r="R349" s="174"/>
      <c r="S349" s="174"/>
      <c r="T349" s="175"/>
      <c r="AT349" s="169" t="s">
        <v>149</v>
      </c>
      <c r="AU349" s="169" t="s">
        <v>87</v>
      </c>
      <c r="AV349" s="14" t="s">
        <v>147</v>
      </c>
      <c r="AW349" s="14" t="s">
        <v>32</v>
      </c>
      <c r="AX349" s="14" t="s">
        <v>85</v>
      </c>
      <c r="AY349" s="169" t="s">
        <v>141</v>
      </c>
    </row>
    <row r="350" spans="1:65" s="2" customFormat="1" ht="16.5" customHeight="1">
      <c r="A350" s="32"/>
      <c r="B350" s="144"/>
      <c r="C350" s="145" t="s">
        <v>563</v>
      </c>
      <c r="D350" s="145" t="s">
        <v>143</v>
      </c>
      <c r="E350" s="146" t="s">
        <v>659</v>
      </c>
      <c r="F350" s="147" t="s">
        <v>660</v>
      </c>
      <c r="G350" s="148" t="s">
        <v>146</v>
      </c>
      <c r="H350" s="149">
        <v>7.68</v>
      </c>
      <c r="I350" s="150"/>
      <c r="J350" s="151">
        <f>ROUND(I350*H350,2)</f>
        <v>0</v>
      </c>
      <c r="K350" s="152"/>
      <c r="L350" s="33"/>
      <c r="M350" s="153" t="s">
        <v>1</v>
      </c>
      <c r="N350" s="154" t="s">
        <v>42</v>
      </c>
      <c r="O350" s="58"/>
      <c r="P350" s="155">
        <f>O350*H350</f>
        <v>0</v>
      </c>
      <c r="Q350" s="155">
        <v>0.00012</v>
      </c>
      <c r="R350" s="155">
        <f>Q350*H350</f>
        <v>0.0009216</v>
      </c>
      <c r="S350" s="155">
        <v>0</v>
      </c>
      <c r="T350" s="156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57" t="s">
        <v>223</v>
      </c>
      <c r="AT350" s="157" t="s">
        <v>143</v>
      </c>
      <c r="AU350" s="157" t="s">
        <v>87</v>
      </c>
      <c r="AY350" s="17" t="s">
        <v>141</v>
      </c>
      <c r="BE350" s="158">
        <f>IF(N350="základní",J350,0)</f>
        <v>0</v>
      </c>
      <c r="BF350" s="158">
        <f>IF(N350="snížená",J350,0)</f>
        <v>0</v>
      </c>
      <c r="BG350" s="158">
        <f>IF(N350="zákl. přenesená",J350,0)</f>
        <v>0</v>
      </c>
      <c r="BH350" s="158">
        <f>IF(N350="sníž. přenesená",J350,0)</f>
        <v>0</v>
      </c>
      <c r="BI350" s="158">
        <f>IF(N350="nulová",J350,0)</f>
        <v>0</v>
      </c>
      <c r="BJ350" s="17" t="s">
        <v>85</v>
      </c>
      <c r="BK350" s="158">
        <f>ROUND(I350*H350,2)</f>
        <v>0</v>
      </c>
      <c r="BL350" s="17" t="s">
        <v>223</v>
      </c>
      <c r="BM350" s="157" t="s">
        <v>661</v>
      </c>
    </row>
    <row r="351" spans="2:51" s="13" customFormat="1" ht="11.25">
      <c r="B351" s="159"/>
      <c r="D351" s="160" t="s">
        <v>149</v>
      </c>
      <c r="E351" s="161" t="s">
        <v>1</v>
      </c>
      <c r="F351" s="162" t="s">
        <v>662</v>
      </c>
      <c r="H351" s="163">
        <v>7.68</v>
      </c>
      <c r="I351" s="164"/>
      <c r="L351" s="159"/>
      <c r="M351" s="165"/>
      <c r="N351" s="166"/>
      <c r="O351" s="166"/>
      <c r="P351" s="166"/>
      <c r="Q351" s="166"/>
      <c r="R351" s="166"/>
      <c r="S351" s="166"/>
      <c r="T351" s="167"/>
      <c r="AT351" s="161" t="s">
        <v>149</v>
      </c>
      <c r="AU351" s="161" t="s">
        <v>87</v>
      </c>
      <c r="AV351" s="13" t="s">
        <v>87</v>
      </c>
      <c r="AW351" s="13" t="s">
        <v>32</v>
      </c>
      <c r="AX351" s="13" t="s">
        <v>85</v>
      </c>
      <c r="AY351" s="161" t="s">
        <v>141</v>
      </c>
    </row>
    <row r="352" spans="2:63" s="12" customFormat="1" ht="22.9" customHeight="1">
      <c r="B352" s="131"/>
      <c r="D352" s="132" t="s">
        <v>76</v>
      </c>
      <c r="E352" s="142" t="s">
        <v>663</v>
      </c>
      <c r="F352" s="142" t="s">
        <v>664</v>
      </c>
      <c r="I352" s="134"/>
      <c r="J352" s="143">
        <f>BK352</f>
        <v>0</v>
      </c>
      <c r="L352" s="131"/>
      <c r="M352" s="136"/>
      <c r="N352" s="137"/>
      <c r="O352" s="137"/>
      <c r="P352" s="138">
        <f>SUM(P353:P359)</f>
        <v>0</v>
      </c>
      <c r="Q352" s="137"/>
      <c r="R352" s="138">
        <f>SUM(R353:R359)</f>
        <v>0.036271</v>
      </c>
      <c r="S352" s="137"/>
      <c r="T352" s="139">
        <f>SUM(T353:T359)</f>
        <v>0</v>
      </c>
      <c r="AR352" s="132" t="s">
        <v>87</v>
      </c>
      <c r="AT352" s="140" t="s">
        <v>76</v>
      </c>
      <c r="AU352" s="140" t="s">
        <v>85</v>
      </c>
      <c r="AY352" s="132" t="s">
        <v>141</v>
      </c>
      <c r="BK352" s="141">
        <f>SUM(BK353:BK359)</f>
        <v>0</v>
      </c>
    </row>
    <row r="353" spans="1:65" s="2" customFormat="1" ht="16.5" customHeight="1">
      <c r="A353" s="32"/>
      <c r="B353" s="144"/>
      <c r="C353" s="145" t="s">
        <v>567</v>
      </c>
      <c r="D353" s="145" t="s">
        <v>143</v>
      </c>
      <c r="E353" s="146" t="s">
        <v>666</v>
      </c>
      <c r="F353" s="147" t="s">
        <v>667</v>
      </c>
      <c r="G353" s="148" t="s">
        <v>146</v>
      </c>
      <c r="H353" s="149">
        <v>78.85</v>
      </c>
      <c r="I353" s="150"/>
      <c r="J353" s="151">
        <f>ROUND(I353*H353,2)</f>
        <v>0</v>
      </c>
      <c r="K353" s="152"/>
      <c r="L353" s="33"/>
      <c r="M353" s="153" t="s">
        <v>1</v>
      </c>
      <c r="N353" s="154" t="s">
        <v>42</v>
      </c>
      <c r="O353" s="58"/>
      <c r="P353" s="155">
        <f>O353*H353</f>
        <v>0</v>
      </c>
      <c r="Q353" s="155">
        <v>0.0002</v>
      </c>
      <c r="R353" s="155">
        <f>Q353*H353</f>
        <v>0.01577</v>
      </c>
      <c r="S353" s="155">
        <v>0</v>
      </c>
      <c r="T353" s="156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7" t="s">
        <v>223</v>
      </c>
      <c r="AT353" s="157" t="s">
        <v>143</v>
      </c>
      <c r="AU353" s="157" t="s">
        <v>87</v>
      </c>
      <c r="AY353" s="17" t="s">
        <v>141</v>
      </c>
      <c r="BE353" s="158">
        <f>IF(N353="základní",J353,0)</f>
        <v>0</v>
      </c>
      <c r="BF353" s="158">
        <f>IF(N353="snížená",J353,0)</f>
        <v>0</v>
      </c>
      <c r="BG353" s="158">
        <f>IF(N353="zákl. přenesená",J353,0)</f>
        <v>0</v>
      </c>
      <c r="BH353" s="158">
        <f>IF(N353="sníž. přenesená",J353,0)</f>
        <v>0</v>
      </c>
      <c r="BI353" s="158">
        <f>IF(N353="nulová",J353,0)</f>
        <v>0</v>
      </c>
      <c r="BJ353" s="17" t="s">
        <v>85</v>
      </c>
      <c r="BK353" s="158">
        <f>ROUND(I353*H353,2)</f>
        <v>0</v>
      </c>
      <c r="BL353" s="17" t="s">
        <v>223</v>
      </c>
      <c r="BM353" s="157" t="s">
        <v>668</v>
      </c>
    </row>
    <row r="354" spans="2:51" s="15" customFormat="1" ht="11.25">
      <c r="B354" s="176"/>
      <c r="D354" s="160" t="s">
        <v>149</v>
      </c>
      <c r="E354" s="177" t="s">
        <v>1</v>
      </c>
      <c r="F354" s="178" t="s">
        <v>318</v>
      </c>
      <c r="H354" s="177" t="s">
        <v>1</v>
      </c>
      <c r="I354" s="179"/>
      <c r="L354" s="176"/>
      <c r="M354" s="180"/>
      <c r="N354" s="181"/>
      <c r="O354" s="181"/>
      <c r="P354" s="181"/>
      <c r="Q354" s="181"/>
      <c r="R354" s="181"/>
      <c r="S354" s="181"/>
      <c r="T354" s="182"/>
      <c r="AT354" s="177" t="s">
        <v>149</v>
      </c>
      <c r="AU354" s="177" t="s">
        <v>87</v>
      </c>
      <c r="AV354" s="15" t="s">
        <v>85</v>
      </c>
      <c r="AW354" s="15" t="s">
        <v>32</v>
      </c>
      <c r="AX354" s="15" t="s">
        <v>77</v>
      </c>
      <c r="AY354" s="177" t="s">
        <v>141</v>
      </c>
    </row>
    <row r="355" spans="2:51" s="13" customFormat="1" ht="11.25">
      <c r="B355" s="159"/>
      <c r="D355" s="160" t="s">
        <v>149</v>
      </c>
      <c r="E355" s="161" t="s">
        <v>1</v>
      </c>
      <c r="F355" s="162" t="s">
        <v>715</v>
      </c>
      <c r="H355" s="163">
        <v>75.25</v>
      </c>
      <c r="I355" s="164"/>
      <c r="L355" s="159"/>
      <c r="M355" s="165"/>
      <c r="N355" s="166"/>
      <c r="O355" s="166"/>
      <c r="P355" s="166"/>
      <c r="Q355" s="166"/>
      <c r="R355" s="166"/>
      <c r="S355" s="166"/>
      <c r="T355" s="167"/>
      <c r="AT355" s="161" t="s">
        <v>149</v>
      </c>
      <c r="AU355" s="161" t="s">
        <v>87</v>
      </c>
      <c r="AV355" s="13" t="s">
        <v>87</v>
      </c>
      <c r="AW355" s="13" t="s">
        <v>32</v>
      </c>
      <c r="AX355" s="13" t="s">
        <v>77</v>
      </c>
      <c r="AY355" s="161" t="s">
        <v>141</v>
      </c>
    </row>
    <row r="356" spans="2:51" s="15" customFormat="1" ht="11.25">
      <c r="B356" s="176"/>
      <c r="D356" s="160" t="s">
        <v>149</v>
      </c>
      <c r="E356" s="177" t="s">
        <v>1</v>
      </c>
      <c r="F356" s="178" t="s">
        <v>669</v>
      </c>
      <c r="H356" s="177" t="s">
        <v>1</v>
      </c>
      <c r="I356" s="179"/>
      <c r="L356" s="176"/>
      <c r="M356" s="180"/>
      <c r="N356" s="181"/>
      <c r="O356" s="181"/>
      <c r="P356" s="181"/>
      <c r="Q356" s="181"/>
      <c r="R356" s="181"/>
      <c r="S356" s="181"/>
      <c r="T356" s="182"/>
      <c r="AT356" s="177" t="s">
        <v>149</v>
      </c>
      <c r="AU356" s="177" t="s">
        <v>87</v>
      </c>
      <c r="AV356" s="15" t="s">
        <v>85</v>
      </c>
      <c r="AW356" s="15" t="s">
        <v>32</v>
      </c>
      <c r="AX356" s="15" t="s">
        <v>77</v>
      </c>
      <c r="AY356" s="177" t="s">
        <v>141</v>
      </c>
    </row>
    <row r="357" spans="2:51" s="13" customFormat="1" ht="11.25">
      <c r="B357" s="159"/>
      <c r="D357" s="160" t="s">
        <v>149</v>
      </c>
      <c r="E357" s="161" t="s">
        <v>1</v>
      </c>
      <c r="F357" s="162" t="s">
        <v>670</v>
      </c>
      <c r="H357" s="163">
        <v>3.6</v>
      </c>
      <c r="I357" s="164"/>
      <c r="L357" s="159"/>
      <c r="M357" s="165"/>
      <c r="N357" s="166"/>
      <c r="O357" s="166"/>
      <c r="P357" s="166"/>
      <c r="Q357" s="166"/>
      <c r="R357" s="166"/>
      <c r="S357" s="166"/>
      <c r="T357" s="167"/>
      <c r="AT357" s="161" t="s">
        <v>149</v>
      </c>
      <c r="AU357" s="161" t="s">
        <v>87</v>
      </c>
      <c r="AV357" s="13" t="s">
        <v>87</v>
      </c>
      <c r="AW357" s="13" t="s">
        <v>32</v>
      </c>
      <c r="AX357" s="13" t="s">
        <v>77</v>
      </c>
      <c r="AY357" s="161" t="s">
        <v>141</v>
      </c>
    </row>
    <row r="358" spans="2:51" s="14" customFormat="1" ht="11.25">
      <c r="B358" s="168"/>
      <c r="D358" s="160" t="s">
        <v>149</v>
      </c>
      <c r="E358" s="169" t="s">
        <v>1</v>
      </c>
      <c r="F358" s="170" t="s">
        <v>151</v>
      </c>
      <c r="H358" s="171">
        <v>78.85</v>
      </c>
      <c r="I358" s="172"/>
      <c r="L358" s="168"/>
      <c r="M358" s="173"/>
      <c r="N358" s="174"/>
      <c r="O358" s="174"/>
      <c r="P358" s="174"/>
      <c r="Q358" s="174"/>
      <c r="R358" s="174"/>
      <c r="S358" s="174"/>
      <c r="T358" s="175"/>
      <c r="AT358" s="169" t="s">
        <v>149</v>
      </c>
      <c r="AU358" s="169" t="s">
        <v>87</v>
      </c>
      <c r="AV358" s="14" t="s">
        <v>147</v>
      </c>
      <c r="AW358" s="14" t="s">
        <v>32</v>
      </c>
      <c r="AX358" s="14" t="s">
        <v>85</v>
      </c>
      <c r="AY358" s="169" t="s">
        <v>141</v>
      </c>
    </row>
    <row r="359" spans="1:65" s="2" customFormat="1" ht="16.5" customHeight="1">
      <c r="A359" s="32"/>
      <c r="B359" s="144"/>
      <c r="C359" s="145" t="s">
        <v>572</v>
      </c>
      <c r="D359" s="145" t="s">
        <v>143</v>
      </c>
      <c r="E359" s="146" t="s">
        <v>672</v>
      </c>
      <c r="F359" s="147" t="s">
        <v>673</v>
      </c>
      <c r="G359" s="148" t="s">
        <v>146</v>
      </c>
      <c r="H359" s="149">
        <v>78.85</v>
      </c>
      <c r="I359" s="150"/>
      <c r="J359" s="151">
        <f>ROUND(I359*H359,2)</f>
        <v>0</v>
      </c>
      <c r="K359" s="152"/>
      <c r="L359" s="33"/>
      <c r="M359" s="153" t="s">
        <v>1</v>
      </c>
      <c r="N359" s="154" t="s">
        <v>42</v>
      </c>
      <c r="O359" s="58"/>
      <c r="P359" s="155">
        <f>O359*H359</f>
        <v>0</v>
      </c>
      <c r="Q359" s="155">
        <v>0.00026</v>
      </c>
      <c r="R359" s="155">
        <f>Q359*H359</f>
        <v>0.020501</v>
      </c>
      <c r="S359" s="155">
        <v>0</v>
      </c>
      <c r="T359" s="156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7" t="s">
        <v>223</v>
      </c>
      <c r="AT359" s="157" t="s">
        <v>143</v>
      </c>
      <c r="AU359" s="157" t="s">
        <v>87</v>
      </c>
      <c r="AY359" s="17" t="s">
        <v>141</v>
      </c>
      <c r="BE359" s="158">
        <f>IF(N359="základní",J359,0)</f>
        <v>0</v>
      </c>
      <c r="BF359" s="158">
        <f>IF(N359="snížená",J359,0)</f>
        <v>0</v>
      </c>
      <c r="BG359" s="158">
        <f>IF(N359="zákl. přenesená",J359,0)</f>
        <v>0</v>
      </c>
      <c r="BH359" s="158">
        <f>IF(N359="sníž. přenesená",J359,0)</f>
        <v>0</v>
      </c>
      <c r="BI359" s="158">
        <f>IF(N359="nulová",J359,0)</f>
        <v>0</v>
      </c>
      <c r="BJ359" s="17" t="s">
        <v>85</v>
      </c>
      <c r="BK359" s="158">
        <f>ROUND(I359*H359,2)</f>
        <v>0</v>
      </c>
      <c r="BL359" s="17" t="s">
        <v>223</v>
      </c>
      <c r="BM359" s="157" t="s">
        <v>674</v>
      </c>
    </row>
    <row r="360" spans="2:63" s="12" customFormat="1" ht="25.9" customHeight="1">
      <c r="B360" s="131"/>
      <c r="D360" s="132" t="s">
        <v>76</v>
      </c>
      <c r="E360" s="133" t="s">
        <v>675</v>
      </c>
      <c r="F360" s="133" t="s">
        <v>676</v>
      </c>
      <c r="I360" s="134"/>
      <c r="J360" s="135">
        <f>BK360</f>
        <v>0</v>
      </c>
      <c r="L360" s="131"/>
      <c r="M360" s="136"/>
      <c r="N360" s="137"/>
      <c r="O360" s="137"/>
      <c r="P360" s="138">
        <f>P361+P363</f>
        <v>0</v>
      </c>
      <c r="Q360" s="137"/>
      <c r="R360" s="138">
        <f>R361+R363</f>
        <v>0</v>
      </c>
      <c r="S360" s="137"/>
      <c r="T360" s="139">
        <f>T361+T363</f>
        <v>0</v>
      </c>
      <c r="AR360" s="132" t="s">
        <v>166</v>
      </c>
      <c r="AT360" s="140" t="s">
        <v>76</v>
      </c>
      <c r="AU360" s="140" t="s">
        <v>77</v>
      </c>
      <c r="AY360" s="132" t="s">
        <v>141</v>
      </c>
      <c r="BK360" s="141">
        <f>BK361+BK363</f>
        <v>0</v>
      </c>
    </row>
    <row r="361" spans="2:63" s="12" customFormat="1" ht="22.9" customHeight="1">
      <c r="B361" s="131"/>
      <c r="D361" s="132" t="s">
        <v>76</v>
      </c>
      <c r="E361" s="142" t="s">
        <v>677</v>
      </c>
      <c r="F361" s="142" t="s">
        <v>678</v>
      </c>
      <c r="I361" s="134"/>
      <c r="J361" s="143">
        <f>BK361</f>
        <v>0</v>
      </c>
      <c r="L361" s="131"/>
      <c r="M361" s="136"/>
      <c r="N361" s="137"/>
      <c r="O361" s="137"/>
      <c r="P361" s="138">
        <f>P362</f>
        <v>0</v>
      </c>
      <c r="Q361" s="137"/>
      <c r="R361" s="138">
        <f>R362</f>
        <v>0</v>
      </c>
      <c r="S361" s="137"/>
      <c r="T361" s="139">
        <f>T362</f>
        <v>0</v>
      </c>
      <c r="AR361" s="132" t="s">
        <v>166</v>
      </c>
      <c r="AT361" s="140" t="s">
        <v>76</v>
      </c>
      <c r="AU361" s="140" t="s">
        <v>85</v>
      </c>
      <c r="AY361" s="132" t="s">
        <v>141</v>
      </c>
      <c r="BK361" s="141">
        <f>BK362</f>
        <v>0</v>
      </c>
    </row>
    <row r="362" spans="1:65" s="2" customFormat="1" ht="16.5" customHeight="1">
      <c r="A362" s="32"/>
      <c r="B362" s="144"/>
      <c r="C362" s="145" t="s">
        <v>576</v>
      </c>
      <c r="D362" s="145" t="s">
        <v>143</v>
      </c>
      <c r="E362" s="146" t="s">
        <v>680</v>
      </c>
      <c r="F362" s="147" t="s">
        <v>678</v>
      </c>
      <c r="G362" s="148" t="s">
        <v>681</v>
      </c>
      <c r="H362" s="149">
        <v>4</v>
      </c>
      <c r="I362" s="150"/>
      <c r="J362" s="151">
        <f>ROUND(I362*H362,2)</f>
        <v>0</v>
      </c>
      <c r="K362" s="152"/>
      <c r="L362" s="33"/>
      <c r="M362" s="153" t="s">
        <v>1</v>
      </c>
      <c r="N362" s="154" t="s">
        <v>42</v>
      </c>
      <c r="O362" s="58"/>
      <c r="P362" s="155">
        <f>O362*H362</f>
        <v>0</v>
      </c>
      <c r="Q362" s="155">
        <v>0</v>
      </c>
      <c r="R362" s="155">
        <f>Q362*H362</f>
        <v>0</v>
      </c>
      <c r="S362" s="155">
        <v>0</v>
      </c>
      <c r="T362" s="156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57" t="s">
        <v>682</v>
      </c>
      <c r="AT362" s="157" t="s">
        <v>143</v>
      </c>
      <c r="AU362" s="157" t="s">
        <v>87</v>
      </c>
      <c r="AY362" s="17" t="s">
        <v>141</v>
      </c>
      <c r="BE362" s="158">
        <f>IF(N362="základní",J362,0)</f>
        <v>0</v>
      </c>
      <c r="BF362" s="158">
        <f>IF(N362="snížená",J362,0)</f>
        <v>0</v>
      </c>
      <c r="BG362" s="158">
        <f>IF(N362="zákl. přenesená",J362,0)</f>
        <v>0</v>
      </c>
      <c r="BH362" s="158">
        <f>IF(N362="sníž. přenesená",J362,0)</f>
        <v>0</v>
      </c>
      <c r="BI362" s="158">
        <f>IF(N362="nulová",J362,0)</f>
        <v>0</v>
      </c>
      <c r="BJ362" s="17" t="s">
        <v>85</v>
      </c>
      <c r="BK362" s="158">
        <f>ROUND(I362*H362,2)</f>
        <v>0</v>
      </c>
      <c r="BL362" s="17" t="s">
        <v>682</v>
      </c>
      <c r="BM362" s="157" t="s">
        <v>683</v>
      </c>
    </row>
    <row r="363" spans="2:63" s="12" customFormat="1" ht="22.9" customHeight="1">
      <c r="B363" s="131"/>
      <c r="D363" s="132" t="s">
        <v>76</v>
      </c>
      <c r="E363" s="142" t="s">
        <v>684</v>
      </c>
      <c r="F363" s="142" t="s">
        <v>685</v>
      </c>
      <c r="I363" s="134"/>
      <c r="J363" s="143">
        <f>BK363</f>
        <v>0</v>
      </c>
      <c r="L363" s="131"/>
      <c r="M363" s="136"/>
      <c r="N363" s="137"/>
      <c r="O363" s="137"/>
      <c r="P363" s="138">
        <f>P364</f>
        <v>0</v>
      </c>
      <c r="Q363" s="137"/>
      <c r="R363" s="138">
        <f>R364</f>
        <v>0</v>
      </c>
      <c r="S363" s="137"/>
      <c r="T363" s="139">
        <f>T364</f>
        <v>0</v>
      </c>
      <c r="AR363" s="132" t="s">
        <v>166</v>
      </c>
      <c r="AT363" s="140" t="s">
        <v>76</v>
      </c>
      <c r="AU363" s="140" t="s">
        <v>85</v>
      </c>
      <c r="AY363" s="132" t="s">
        <v>141</v>
      </c>
      <c r="BK363" s="141">
        <f>BK364</f>
        <v>0</v>
      </c>
    </row>
    <row r="364" spans="1:65" s="2" customFormat="1" ht="16.5" customHeight="1">
      <c r="A364" s="32"/>
      <c r="B364" s="144"/>
      <c r="C364" s="145" t="s">
        <v>580</v>
      </c>
      <c r="D364" s="145" t="s">
        <v>143</v>
      </c>
      <c r="E364" s="146" t="s">
        <v>687</v>
      </c>
      <c r="F364" s="147" t="s">
        <v>685</v>
      </c>
      <c r="G364" s="148" t="s">
        <v>681</v>
      </c>
      <c r="H364" s="149">
        <v>4</v>
      </c>
      <c r="I364" s="150"/>
      <c r="J364" s="151">
        <f>ROUND(I364*H364,2)</f>
        <v>0</v>
      </c>
      <c r="K364" s="152"/>
      <c r="L364" s="33"/>
      <c r="M364" s="195" t="s">
        <v>1</v>
      </c>
      <c r="N364" s="196" t="s">
        <v>42</v>
      </c>
      <c r="O364" s="197"/>
      <c r="P364" s="198">
        <f>O364*H364</f>
        <v>0</v>
      </c>
      <c r="Q364" s="198">
        <v>0</v>
      </c>
      <c r="R364" s="198">
        <f>Q364*H364</f>
        <v>0</v>
      </c>
      <c r="S364" s="198">
        <v>0</v>
      </c>
      <c r="T364" s="19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57" t="s">
        <v>682</v>
      </c>
      <c r="AT364" s="157" t="s">
        <v>143</v>
      </c>
      <c r="AU364" s="157" t="s">
        <v>87</v>
      </c>
      <c r="AY364" s="17" t="s">
        <v>141</v>
      </c>
      <c r="BE364" s="158">
        <f>IF(N364="základní",J364,0)</f>
        <v>0</v>
      </c>
      <c r="BF364" s="158">
        <f>IF(N364="snížená",J364,0)</f>
        <v>0</v>
      </c>
      <c r="BG364" s="158">
        <f>IF(N364="zákl. přenesená",J364,0)</f>
        <v>0</v>
      </c>
      <c r="BH364" s="158">
        <f>IF(N364="sníž. přenesená",J364,0)</f>
        <v>0</v>
      </c>
      <c r="BI364" s="158">
        <f>IF(N364="nulová",J364,0)</f>
        <v>0</v>
      </c>
      <c r="BJ364" s="17" t="s">
        <v>85</v>
      </c>
      <c r="BK364" s="158">
        <f>ROUND(I364*H364,2)</f>
        <v>0</v>
      </c>
      <c r="BL364" s="17" t="s">
        <v>682</v>
      </c>
      <c r="BM364" s="157" t="s">
        <v>688</v>
      </c>
    </row>
    <row r="365" spans="1:31" s="2" customFormat="1" ht="6.95" customHeight="1">
      <c r="A365" s="32"/>
      <c r="B365" s="47"/>
      <c r="C365" s="48"/>
      <c r="D365" s="48"/>
      <c r="E365" s="48"/>
      <c r="F365" s="48"/>
      <c r="G365" s="48"/>
      <c r="H365" s="48"/>
      <c r="I365" s="48"/>
      <c r="J365" s="48"/>
      <c r="K365" s="48"/>
      <c r="L365" s="33"/>
      <c r="M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</row>
  </sheetData>
  <autoFilter ref="C134:K364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97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15</v>
      </c>
      <c r="L6" s="20"/>
    </row>
    <row r="7" spans="2:12" s="1" customFormat="1" ht="16.5" customHeight="1">
      <c r="B7" s="20"/>
      <c r="E7" s="239" t="str">
        <f>'Rekapitulace stavby'!K6</f>
        <v>Hříbárna Nový Dvůr - podlahy stájí</v>
      </c>
      <c r="F7" s="240"/>
      <c r="G7" s="240"/>
      <c r="H7" s="240"/>
      <c r="L7" s="20"/>
    </row>
    <row r="8" spans="1:31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0" t="s">
        <v>748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'Rekapitulace stavby'!AN8</f>
        <v>18. 9. 2023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2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2" t="str">
        <f>'Rekapitulace stavby'!E14</f>
        <v>Vyplň údaj</v>
      </c>
      <c r="F18" s="222"/>
      <c r="G18" s="222"/>
      <c r="H18" s="222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24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59.25" customHeight="1">
      <c r="A27" s="94"/>
      <c r="B27" s="95"/>
      <c r="C27" s="94"/>
      <c r="D27" s="94"/>
      <c r="E27" s="227" t="s">
        <v>36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ROUND(J135,2)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ROUND((SUM(BE135:BE367)),2)</f>
        <v>0</v>
      </c>
      <c r="G33" s="32"/>
      <c r="H33" s="32"/>
      <c r="I33" s="100">
        <v>0.21</v>
      </c>
      <c r="J33" s="99">
        <f>ROUND(((SUM(BE135:BE367))*I33),2)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ROUND((SUM(BF135:BF367)),2)</f>
        <v>0</v>
      </c>
      <c r="G34" s="32"/>
      <c r="H34" s="32"/>
      <c r="I34" s="100">
        <v>0.15</v>
      </c>
      <c r="J34" s="99">
        <f>ROUND(((SUM(BF135:BF367))*I34),2)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ROUND((SUM(BG135:BG367)),2)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ROUND((SUM(BH135:BH367)),2)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ROUND((SUM(BI135:BI367)),2)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39" t="str">
        <f>E7</f>
        <v>Hříbárna Nový Dvůr - podlahy stájí</v>
      </c>
      <c r="F85" s="240"/>
      <c r="G85" s="240"/>
      <c r="H85" s="24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0" t="str">
        <f>E9</f>
        <v>0923-01.3 - Stáj 3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19</v>
      </c>
      <c r="D89" s="32"/>
      <c r="E89" s="32"/>
      <c r="F89" s="25" t="str">
        <f>F12</f>
        <v>49/4 k.ú. Nový Dvůr</v>
      </c>
      <c r="G89" s="32"/>
      <c r="H89" s="32"/>
      <c r="I89" s="27" t="s">
        <v>21</v>
      </c>
      <c r="J89" s="55" t="str">
        <f>IF(J12="","",J12)</f>
        <v>18. 9. 2023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23</v>
      </c>
      <c r="D91" s="32"/>
      <c r="E91" s="32"/>
      <c r="F91" s="25" t="str">
        <f>E15</f>
        <v xml:space="preserve">Zemský hřebčinec Písek s.p.o., U hřebčince 479, P </v>
      </c>
      <c r="G91" s="32"/>
      <c r="H91" s="32"/>
      <c r="I91" s="27" t="s">
        <v>29</v>
      </c>
      <c r="J91" s="30" t="str">
        <f>E21</f>
        <v>Ing. Petr Černý Projekční kancelář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Jindřich  J u k l  tel.: 602558222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103</v>
      </c>
      <c r="D96" s="32"/>
      <c r="E96" s="32"/>
      <c r="F96" s="32"/>
      <c r="G96" s="32"/>
      <c r="H96" s="32"/>
      <c r="I96" s="32"/>
      <c r="J96" s="71">
        <f>J135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2:12" s="9" customFormat="1" ht="24.95" customHeight="1">
      <c r="B97" s="112"/>
      <c r="D97" s="113" t="s">
        <v>105</v>
      </c>
      <c r="E97" s="114"/>
      <c r="F97" s="114"/>
      <c r="G97" s="114"/>
      <c r="H97" s="114"/>
      <c r="I97" s="114"/>
      <c r="J97" s="115">
        <f>J136</f>
        <v>0</v>
      </c>
      <c r="L97" s="112"/>
    </row>
    <row r="98" spans="2:12" s="10" customFormat="1" ht="19.9" customHeight="1">
      <c r="B98" s="116"/>
      <c r="D98" s="117" t="s">
        <v>106</v>
      </c>
      <c r="E98" s="118"/>
      <c r="F98" s="118"/>
      <c r="G98" s="118"/>
      <c r="H98" s="118"/>
      <c r="I98" s="118"/>
      <c r="J98" s="119">
        <f>J137</f>
        <v>0</v>
      </c>
      <c r="L98" s="116"/>
    </row>
    <row r="99" spans="2:12" s="10" customFormat="1" ht="19.9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J172</f>
        <v>0</v>
      </c>
      <c r="L99" s="116"/>
    </row>
    <row r="100" spans="2:12" s="10" customFormat="1" ht="19.9" customHeight="1">
      <c r="B100" s="116"/>
      <c r="D100" s="117" t="s">
        <v>109</v>
      </c>
      <c r="E100" s="118"/>
      <c r="F100" s="118"/>
      <c r="G100" s="118"/>
      <c r="H100" s="118"/>
      <c r="I100" s="118"/>
      <c r="J100" s="119">
        <f>J206</f>
        <v>0</v>
      </c>
      <c r="L100" s="116"/>
    </row>
    <row r="101" spans="2:12" s="10" customFormat="1" ht="19.9" customHeight="1">
      <c r="B101" s="116"/>
      <c r="D101" s="117" t="s">
        <v>110</v>
      </c>
      <c r="E101" s="118"/>
      <c r="F101" s="118"/>
      <c r="G101" s="118"/>
      <c r="H101" s="118"/>
      <c r="I101" s="118"/>
      <c r="J101" s="119">
        <f>J210</f>
        <v>0</v>
      </c>
      <c r="L101" s="116"/>
    </row>
    <row r="102" spans="2:12" s="10" customFormat="1" ht="19.9" customHeight="1">
      <c r="B102" s="116"/>
      <c r="D102" s="117" t="s">
        <v>111</v>
      </c>
      <c r="E102" s="118"/>
      <c r="F102" s="118"/>
      <c r="G102" s="118"/>
      <c r="H102" s="118"/>
      <c r="I102" s="118"/>
      <c r="J102" s="119">
        <f>J218</f>
        <v>0</v>
      </c>
      <c r="L102" s="116"/>
    </row>
    <row r="103" spans="2:12" s="10" customFormat="1" ht="19.9" customHeight="1">
      <c r="B103" s="116"/>
      <c r="D103" s="117" t="s">
        <v>112</v>
      </c>
      <c r="E103" s="118"/>
      <c r="F103" s="118"/>
      <c r="G103" s="118"/>
      <c r="H103" s="118"/>
      <c r="I103" s="118"/>
      <c r="J103" s="119">
        <f>J246</f>
        <v>0</v>
      </c>
      <c r="L103" s="116"/>
    </row>
    <row r="104" spans="2:12" s="10" customFormat="1" ht="19.9" customHeight="1">
      <c r="B104" s="116"/>
      <c r="D104" s="117" t="s">
        <v>113</v>
      </c>
      <c r="E104" s="118"/>
      <c r="F104" s="118"/>
      <c r="G104" s="118"/>
      <c r="H104" s="118"/>
      <c r="I104" s="118"/>
      <c r="J104" s="119">
        <f>J274</f>
        <v>0</v>
      </c>
      <c r="L104" s="116"/>
    </row>
    <row r="105" spans="2:12" s="10" customFormat="1" ht="19.9" customHeight="1">
      <c r="B105" s="116"/>
      <c r="D105" s="117" t="s">
        <v>114</v>
      </c>
      <c r="E105" s="118"/>
      <c r="F105" s="118"/>
      <c r="G105" s="118"/>
      <c r="H105" s="118"/>
      <c r="I105" s="118"/>
      <c r="J105" s="119">
        <f>J302</f>
        <v>0</v>
      </c>
      <c r="L105" s="116"/>
    </row>
    <row r="106" spans="2:12" s="10" customFormat="1" ht="19.9" customHeight="1">
      <c r="B106" s="116"/>
      <c r="D106" s="117" t="s">
        <v>115</v>
      </c>
      <c r="E106" s="118"/>
      <c r="F106" s="118"/>
      <c r="G106" s="118"/>
      <c r="H106" s="118"/>
      <c r="I106" s="118"/>
      <c r="J106" s="119">
        <f>J309</f>
        <v>0</v>
      </c>
      <c r="L106" s="116"/>
    </row>
    <row r="107" spans="2:12" s="9" customFormat="1" ht="24.95" customHeight="1">
      <c r="B107" s="112"/>
      <c r="D107" s="113" t="s">
        <v>116</v>
      </c>
      <c r="E107" s="114"/>
      <c r="F107" s="114"/>
      <c r="G107" s="114"/>
      <c r="H107" s="114"/>
      <c r="I107" s="114"/>
      <c r="J107" s="115">
        <f>J311</f>
        <v>0</v>
      </c>
      <c r="L107" s="112"/>
    </row>
    <row r="108" spans="2:12" s="10" customFormat="1" ht="19.9" customHeight="1">
      <c r="B108" s="116"/>
      <c r="D108" s="117" t="s">
        <v>117</v>
      </c>
      <c r="E108" s="118"/>
      <c r="F108" s="118"/>
      <c r="G108" s="118"/>
      <c r="H108" s="118"/>
      <c r="I108" s="118"/>
      <c r="J108" s="119">
        <f>J312</f>
        <v>0</v>
      </c>
      <c r="L108" s="116"/>
    </row>
    <row r="109" spans="2:12" s="10" customFormat="1" ht="19.9" customHeight="1">
      <c r="B109" s="116"/>
      <c r="D109" s="117" t="s">
        <v>119</v>
      </c>
      <c r="E109" s="118"/>
      <c r="F109" s="118"/>
      <c r="G109" s="118"/>
      <c r="H109" s="118"/>
      <c r="I109" s="118"/>
      <c r="J109" s="119">
        <f>J328</f>
        <v>0</v>
      </c>
      <c r="L109" s="116"/>
    </row>
    <row r="110" spans="2:12" s="10" customFormat="1" ht="19.9" customHeight="1">
      <c r="B110" s="116"/>
      <c r="D110" s="117" t="s">
        <v>120</v>
      </c>
      <c r="E110" s="118"/>
      <c r="F110" s="118"/>
      <c r="G110" s="118"/>
      <c r="H110" s="118"/>
      <c r="I110" s="118"/>
      <c r="J110" s="119">
        <f>J332</f>
        <v>0</v>
      </c>
      <c r="L110" s="116"/>
    </row>
    <row r="111" spans="2:12" s="10" customFormat="1" ht="19.9" customHeight="1">
      <c r="B111" s="116"/>
      <c r="D111" s="117" t="s">
        <v>121</v>
      </c>
      <c r="E111" s="118"/>
      <c r="F111" s="118"/>
      <c r="G111" s="118"/>
      <c r="H111" s="118"/>
      <c r="I111" s="118"/>
      <c r="J111" s="119">
        <f>J348</f>
        <v>0</v>
      </c>
      <c r="L111" s="116"/>
    </row>
    <row r="112" spans="2:12" s="10" customFormat="1" ht="19.9" customHeight="1">
      <c r="B112" s="116"/>
      <c r="D112" s="117" t="s">
        <v>122</v>
      </c>
      <c r="E112" s="118"/>
      <c r="F112" s="118"/>
      <c r="G112" s="118"/>
      <c r="H112" s="118"/>
      <c r="I112" s="118"/>
      <c r="J112" s="119">
        <f>J355</f>
        <v>0</v>
      </c>
      <c r="L112" s="116"/>
    </row>
    <row r="113" spans="2:12" s="9" customFormat="1" ht="24.95" customHeight="1">
      <c r="B113" s="112"/>
      <c r="D113" s="113" t="s">
        <v>123</v>
      </c>
      <c r="E113" s="114"/>
      <c r="F113" s="114"/>
      <c r="G113" s="114"/>
      <c r="H113" s="114"/>
      <c r="I113" s="114"/>
      <c r="J113" s="115">
        <f>J363</f>
        <v>0</v>
      </c>
      <c r="L113" s="112"/>
    </row>
    <row r="114" spans="2:12" s="10" customFormat="1" ht="19.9" customHeight="1">
      <c r="B114" s="116"/>
      <c r="D114" s="117" t="s">
        <v>124</v>
      </c>
      <c r="E114" s="118"/>
      <c r="F114" s="118"/>
      <c r="G114" s="118"/>
      <c r="H114" s="118"/>
      <c r="I114" s="118"/>
      <c r="J114" s="119">
        <f>J364</f>
        <v>0</v>
      </c>
      <c r="L114" s="116"/>
    </row>
    <row r="115" spans="2:12" s="10" customFormat="1" ht="19.9" customHeight="1">
      <c r="B115" s="116"/>
      <c r="D115" s="117" t="s">
        <v>125</v>
      </c>
      <c r="E115" s="118"/>
      <c r="F115" s="118"/>
      <c r="G115" s="118"/>
      <c r="H115" s="118"/>
      <c r="I115" s="118"/>
      <c r="J115" s="119">
        <f>J366</f>
        <v>0</v>
      </c>
      <c r="L115" s="116"/>
    </row>
    <row r="116" spans="1:31" s="2" customFormat="1" ht="21.7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126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15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39" t="str">
        <f>E7</f>
        <v>Hříbárna Nový Dvůr - podlahy stájí</v>
      </c>
      <c r="F125" s="240"/>
      <c r="G125" s="240"/>
      <c r="H125" s="240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98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00" t="str">
        <f>E9</f>
        <v>0923-01.3 - Stáj 3</v>
      </c>
      <c r="F127" s="241"/>
      <c r="G127" s="241"/>
      <c r="H127" s="241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19</v>
      </c>
      <c r="D129" s="32"/>
      <c r="E129" s="32"/>
      <c r="F129" s="25" t="str">
        <f>F12</f>
        <v>49/4 k.ú. Nový Dvůr</v>
      </c>
      <c r="G129" s="32"/>
      <c r="H129" s="32"/>
      <c r="I129" s="27" t="s">
        <v>21</v>
      </c>
      <c r="J129" s="55" t="str">
        <f>IF(J12="","",J12)</f>
        <v>18. 9. 2023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25.7" customHeight="1">
      <c r="A131" s="32"/>
      <c r="B131" s="33"/>
      <c r="C131" s="27" t="s">
        <v>23</v>
      </c>
      <c r="D131" s="32"/>
      <c r="E131" s="32"/>
      <c r="F131" s="25" t="str">
        <f>E15</f>
        <v xml:space="preserve">Zemský hřebčinec Písek s.p.o., U hřebčince 479, P </v>
      </c>
      <c r="G131" s="32"/>
      <c r="H131" s="32"/>
      <c r="I131" s="27" t="s">
        <v>29</v>
      </c>
      <c r="J131" s="30" t="str">
        <f>E21</f>
        <v>Ing. Petr Černý Projekční kancelář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25.7" customHeight="1">
      <c r="A132" s="32"/>
      <c r="B132" s="33"/>
      <c r="C132" s="27" t="s">
        <v>27</v>
      </c>
      <c r="D132" s="32"/>
      <c r="E132" s="32"/>
      <c r="F132" s="25" t="str">
        <f>IF(E18="","",E18)</f>
        <v>Vyplň údaj</v>
      </c>
      <c r="G132" s="32"/>
      <c r="H132" s="32"/>
      <c r="I132" s="27" t="s">
        <v>33</v>
      </c>
      <c r="J132" s="30" t="str">
        <f>E24</f>
        <v>Jindřich  J u k l  tel.: 602558222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20"/>
      <c r="B134" s="121"/>
      <c r="C134" s="122" t="s">
        <v>127</v>
      </c>
      <c r="D134" s="123" t="s">
        <v>62</v>
      </c>
      <c r="E134" s="123" t="s">
        <v>58</v>
      </c>
      <c r="F134" s="123" t="s">
        <v>59</v>
      </c>
      <c r="G134" s="123" t="s">
        <v>128</v>
      </c>
      <c r="H134" s="123" t="s">
        <v>129</v>
      </c>
      <c r="I134" s="123" t="s">
        <v>130</v>
      </c>
      <c r="J134" s="124" t="s">
        <v>102</v>
      </c>
      <c r="K134" s="125" t="s">
        <v>131</v>
      </c>
      <c r="L134" s="126"/>
      <c r="M134" s="62" t="s">
        <v>1</v>
      </c>
      <c r="N134" s="63" t="s">
        <v>41</v>
      </c>
      <c r="O134" s="63" t="s">
        <v>132</v>
      </c>
      <c r="P134" s="63" t="s">
        <v>133</v>
      </c>
      <c r="Q134" s="63" t="s">
        <v>134</v>
      </c>
      <c r="R134" s="63" t="s">
        <v>135</v>
      </c>
      <c r="S134" s="63" t="s">
        <v>136</v>
      </c>
      <c r="T134" s="64" t="s">
        <v>137</v>
      </c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</row>
    <row r="135" spans="1:63" s="2" customFormat="1" ht="22.9" customHeight="1">
      <c r="A135" s="32"/>
      <c r="B135" s="33"/>
      <c r="C135" s="69" t="s">
        <v>138</v>
      </c>
      <c r="D135" s="32"/>
      <c r="E135" s="32"/>
      <c r="F135" s="32"/>
      <c r="G135" s="32"/>
      <c r="H135" s="32"/>
      <c r="I135" s="32"/>
      <c r="J135" s="127">
        <f>BK135</f>
        <v>0</v>
      </c>
      <c r="K135" s="32"/>
      <c r="L135" s="33"/>
      <c r="M135" s="65"/>
      <c r="N135" s="56"/>
      <c r="O135" s="66"/>
      <c r="P135" s="128">
        <f>P136+P311+P363</f>
        <v>0</v>
      </c>
      <c r="Q135" s="66"/>
      <c r="R135" s="128">
        <f>R136+R311+R363</f>
        <v>235.36990805999994</v>
      </c>
      <c r="S135" s="66"/>
      <c r="T135" s="129">
        <f>T136+T311+T363</f>
        <v>3.64697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76</v>
      </c>
      <c r="AU135" s="17" t="s">
        <v>104</v>
      </c>
      <c r="BK135" s="130">
        <f>BK136+BK311+BK363</f>
        <v>0</v>
      </c>
    </row>
    <row r="136" spans="2:63" s="12" customFormat="1" ht="25.9" customHeight="1">
      <c r="B136" s="131"/>
      <c r="D136" s="132" t="s">
        <v>76</v>
      </c>
      <c r="E136" s="133" t="s">
        <v>139</v>
      </c>
      <c r="F136" s="133" t="s">
        <v>140</v>
      </c>
      <c r="I136" s="134"/>
      <c r="J136" s="135">
        <f>BK136</f>
        <v>0</v>
      </c>
      <c r="L136" s="131"/>
      <c r="M136" s="136"/>
      <c r="N136" s="137"/>
      <c r="O136" s="137"/>
      <c r="P136" s="138">
        <f>P137+P172+P206+P210+P218+P246+P274+P302+P309</f>
        <v>0</v>
      </c>
      <c r="Q136" s="137"/>
      <c r="R136" s="138">
        <f>R137+R172+R206+R210+R218+R246+R274+R302+R309</f>
        <v>234.33944565999994</v>
      </c>
      <c r="S136" s="137"/>
      <c r="T136" s="139">
        <f>T137+T172+T206+T210+T218+T246+T274+T302+T309</f>
        <v>3.64697</v>
      </c>
      <c r="AR136" s="132" t="s">
        <v>85</v>
      </c>
      <c r="AT136" s="140" t="s">
        <v>76</v>
      </c>
      <c r="AU136" s="140" t="s">
        <v>77</v>
      </c>
      <c r="AY136" s="132" t="s">
        <v>141</v>
      </c>
      <c r="BK136" s="141">
        <f>BK137+BK172+BK206+BK210+BK218+BK246+BK274+BK302+BK309</f>
        <v>0</v>
      </c>
    </row>
    <row r="137" spans="2:63" s="12" customFormat="1" ht="22.9" customHeight="1">
      <c r="B137" s="131"/>
      <c r="D137" s="132" t="s">
        <v>76</v>
      </c>
      <c r="E137" s="142" t="s">
        <v>85</v>
      </c>
      <c r="F137" s="142" t="s">
        <v>142</v>
      </c>
      <c r="I137" s="134"/>
      <c r="J137" s="143">
        <f>BK137</f>
        <v>0</v>
      </c>
      <c r="L137" s="131"/>
      <c r="M137" s="136"/>
      <c r="N137" s="137"/>
      <c r="O137" s="137"/>
      <c r="P137" s="138">
        <f>SUM(P138:P171)</f>
        <v>0</v>
      </c>
      <c r="Q137" s="137"/>
      <c r="R137" s="138">
        <f>SUM(R138:R171)</f>
        <v>0</v>
      </c>
      <c r="S137" s="137"/>
      <c r="T137" s="139">
        <f>SUM(T138:T171)</f>
        <v>1.4575</v>
      </c>
      <c r="AR137" s="132" t="s">
        <v>85</v>
      </c>
      <c r="AT137" s="140" t="s">
        <v>76</v>
      </c>
      <c r="AU137" s="140" t="s">
        <v>85</v>
      </c>
      <c r="AY137" s="132" t="s">
        <v>141</v>
      </c>
      <c r="BK137" s="141">
        <f>SUM(BK138:BK171)</f>
        <v>0</v>
      </c>
    </row>
    <row r="138" spans="1:65" s="2" customFormat="1" ht="21.75" customHeight="1">
      <c r="A138" s="32"/>
      <c r="B138" s="144"/>
      <c r="C138" s="145" t="s">
        <v>85</v>
      </c>
      <c r="D138" s="145" t="s">
        <v>143</v>
      </c>
      <c r="E138" s="146" t="s">
        <v>144</v>
      </c>
      <c r="F138" s="147" t="s">
        <v>145</v>
      </c>
      <c r="G138" s="148" t="s">
        <v>146</v>
      </c>
      <c r="H138" s="149">
        <v>2.75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42</v>
      </c>
      <c r="O138" s="58"/>
      <c r="P138" s="155">
        <f>O138*H138</f>
        <v>0</v>
      </c>
      <c r="Q138" s="155">
        <v>0</v>
      </c>
      <c r="R138" s="155">
        <f>Q138*H138</f>
        <v>0</v>
      </c>
      <c r="S138" s="155">
        <v>0.29</v>
      </c>
      <c r="T138" s="156">
        <f>S138*H138</f>
        <v>0.7975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147</v>
      </c>
      <c r="AT138" s="157" t="s">
        <v>143</v>
      </c>
      <c r="AU138" s="157" t="s">
        <v>87</v>
      </c>
      <c r="AY138" s="17" t="s">
        <v>141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85</v>
      </c>
      <c r="BK138" s="158">
        <f>ROUND(I138*H138,2)</f>
        <v>0</v>
      </c>
      <c r="BL138" s="17" t="s">
        <v>147</v>
      </c>
      <c r="BM138" s="157" t="s">
        <v>749</v>
      </c>
    </row>
    <row r="139" spans="2:51" s="13" customFormat="1" ht="11.25">
      <c r="B139" s="159"/>
      <c r="D139" s="160" t="s">
        <v>149</v>
      </c>
      <c r="E139" s="161" t="s">
        <v>1</v>
      </c>
      <c r="F139" s="162" t="s">
        <v>691</v>
      </c>
      <c r="H139" s="163">
        <v>2.75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149</v>
      </c>
      <c r="AU139" s="161" t="s">
        <v>87</v>
      </c>
      <c r="AV139" s="13" t="s">
        <v>87</v>
      </c>
      <c r="AW139" s="13" t="s">
        <v>32</v>
      </c>
      <c r="AX139" s="13" t="s">
        <v>77</v>
      </c>
      <c r="AY139" s="161" t="s">
        <v>141</v>
      </c>
    </row>
    <row r="140" spans="2:51" s="14" customFormat="1" ht="11.25">
      <c r="B140" s="168"/>
      <c r="D140" s="160" t="s">
        <v>149</v>
      </c>
      <c r="E140" s="169" t="s">
        <v>1</v>
      </c>
      <c r="F140" s="170" t="s">
        <v>151</v>
      </c>
      <c r="H140" s="171">
        <v>2.75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149</v>
      </c>
      <c r="AU140" s="169" t="s">
        <v>87</v>
      </c>
      <c r="AV140" s="14" t="s">
        <v>147</v>
      </c>
      <c r="AW140" s="14" t="s">
        <v>32</v>
      </c>
      <c r="AX140" s="14" t="s">
        <v>85</v>
      </c>
      <c r="AY140" s="169" t="s">
        <v>141</v>
      </c>
    </row>
    <row r="141" spans="1:65" s="2" customFormat="1" ht="16.5" customHeight="1">
      <c r="A141" s="32"/>
      <c r="B141" s="144"/>
      <c r="C141" s="145" t="s">
        <v>87</v>
      </c>
      <c r="D141" s="145" t="s">
        <v>143</v>
      </c>
      <c r="E141" s="146" t="s">
        <v>152</v>
      </c>
      <c r="F141" s="147" t="s">
        <v>153</v>
      </c>
      <c r="G141" s="148" t="s">
        <v>146</v>
      </c>
      <c r="H141" s="149">
        <v>2.75</v>
      </c>
      <c r="I141" s="150"/>
      <c r="J141" s="151">
        <f>ROUND(I141*H141,2)</f>
        <v>0</v>
      </c>
      <c r="K141" s="152"/>
      <c r="L141" s="33"/>
      <c r="M141" s="153" t="s">
        <v>1</v>
      </c>
      <c r="N141" s="154" t="s">
        <v>42</v>
      </c>
      <c r="O141" s="58"/>
      <c r="P141" s="155">
        <f>O141*H141</f>
        <v>0</v>
      </c>
      <c r="Q141" s="155">
        <v>0</v>
      </c>
      <c r="R141" s="155">
        <f>Q141*H141</f>
        <v>0</v>
      </c>
      <c r="S141" s="155">
        <v>0.24</v>
      </c>
      <c r="T141" s="156">
        <f>S141*H141</f>
        <v>0.6599999999999999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7" t="s">
        <v>147</v>
      </c>
      <c r="AT141" s="157" t="s">
        <v>143</v>
      </c>
      <c r="AU141" s="157" t="s">
        <v>87</v>
      </c>
      <c r="AY141" s="17" t="s">
        <v>141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7" t="s">
        <v>85</v>
      </c>
      <c r="BK141" s="158">
        <f>ROUND(I141*H141,2)</f>
        <v>0</v>
      </c>
      <c r="BL141" s="17" t="s">
        <v>147</v>
      </c>
      <c r="BM141" s="157" t="s">
        <v>750</v>
      </c>
    </row>
    <row r="142" spans="1:65" s="2" customFormat="1" ht="21.75" customHeight="1">
      <c r="A142" s="32"/>
      <c r="B142" s="144"/>
      <c r="C142" s="145" t="s">
        <v>155</v>
      </c>
      <c r="D142" s="145" t="s">
        <v>143</v>
      </c>
      <c r="E142" s="146" t="s">
        <v>751</v>
      </c>
      <c r="F142" s="147" t="s">
        <v>752</v>
      </c>
      <c r="G142" s="148" t="s">
        <v>158</v>
      </c>
      <c r="H142" s="149">
        <v>70.802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42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147</v>
      </c>
      <c r="AT142" s="157" t="s">
        <v>143</v>
      </c>
      <c r="AU142" s="157" t="s">
        <v>87</v>
      </c>
      <c r="AY142" s="17" t="s">
        <v>141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85</v>
      </c>
      <c r="BK142" s="158">
        <f>ROUND(I142*H142,2)</f>
        <v>0</v>
      </c>
      <c r="BL142" s="17" t="s">
        <v>147</v>
      </c>
      <c r="BM142" s="157" t="s">
        <v>753</v>
      </c>
    </row>
    <row r="143" spans="2:51" s="13" customFormat="1" ht="11.25">
      <c r="B143" s="159"/>
      <c r="D143" s="160" t="s">
        <v>149</v>
      </c>
      <c r="E143" s="161" t="s">
        <v>1</v>
      </c>
      <c r="F143" s="162" t="s">
        <v>754</v>
      </c>
      <c r="H143" s="163">
        <v>70.802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149</v>
      </c>
      <c r="AU143" s="161" t="s">
        <v>87</v>
      </c>
      <c r="AV143" s="13" t="s">
        <v>87</v>
      </c>
      <c r="AW143" s="13" t="s">
        <v>32</v>
      </c>
      <c r="AX143" s="13" t="s">
        <v>77</v>
      </c>
      <c r="AY143" s="161" t="s">
        <v>141</v>
      </c>
    </row>
    <row r="144" spans="2:51" s="14" customFormat="1" ht="11.25">
      <c r="B144" s="168"/>
      <c r="D144" s="160" t="s">
        <v>149</v>
      </c>
      <c r="E144" s="169" t="s">
        <v>1</v>
      </c>
      <c r="F144" s="170" t="s">
        <v>151</v>
      </c>
      <c r="H144" s="171">
        <v>70.802</v>
      </c>
      <c r="I144" s="172"/>
      <c r="L144" s="168"/>
      <c r="M144" s="173"/>
      <c r="N144" s="174"/>
      <c r="O144" s="174"/>
      <c r="P144" s="174"/>
      <c r="Q144" s="174"/>
      <c r="R144" s="174"/>
      <c r="S144" s="174"/>
      <c r="T144" s="175"/>
      <c r="AT144" s="169" t="s">
        <v>149</v>
      </c>
      <c r="AU144" s="169" t="s">
        <v>87</v>
      </c>
      <c r="AV144" s="14" t="s">
        <v>147</v>
      </c>
      <c r="AW144" s="14" t="s">
        <v>32</v>
      </c>
      <c r="AX144" s="14" t="s">
        <v>85</v>
      </c>
      <c r="AY144" s="169" t="s">
        <v>141</v>
      </c>
    </row>
    <row r="145" spans="1:65" s="2" customFormat="1" ht="16.5" customHeight="1">
      <c r="A145" s="32"/>
      <c r="B145" s="144"/>
      <c r="C145" s="145" t="s">
        <v>147</v>
      </c>
      <c r="D145" s="145" t="s">
        <v>143</v>
      </c>
      <c r="E145" s="146" t="s">
        <v>161</v>
      </c>
      <c r="F145" s="147" t="s">
        <v>162</v>
      </c>
      <c r="G145" s="148" t="s">
        <v>158</v>
      </c>
      <c r="H145" s="149">
        <v>1.452</v>
      </c>
      <c r="I145" s="150"/>
      <c r="J145" s="151">
        <f>ROUND(I145*H145,2)</f>
        <v>0</v>
      </c>
      <c r="K145" s="152"/>
      <c r="L145" s="33"/>
      <c r="M145" s="153" t="s">
        <v>1</v>
      </c>
      <c r="N145" s="154" t="s">
        <v>42</v>
      </c>
      <c r="O145" s="58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147</v>
      </c>
      <c r="AT145" s="157" t="s">
        <v>143</v>
      </c>
      <c r="AU145" s="157" t="s">
        <v>87</v>
      </c>
      <c r="AY145" s="17" t="s">
        <v>141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85</v>
      </c>
      <c r="BK145" s="158">
        <f>ROUND(I145*H145,2)</f>
        <v>0</v>
      </c>
      <c r="BL145" s="17" t="s">
        <v>147</v>
      </c>
      <c r="BM145" s="157" t="s">
        <v>163</v>
      </c>
    </row>
    <row r="146" spans="2:51" s="15" customFormat="1" ht="11.25">
      <c r="B146" s="176"/>
      <c r="D146" s="160" t="s">
        <v>149</v>
      </c>
      <c r="E146" s="177" t="s">
        <v>1</v>
      </c>
      <c r="F146" s="178" t="s">
        <v>164</v>
      </c>
      <c r="H146" s="177" t="s">
        <v>1</v>
      </c>
      <c r="I146" s="179"/>
      <c r="L146" s="176"/>
      <c r="M146" s="180"/>
      <c r="N146" s="181"/>
      <c r="O146" s="181"/>
      <c r="P146" s="181"/>
      <c r="Q146" s="181"/>
      <c r="R146" s="181"/>
      <c r="S146" s="181"/>
      <c r="T146" s="182"/>
      <c r="AT146" s="177" t="s">
        <v>149</v>
      </c>
      <c r="AU146" s="177" t="s">
        <v>87</v>
      </c>
      <c r="AV146" s="15" t="s">
        <v>85</v>
      </c>
      <c r="AW146" s="15" t="s">
        <v>32</v>
      </c>
      <c r="AX146" s="15" t="s">
        <v>77</v>
      </c>
      <c r="AY146" s="177" t="s">
        <v>141</v>
      </c>
    </row>
    <row r="147" spans="2:51" s="13" customFormat="1" ht="11.25">
      <c r="B147" s="159"/>
      <c r="D147" s="160" t="s">
        <v>149</v>
      </c>
      <c r="E147" s="161" t="s">
        <v>1</v>
      </c>
      <c r="F147" s="162" t="s">
        <v>165</v>
      </c>
      <c r="H147" s="163">
        <v>1.452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149</v>
      </c>
      <c r="AU147" s="161" t="s">
        <v>87</v>
      </c>
      <c r="AV147" s="13" t="s">
        <v>87</v>
      </c>
      <c r="AW147" s="13" t="s">
        <v>32</v>
      </c>
      <c r="AX147" s="13" t="s">
        <v>77</v>
      </c>
      <c r="AY147" s="161" t="s">
        <v>141</v>
      </c>
    </row>
    <row r="148" spans="2:51" s="14" customFormat="1" ht="11.25">
      <c r="B148" s="168"/>
      <c r="D148" s="160" t="s">
        <v>149</v>
      </c>
      <c r="E148" s="169" t="s">
        <v>1</v>
      </c>
      <c r="F148" s="170" t="s">
        <v>151</v>
      </c>
      <c r="H148" s="171">
        <v>1.452</v>
      </c>
      <c r="I148" s="172"/>
      <c r="L148" s="168"/>
      <c r="M148" s="173"/>
      <c r="N148" s="174"/>
      <c r="O148" s="174"/>
      <c r="P148" s="174"/>
      <c r="Q148" s="174"/>
      <c r="R148" s="174"/>
      <c r="S148" s="174"/>
      <c r="T148" s="175"/>
      <c r="AT148" s="169" t="s">
        <v>149</v>
      </c>
      <c r="AU148" s="169" t="s">
        <v>87</v>
      </c>
      <c r="AV148" s="14" t="s">
        <v>147</v>
      </c>
      <c r="AW148" s="14" t="s">
        <v>32</v>
      </c>
      <c r="AX148" s="14" t="s">
        <v>85</v>
      </c>
      <c r="AY148" s="169" t="s">
        <v>141</v>
      </c>
    </row>
    <row r="149" spans="1:65" s="2" customFormat="1" ht="21.75" customHeight="1">
      <c r="A149" s="32"/>
      <c r="B149" s="144"/>
      <c r="C149" s="145" t="s">
        <v>166</v>
      </c>
      <c r="D149" s="145" t="s">
        <v>143</v>
      </c>
      <c r="E149" s="146" t="s">
        <v>167</v>
      </c>
      <c r="F149" s="147" t="s">
        <v>168</v>
      </c>
      <c r="G149" s="148" t="s">
        <v>158</v>
      </c>
      <c r="H149" s="149">
        <v>20.25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42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147</v>
      </c>
      <c r="AT149" s="157" t="s">
        <v>143</v>
      </c>
      <c r="AU149" s="157" t="s">
        <v>87</v>
      </c>
      <c r="AY149" s="17" t="s">
        <v>141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85</v>
      </c>
      <c r="BK149" s="158">
        <f>ROUND(I149*H149,2)</f>
        <v>0</v>
      </c>
      <c r="BL149" s="17" t="s">
        <v>147</v>
      </c>
      <c r="BM149" s="157" t="s">
        <v>755</v>
      </c>
    </row>
    <row r="150" spans="2:51" s="15" customFormat="1" ht="11.25">
      <c r="B150" s="176"/>
      <c r="D150" s="160" t="s">
        <v>149</v>
      </c>
      <c r="E150" s="177" t="s">
        <v>1</v>
      </c>
      <c r="F150" s="178" t="s">
        <v>170</v>
      </c>
      <c r="H150" s="177" t="s">
        <v>1</v>
      </c>
      <c r="I150" s="179"/>
      <c r="L150" s="176"/>
      <c r="M150" s="180"/>
      <c r="N150" s="181"/>
      <c r="O150" s="181"/>
      <c r="P150" s="181"/>
      <c r="Q150" s="181"/>
      <c r="R150" s="181"/>
      <c r="S150" s="181"/>
      <c r="T150" s="182"/>
      <c r="AT150" s="177" t="s">
        <v>149</v>
      </c>
      <c r="AU150" s="177" t="s">
        <v>87</v>
      </c>
      <c r="AV150" s="15" t="s">
        <v>85</v>
      </c>
      <c r="AW150" s="15" t="s">
        <v>32</v>
      </c>
      <c r="AX150" s="15" t="s">
        <v>77</v>
      </c>
      <c r="AY150" s="177" t="s">
        <v>141</v>
      </c>
    </row>
    <row r="151" spans="2:51" s="13" customFormat="1" ht="11.25">
      <c r="B151" s="159"/>
      <c r="D151" s="160" t="s">
        <v>149</v>
      </c>
      <c r="E151" s="161" t="s">
        <v>1</v>
      </c>
      <c r="F151" s="162" t="s">
        <v>756</v>
      </c>
      <c r="H151" s="163">
        <v>20.25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149</v>
      </c>
      <c r="AU151" s="161" t="s">
        <v>87</v>
      </c>
      <c r="AV151" s="13" t="s">
        <v>87</v>
      </c>
      <c r="AW151" s="13" t="s">
        <v>32</v>
      </c>
      <c r="AX151" s="13" t="s">
        <v>77</v>
      </c>
      <c r="AY151" s="161" t="s">
        <v>141</v>
      </c>
    </row>
    <row r="152" spans="2:51" s="14" customFormat="1" ht="11.25">
      <c r="B152" s="168"/>
      <c r="D152" s="160" t="s">
        <v>149</v>
      </c>
      <c r="E152" s="169" t="s">
        <v>1</v>
      </c>
      <c r="F152" s="170" t="s">
        <v>151</v>
      </c>
      <c r="H152" s="171">
        <v>20.25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149</v>
      </c>
      <c r="AU152" s="169" t="s">
        <v>87</v>
      </c>
      <c r="AV152" s="14" t="s">
        <v>147</v>
      </c>
      <c r="AW152" s="14" t="s">
        <v>32</v>
      </c>
      <c r="AX152" s="14" t="s">
        <v>85</v>
      </c>
      <c r="AY152" s="169" t="s">
        <v>141</v>
      </c>
    </row>
    <row r="153" spans="1:65" s="2" customFormat="1" ht="21.75" customHeight="1">
      <c r="A153" s="32"/>
      <c r="B153" s="144"/>
      <c r="C153" s="145" t="s">
        <v>172</v>
      </c>
      <c r="D153" s="145" t="s">
        <v>143</v>
      </c>
      <c r="E153" s="146" t="s">
        <v>173</v>
      </c>
      <c r="F153" s="147" t="s">
        <v>174</v>
      </c>
      <c r="G153" s="148" t="s">
        <v>158</v>
      </c>
      <c r="H153" s="149">
        <v>76.979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42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147</v>
      </c>
      <c r="AT153" s="157" t="s">
        <v>143</v>
      </c>
      <c r="AU153" s="157" t="s">
        <v>87</v>
      </c>
      <c r="AY153" s="17" t="s">
        <v>141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85</v>
      </c>
      <c r="BK153" s="158">
        <f>ROUND(I153*H153,2)</f>
        <v>0</v>
      </c>
      <c r="BL153" s="17" t="s">
        <v>147</v>
      </c>
      <c r="BM153" s="157" t="s">
        <v>175</v>
      </c>
    </row>
    <row r="154" spans="2:51" s="13" customFormat="1" ht="11.25">
      <c r="B154" s="159"/>
      <c r="D154" s="160" t="s">
        <v>149</v>
      </c>
      <c r="E154" s="161" t="s">
        <v>1</v>
      </c>
      <c r="F154" s="162" t="s">
        <v>757</v>
      </c>
      <c r="H154" s="163">
        <v>72.254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149</v>
      </c>
      <c r="AU154" s="161" t="s">
        <v>87</v>
      </c>
      <c r="AV154" s="13" t="s">
        <v>87</v>
      </c>
      <c r="AW154" s="13" t="s">
        <v>32</v>
      </c>
      <c r="AX154" s="13" t="s">
        <v>77</v>
      </c>
      <c r="AY154" s="161" t="s">
        <v>141</v>
      </c>
    </row>
    <row r="155" spans="2:51" s="15" customFormat="1" ht="11.25">
      <c r="B155" s="176"/>
      <c r="D155" s="160" t="s">
        <v>149</v>
      </c>
      <c r="E155" s="177" t="s">
        <v>1</v>
      </c>
      <c r="F155" s="178" t="s">
        <v>170</v>
      </c>
      <c r="H155" s="177" t="s">
        <v>1</v>
      </c>
      <c r="I155" s="179"/>
      <c r="L155" s="176"/>
      <c r="M155" s="180"/>
      <c r="N155" s="181"/>
      <c r="O155" s="181"/>
      <c r="P155" s="181"/>
      <c r="Q155" s="181"/>
      <c r="R155" s="181"/>
      <c r="S155" s="181"/>
      <c r="T155" s="182"/>
      <c r="AT155" s="177" t="s">
        <v>149</v>
      </c>
      <c r="AU155" s="177" t="s">
        <v>87</v>
      </c>
      <c r="AV155" s="15" t="s">
        <v>85</v>
      </c>
      <c r="AW155" s="15" t="s">
        <v>32</v>
      </c>
      <c r="AX155" s="15" t="s">
        <v>77</v>
      </c>
      <c r="AY155" s="177" t="s">
        <v>141</v>
      </c>
    </row>
    <row r="156" spans="2:51" s="13" customFormat="1" ht="11.25">
      <c r="B156" s="159"/>
      <c r="D156" s="160" t="s">
        <v>149</v>
      </c>
      <c r="E156" s="161" t="s">
        <v>1</v>
      </c>
      <c r="F156" s="162" t="s">
        <v>758</v>
      </c>
      <c r="H156" s="163">
        <v>4.725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149</v>
      </c>
      <c r="AU156" s="161" t="s">
        <v>87</v>
      </c>
      <c r="AV156" s="13" t="s">
        <v>87</v>
      </c>
      <c r="AW156" s="13" t="s">
        <v>32</v>
      </c>
      <c r="AX156" s="13" t="s">
        <v>77</v>
      </c>
      <c r="AY156" s="161" t="s">
        <v>141</v>
      </c>
    </row>
    <row r="157" spans="2:51" s="14" customFormat="1" ht="11.25">
      <c r="B157" s="168"/>
      <c r="D157" s="160" t="s">
        <v>149</v>
      </c>
      <c r="E157" s="169" t="s">
        <v>1</v>
      </c>
      <c r="F157" s="170" t="s">
        <v>151</v>
      </c>
      <c r="H157" s="171">
        <v>76.979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149</v>
      </c>
      <c r="AU157" s="169" t="s">
        <v>87</v>
      </c>
      <c r="AV157" s="14" t="s">
        <v>147</v>
      </c>
      <c r="AW157" s="14" t="s">
        <v>32</v>
      </c>
      <c r="AX157" s="14" t="s">
        <v>85</v>
      </c>
      <c r="AY157" s="169" t="s">
        <v>141</v>
      </c>
    </row>
    <row r="158" spans="1:65" s="2" customFormat="1" ht="16.5" customHeight="1">
      <c r="A158" s="32"/>
      <c r="B158" s="144"/>
      <c r="C158" s="145" t="s">
        <v>178</v>
      </c>
      <c r="D158" s="145" t="s">
        <v>143</v>
      </c>
      <c r="E158" s="146" t="s">
        <v>179</v>
      </c>
      <c r="F158" s="147" t="s">
        <v>180</v>
      </c>
      <c r="G158" s="148" t="s">
        <v>158</v>
      </c>
      <c r="H158" s="149">
        <v>15.525</v>
      </c>
      <c r="I158" s="150"/>
      <c r="J158" s="151">
        <f>ROUND(I158*H158,2)</f>
        <v>0</v>
      </c>
      <c r="K158" s="152"/>
      <c r="L158" s="33"/>
      <c r="M158" s="153" t="s">
        <v>1</v>
      </c>
      <c r="N158" s="154" t="s">
        <v>42</v>
      </c>
      <c r="O158" s="58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147</v>
      </c>
      <c r="AT158" s="157" t="s">
        <v>143</v>
      </c>
      <c r="AU158" s="157" t="s">
        <v>87</v>
      </c>
      <c r="AY158" s="17" t="s">
        <v>141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85</v>
      </c>
      <c r="BK158" s="158">
        <f>ROUND(I158*H158,2)</f>
        <v>0</v>
      </c>
      <c r="BL158" s="17" t="s">
        <v>147</v>
      </c>
      <c r="BM158" s="157" t="s">
        <v>759</v>
      </c>
    </row>
    <row r="159" spans="2:51" s="15" customFormat="1" ht="11.25">
      <c r="B159" s="176"/>
      <c r="D159" s="160" t="s">
        <v>149</v>
      </c>
      <c r="E159" s="177" t="s">
        <v>1</v>
      </c>
      <c r="F159" s="178" t="s">
        <v>170</v>
      </c>
      <c r="H159" s="177" t="s">
        <v>1</v>
      </c>
      <c r="I159" s="179"/>
      <c r="L159" s="176"/>
      <c r="M159" s="180"/>
      <c r="N159" s="181"/>
      <c r="O159" s="181"/>
      <c r="P159" s="181"/>
      <c r="Q159" s="181"/>
      <c r="R159" s="181"/>
      <c r="S159" s="181"/>
      <c r="T159" s="182"/>
      <c r="AT159" s="177" t="s">
        <v>149</v>
      </c>
      <c r="AU159" s="177" t="s">
        <v>87</v>
      </c>
      <c r="AV159" s="15" t="s">
        <v>85</v>
      </c>
      <c r="AW159" s="15" t="s">
        <v>32</v>
      </c>
      <c r="AX159" s="15" t="s">
        <v>77</v>
      </c>
      <c r="AY159" s="177" t="s">
        <v>141</v>
      </c>
    </row>
    <row r="160" spans="2:51" s="13" customFormat="1" ht="11.25">
      <c r="B160" s="159"/>
      <c r="D160" s="160" t="s">
        <v>149</v>
      </c>
      <c r="E160" s="161" t="s">
        <v>1</v>
      </c>
      <c r="F160" s="162" t="s">
        <v>760</v>
      </c>
      <c r="H160" s="163">
        <v>15.525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149</v>
      </c>
      <c r="AU160" s="161" t="s">
        <v>87</v>
      </c>
      <c r="AV160" s="13" t="s">
        <v>87</v>
      </c>
      <c r="AW160" s="13" t="s">
        <v>32</v>
      </c>
      <c r="AX160" s="13" t="s">
        <v>77</v>
      </c>
      <c r="AY160" s="161" t="s">
        <v>141</v>
      </c>
    </row>
    <row r="161" spans="2:51" s="14" customFormat="1" ht="11.25">
      <c r="B161" s="168"/>
      <c r="D161" s="160" t="s">
        <v>149</v>
      </c>
      <c r="E161" s="169" t="s">
        <v>1</v>
      </c>
      <c r="F161" s="170" t="s">
        <v>151</v>
      </c>
      <c r="H161" s="171">
        <v>15.525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149</v>
      </c>
      <c r="AU161" s="169" t="s">
        <v>87</v>
      </c>
      <c r="AV161" s="14" t="s">
        <v>147</v>
      </c>
      <c r="AW161" s="14" t="s">
        <v>32</v>
      </c>
      <c r="AX161" s="14" t="s">
        <v>85</v>
      </c>
      <c r="AY161" s="169" t="s">
        <v>141</v>
      </c>
    </row>
    <row r="162" spans="1:65" s="2" customFormat="1" ht="16.5" customHeight="1">
      <c r="A162" s="32"/>
      <c r="B162" s="144"/>
      <c r="C162" s="145" t="s">
        <v>183</v>
      </c>
      <c r="D162" s="145" t="s">
        <v>143</v>
      </c>
      <c r="E162" s="146" t="s">
        <v>184</v>
      </c>
      <c r="F162" s="147" t="s">
        <v>185</v>
      </c>
      <c r="G162" s="148" t="s">
        <v>158</v>
      </c>
      <c r="H162" s="149">
        <v>76.979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42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147</v>
      </c>
      <c r="AT162" s="157" t="s">
        <v>143</v>
      </c>
      <c r="AU162" s="157" t="s">
        <v>87</v>
      </c>
      <c r="AY162" s="17" t="s">
        <v>141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85</v>
      </c>
      <c r="BK162" s="158">
        <f>ROUND(I162*H162,2)</f>
        <v>0</v>
      </c>
      <c r="BL162" s="17" t="s">
        <v>147</v>
      </c>
      <c r="BM162" s="157" t="s">
        <v>186</v>
      </c>
    </row>
    <row r="163" spans="1:65" s="2" customFormat="1" ht="16.5" customHeight="1">
      <c r="A163" s="32"/>
      <c r="B163" s="144"/>
      <c r="C163" s="145" t="s">
        <v>187</v>
      </c>
      <c r="D163" s="145" t="s">
        <v>143</v>
      </c>
      <c r="E163" s="146" t="s">
        <v>188</v>
      </c>
      <c r="F163" s="147" t="s">
        <v>189</v>
      </c>
      <c r="G163" s="148" t="s">
        <v>146</v>
      </c>
      <c r="H163" s="149">
        <v>215.79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42</v>
      </c>
      <c r="O163" s="58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147</v>
      </c>
      <c r="AT163" s="157" t="s">
        <v>143</v>
      </c>
      <c r="AU163" s="157" t="s">
        <v>87</v>
      </c>
      <c r="AY163" s="17" t="s">
        <v>141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85</v>
      </c>
      <c r="BK163" s="158">
        <f>ROUND(I163*H163,2)</f>
        <v>0</v>
      </c>
      <c r="BL163" s="17" t="s">
        <v>147</v>
      </c>
      <c r="BM163" s="157" t="s">
        <v>190</v>
      </c>
    </row>
    <row r="164" spans="2:51" s="13" customFormat="1" ht="11.25">
      <c r="B164" s="159"/>
      <c r="D164" s="160" t="s">
        <v>149</v>
      </c>
      <c r="E164" s="161" t="s">
        <v>1</v>
      </c>
      <c r="F164" s="162" t="s">
        <v>761</v>
      </c>
      <c r="H164" s="163">
        <v>202.29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149</v>
      </c>
      <c r="AU164" s="161" t="s">
        <v>87</v>
      </c>
      <c r="AV164" s="13" t="s">
        <v>87</v>
      </c>
      <c r="AW164" s="13" t="s">
        <v>32</v>
      </c>
      <c r="AX164" s="13" t="s">
        <v>77</v>
      </c>
      <c r="AY164" s="161" t="s">
        <v>141</v>
      </c>
    </row>
    <row r="165" spans="2:51" s="15" customFormat="1" ht="11.25">
      <c r="B165" s="176"/>
      <c r="D165" s="160" t="s">
        <v>149</v>
      </c>
      <c r="E165" s="177" t="s">
        <v>1</v>
      </c>
      <c r="F165" s="178" t="s">
        <v>170</v>
      </c>
      <c r="H165" s="177" t="s">
        <v>1</v>
      </c>
      <c r="I165" s="179"/>
      <c r="L165" s="176"/>
      <c r="M165" s="180"/>
      <c r="N165" s="181"/>
      <c r="O165" s="181"/>
      <c r="P165" s="181"/>
      <c r="Q165" s="181"/>
      <c r="R165" s="181"/>
      <c r="S165" s="181"/>
      <c r="T165" s="182"/>
      <c r="AT165" s="177" t="s">
        <v>149</v>
      </c>
      <c r="AU165" s="177" t="s">
        <v>87</v>
      </c>
      <c r="AV165" s="15" t="s">
        <v>85</v>
      </c>
      <c r="AW165" s="15" t="s">
        <v>32</v>
      </c>
      <c r="AX165" s="15" t="s">
        <v>77</v>
      </c>
      <c r="AY165" s="177" t="s">
        <v>141</v>
      </c>
    </row>
    <row r="166" spans="2:51" s="13" customFormat="1" ht="11.25">
      <c r="B166" s="159"/>
      <c r="D166" s="160" t="s">
        <v>149</v>
      </c>
      <c r="E166" s="161" t="s">
        <v>1</v>
      </c>
      <c r="F166" s="162" t="s">
        <v>762</v>
      </c>
      <c r="H166" s="163">
        <v>13.5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149</v>
      </c>
      <c r="AU166" s="161" t="s">
        <v>87</v>
      </c>
      <c r="AV166" s="13" t="s">
        <v>87</v>
      </c>
      <c r="AW166" s="13" t="s">
        <v>32</v>
      </c>
      <c r="AX166" s="13" t="s">
        <v>77</v>
      </c>
      <c r="AY166" s="161" t="s">
        <v>141</v>
      </c>
    </row>
    <row r="167" spans="2:51" s="14" customFormat="1" ht="11.25">
      <c r="B167" s="168"/>
      <c r="D167" s="160" t="s">
        <v>149</v>
      </c>
      <c r="E167" s="169" t="s">
        <v>1</v>
      </c>
      <c r="F167" s="170" t="s">
        <v>151</v>
      </c>
      <c r="H167" s="171">
        <v>215.79</v>
      </c>
      <c r="I167" s="172"/>
      <c r="L167" s="168"/>
      <c r="M167" s="173"/>
      <c r="N167" s="174"/>
      <c r="O167" s="174"/>
      <c r="P167" s="174"/>
      <c r="Q167" s="174"/>
      <c r="R167" s="174"/>
      <c r="S167" s="174"/>
      <c r="T167" s="175"/>
      <c r="AT167" s="169" t="s">
        <v>149</v>
      </c>
      <c r="AU167" s="169" t="s">
        <v>87</v>
      </c>
      <c r="AV167" s="14" t="s">
        <v>147</v>
      </c>
      <c r="AW167" s="14" t="s">
        <v>32</v>
      </c>
      <c r="AX167" s="14" t="s">
        <v>85</v>
      </c>
      <c r="AY167" s="169" t="s">
        <v>141</v>
      </c>
    </row>
    <row r="168" spans="1:65" s="2" customFormat="1" ht="16.5" customHeight="1">
      <c r="A168" s="32"/>
      <c r="B168" s="144"/>
      <c r="C168" s="145" t="s">
        <v>193</v>
      </c>
      <c r="D168" s="145" t="s">
        <v>143</v>
      </c>
      <c r="E168" s="146" t="s">
        <v>194</v>
      </c>
      <c r="F168" s="147" t="s">
        <v>195</v>
      </c>
      <c r="G168" s="148" t="s">
        <v>196</v>
      </c>
      <c r="H168" s="149">
        <v>153.958</v>
      </c>
      <c r="I168" s="150"/>
      <c r="J168" s="151">
        <f>ROUND(I168*H168,2)</f>
        <v>0</v>
      </c>
      <c r="K168" s="152"/>
      <c r="L168" s="33"/>
      <c r="M168" s="153" t="s">
        <v>1</v>
      </c>
      <c r="N168" s="154" t="s">
        <v>42</v>
      </c>
      <c r="O168" s="58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147</v>
      </c>
      <c r="AT168" s="157" t="s">
        <v>143</v>
      </c>
      <c r="AU168" s="157" t="s">
        <v>87</v>
      </c>
      <c r="AY168" s="17" t="s">
        <v>141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7" t="s">
        <v>85</v>
      </c>
      <c r="BK168" s="158">
        <f>ROUND(I168*H168,2)</f>
        <v>0</v>
      </c>
      <c r="BL168" s="17" t="s">
        <v>147</v>
      </c>
      <c r="BM168" s="157" t="s">
        <v>197</v>
      </c>
    </row>
    <row r="169" spans="2:51" s="13" customFormat="1" ht="11.25">
      <c r="B169" s="159"/>
      <c r="D169" s="160" t="s">
        <v>149</v>
      </c>
      <c r="E169" s="161" t="s">
        <v>1</v>
      </c>
      <c r="F169" s="162" t="s">
        <v>763</v>
      </c>
      <c r="H169" s="163">
        <v>153.958</v>
      </c>
      <c r="I169" s="164"/>
      <c r="L169" s="159"/>
      <c r="M169" s="165"/>
      <c r="N169" s="166"/>
      <c r="O169" s="166"/>
      <c r="P169" s="166"/>
      <c r="Q169" s="166"/>
      <c r="R169" s="166"/>
      <c r="S169" s="166"/>
      <c r="T169" s="167"/>
      <c r="AT169" s="161" t="s">
        <v>149</v>
      </c>
      <c r="AU169" s="161" t="s">
        <v>87</v>
      </c>
      <c r="AV169" s="13" t="s">
        <v>87</v>
      </c>
      <c r="AW169" s="13" t="s">
        <v>32</v>
      </c>
      <c r="AX169" s="13" t="s">
        <v>85</v>
      </c>
      <c r="AY169" s="161" t="s">
        <v>141</v>
      </c>
    </row>
    <row r="170" spans="1:65" s="2" customFormat="1" ht="16.5" customHeight="1">
      <c r="A170" s="32"/>
      <c r="B170" s="144"/>
      <c r="C170" s="145" t="s">
        <v>199</v>
      </c>
      <c r="D170" s="145" t="s">
        <v>143</v>
      </c>
      <c r="E170" s="146" t="s">
        <v>200</v>
      </c>
      <c r="F170" s="147" t="s">
        <v>201</v>
      </c>
      <c r="G170" s="148" t="s">
        <v>158</v>
      </c>
      <c r="H170" s="149">
        <v>76.979</v>
      </c>
      <c r="I170" s="150"/>
      <c r="J170" s="151">
        <f>ROUND(I170*H170,2)</f>
        <v>0</v>
      </c>
      <c r="K170" s="152"/>
      <c r="L170" s="33"/>
      <c r="M170" s="153" t="s">
        <v>1</v>
      </c>
      <c r="N170" s="154" t="s">
        <v>42</v>
      </c>
      <c r="O170" s="58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7" t="s">
        <v>147</v>
      </c>
      <c r="AT170" s="157" t="s">
        <v>143</v>
      </c>
      <c r="AU170" s="157" t="s">
        <v>87</v>
      </c>
      <c r="AY170" s="17" t="s">
        <v>141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7" t="s">
        <v>85</v>
      </c>
      <c r="BK170" s="158">
        <f>ROUND(I170*H170,2)</f>
        <v>0</v>
      </c>
      <c r="BL170" s="17" t="s">
        <v>147</v>
      </c>
      <c r="BM170" s="157" t="s">
        <v>202</v>
      </c>
    </row>
    <row r="171" spans="1:65" s="2" customFormat="1" ht="16.5" customHeight="1">
      <c r="A171" s="32"/>
      <c r="B171" s="144"/>
      <c r="C171" s="145" t="s">
        <v>203</v>
      </c>
      <c r="D171" s="145" t="s">
        <v>143</v>
      </c>
      <c r="E171" s="146" t="s">
        <v>204</v>
      </c>
      <c r="F171" s="147" t="s">
        <v>205</v>
      </c>
      <c r="G171" s="148" t="s">
        <v>158</v>
      </c>
      <c r="H171" s="149">
        <v>15.525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42</v>
      </c>
      <c r="O171" s="58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147</v>
      </c>
      <c r="AT171" s="157" t="s">
        <v>143</v>
      </c>
      <c r="AU171" s="157" t="s">
        <v>87</v>
      </c>
      <c r="AY171" s="17" t="s">
        <v>141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85</v>
      </c>
      <c r="BK171" s="158">
        <f>ROUND(I171*H171,2)</f>
        <v>0</v>
      </c>
      <c r="BL171" s="17" t="s">
        <v>147</v>
      </c>
      <c r="BM171" s="157" t="s">
        <v>764</v>
      </c>
    </row>
    <row r="172" spans="2:63" s="12" customFormat="1" ht="22.9" customHeight="1">
      <c r="B172" s="131"/>
      <c r="D172" s="132" t="s">
        <v>76</v>
      </c>
      <c r="E172" s="142" t="s">
        <v>87</v>
      </c>
      <c r="F172" s="142" t="s">
        <v>207</v>
      </c>
      <c r="I172" s="134"/>
      <c r="J172" s="143">
        <f>BK172</f>
        <v>0</v>
      </c>
      <c r="L172" s="131"/>
      <c r="M172" s="136"/>
      <c r="N172" s="137"/>
      <c r="O172" s="137"/>
      <c r="P172" s="138">
        <f>SUM(P173:P205)</f>
        <v>0</v>
      </c>
      <c r="Q172" s="137"/>
      <c r="R172" s="138">
        <f>SUM(R173:R205)</f>
        <v>78.03980255999998</v>
      </c>
      <c r="S172" s="137"/>
      <c r="T172" s="139">
        <f>SUM(T173:T205)</f>
        <v>0</v>
      </c>
      <c r="AR172" s="132" t="s">
        <v>85</v>
      </c>
      <c r="AT172" s="140" t="s">
        <v>76</v>
      </c>
      <c r="AU172" s="140" t="s">
        <v>85</v>
      </c>
      <c r="AY172" s="132" t="s">
        <v>141</v>
      </c>
      <c r="BK172" s="141">
        <f>SUM(BK173:BK205)</f>
        <v>0</v>
      </c>
    </row>
    <row r="173" spans="1:65" s="2" customFormat="1" ht="24.2" customHeight="1">
      <c r="A173" s="32"/>
      <c r="B173" s="144"/>
      <c r="C173" s="145" t="s">
        <v>208</v>
      </c>
      <c r="D173" s="145" t="s">
        <v>143</v>
      </c>
      <c r="E173" s="146" t="s">
        <v>209</v>
      </c>
      <c r="F173" s="147" t="s">
        <v>210</v>
      </c>
      <c r="G173" s="148" t="s">
        <v>211</v>
      </c>
      <c r="H173" s="149">
        <v>56.7</v>
      </c>
      <c r="I173" s="150"/>
      <c r="J173" s="151">
        <f>ROUND(I173*H173,2)</f>
        <v>0</v>
      </c>
      <c r="K173" s="152"/>
      <c r="L173" s="33"/>
      <c r="M173" s="153" t="s">
        <v>1</v>
      </c>
      <c r="N173" s="154" t="s">
        <v>42</v>
      </c>
      <c r="O173" s="58"/>
      <c r="P173" s="155">
        <f>O173*H173</f>
        <v>0</v>
      </c>
      <c r="Q173" s="155">
        <v>0.0005</v>
      </c>
      <c r="R173" s="155">
        <f>Q173*H173</f>
        <v>0.028350000000000004</v>
      </c>
      <c r="S173" s="155">
        <v>0</v>
      </c>
      <c r="T173" s="15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7" t="s">
        <v>147</v>
      </c>
      <c r="AT173" s="157" t="s">
        <v>143</v>
      </c>
      <c r="AU173" s="157" t="s">
        <v>87</v>
      </c>
      <c r="AY173" s="17" t="s">
        <v>141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7" t="s">
        <v>85</v>
      </c>
      <c r="BK173" s="158">
        <f>ROUND(I173*H173,2)</f>
        <v>0</v>
      </c>
      <c r="BL173" s="17" t="s">
        <v>147</v>
      </c>
      <c r="BM173" s="157" t="s">
        <v>212</v>
      </c>
    </row>
    <row r="174" spans="2:51" s="13" customFormat="1" ht="11.25">
      <c r="B174" s="159"/>
      <c r="D174" s="160" t="s">
        <v>149</v>
      </c>
      <c r="E174" s="161" t="s">
        <v>1</v>
      </c>
      <c r="F174" s="162" t="s">
        <v>765</v>
      </c>
      <c r="H174" s="163">
        <v>56.7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149</v>
      </c>
      <c r="AU174" s="161" t="s">
        <v>87</v>
      </c>
      <c r="AV174" s="13" t="s">
        <v>87</v>
      </c>
      <c r="AW174" s="13" t="s">
        <v>32</v>
      </c>
      <c r="AX174" s="13" t="s">
        <v>77</v>
      </c>
      <c r="AY174" s="161" t="s">
        <v>141</v>
      </c>
    </row>
    <row r="175" spans="2:51" s="14" customFormat="1" ht="11.25">
      <c r="B175" s="168"/>
      <c r="D175" s="160" t="s">
        <v>149</v>
      </c>
      <c r="E175" s="169" t="s">
        <v>1</v>
      </c>
      <c r="F175" s="170" t="s">
        <v>151</v>
      </c>
      <c r="H175" s="171">
        <v>56.7</v>
      </c>
      <c r="I175" s="172"/>
      <c r="L175" s="168"/>
      <c r="M175" s="173"/>
      <c r="N175" s="174"/>
      <c r="O175" s="174"/>
      <c r="P175" s="174"/>
      <c r="Q175" s="174"/>
      <c r="R175" s="174"/>
      <c r="S175" s="174"/>
      <c r="T175" s="175"/>
      <c r="AT175" s="169" t="s">
        <v>149</v>
      </c>
      <c r="AU175" s="169" t="s">
        <v>87</v>
      </c>
      <c r="AV175" s="14" t="s">
        <v>147</v>
      </c>
      <c r="AW175" s="14" t="s">
        <v>32</v>
      </c>
      <c r="AX175" s="14" t="s">
        <v>85</v>
      </c>
      <c r="AY175" s="169" t="s">
        <v>141</v>
      </c>
    </row>
    <row r="176" spans="1:65" s="2" customFormat="1" ht="24.2" customHeight="1">
      <c r="A176" s="32"/>
      <c r="B176" s="144"/>
      <c r="C176" s="145" t="s">
        <v>214</v>
      </c>
      <c r="D176" s="145" t="s">
        <v>143</v>
      </c>
      <c r="E176" s="146" t="s">
        <v>215</v>
      </c>
      <c r="F176" s="147" t="s">
        <v>216</v>
      </c>
      <c r="G176" s="148" t="s">
        <v>211</v>
      </c>
      <c r="H176" s="149">
        <v>44.8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42</v>
      </c>
      <c r="O176" s="58"/>
      <c r="P176" s="155">
        <f>O176*H176</f>
        <v>0</v>
      </c>
      <c r="Q176" s="155">
        <v>0.00076</v>
      </c>
      <c r="R176" s="155">
        <f>Q176*H176</f>
        <v>0.034048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147</v>
      </c>
      <c r="AT176" s="157" t="s">
        <v>143</v>
      </c>
      <c r="AU176" s="157" t="s">
        <v>87</v>
      </c>
      <c r="AY176" s="17" t="s">
        <v>141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85</v>
      </c>
      <c r="BK176" s="158">
        <f>ROUND(I176*H176,2)</f>
        <v>0</v>
      </c>
      <c r="BL176" s="17" t="s">
        <v>147</v>
      </c>
      <c r="BM176" s="157" t="s">
        <v>217</v>
      </c>
    </row>
    <row r="177" spans="2:51" s="13" customFormat="1" ht="11.25">
      <c r="B177" s="159"/>
      <c r="D177" s="160" t="s">
        <v>149</v>
      </c>
      <c r="E177" s="161" t="s">
        <v>1</v>
      </c>
      <c r="F177" s="162" t="s">
        <v>766</v>
      </c>
      <c r="H177" s="163">
        <v>44.8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149</v>
      </c>
      <c r="AU177" s="161" t="s">
        <v>87</v>
      </c>
      <c r="AV177" s="13" t="s">
        <v>87</v>
      </c>
      <c r="AW177" s="13" t="s">
        <v>32</v>
      </c>
      <c r="AX177" s="13" t="s">
        <v>77</v>
      </c>
      <c r="AY177" s="161" t="s">
        <v>141</v>
      </c>
    </row>
    <row r="178" spans="2:51" s="14" customFormat="1" ht="11.25">
      <c r="B178" s="168"/>
      <c r="D178" s="160" t="s">
        <v>149</v>
      </c>
      <c r="E178" s="169" t="s">
        <v>1</v>
      </c>
      <c r="F178" s="170" t="s">
        <v>151</v>
      </c>
      <c r="H178" s="171">
        <v>44.8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149</v>
      </c>
      <c r="AU178" s="169" t="s">
        <v>87</v>
      </c>
      <c r="AV178" s="14" t="s">
        <v>147</v>
      </c>
      <c r="AW178" s="14" t="s">
        <v>32</v>
      </c>
      <c r="AX178" s="14" t="s">
        <v>85</v>
      </c>
      <c r="AY178" s="169" t="s">
        <v>141</v>
      </c>
    </row>
    <row r="179" spans="1:65" s="2" customFormat="1" ht="16.5" customHeight="1">
      <c r="A179" s="32"/>
      <c r="B179" s="144"/>
      <c r="C179" s="145" t="s">
        <v>8</v>
      </c>
      <c r="D179" s="145" t="s">
        <v>143</v>
      </c>
      <c r="E179" s="146" t="s">
        <v>219</v>
      </c>
      <c r="F179" s="147" t="s">
        <v>220</v>
      </c>
      <c r="G179" s="148" t="s">
        <v>211</v>
      </c>
      <c r="H179" s="149">
        <v>7.2</v>
      </c>
      <c r="I179" s="150"/>
      <c r="J179" s="151">
        <f>ROUND(I179*H179,2)</f>
        <v>0</v>
      </c>
      <c r="K179" s="152"/>
      <c r="L179" s="33"/>
      <c r="M179" s="153" t="s">
        <v>1</v>
      </c>
      <c r="N179" s="154" t="s">
        <v>42</v>
      </c>
      <c r="O179" s="58"/>
      <c r="P179" s="155">
        <f>O179*H179</f>
        <v>0</v>
      </c>
      <c r="Q179" s="155">
        <v>0.00219</v>
      </c>
      <c r="R179" s="155">
        <f>Q179*H179</f>
        <v>0.015768</v>
      </c>
      <c r="S179" s="155">
        <v>0</v>
      </c>
      <c r="T179" s="15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147</v>
      </c>
      <c r="AT179" s="157" t="s">
        <v>143</v>
      </c>
      <c r="AU179" s="157" t="s">
        <v>87</v>
      </c>
      <c r="AY179" s="17" t="s">
        <v>141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7" t="s">
        <v>85</v>
      </c>
      <c r="BK179" s="158">
        <f>ROUND(I179*H179,2)</f>
        <v>0</v>
      </c>
      <c r="BL179" s="17" t="s">
        <v>147</v>
      </c>
      <c r="BM179" s="157" t="s">
        <v>221</v>
      </c>
    </row>
    <row r="180" spans="2:51" s="13" customFormat="1" ht="11.25">
      <c r="B180" s="159"/>
      <c r="D180" s="160" t="s">
        <v>149</v>
      </c>
      <c r="E180" s="161" t="s">
        <v>1</v>
      </c>
      <c r="F180" s="162" t="s">
        <v>222</v>
      </c>
      <c r="H180" s="163">
        <v>7.2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149</v>
      </c>
      <c r="AU180" s="161" t="s">
        <v>87</v>
      </c>
      <c r="AV180" s="13" t="s">
        <v>87</v>
      </c>
      <c r="AW180" s="13" t="s">
        <v>32</v>
      </c>
      <c r="AX180" s="13" t="s">
        <v>85</v>
      </c>
      <c r="AY180" s="161" t="s">
        <v>141</v>
      </c>
    </row>
    <row r="181" spans="1:65" s="2" customFormat="1" ht="16.5" customHeight="1">
      <c r="A181" s="32"/>
      <c r="B181" s="144"/>
      <c r="C181" s="145" t="s">
        <v>223</v>
      </c>
      <c r="D181" s="145" t="s">
        <v>143</v>
      </c>
      <c r="E181" s="146" t="s">
        <v>224</v>
      </c>
      <c r="F181" s="147" t="s">
        <v>225</v>
      </c>
      <c r="G181" s="148" t="s">
        <v>158</v>
      </c>
      <c r="H181" s="149">
        <v>0.242</v>
      </c>
      <c r="I181" s="150"/>
      <c r="J181" s="151">
        <f>ROUND(I181*H181,2)</f>
        <v>0</v>
      </c>
      <c r="K181" s="152"/>
      <c r="L181" s="33"/>
      <c r="M181" s="153" t="s">
        <v>1</v>
      </c>
      <c r="N181" s="154" t="s">
        <v>42</v>
      </c>
      <c r="O181" s="58"/>
      <c r="P181" s="155">
        <f>O181*H181</f>
        <v>0</v>
      </c>
      <c r="Q181" s="155">
        <v>2.16</v>
      </c>
      <c r="R181" s="155">
        <f>Q181*H181</f>
        <v>0.5227200000000001</v>
      </c>
      <c r="S181" s="155">
        <v>0</v>
      </c>
      <c r="T181" s="156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7" t="s">
        <v>147</v>
      </c>
      <c r="AT181" s="157" t="s">
        <v>143</v>
      </c>
      <c r="AU181" s="157" t="s">
        <v>87</v>
      </c>
      <c r="AY181" s="17" t="s">
        <v>141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7" t="s">
        <v>85</v>
      </c>
      <c r="BK181" s="158">
        <f>ROUND(I181*H181,2)</f>
        <v>0</v>
      </c>
      <c r="BL181" s="17" t="s">
        <v>147</v>
      </c>
      <c r="BM181" s="157" t="s">
        <v>226</v>
      </c>
    </row>
    <row r="182" spans="2:51" s="15" customFormat="1" ht="11.25">
      <c r="B182" s="176"/>
      <c r="D182" s="160" t="s">
        <v>149</v>
      </c>
      <c r="E182" s="177" t="s">
        <v>1</v>
      </c>
      <c r="F182" s="178" t="s">
        <v>164</v>
      </c>
      <c r="H182" s="177" t="s">
        <v>1</v>
      </c>
      <c r="I182" s="179"/>
      <c r="L182" s="176"/>
      <c r="M182" s="180"/>
      <c r="N182" s="181"/>
      <c r="O182" s="181"/>
      <c r="P182" s="181"/>
      <c r="Q182" s="181"/>
      <c r="R182" s="181"/>
      <c r="S182" s="181"/>
      <c r="T182" s="182"/>
      <c r="AT182" s="177" t="s">
        <v>149</v>
      </c>
      <c r="AU182" s="177" t="s">
        <v>87</v>
      </c>
      <c r="AV182" s="15" t="s">
        <v>85</v>
      </c>
      <c r="AW182" s="15" t="s">
        <v>32</v>
      </c>
      <c r="AX182" s="15" t="s">
        <v>77</v>
      </c>
      <c r="AY182" s="177" t="s">
        <v>141</v>
      </c>
    </row>
    <row r="183" spans="2:51" s="13" customFormat="1" ht="11.25">
      <c r="B183" s="159"/>
      <c r="D183" s="160" t="s">
        <v>149</v>
      </c>
      <c r="E183" s="161" t="s">
        <v>1</v>
      </c>
      <c r="F183" s="162" t="s">
        <v>227</v>
      </c>
      <c r="H183" s="163">
        <v>0.242</v>
      </c>
      <c r="I183" s="164"/>
      <c r="L183" s="159"/>
      <c r="M183" s="165"/>
      <c r="N183" s="166"/>
      <c r="O183" s="166"/>
      <c r="P183" s="166"/>
      <c r="Q183" s="166"/>
      <c r="R183" s="166"/>
      <c r="S183" s="166"/>
      <c r="T183" s="167"/>
      <c r="AT183" s="161" t="s">
        <v>149</v>
      </c>
      <c r="AU183" s="161" t="s">
        <v>87</v>
      </c>
      <c r="AV183" s="13" t="s">
        <v>87</v>
      </c>
      <c r="AW183" s="13" t="s">
        <v>32</v>
      </c>
      <c r="AX183" s="13" t="s">
        <v>77</v>
      </c>
      <c r="AY183" s="161" t="s">
        <v>141</v>
      </c>
    </row>
    <row r="184" spans="2:51" s="14" customFormat="1" ht="11.25">
      <c r="B184" s="168"/>
      <c r="D184" s="160" t="s">
        <v>149</v>
      </c>
      <c r="E184" s="169" t="s">
        <v>1</v>
      </c>
      <c r="F184" s="170" t="s">
        <v>151</v>
      </c>
      <c r="H184" s="171">
        <v>0.242</v>
      </c>
      <c r="I184" s="172"/>
      <c r="L184" s="168"/>
      <c r="M184" s="173"/>
      <c r="N184" s="174"/>
      <c r="O184" s="174"/>
      <c r="P184" s="174"/>
      <c r="Q184" s="174"/>
      <c r="R184" s="174"/>
      <c r="S184" s="174"/>
      <c r="T184" s="175"/>
      <c r="AT184" s="169" t="s">
        <v>149</v>
      </c>
      <c r="AU184" s="169" t="s">
        <v>87</v>
      </c>
      <c r="AV184" s="14" t="s">
        <v>147</v>
      </c>
      <c r="AW184" s="14" t="s">
        <v>32</v>
      </c>
      <c r="AX184" s="14" t="s">
        <v>85</v>
      </c>
      <c r="AY184" s="169" t="s">
        <v>141</v>
      </c>
    </row>
    <row r="185" spans="1:65" s="2" customFormat="1" ht="16.5" customHeight="1">
      <c r="A185" s="32"/>
      <c r="B185" s="144"/>
      <c r="C185" s="145" t="s">
        <v>228</v>
      </c>
      <c r="D185" s="145" t="s">
        <v>143</v>
      </c>
      <c r="E185" s="146" t="s">
        <v>229</v>
      </c>
      <c r="F185" s="147" t="s">
        <v>230</v>
      </c>
      <c r="G185" s="148" t="s">
        <v>158</v>
      </c>
      <c r="H185" s="149">
        <v>4.046</v>
      </c>
      <c r="I185" s="150"/>
      <c r="J185" s="151">
        <f>ROUND(I185*H185,2)</f>
        <v>0</v>
      </c>
      <c r="K185" s="152"/>
      <c r="L185" s="33"/>
      <c r="M185" s="153" t="s">
        <v>1</v>
      </c>
      <c r="N185" s="154" t="s">
        <v>42</v>
      </c>
      <c r="O185" s="58"/>
      <c r="P185" s="155">
        <f>O185*H185</f>
        <v>0</v>
      </c>
      <c r="Q185" s="155">
        <v>1.98</v>
      </c>
      <c r="R185" s="155">
        <f>Q185*H185</f>
        <v>8.01108</v>
      </c>
      <c r="S185" s="155">
        <v>0</v>
      </c>
      <c r="T185" s="15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147</v>
      </c>
      <c r="AT185" s="157" t="s">
        <v>143</v>
      </c>
      <c r="AU185" s="157" t="s">
        <v>87</v>
      </c>
      <c r="AY185" s="17" t="s">
        <v>141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7" t="s">
        <v>85</v>
      </c>
      <c r="BK185" s="158">
        <f>ROUND(I185*H185,2)</f>
        <v>0</v>
      </c>
      <c r="BL185" s="17" t="s">
        <v>147</v>
      </c>
      <c r="BM185" s="157" t="s">
        <v>231</v>
      </c>
    </row>
    <row r="186" spans="2:51" s="13" customFormat="1" ht="11.25">
      <c r="B186" s="159"/>
      <c r="D186" s="160" t="s">
        <v>149</v>
      </c>
      <c r="E186" s="161" t="s">
        <v>1</v>
      </c>
      <c r="F186" s="162" t="s">
        <v>767</v>
      </c>
      <c r="H186" s="163">
        <v>4.046</v>
      </c>
      <c r="I186" s="164"/>
      <c r="L186" s="159"/>
      <c r="M186" s="165"/>
      <c r="N186" s="166"/>
      <c r="O186" s="166"/>
      <c r="P186" s="166"/>
      <c r="Q186" s="166"/>
      <c r="R186" s="166"/>
      <c r="S186" s="166"/>
      <c r="T186" s="167"/>
      <c r="AT186" s="161" t="s">
        <v>149</v>
      </c>
      <c r="AU186" s="161" t="s">
        <v>87</v>
      </c>
      <c r="AV186" s="13" t="s">
        <v>87</v>
      </c>
      <c r="AW186" s="13" t="s">
        <v>32</v>
      </c>
      <c r="AX186" s="13" t="s">
        <v>85</v>
      </c>
      <c r="AY186" s="161" t="s">
        <v>141</v>
      </c>
    </row>
    <row r="187" spans="1:65" s="2" customFormat="1" ht="16.5" customHeight="1">
      <c r="A187" s="32"/>
      <c r="B187" s="144"/>
      <c r="C187" s="145" t="s">
        <v>233</v>
      </c>
      <c r="D187" s="145" t="s">
        <v>143</v>
      </c>
      <c r="E187" s="146" t="s">
        <v>234</v>
      </c>
      <c r="F187" s="147" t="s">
        <v>235</v>
      </c>
      <c r="G187" s="148" t="s">
        <v>158</v>
      </c>
      <c r="H187" s="149">
        <v>26.782</v>
      </c>
      <c r="I187" s="150"/>
      <c r="J187" s="151">
        <f>ROUND(I187*H187,2)</f>
        <v>0</v>
      </c>
      <c r="K187" s="152"/>
      <c r="L187" s="33"/>
      <c r="M187" s="153" t="s">
        <v>1</v>
      </c>
      <c r="N187" s="154" t="s">
        <v>42</v>
      </c>
      <c r="O187" s="58"/>
      <c r="P187" s="155">
        <f>O187*H187</f>
        <v>0</v>
      </c>
      <c r="Q187" s="155">
        <v>2.50187</v>
      </c>
      <c r="R187" s="155">
        <f>Q187*H187</f>
        <v>67.00508234</v>
      </c>
      <c r="S187" s="155">
        <v>0</v>
      </c>
      <c r="T187" s="15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147</v>
      </c>
      <c r="AT187" s="157" t="s">
        <v>143</v>
      </c>
      <c r="AU187" s="157" t="s">
        <v>87</v>
      </c>
      <c r="AY187" s="17" t="s">
        <v>141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85</v>
      </c>
      <c r="BK187" s="158">
        <f>ROUND(I187*H187,2)</f>
        <v>0</v>
      </c>
      <c r="BL187" s="17" t="s">
        <v>147</v>
      </c>
      <c r="BM187" s="157" t="s">
        <v>236</v>
      </c>
    </row>
    <row r="188" spans="2:51" s="13" customFormat="1" ht="11.25">
      <c r="B188" s="159"/>
      <c r="D188" s="160" t="s">
        <v>149</v>
      </c>
      <c r="E188" s="161" t="s">
        <v>1</v>
      </c>
      <c r="F188" s="162" t="s">
        <v>768</v>
      </c>
      <c r="H188" s="163">
        <v>26.298</v>
      </c>
      <c r="I188" s="164"/>
      <c r="L188" s="159"/>
      <c r="M188" s="165"/>
      <c r="N188" s="166"/>
      <c r="O188" s="166"/>
      <c r="P188" s="166"/>
      <c r="Q188" s="166"/>
      <c r="R188" s="166"/>
      <c r="S188" s="166"/>
      <c r="T188" s="167"/>
      <c r="AT188" s="161" t="s">
        <v>149</v>
      </c>
      <c r="AU188" s="161" t="s">
        <v>87</v>
      </c>
      <c r="AV188" s="13" t="s">
        <v>87</v>
      </c>
      <c r="AW188" s="13" t="s">
        <v>32</v>
      </c>
      <c r="AX188" s="13" t="s">
        <v>77</v>
      </c>
      <c r="AY188" s="161" t="s">
        <v>141</v>
      </c>
    </row>
    <row r="189" spans="2:51" s="15" customFormat="1" ht="11.25">
      <c r="B189" s="176"/>
      <c r="D189" s="160" t="s">
        <v>149</v>
      </c>
      <c r="E189" s="177" t="s">
        <v>1</v>
      </c>
      <c r="F189" s="178" t="s">
        <v>164</v>
      </c>
      <c r="H189" s="177" t="s">
        <v>1</v>
      </c>
      <c r="I189" s="179"/>
      <c r="L189" s="176"/>
      <c r="M189" s="180"/>
      <c r="N189" s="181"/>
      <c r="O189" s="181"/>
      <c r="P189" s="181"/>
      <c r="Q189" s="181"/>
      <c r="R189" s="181"/>
      <c r="S189" s="181"/>
      <c r="T189" s="182"/>
      <c r="AT189" s="177" t="s">
        <v>149</v>
      </c>
      <c r="AU189" s="177" t="s">
        <v>87</v>
      </c>
      <c r="AV189" s="15" t="s">
        <v>85</v>
      </c>
      <c r="AW189" s="15" t="s">
        <v>32</v>
      </c>
      <c r="AX189" s="15" t="s">
        <v>77</v>
      </c>
      <c r="AY189" s="177" t="s">
        <v>141</v>
      </c>
    </row>
    <row r="190" spans="2:51" s="13" customFormat="1" ht="11.25">
      <c r="B190" s="159"/>
      <c r="D190" s="160" t="s">
        <v>149</v>
      </c>
      <c r="E190" s="161" t="s">
        <v>1</v>
      </c>
      <c r="F190" s="162" t="s">
        <v>238</v>
      </c>
      <c r="H190" s="163">
        <v>0.484</v>
      </c>
      <c r="I190" s="164"/>
      <c r="L190" s="159"/>
      <c r="M190" s="165"/>
      <c r="N190" s="166"/>
      <c r="O190" s="166"/>
      <c r="P190" s="166"/>
      <c r="Q190" s="166"/>
      <c r="R190" s="166"/>
      <c r="S190" s="166"/>
      <c r="T190" s="167"/>
      <c r="AT190" s="161" t="s">
        <v>149</v>
      </c>
      <c r="AU190" s="161" t="s">
        <v>87</v>
      </c>
      <c r="AV190" s="13" t="s">
        <v>87</v>
      </c>
      <c r="AW190" s="13" t="s">
        <v>32</v>
      </c>
      <c r="AX190" s="13" t="s">
        <v>77</v>
      </c>
      <c r="AY190" s="161" t="s">
        <v>141</v>
      </c>
    </row>
    <row r="191" spans="2:51" s="14" customFormat="1" ht="11.25">
      <c r="B191" s="168"/>
      <c r="D191" s="160" t="s">
        <v>149</v>
      </c>
      <c r="E191" s="169" t="s">
        <v>1</v>
      </c>
      <c r="F191" s="170" t="s">
        <v>151</v>
      </c>
      <c r="H191" s="171">
        <v>26.781999999999996</v>
      </c>
      <c r="I191" s="172"/>
      <c r="L191" s="168"/>
      <c r="M191" s="173"/>
      <c r="N191" s="174"/>
      <c r="O191" s="174"/>
      <c r="P191" s="174"/>
      <c r="Q191" s="174"/>
      <c r="R191" s="174"/>
      <c r="S191" s="174"/>
      <c r="T191" s="175"/>
      <c r="AT191" s="169" t="s">
        <v>149</v>
      </c>
      <c r="AU191" s="169" t="s">
        <v>87</v>
      </c>
      <c r="AV191" s="14" t="s">
        <v>147</v>
      </c>
      <c r="AW191" s="14" t="s">
        <v>32</v>
      </c>
      <c r="AX191" s="14" t="s">
        <v>85</v>
      </c>
      <c r="AY191" s="169" t="s">
        <v>141</v>
      </c>
    </row>
    <row r="192" spans="1:65" s="2" customFormat="1" ht="16.5" customHeight="1">
      <c r="A192" s="32"/>
      <c r="B192" s="144"/>
      <c r="C192" s="145" t="s">
        <v>239</v>
      </c>
      <c r="D192" s="145" t="s">
        <v>143</v>
      </c>
      <c r="E192" s="146" t="s">
        <v>240</v>
      </c>
      <c r="F192" s="147" t="s">
        <v>241</v>
      </c>
      <c r="G192" s="148" t="s">
        <v>196</v>
      </c>
      <c r="H192" s="149">
        <v>1.186</v>
      </c>
      <c r="I192" s="150"/>
      <c r="J192" s="151">
        <f>ROUND(I192*H192,2)</f>
        <v>0</v>
      </c>
      <c r="K192" s="152"/>
      <c r="L192" s="33"/>
      <c r="M192" s="153" t="s">
        <v>1</v>
      </c>
      <c r="N192" s="154" t="s">
        <v>42</v>
      </c>
      <c r="O192" s="58"/>
      <c r="P192" s="155">
        <f>O192*H192</f>
        <v>0</v>
      </c>
      <c r="Q192" s="155">
        <v>1.06277</v>
      </c>
      <c r="R192" s="155">
        <f>Q192*H192</f>
        <v>1.26044522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147</v>
      </c>
      <c r="AT192" s="157" t="s">
        <v>143</v>
      </c>
      <c r="AU192" s="157" t="s">
        <v>87</v>
      </c>
      <c r="AY192" s="17" t="s">
        <v>141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7" t="s">
        <v>85</v>
      </c>
      <c r="BK192" s="158">
        <f>ROUND(I192*H192,2)</f>
        <v>0</v>
      </c>
      <c r="BL192" s="17" t="s">
        <v>147</v>
      </c>
      <c r="BM192" s="157" t="s">
        <v>242</v>
      </c>
    </row>
    <row r="193" spans="2:51" s="13" customFormat="1" ht="11.25">
      <c r="B193" s="159"/>
      <c r="D193" s="160" t="s">
        <v>149</v>
      </c>
      <c r="E193" s="161" t="s">
        <v>1</v>
      </c>
      <c r="F193" s="162" t="s">
        <v>769</v>
      </c>
      <c r="H193" s="163">
        <v>1.172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149</v>
      </c>
      <c r="AU193" s="161" t="s">
        <v>87</v>
      </c>
      <c r="AV193" s="13" t="s">
        <v>87</v>
      </c>
      <c r="AW193" s="13" t="s">
        <v>32</v>
      </c>
      <c r="AX193" s="13" t="s">
        <v>77</v>
      </c>
      <c r="AY193" s="161" t="s">
        <v>141</v>
      </c>
    </row>
    <row r="194" spans="2:51" s="15" customFormat="1" ht="11.25">
      <c r="B194" s="176"/>
      <c r="D194" s="160" t="s">
        <v>149</v>
      </c>
      <c r="E194" s="177" t="s">
        <v>1</v>
      </c>
      <c r="F194" s="178" t="s">
        <v>164</v>
      </c>
      <c r="H194" s="177" t="s">
        <v>1</v>
      </c>
      <c r="I194" s="179"/>
      <c r="L194" s="176"/>
      <c r="M194" s="180"/>
      <c r="N194" s="181"/>
      <c r="O194" s="181"/>
      <c r="P194" s="181"/>
      <c r="Q194" s="181"/>
      <c r="R194" s="181"/>
      <c r="S194" s="181"/>
      <c r="T194" s="182"/>
      <c r="AT194" s="177" t="s">
        <v>149</v>
      </c>
      <c r="AU194" s="177" t="s">
        <v>87</v>
      </c>
      <c r="AV194" s="15" t="s">
        <v>85</v>
      </c>
      <c r="AW194" s="15" t="s">
        <v>32</v>
      </c>
      <c r="AX194" s="15" t="s">
        <v>77</v>
      </c>
      <c r="AY194" s="177" t="s">
        <v>141</v>
      </c>
    </row>
    <row r="195" spans="2:51" s="13" customFormat="1" ht="11.25">
      <c r="B195" s="159"/>
      <c r="D195" s="160" t="s">
        <v>149</v>
      </c>
      <c r="E195" s="161" t="s">
        <v>1</v>
      </c>
      <c r="F195" s="162" t="s">
        <v>244</v>
      </c>
      <c r="H195" s="163">
        <v>0.014</v>
      </c>
      <c r="I195" s="164"/>
      <c r="L195" s="159"/>
      <c r="M195" s="165"/>
      <c r="N195" s="166"/>
      <c r="O195" s="166"/>
      <c r="P195" s="166"/>
      <c r="Q195" s="166"/>
      <c r="R195" s="166"/>
      <c r="S195" s="166"/>
      <c r="T195" s="167"/>
      <c r="AT195" s="161" t="s">
        <v>149</v>
      </c>
      <c r="AU195" s="161" t="s">
        <v>87</v>
      </c>
      <c r="AV195" s="13" t="s">
        <v>87</v>
      </c>
      <c r="AW195" s="13" t="s">
        <v>32</v>
      </c>
      <c r="AX195" s="13" t="s">
        <v>77</v>
      </c>
      <c r="AY195" s="161" t="s">
        <v>141</v>
      </c>
    </row>
    <row r="196" spans="2:51" s="14" customFormat="1" ht="11.25">
      <c r="B196" s="168"/>
      <c r="D196" s="160" t="s">
        <v>149</v>
      </c>
      <c r="E196" s="169" t="s">
        <v>1</v>
      </c>
      <c r="F196" s="170" t="s">
        <v>151</v>
      </c>
      <c r="H196" s="171">
        <v>1.186</v>
      </c>
      <c r="I196" s="172"/>
      <c r="L196" s="168"/>
      <c r="M196" s="173"/>
      <c r="N196" s="174"/>
      <c r="O196" s="174"/>
      <c r="P196" s="174"/>
      <c r="Q196" s="174"/>
      <c r="R196" s="174"/>
      <c r="S196" s="174"/>
      <c r="T196" s="175"/>
      <c r="AT196" s="169" t="s">
        <v>149</v>
      </c>
      <c r="AU196" s="169" t="s">
        <v>87</v>
      </c>
      <c r="AV196" s="14" t="s">
        <v>147</v>
      </c>
      <c r="AW196" s="14" t="s">
        <v>32</v>
      </c>
      <c r="AX196" s="14" t="s">
        <v>85</v>
      </c>
      <c r="AY196" s="169" t="s">
        <v>141</v>
      </c>
    </row>
    <row r="197" spans="1:65" s="2" customFormat="1" ht="21.75" customHeight="1">
      <c r="A197" s="32"/>
      <c r="B197" s="144"/>
      <c r="C197" s="145" t="s">
        <v>245</v>
      </c>
      <c r="D197" s="145" t="s">
        <v>143</v>
      </c>
      <c r="E197" s="146" t="s">
        <v>246</v>
      </c>
      <c r="F197" s="147" t="s">
        <v>247</v>
      </c>
      <c r="G197" s="148" t="s">
        <v>146</v>
      </c>
      <c r="H197" s="149">
        <v>2.4</v>
      </c>
      <c r="I197" s="150"/>
      <c r="J197" s="151">
        <f>ROUND(I197*H197,2)</f>
        <v>0</v>
      </c>
      <c r="K197" s="152"/>
      <c r="L197" s="33"/>
      <c r="M197" s="153" t="s">
        <v>1</v>
      </c>
      <c r="N197" s="154" t="s">
        <v>42</v>
      </c>
      <c r="O197" s="58"/>
      <c r="P197" s="155">
        <f>O197*H197</f>
        <v>0</v>
      </c>
      <c r="Q197" s="155">
        <v>0.47326</v>
      </c>
      <c r="R197" s="155">
        <f>Q197*H197</f>
        <v>1.135824</v>
      </c>
      <c r="S197" s="155">
        <v>0</v>
      </c>
      <c r="T197" s="15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147</v>
      </c>
      <c r="AT197" s="157" t="s">
        <v>143</v>
      </c>
      <c r="AU197" s="157" t="s">
        <v>87</v>
      </c>
      <c r="AY197" s="17" t="s">
        <v>141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7" t="s">
        <v>85</v>
      </c>
      <c r="BK197" s="158">
        <f>ROUND(I197*H197,2)</f>
        <v>0</v>
      </c>
      <c r="BL197" s="17" t="s">
        <v>147</v>
      </c>
      <c r="BM197" s="157" t="s">
        <v>248</v>
      </c>
    </row>
    <row r="198" spans="2:51" s="15" customFormat="1" ht="11.25">
      <c r="B198" s="176"/>
      <c r="D198" s="160" t="s">
        <v>149</v>
      </c>
      <c r="E198" s="177" t="s">
        <v>1</v>
      </c>
      <c r="F198" s="178" t="s">
        <v>164</v>
      </c>
      <c r="H198" s="177" t="s">
        <v>1</v>
      </c>
      <c r="I198" s="179"/>
      <c r="L198" s="176"/>
      <c r="M198" s="180"/>
      <c r="N198" s="181"/>
      <c r="O198" s="181"/>
      <c r="P198" s="181"/>
      <c r="Q198" s="181"/>
      <c r="R198" s="181"/>
      <c r="S198" s="181"/>
      <c r="T198" s="182"/>
      <c r="AT198" s="177" t="s">
        <v>149</v>
      </c>
      <c r="AU198" s="177" t="s">
        <v>87</v>
      </c>
      <c r="AV198" s="15" t="s">
        <v>85</v>
      </c>
      <c r="AW198" s="15" t="s">
        <v>32</v>
      </c>
      <c r="AX198" s="15" t="s">
        <v>77</v>
      </c>
      <c r="AY198" s="177" t="s">
        <v>141</v>
      </c>
    </row>
    <row r="199" spans="2:51" s="13" customFormat="1" ht="11.25">
      <c r="B199" s="159"/>
      <c r="D199" s="160" t="s">
        <v>149</v>
      </c>
      <c r="E199" s="161" t="s">
        <v>1</v>
      </c>
      <c r="F199" s="162" t="s">
        <v>249</v>
      </c>
      <c r="H199" s="163">
        <v>2.4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149</v>
      </c>
      <c r="AU199" s="161" t="s">
        <v>87</v>
      </c>
      <c r="AV199" s="13" t="s">
        <v>87</v>
      </c>
      <c r="AW199" s="13" t="s">
        <v>32</v>
      </c>
      <c r="AX199" s="13" t="s">
        <v>77</v>
      </c>
      <c r="AY199" s="161" t="s">
        <v>141</v>
      </c>
    </row>
    <row r="200" spans="2:51" s="14" customFormat="1" ht="11.25">
      <c r="B200" s="168"/>
      <c r="D200" s="160" t="s">
        <v>149</v>
      </c>
      <c r="E200" s="169" t="s">
        <v>1</v>
      </c>
      <c r="F200" s="170" t="s">
        <v>151</v>
      </c>
      <c r="H200" s="171">
        <v>2.4</v>
      </c>
      <c r="I200" s="172"/>
      <c r="L200" s="168"/>
      <c r="M200" s="173"/>
      <c r="N200" s="174"/>
      <c r="O200" s="174"/>
      <c r="P200" s="174"/>
      <c r="Q200" s="174"/>
      <c r="R200" s="174"/>
      <c r="S200" s="174"/>
      <c r="T200" s="175"/>
      <c r="AT200" s="169" t="s">
        <v>149</v>
      </c>
      <c r="AU200" s="169" t="s">
        <v>87</v>
      </c>
      <c r="AV200" s="14" t="s">
        <v>147</v>
      </c>
      <c r="AW200" s="14" t="s">
        <v>32</v>
      </c>
      <c r="AX200" s="14" t="s">
        <v>85</v>
      </c>
      <c r="AY200" s="169" t="s">
        <v>141</v>
      </c>
    </row>
    <row r="201" spans="1:65" s="2" customFormat="1" ht="16.5" customHeight="1">
      <c r="A201" s="32"/>
      <c r="B201" s="144"/>
      <c r="C201" s="145" t="s">
        <v>7</v>
      </c>
      <c r="D201" s="145" t="s">
        <v>143</v>
      </c>
      <c r="E201" s="146" t="s">
        <v>250</v>
      </c>
      <c r="F201" s="147" t="s">
        <v>251</v>
      </c>
      <c r="G201" s="148" t="s">
        <v>196</v>
      </c>
      <c r="H201" s="149">
        <v>0.025</v>
      </c>
      <c r="I201" s="150"/>
      <c r="J201" s="151">
        <f>ROUND(I201*H201,2)</f>
        <v>0</v>
      </c>
      <c r="K201" s="152"/>
      <c r="L201" s="33"/>
      <c r="M201" s="153" t="s">
        <v>1</v>
      </c>
      <c r="N201" s="154" t="s">
        <v>42</v>
      </c>
      <c r="O201" s="58"/>
      <c r="P201" s="155">
        <f>O201*H201</f>
        <v>0</v>
      </c>
      <c r="Q201" s="155">
        <v>1.0594</v>
      </c>
      <c r="R201" s="155">
        <f>Q201*H201</f>
        <v>0.026484999999999998</v>
      </c>
      <c r="S201" s="155">
        <v>0</v>
      </c>
      <c r="T201" s="156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7" t="s">
        <v>147</v>
      </c>
      <c r="AT201" s="157" t="s">
        <v>143</v>
      </c>
      <c r="AU201" s="157" t="s">
        <v>87</v>
      </c>
      <c r="AY201" s="17" t="s">
        <v>141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7" t="s">
        <v>85</v>
      </c>
      <c r="BK201" s="158">
        <f>ROUND(I201*H201,2)</f>
        <v>0</v>
      </c>
      <c r="BL201" s="17" t="s">
        <v>147</v>
      </c>
      <c r="BM201" s="157" t="s">
        <v>252</v>
      </c>
    </row>
    <row r="202" spans="2:51" s="15" customFormat="1" ht="11.25">
      <c r="B202" s="176"/>
      <c r="D202" s="160" t="s">
        <v>149</v>
      </c>
      <c r="E202" s="177" t="s">
        <v>1</v>
      </c>
      <c r="F202" s="178" t="s">
        <v>164</v>
      </c>
      <c r="H202" s="177" t="s">
        <v>1</v>
      </c>
      <c r="I202" s="179"/>
      <c r="L202" s="176"/>
      <c r="M202" s="180"/>
      <c r="N202" s="181"/>
      <c r="O202" s="181"/>
      <c r="P202" s="181"/>
      <c r="Q202" s="181"/>
      <c r="R202" s="181"/>
      <c r="S202" s="181"/>
      <c r="T202" s="182"/>
      <c r="AT202" s="177" t="s">
        <v>149</v>
      </c>
      <c r="AU202" s="177" t="s">
        <v>87</v>
      </c>
      <c r="AV202" s="15" t="s">
        <v>85</v>
      </c>
      <c r="AW202" s="15" t="s">
        <v>32</v>
      </c>
      <c r="AX202" s="15" t="s">
        <v>77</v>
      </c>
      <c r="AY202" s="177" t="s">
        <v>141</v>
      </c>
    </row>
    <row r="203" spans="2:51" s="13" customFormat="1" ht="11.25">
      <c r="B203" s="159"/>
      <c r="D203" s="160" t="s">
        <v>149</v>
      </c>
      <c r="E203" s="161" t="s">
        <v>1</v>
      </c>
      <c r="F203" s="162" t="s">
        <v>253</v>
      </c>
      <c r="H203" s="163">
        <v>0.012</v>
      </c>
      <c r="I203" s="164"/>
      <c r="L203" s="159"/>
      <c r="M203" s="165"/>
      <c r="N203" s="166"/>
      <c r="O203" s="166"/>
      <c r="P203" s="166"/>
      <c r="Q203" s="166"/>
      <c r="R203" s="166"/>
      <c r="S203" s="166"/>
      <c r="T203" s="167"/>
      <c r="AT203" s="161" t="s">
        <v>149</v>
      </c>
      <c r="AU203" s="161" t="s">
        <v>87</v>
      </c>
      <c r="AV203" s="13" t="s">
        <v>87</v>
      </c>
      <c r="AW203" s="13" t="s">
        <v>32</v>
      </c>
      <c r="AX203" s="13" t="s">
        <v>77</v>
      </c>
      <c r="AY203" s="161" t="s">
        <v>141</v>
      </c>
    </row>
    <row r="204" spans="2:51" s="13" customFormat="1" ht="11.25">
      <c r="B204" s="159"/>
      <c r="D204" s="160" t="s">
        <v>149</v>
      </c>
      <c r="E204" s="161" t="s">
        <v>1</v>
      </c>
      <c r="F204" s="162" t="s">
        <v>254</v>
      </c>
      <c r="H204" s="163">
        <v>0.013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149</v>
      </c>
      <c r="AU204" s="161" t="s">
        <v>87</v>
      </c>
      <c r="AV204" s="13" t="s">
        <v>87</v>
      </c>
      <c r="AW204" s="13" t="s">
        <v>32</v>
      </c>
      <c r="AX204" s="13" t="s">
        <v>77</v>
      </c>
      <c r="AY204" s="161" t="s">
        <v>141</v>
      </c>
    </row>
    <row r="205" spans="2:51" s="14" customFormat="1" ht="11.25">
      <c r="B205" s="168"/>
      <c r="D205" s="160" t="s">
        <v>149</v>
      </c>
      <c r="E205" s="169" t="s">
        <v>1</v>
      </c>
      <c r="F205" s="170" t="s">
        <v>151</v>
      </c>
      <c r="H205" s="171">
        <v>0.025</v>
      </c>
      <c r="I205" s="172"/>
      <c r="L205" s="168"/>
      <c r="M205" s="173"/>
      <c r="N205" s="174"/>
      <c r="O205" s="174"/>
      <c r="P205" s="174"/>
      <c r="Q205" s="174"/>
      <c r="R205" s="174"/>
      <c r="S205" s="174"/>
      <c r="T205" s="175"/>
      <c r="AT205" s="169" t="s">
        <v>149</v>
      </c>
      <c r="AU205" s="169" t="s">
        <v>87</v>
      </c>
      <c r="AV205" s="14" t="s">
        <v>147</v>
      </c>
      <c r="AW205" s="14" t="s">
        <v>32</v>
      </c>
      <c r="AX205" s="14" t="s">
        <v>85</v>
      </c>
      <c r="AY205" s="169" t="s">
        <v>141</v>
      </c>
    </row>
    <row r="206" spans="2:63" s="12" customFormat="1" ht="22.9" customHeight="1">
      <c r="B206" s="131"/>
      <c r="D206" s="132" t="s">
        <v>76</v>
      </c>
      <c r="E206" s="142" t="s">
        <v>147</v>
      </c>
      <c r="F206" s="142" t="s">
        <v>266</v>
      </c>
      <c r="I206" s="134"/>
      <c r="J206" s="143">
        <f>BK206</f>
        <v>0</v>
      </c>
      <c r="L206" s="131"/>
      <c r="M206" s="136"/>
      <c r="N206" s="137"/>
      <c r="O206" s="137"/>
      <c r="P206" s="138">
        <f>SUM(P207:P209)</f>
        <v>0</v>
      </c>
      <c r="Q206" s="137"/>
      <c r="R206" s="138">
        <f>SUM(R207:R209)</f>
        <v>8.933888249999999</v>
      </c>
      <c r="S206" s="137"/>
      <c r="T206" s="139">
        <f>SUM(T207:T209)</f>
        <v>0</v>
      </c>
      <c r="AR206" s="132" t="s">
        <v>85</v>
      </c>
      <c r="AT206" s="140" t="s">
        <v>76</v>
      </c>
      <c r="AU206" s="140" t="s">
        <v>85</v>
      </c>
      <c r="AY206" s="132" t="s">
        <v>141</v>
      </c>
      <c r="BK206" s="141">
        <f>SUM(BK207:BK209)</f>
        <v>0</v>
      </c>
    </row>
    <row r="207" spans="1:65" s="2" customFormat="1" ht="16.5" customHeight="1">
      <c r="A207" s="32"/>
      <c r="B207" s="144"/>
      <c r="C207" s="145" t="s">
        <v>256</v>
      </c>
      <c r="D207" s="145" t="s">
        <v>143</v>
      </c>
      <c r="E207" s="146" t="s">
        <v>268</v>
      </c>
      <c r="F207" s="147" t="s">
        <v>269</v>
      </c>
      <c r="G207" s="148" t="s">
        <v>158</v>
      </c>
      <c r="H207" s="149">
        <v>4.725</v>
      </c>
      <c r="I207" s="150"/>
      <c r="J207" s="151">
        <f>ROUND(I207*H207,2)</f>
        <v>0</v>
      </c>
      <c r="K207" s="152"/>
      <c r="L207" s="33"/>
      <c r="M207" s="153" t="s">
        <v>1</v>
      </c>
      <c r="N207" s="154" t="s">
        <v>42</v>
      </c>
      <c r="O207" s="58"/>
      <c r="P207" s="155">
        <f>O207*H207</f>
        <v>0</v>
      </c>
      <c r="Q207" s="155">
        <v>1.89077</v>
      </c>
      <c r="R207" s="155">
        <f>Q207*H207</f>
        <v>8.933888249999999</v>
      </c>
      <c r="S207" s="155">
        <v>0</v>
      </c>
      <c r="T207" s="156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7" t="s">
        <v>147</v>
      </c>
      <c r="AT207" s="157" t="s">
        <v>143</v>
      </c>
      <c r="AU207" s="157" t="s">
        <v>87</v>
      </c>
      <c r="AY207" s="17" t="s">
        <v>141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7" t="s">
        <v>85</v>
      </c>
      <c r="BK207" s="158">
        <f>ROUND(I207*H207,2)</f>
        <v>0</v>
      </c>
      <c r="BL207" s="17" t="s">
        <v>147</v>
      </c>
      <c r="BM207" s="157" t="s">
        <v>770</v>
      </c>
    </row>
    <row r="208" spans="2:51" s="13" customFormat="1" ht="11.25">
      <c r="B208" s="159"/>
      <c r="D208" s="160" t="s">
        <v>149</v>
      </c>
      <c r="E208" s="161" t="s">
        <v>1</v>
      </c>
      <c r="F208" s="162" t="s">
        <v>758</v>
      </c>
      <c r="H208" s="163">
        <v>4.725</v>
      </c>
      <c r="I208" s="164"/>
      <c r="L208" s="159"/>
      <c r="M208" s="165"/>
      <c r="N208" s="166"/>
      <c r="O208" s="166"/>
      <c r="P208" s="166"/>
      <c r="Q208" s="166"/>
      <c r="R208" s="166"/>
      <c r="S208" s="166"/>
      <c r="T208" s="167"/>
      <c r="AT208" s="161" t="s">
        <v>149</v>
      </c>
      <c r="AU208" s="161" t="s">
        <v>87</v>
      </c>
      <c r="AV208" s="13" t="s">
        <v>87</v>
      </c>
      <c r="AW208" s="13" t="s">
        <v>32</v>
      </c>
      <c r="AX208" s="13" t="s">
        <v>77</v>
      </c>
      <c r="AY208" s="161" t="s">
        <v>141</v>
      </c>
    </row>
    <row r="209" spans="2:51" s="14" customFormat="1" ht="11.25">
      <c r="B209" s="168"/>
      <c r="D209" s="160" t="s">
        <v>149</v>
      </c>
      <c r="E209" s="169" t="s">
        <v>1</v>
      </c>
      <c r="F209" s="170" t="s">
        <v>151</v>
      </c>
      <c r="H209" s="171">
        <v>4.725</v>
      </c>
      <c r="I209" s="172"/>
      <c r="L209" s="168"/>
      <c r="M209" s="173"/>
      <c r="N209" s="174"/>
      <c r="O209" s="174"/>
      <c r="P209" s="174"/>
      <c r="Q209" s="174"/>
      <c r="R209" s="174"/>
      <c r="S209" s="174"/>
      <c r="T209" s="175"/>
      <c r="AT209" s="169" t="s">
        <v>149</v>
      </c>
      <c r="AU209" s="169" t="s">
        <v>87</v>
      </c>
      <c r="AV209" s="14" t="s">
        <v>147</v>
      </c>
      <c r="AW209" s="14" t="s">
        <v>32</v>
      </c>
      <c r="AX209" s="14" t="s">
        <v>85</v>
      </c>
      <c r="AY209" s="169" t="s">
        <v>141</v>
      </c>
    </row>
    <row r="210" spans="2:63" s="12" customFormat="1" ht="22.9" customHeight="1">
      <c r="B210" s="131"/>
      <c r="D210" s="132" t="s">
        <v>76</v>
      </c>
      <c r="E210" s="142" t="s">
        <v>166</v>
      </c>
      <c r="F210" s="142" t="s">
        <v>271</v>
      </c>
      <c r="I210" s="134"/>
      <c r="J210" s="143">
        <f>BK210</f>
        <v>0</v>
      </c>
      <c r="L210" s="131"/>
      <c r="M210" s="136"/>
      <c r="N210" s="137"/>
      <c r="O210" s="137"/>
      <c r="P210" s="138">
        <f>SUM(P211:P217)</f>
        <v>0</v>
      </c>
      <c r="Q210" s="137"/>
      <c r="R210" s="138">
        <f>SUM(R211:R217)</f>
        <v>123.12346749999999</v>
      </c>
      <c r="S210" s="137"/>
      <c r="T210" s="139">
        <f>SUM(T211:T217)</f>
        <v>0</v>
      </c>
      <c r="AR210" s="132" t="s">
        <v>85</v>
      </c>
      <c r="AT210" s="140" t="s">
        <v>76</v>
      </c>
      <c r="AU210" s="140" t="s">
        <v>85</v>
      </c>
      <c r="AY210" s="132" t="s">
        <v>141</v>
      </c>
      <c r="BK210" s="141">
        <f>SUM(BK211:BK217)</f>
        <v>0</v>
      </c>
    </row>
    <row r="211" spans="1:65" s="2" customFormat="1" ht="16.5" customHeight="1">
      <c r="A211" s="32"/>
      <c r="B211" s="144"/>
      <c r="C211" s="145" t="s">
        <v>261</v>
      </c>
      <c r="D211" s="145" t="s">
        <v>143</v>
      </c>
      <c r="E211" s="146" t="s">
        <v>273</v>
      </c>
      <c r="F211" s="147" t="s">
        <v>274</v>
      </c>
      <c r="G211" s="148" t="s">
        <v>146</v>
      </c>
      <c r="H211" s="149">
        <v>202.29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42</v>
      </c>
      <c r="O211" s="58"/>
      <c r="P211" s="155">
        <f>O211*H211</f>
        <v>0</v>
      </c>
      <c r="Q211" s="155">
        <v>0.277</v>
      </c>
      <c r="R211" s="155">
        <f>Q211*H211</f>
        <v>56.034330000000004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147</v>
      </c>
      <c r="AT211" s="157" t="s">
        <v>143</v>
      </c>
      <c r="AU211" s="157" t="s">
        <v>87</v>
      </c>
      <c r="AY211" s="17" t="s">
        <v>141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85</v>
      </c>
      <c r="BK211" s="158">
        <f>ROUND(I211*H211,2)</f>
        <v>0</v>
      </c>
      <c r="BL211" s="17" t="s">
        <v>147</v>
      </c>
      <c r="BM211" s="157" t="s">
        <v>275</v>
      </c>
    </row>
    <row r="212" spans="1:65" s="2" customFormat="1" ht="16.5" customHeight="1">
      <c r="A212" s="32"/>
      <c r="B212" s="144"/>
      <c r="C212" s="145" t="s">
        <v>267</v>
      </c>
      <c r="D212" s="145" t="s">
        <v>143</v>
      </c>
      <c r="E212" s="146" t="s">
        <v>277</v>
      </c>
      <c r="F212" s="147" t="s">
        <v>278</v>
      </c>
      <c r="G212" s="148" t="s">
        <v>146</v>
      </c>
      <c r="H212" s="149">
        <v>202.29</v>
      </c>
      <c r="I212" s="150"/>
      <c r="J212" s="151">
        <f>ROUND(I212*H212,2)</f>
        <v>0</v>
      </c>
      <c r="K212" s="152"/>
      <c r="L212" s="33"/>
      <c r="M212" s="153" t="s">
        <v>1</v>
      </c>
      <c r="N212" s="154" t="s">
        <v>42</v>
      </c>
      <c r="O212" s="58"/>
      <c r="P212" s="155">
        <f>O212*H212</f>
        <v>0</v>
      </c>
      <c r="Q212" s="155">
        <v>0.322</v>
      </c>
      <c r="R212" s="155">
        <f>Q212*H212</f>
        <v>65.13738</v>
      </c>
      <c r="S212" s="155">
        <v>0</v>
      </c>
      <c r="T212" s="15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147</v>
      </c>
      <c r="AT212" s="157" t="s">
        <v>143</v>
      </c>
      <c r="AU212" s="157" t="s">
        <v>87</v>
      </c>
      <c r="AY212" s="17" t="s">
        <v>141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7" t="s">
        <v>85</v>
      </c>
      <c r="BK212" s="158">
        <f>ROUND(I212*H212,2)</f>
        <v>0</v>
      </c>
      <c r="BL212" s="17" t="s">
        <v>147</v>
      </c>
      <c r="BM212" s="157" t="s">
        <v>279</v>
      </c>
    </row>
    <row r="213" spans="1:65" s="2" customFormat="1" ht="16.5" customHeight="1">
      <c r="A213" s="32"/>
      <c r="B213" s="144"/>
      <c r="C213" s="145" t="s">
        <v>272</v>
      </c>
      <c r="D213" s="145" t="s">
        <v>143</v>
      </c>
      <c r="E213" s="146" t="s">
        <v>281</v>
      </c>
      <c r="F213" s="147" t="s">
        <v>282</v>
      </c>
      <c r="G213" s="148" t="s">
        <v>146</v>
      </c>
      <c r="H213" s="149">
        <v>2.75</v>
      </c>
      <c r="I213" s="150"/>
      <c r="J213" s="151">
        <f>ROUND(I213*H213,2)</f>
        <v>0</v>
      </c>
      <c r="K213" s="152"/>
      <c r="L213" s="33"/>
      <c r="M213" s="153" t="s">
        <v>1</v>
      </c>
      <c r="N213" s="154" t="s">
        <v>42</v>
      </c>
      <c r="O213" s="58"/>
      <c r="P213" s="155">
        <f>O213*H213</f>
        <v>0</v>
      </c>
      <c r="Q213" s="155">
        <v>0.46</v>
      </c>
      <c r="R213" s="155">
        <f>Q213*H213</f>
        <v>1.2650000000000001</v>
      </c>
      <c r="S213" s="155">
        <v>0</v>
      </c>
      <c r="T213" s="156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57" t="s">
        <v>147</v>
      </c>
      <c r="AT213" s="157" t="s">
        <v>143</v>
      </c>
      <c r="AU213" s="157" t="s">
        <v>87</v>
      </c>
      <c r="AY213" s="17" t="s">
        <v>141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7" t="s">
        <v>85</v>
      </c>
      <c r="BK213" s="158">
        <f>ROUND(I213*H213,2)</f>
        <v>0</v>
      </c>
      <c r="BL213" s="17" t="s">
        <v>147</v>
      </c>
      <c r="BM213" s="157" t="s">
        <v>771</v>
      </c>
    </row>
    <row r="214" spans="2:51" s="13" customFormat="1" ht="11.25">
      <c r="B214" s="159"/>
      <c r="D214" s="160" t="s">
        <v>149</v>
      </c>
      <c r="E214" s="161" t="s">
        <v>1</v>
      </c>
      <c r="F214" s="162" t="s">
        <v>691</v>
      </c>
      <c r="H214" s="163">
        <v>2.75</v>
      </c>
      <c r="I214" s="164"/>
      <c r="L214" s="159"/>
      <c r="M214" s="165"/>
      <c r="N214" s="166"/>
      <c r="O214" s="166"/>
      <c r="P214" s="166"/>
      <c r="Q214" s="166"/>
      <c r="R214" s="166"/>
      <c r="S214" s="166"/>
      <c r="T214" s="167"/>
      <c r="AT214" s="161" t="s">
        <v>149</v>
      </c>
      <c r="AU214" s="161" t="s">
        <v>87</v>
      </c>
      <c r="AV214" s="13" t="s">
        <v>87</v>
      </c>
      <c r="AW214" s="13" t="s">
        <v>32</v>
      </c>
      <c r="AX214" s="13" t="s">
        <v>77</v>
      </c>
      <c r="AY214" s="161" t="s">
        <v>141</v>
      </c>
    </row>
    <row r="215" spans="2:51" s="14" customFormat="1" ht="11.25">
      <c r="B215" s="168"/>
      <c r="D215" s="160" t="s">
        <v>149</v>
      </c>
      <c r="E215" s="169" t="s">
        <v>1</v>
      </c>
      <c r="F215" s="170" t="s">
        <v>151</v>
      </c>
      <c r="H215" s="171">
        <v>2.75</v>
      </c>
      <c r="I215" s="172"/>
      <c r="L215" s="168"/>
      <c r="M215" s="173"/>
      <c r="N215" s="174"/>
      <c r="O215" s="174"/>
      <c r="P215" s="174"/>
      <c r="Q215" s="174"/>
      <c r="R215" s="174"/>
      <c r="S215" s="174"/>
      <c r="T215" s="175"/>
      <c r="AT215" s="169" t="s">
        <v>149</v>
      </c>
      <c r="AU215" s="169" t="s">
        <v>87</v>
      </c>
      <c r="AV215" s="14" t="s">
        <v>147</v>
      </c>
      <c r="AW215" s="14" t="s">
        <v>32</v>
      </c>
      <c r="AX215" s="14" t="s">
        <v>85</v>
      </c>
      <c r="AY215" s="169" t="s">
        <v>141</v>
      </c>
    </row>
    <row r="216" spans="1:65" s="2" customFormat="1" ht="16.5" customHeight="1">
      <c r="A216" s="32"/>
      <c r="B216" s="144"/>
      <c r="C216" s="145" t="s">
        <v>276</v>
      </c>
      <c r="D216" s="145" t="s">
        <v>143</v>
      </c>
      <c r="E216" s="146" t="s">
        <v>285</v>
      </c>
      <c r="F216" s="147" t="s">
        <v>286</v>
      </c>
      <c r="G216" s="148" t="s">
        <v>146</v>
      </c>
      <c r="H216" s="149">
        <v>2.75</v>
      </c>
      <c r="I216" s="150"/>
      <c r="J216" s="151">
        <f>ROUND(I216*H216,2)</f>
        <v>0</v>
      </c>
      <c r="K216" s="152"/>
      <c r="L216" s="33"/>
      <c r="M216" s="153" t="s">
        <v>1</v>
      </c>
      <c r="N216" s="154" t="s">
        <v>42</v>
      </c>
      <c r="O216" s="58"/>
      <c r="P216" s="155">
        <f>O216*H216</f>
        <v>0</v>
      </c>
      <c r="Q216" s="155">
        <v>0.00051</v>
      </c>
      <c r="R216" s="155">
        <f>Q216*H216</f>
        <v>0.0014025</v>
      </c>
      <c r="S216" s="155">
        <v>0</v>
      </c>
      <c r="T216" s="15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147</v>
      </c>
      <c r="AT216" s="157" t="s">
        <v>143</v>
      </c>
      <c r="AU216" s="157" t="s">
        <v>87</v>
      </c>
      <c r="AY216" s="17" t="s">
        <v>141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7" t="s">
        <v>85</v>
      </c>
      <c r="BK216" s="158">
        <f>ROUND(I216*H216,2)</f>
        <v>0</v>
      </c>
      <c r="BL216" s="17" t="s">
        <v>147</v>
      </c>
      <c r="BM216" s="157" t="s">
        <v>772</v>
      </c>
    </row>
    <row r="217" spans="1:65" s="2" customFormat="1" ht="16.5" customHeight="1">
      <c r="A217" s="32"/>
      <c r="B217" s="144"/>
      <c r="C217" s="145" t="s">
        <v>280</v>
      </c>
      <c r="D217" s="145" t="s">
        <v>143</v>
      </c>
      <c r="E217" s="146" t="s">
        <v>289</v>
      </c>
      <c r="F217" s="147" t="s">
        <v>290</v>
      </c>
      <c r="G217" s="148" t="s">
        <v>146</v>
      </c>
      <c r="H217" s="149">
        <v>2.75</v>
      </c>
      <c r="I217" s="150"/>
      <c r="J217" s="151">
        <f>ROUND(I217*H217,2)</f>
        <v>0</v>
      </c>
      <c r="K217" s="152"/>
      <c r="L217" s="33"/>
      <c r="M217" s="153" t="s">
        <v>1</v>
      </c>
      <c r="N217" s="154" t="s">
        <v>42</v>
      </c>
      <c r="O217" s="58"/>
      <c r="P217" s="155">
        <f>O217*H217</f>
        <v>0</v>
      </c>
      <c r="Q217" s="155">
        <v>0.24922</v>
      </c>
      <c r="R217" s="155">
        <f>Q217*H217</f>
        <v>0.6853549999999999</v>
      </c>
      <c r="S217" s="155">
        <v>0</v>
      </c>
      <c r="T217" s="15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147</v>
      </c>
      <c r="AT217" s="157" t="s">
        <v>143</v>
      </c>
      <c r="AU217" s="157" t="s">
        <v>87</v>
      </c>
      <c r="AY217" s="17" t="s">
        <v>141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7" t="s">
        <v>85</v>
      </c>
      <c r="BK217" s="158">
        <f>ROUND(I217*H217,2)</f>
        <v>0</v>
      </c>
      <c r="BL217" s="17" t="s">
        <v>147</v>
      </c>
      <c r="BM217" s="157" t="s">
        <v>773</v>
      </c>
    </row>
    <row r="218" spans="2:63" s="12" customFormat="1" ht="22.9" customHeight="1">
      <c r="B218" s="131"/>
      <c r="D218" s="132" t="s">
        <v>76</v>
      </c>
      <c r="E218" s="142" t="s">
        <v>172</v>
      </c>
      <c r="F218" s="142" t="s">
        <v>292</v>
      </c>
      <c r="I218" s="134"/>
      <c r="J218" s="143">
        <f>BK218</f>
        <v>0</v>
      </c>
      <c r="L218" s="131"/>
      <c r="M218" s="136"/>
      <c r="N218" s="137"/>
      <c r="O218" s="137"/>
      <c r="P218" s="138">
        <f>SUM(P219:P245)</f>
        <v>0</v>
      </c>
      <c r="Q218" s="137"/>
      <c r="R218" s="138">
        <f>SUM(R219:R245)</f>
        <v>24.1386422</v>
      </c>
      <c r="S218" s="137"/>
      <c r="T218" s="139">
        <f>SUM(T219:T245)</f>
        <v>0</v>
      </c>
      <c r="AR218" s="132" t="s">
        <v>85</v>
      </c>
      <c r="AT218" s="140" t="s">
        <v>76</v>
      </c>
      <c r="AU218" s="140" t="s">
        <v>85</v>
      </c>
      <c r="AY218" s="132" t="s">
        <v>141</v>
      </c>
      <c r="BK218" s="141">
        <f>SUM(BK219:BK245)</f>
        <v>0</v>
      </c>
    </row>
    <row r="219" spans="1:65" s="2" customFormat="1" ht="16.5" customHeight="1">
      <c r="A219" s="32"/>
      <c r="B219" s="144"/>
      <c r="C219" s="145" t="s">
        <v>284</v>
      </c>
      <c r="D219" s="145" t="s">
        <v>143</v>
      </c>
      <c r="E219" s="146" t="s">
        <v>294</v>
      </c>
      <c r="F219" s="147" t="s">
        <v>295</v>
      </c>
      <c r="G219" s="148" t="s">
        <v>146</v>
      </c>
      <c r="H219" s="149">
        <v>1.48</v>
      </c>
      <c r="I219" s="150"/>
      <c r="J219" s="151">
        <f>ROUND(I219*H219,2)</f>
        <v>0</v>
      </c>
      <c r="K219" s="152"/>
      <c r="L219" s="33"/>
      <c r="M219" s="153" t="s">
        <v>1</v>
      </c>
      <c r="N219" s="154" t="s">
        <v>42</v>
      </c>
      <c r="O219" s="58"/>
      <c r="P219" s="155">
        <f>O219*H219</f>
        <v>0</v>
      </c>
      <c r="Q219" s="155">
        <v>0.056</v>
      </c>
      <c r="R219" s="155">
        <f>Q219*H219</f>
        <v>0.08288</v>
      </c>
      <c r="S219" s="155">
        <v>0</v>
      </c>
      <c r="T219" s="156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147</v>
      </c>
      <c r="AT219" s="157" t="s">
        <v>143</v>
      </c>
      <c r="AU219" s="157" t="s">
        <v>87</v>
      </c>
      <c r="AY219" s="17" t="s">
        <v>141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7" t="s">
        <v>85</v>
      </c>
      <c r="BK219" s="158">
        <f>ROUND(I219*H219,2)</f>
        <v>0</v>
      </c>
      <c r="BL219" s="17" t="s">
        <v>147</v>
      </c>
      <c r="BM219" s="157" t="s">
        <v>296</v>
      </c>
    </row>
    <row r="220" spans="2:51" s="13" customFormat="1" ht="11.25">
      <c r="B220" s="159"/>
      <c r="D220" s="160" t="s">
        <v>149</v>
      </c>
      <c r="E220" s="161" t="s">
        <v>1</v>
      </c>
      <c r="F220" s="162" t="s">
        <v>297</v>
      </c>
      <c r="H220" s="163">
        <v>1.08</v>
      </c>
      <c r="I220" s="164"/>
      <c r="L220" s="159"/>
      <c r="M220" s="165"/>
      <c r="N220" s="166"/>
      <c r="O220" s="166"/>
      <c r="P220" s="166"/>
      <c r="Q220" s="166"/>
      <c r="R220" s="166"/>
      <c r="S220" s="166"/>
      <c r="T220" s="167"/>
      <c r="AT220" s="161" t="s">
        <v>149</v>
      </c>
      <c r="AU220" s="161" t="s">
        <v>87</v>
      </c>
      <c r="AV220" s="13" t="s">
        <v>87</v>
      </c>
      <c r="AW220" s="13" t="s">
        <v>32</v>
      </c>
      <c r="AX220" s="13" t="s">
        <v>77</v>
      </c>
      <c r="AY220" s="161" t="s">
        <v>141</v>
      </c>
    </row>
    <row r="221" spans="2:51" s="15" customFormat="1" ht="11.25">
      <c r="B221" s="176"/>
      <c r="D221" s="160" t="s">
        <v>149</v>
      </c>
      <c r="E221" s="177" t="s">
        <v>1</v>
      </c>
      <c r="F221" s="178" t="s">
        <v>170</v>
      </c>
      <c r="H221" s="177" t="s">
        <v>1</v>
      </c>
      <c r="I221" s="179"/>
      <c r="L221" s="176"/>
      <c r="M221" s="180"/>
      <c r="N221" s="181"/>
      <c r="O221" s="181"/>
      <c r="P221" s="181"/>
      <c r="Q221" s="181"/>
      <c r="R221" s="181"/>
      <c r="S221" s="181"/>
      <c r="T221" s="182"/>
      <c r="AT221" s="177" t="s">
        <v>149</v>
      </c>
      <c r="AU221" s="177" t="s">
        <v>87</v>
      </c>
      <c r="AV221" s="15" t="s">
        <v>85</v>
      </c>
      <c r="AW221" s="15" t="s">
        <v>32</v>
      </c>
      <c r="AX221" s="15" t="s">
        <v>77</v>
      </c>
      <c r="AY221" s="177" t="s">
        <v>141</v>
      </c>
    </row>
    <row r="222" spans="2:51" s="13" customFormat="1" ht="11.25">
      <c r="B222" s="159"/>
      <c r="D222" s="160" t="s">
        <v>149</v>
      </c>
      <c r="E222" s="161" t="s">
        <v>1</v>
      </c>
      <c r="F222" s="162" t="s">
        <v>298</v>
      </c>
      <c r="H222" s="163">
        <v>0.4</v>
      </c>
      <c r="I222" s="164"/>
      <c r="L222" s="159"/>
      <c r="M222" s="165"/>
      <c r="N222" s="166"/>
      <c r="O222" s="166"/>
      <c r="P222" s="166"/>
      <c r="Q222" s="166"/>
      <c r="R222" s="166"/>
      <c r="S222" s="166"/>
      <c r="T222" s="167"/>
      <c r="AT222" s="161" t="s">
        <v>149</v>
      </c>
      <c r="AU222" s="161" t="s">
        <v>87</v>
      </c>
      <c r="AV222" s="13" t="s">
        <v>87</v>
      </c>
      <c r="AW222" s="13" t="s">
        <v>32</v>
      </c>
      <c r="AX222" s="13" t="s">
        <v>77</v>
      </c>
      <c r="AY222" s="161" t="s">
        <v>141</v>
      </c>
    </row>
    <row r="223" spans="2:51" s="14" customFormat="1" ht="11.25">
      <c r="B223" s="168"/>
      <c r="D223" s="160" t="s">
        <v>149</v>
      </c>
      <c r="E223" s="169" t="s">
        <v>1</v>
      </c>
      <c r="F223" s="170" t="s">
        <v>151</v>
      </c>
      <c r="H223" s="171">
        <v>1.48</v>
      </c>
      <c r="I223" s="172"/>
      <c r="L223" s="168"/>
      <c r="M223" s="173"/>
      <c r="N223" s="174"/>
      <c r="O223" s="174"/>
      <c r="P223" s="174"/>
      <c r="Q223" s="174"/>
      <c r="R223" s="174"/>
      <c r="S223" s="174"/>
      <c r="T223" s="175"/>
      <c r="AT223" s="169" t="s">
        <v>149</v>
      </c>
      <c r="AU223" s="169" t="s">
        <v>87</v>
      </c>
      <c r="AV223" s="14" t="s">
        <v>147</v>
      </c>
      <c r="AW223" s="14" t="s">
        <v>32</v>
      </c>
      <c r="AX223" s="14" t="s">
        <v>85</v>
      </c>
      <c r="AY223" s="169" t="s">
        <v>141</v>
      </c>
    </row>
    <row r="224" spans="1:65" s="2" customFormat="1" ht="16.5" customHeight="1">
      <c r="A224" s="32"/>
      <c r="B224" s="144"/>
      <c r="C224" s="145" t="s">
        <v>288</v>
      </c>
      <c r="D224" s="145" t="s">
        <v>143</v>
      </c>
      <c r="E224" s="146" t="s">
        <v>300</v>
      </c>
      <c r="F224" s="147" t="s">
        <v>301</v>
      </c>
      <c r="G224" s="148" t="s">
        <v>302</v>
      </c>
      <c r="H224" s="149">
        <v>4</v>
      </c>
      <c r="I224" s="150"/>
      <c r="J224" s="151">
        <f>ROUND(I224*H224,2)</f>
        <v>0</v>
      </c>
      <c r="K224" s="152"/>
      <c r="L224" s="33"/>
      <c r="M224" s="153" t="s">
        <v>1</v>
      </c>
      <c r="N224" s="154" t="s">
        <v>42</v>
      </c>
      <c r="O224" s="58"/>
      <c r="P224" s="155">
        <f>O224*H224</f>
        <v>0</v>
      </c>
      <c r="Q224" s="155">
        <v>0.0415</v>
      </c>
      <c r="R224" s="155">
        <f>Q224*H224</f>
        <v>0.166</v>
      </c>
      <c r="S224" s="155">
        <v>0</v>
      </c>
      <c r="T224" s="156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7" t="s">
        <v>147</v>
      </c>
      <c r="AT224" s="157" t="s">
        <v>143</v>
      </c>
      <c r="AU224" s="157" t="s">
        <v>87</v>
      </c>
      <c r="AY224" s="17" t="s">
        <v>141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7" t="s">
        <v>85</v>
      </c>
      <c r="BK224" s="158">
        <f>ROUND(I224*H224,2)</f>
        <v>0</v>
      </c>
      <c r="BL224" s="17" t="s">
        <v>147</v>
      </c>
      <c r="BM224" s="157" t="s">
        <v>714</v>
      </c>
    </row>
    <row r="225" spans="1:65" s="2" customFormat="1" ht="24.2" customHeight="1">
      <c r="A225" s="32"/>
      <c r="B225" s="144"/>
      <c r="C225" s="145" t="s">
        <v>293</v>
      </c>
      <c r="D225" s="145" t="s">
        <v>143</v>
      </c>
      <c r="E225" s="146" t="s">
        <v>315</v>
      </c>
      <c r="F225" s="147" t="s">
        <v>316</v>
      </c>
      <c r="G225" s="148" t="s">
        <v>146</v>
      </c>
      <c r="H225" s="149">
        <v>63.23</v>
      </c>
      <c r="I225" s="150"/>
      <c r="J225" s="151">
        <f>ROUND(I225*H225,2)</f>
        <v>0</v>
      </c>
      <c r="K225" s="152"/>
      <c r="L225" s="33"/>
      <c r="M225" s="153" t="s">
        <v>1</v>
      </c>
      <c r="N225" s="154" t="s">
        <v>42</v>
      </c>
      <c r="O225" s="58"/>
      <c r="P225" s="155">
        <f>O225*H225</f>
        <v>0</v>
      </c>
      <c r="Q225" s="155">
        <v>0.0303</v>
      </c>
      <c r="R225" s="155">
        <f>Q225*H225</f>
        <v>1.915869</v>
      </c>
      <c r="S225" s="155">
        <v>0</v>
      </c>
      <c r="T225" s="156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147</v>
      </c>
      <c r="AT225" s="157" t="s">
        <v>143</v>
      </c>
      <c r="AU225" s="157" t="s">
        <v>87</v>
      </c>
      <c r="AY225" s="17" t="s">
        <v>141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7" t="s">
        <v>85</v>
      </c>
      <c r="BK225" s="158">
        <f>ROUND(I225*H225,2)</f>
        <v>0</v>
      </c>
      <c r="BL225" s="17" t="s">
        <v>147</v>
      </c>
      <c r="BM225" s="157" t="s">
        <v>317</v>
      </c>
    </row>
    <row r="226" spans="2:51" s="15" customFormat="1" ht="11.25">
      <c r="B226" s="176"/>
      <c r="D226" s="160" t="s">
        <v>149</v>
      </c>
      <c r="E226" s="177" t="s">
        <v>1</v>
      </c>
      <c r="F226" s="178" t="s">
        <v>318</v>
      </c>
      <c r="H226" s="177" t="s">
        <v>1</v>
      </c>
      <c r="I226" s="179"/>
      <c r="L226" s="176"/>
      <c r="M226" s="180"/>
      <c r="N226" s="181"/>
      <c r="O226" s="181"/>
      <c r="P226" s="181"/>
      <c r="Q226" s="181"/>
      <c r="R226" s="181"/>
      <c r="S226" s="181"/>
      <c r="T226" s="182"/>
      <c r="AT226" s="177" t="s">
        <v>149</v>
      </c>
      <c r="AU226" s="177" t="s">
        <v>87</v>
      </c>
      <c r="AV226" s="15" t="s">
        <v>85</v>
      </c>
      <c r="AW226" s="15" t="s">
        <v>32</v>
      </c>
      <c r="AX226" s="15" t="s">
        <v>77</v>
      </c>
      <c r="AY226" s="177" t="s">
        <v>141</v>
      </c>
    </row>
    <row r="227" spans="2:51" s="13" customFormat="1" ht="11.25">
      <c r="B227" s="159"/>
      <c r="D227" s="160" t="s">
        <v>149</v>
      </c>
      <c r="E227" s="161" t="s">
        <v>1</v>
      </c>
      <c r="F227" s="162" t="s">
        <v>774</v>
      </c>
      <c r="H227" s="163">
        <v>63.23</v>
      </c>
      <c r="I227" s="164"/>
      <c r="L227" s="159"/>
      <c r="M227" s="165"/>
      <c r="N227" s="166"/>
      <c r="O227" s="166"/>
      <c r="P227" s="166"/>
      <c r="Q227" s="166"/>
      <c r="R227" s="166"/>
      <c r="S227" s="166"/>
      <c r="T227" s="167"/>
      <c r="AT227" s="161" t="s">
        <v>149</v>
      </c>
      <c r="AU227" s="161" t="s">
        <v>87</v>
      </c>
      <c r="AV227" s="13" t="s">
        <v>87</v>
      </c>
      <c r="AW227" s="13" t="s">
        <v>32</v>
      </c>
      <c r="AX227" s="13" t="s">
        <v>77</v>
      </c>
      <c r="AY227" s="161" t="s">
        <v>141</v>
      </c>
    </row>
    <row r="228" spans="2:51" s="14" customFormat="1" ht="11.25">
      <c r="B228" s="168"/>
      <c r="D228" s="160" t="s">
        <v>149</v>
      </c>
      <c r="E228" s="169" t="s">
        <v>1</v>
      </c>
      <c r="F228" s="170" t="s">
        <v>151</v>
      </c>
      <c r="H228" s="171">
        <v>63.23</v>
      </c>
      <c r="I228" s="172"/>
      <c r="L228" s="168"/>
      <c r="M228" s="173"/>
      <c r="N228" s="174"/>
      <c r="O228" s="174"/>
      <c r="P228" s="174"/>
      <c r="Q228" s="174"/>
      <c r="R228" s="174"/>
      <c r="S228" s="174"/>
      <c r="T228" s="175"/>
      <c r="AT228" s="169" t="s">
        <v>149</v>
      </c>
      <c r="AU228" s="169" t="s">
        <v>87</v>
      </c>
      <c r="AV228" s="14" t="s">
        <v>147</v>
      </c>
      <c r="AW228" s="14" t="s">
        <v>32</v>
      </c>
      <c r="AX228" s="14" t="s">
        <v>85</v>
      </c>
      <c r="AY228" s="169" t="s">
        <v>141</v>
      </c>
    </row>
    <row r="229" spans="1:65" s="2" customFormat="1" ht="16.5" customHeight="1">
      <c r="A229" s="32"/>
      <c r="B229" s="144"/>
      <c r="C229" s="145" t="s">
        <v>299</v>
      </c>
      <c r="D229" s="145" t="s">
        <v>143</v>
      </c>
      <c r="E229" s="146" t="s">
        <v>321</v>
      </c>
      <c r="F229" s="147" t="s">
        <v>322</v>
      </c>
      <c r="G229" s="148" t="s">
        <v>146</v>
      </c>
      <c r="H229" s="149">
        <v>3.12</v>
      </c>
      <c r="I229" s="150"/>
      <c r="J229" s="151">
        <f>ROUND(I229*H229,2)</f>
        <v>0</v>
      </c>
      <c r="K229" s="152"/>
      <c r="L229" s="33"/>
      <c r="M229" s="153" t="s">
        <v>1</v>
      </c>
      <c r="N229" s="154" t="s">
        <v>42</v>
      </c>
      <c r="O229" s="58"/>
      <c r="P229" s="155">
        <f>O229*H229</f>
        <v>0</v>
      </c>
      <c r="Q229" s="155">
        <v>0.008</v>
      </c>
      <c r="R229" s="155">
        <f>Q229*H229</f>
        <v>0.024960000000000003</v>
      </c>
      <c r="S229" s="155">
        <v>0</v>
      </c>
      <c r="T229" s="156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57" t="s">
        <v>147</v>
      </c>
      <c r="AT229" s="157" t="s">
        <v>143</v>
      </c>
      <c r="AU229" s="157" t="s">
        <v>87</v>
      </c>
      <c r="AY229" s="17" t="s">
        <v>141</v>
      </c>
      <c r="BE229" s="158">
        <f>IF(N229="základní",J229,0)</f>
        <v>0</v>
      </c>
      <c r="BF229" s="158">
        <f>IF(N229="snížená",J229,0)</f>
        <v>0</v>
      </c>
      <c r="BG229" s="158">
        <f>IF(N229="zákl. přenesená",J229,0)</f>
        <v>0</v>
      </c>
      <c r="BH229" s="158">
        <f>IF(N229="sníž. přenesená",J229,0)</f>
        <v>0</v>
      </c>
      <c r="BI229" s="158">
        <f>IF(N229="nulová",J229,0)</f>
        <v>0</v>
      </c>
      <c r="BJ229" s="17" t="s">
        <v>85</v>
      </c>
      <c r="BK229" s="158">
        <f>ROUND(I229*H229,2)</f>
        <v>0</v>
      </c>
      <c r="BL229" s="17" t="s">
        <v>147</v>
      </c>
      <c r="BM229" s="157" t="s">
        <v>323</v>
      </c>
    </row>
    <row r="230" spans="2:51" s="15" customFormat="1" ht="11.25">
      <c r="B230" s="176"/>
      <c r="D230" s="160" t="s">
        <v>149</v>
      </c>
      <c r="E230" s="177" t="s">
        <v>1</v>
      </c>
      <c r="F230" s="178" t="s">
        <v>164</v>
      </c>
      <c r="H230" s="177" t="s">
        <v>1</v>
      </c>
      <c r="I230" s="179"/>
      <c r="L230" s="176"/>
      <c r="M230" s="180"/>
      <c r="N230" s="181"/>
      <c r="O230" s="181"/>
      <c r="P230" s="181"/>
      <c r="Q230" s="181"/>
      <c r="R230" s="181"/>
      <c r="S230" s="181"/>
      <c r="T230" s="182"/>
      <c r="AT230" s="177" t="s">
        <v>149</v>
      </c>
      <c r="AU230" s="177" t="s">
        <v>87</v>
      </c>
      <c r="AV230" s="15" t="s">
        <v>85</v>
      </c>
      <c r="AW230" s="15" t="s">
        <v>32</v>
      </c>
      <c r="AX230" s="15" t="s">
        <v>77</v>
      </c>
      <c r="AY230" s="177" t="s">
        <v>141</v>
      </c>
    </row>
    <row r="231" spans="2:51" s="13" customFormat="1" ht="11.25">
      <c r="B231" s="159"/>
      <c r="D231" s="160" t="s">
        <v>149</v>
      </c>
      <c r="E231" s="161" t="s">
        <v>1</v>
      </c>
      <c r="F231" s="162" t="s">
        <v>249</v>
      </c>
      <c r="H231" s="163">
        <v>2.4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149</v>
      </c>
      <c r="AU231" s="161" t="s">
        <v>87</v>
      </c>
      <c r="AV231" s="13" t="s">
        <v>87</v>
      </c>
      <c r="AW231" s="13" t="s">
        <v>32</v>
      </c>
      <c r="AX231" s="13" t="s">
        <v>77</v>
      </c>
      <c r="AY231" s="161" t="s">
        <v>141</v>
      </c>
    </row>
    <row r="232" spans="2:51" s="13" customFormat="1" ht="11.25">
      <c r="B232" s="159"/>
      <c r="D232" s="160" t="s">
        <v>149</v>
      </c>
      <c r="E232" s="161" t="s">
        <v>1</v>
      </c>
      <c r="F232" s="162" t="s">
        <v>324</v>
      </c>
      <c r="H232" s="163">
        <v>0.72</v>
      </c>
      <c r="I232" s="164"/>
      <c r="L232" s="159"/>
      <c r="M232" s="165"/>
      <c r="N232" s="166"/>
      <c r="O232" s="166"/>
      <c r="P232" s="166"/>
      <c r="Q232" s="166"/>
      <c r="R232" s="166"/>
      <c r="S232" s="166"/>
      <c r="T232" s="167"/>
      <c r="AT232" s="161" t="s">
        <v>149</v>
      </c>
      <c r="AU232" s="161" t="s">
        <v>87</v>
      </c>
      <c r="AV232" s="13" t="s">
        <v>87</v>
      </c>
      <c r="AW232" s="13" t="s">
        <v>32</v>
      </c>
      <c r="AX232" s="13" t="s">
        <v>77</v>
      </c>
      <c r="AY232" s="161" t="s">
        <v>141</v>
      </c>
    </row>
    <row r="233" spans="2:51" s="14" customFormat="1" ht="11.25">
      <c r="B233" s="168"/>
      <c r="D233" s="160" t="s">
        <v>149</v>
      </c>
      <c r="E233" s="169" t="s">
        <v>1</v>
      </c>
      <c r="F233" s="170" t="s">
        <v>151</v>
      </c>
      <c r="H233" s="171">
        <v>3.12</v>
      </c>
      <c r="I233" s="172"/>
      <c r="L233" s="168"/>
      <c r="M233" s="173"/>
      <c r="N233" s="174"/>
      <c r="O233" s="174"/>
      <c r="P233" s="174"/>
      <c r="Q233" s="174"/>
      <c r="R233" s="174"/>
      <c r="S233" s="174"/>
      <c r="T233" s="175"/>
      <c r="AT233" s="169" t="s">
        <v>149</v>
      </c>
      <c r="AU233" s="169" t="s">
        <v>87</v>
      </c>
      <c r="AV233" s="14" t="s">
        <v>147</v>
      </c>
      <c r="AW233" s="14" t="s">
        <v>32</v>
      </c>
      <c r="AX233" s="14" t="s">
        <v>85</v>
      </c>
      <c r="AY233" s="169" t="s">
        <v>141</v>
      </c>
    </row>
    <row r="234" spans="1:65" s="2" customFormat="1" ht="16.5" customHeight="1">
      <c r="A234" s="32"/>
      <c r="B234" s="144"/>
      <c r="C234" s="145" t="s">
        <v>305</v>
      </c>
      <c r="D234" s="145" t="s">
        <v>143</v>
      </c>
      <c r="E234" s="146" t="s">
        <v>326</v>
      </c>
      <c r="F234" s="147" t="s">
        <v>327</v>
      </c>
      <c r="G234" s="148" t="s">
        <v>158</v>
      </c>
      <c r="H234" s="149">
        <v>0.215</v>
      </c>
      <c r="I234" s="150"/>
      <c r="J234" s="151">
        <f>ROUND(I234*H234,2)</f>
        <v>0</v>
      </c>
      <c r="K234" s="152"/>
      <c r="L234" s="33"/>
      <c r="M234" s="153" t="s">
        <v>1</v>
      </c>
      <c r="N234" s="154" t="s">
        <v>42</v>
      </c>
      <c r="O234" s="58"/>
      <c r="P234" s="155">
        <f>O234*H234</f>
        <v>0</v>
      </c>
      <c r="Q234" s="155">
        <v>2.30102</v>
      </c>
      <c r="R234" s="155">
        <f>Q234*H234</f>
        <v>0.4947193</v>
      </c>
      <c r="S234" s="155">
        <v>0</v>
      </c>
      <c r="T234" s="156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7" t="s">
        <v>147</v>
      </c>
      <c r="AT234" s="157" t="s">
        <v>143</v>
      </c>
      <c r="AU234" s="157" t="s">
        <v>87</v>
      </c>
      <c r="AY234" s="17" t="s">
        <v>141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7" t="s">
        <v>85</v>
      </c>
      <c r="BK234" s="158">
        <f>ROUND(I234*H234,2)</f>
        <v>0</v>
      </c>
      <c r="BL234" s="17" t="s">
        <v>147</v>
      </c>
      <c r="BM234" s="157" t="s">
        <v>775</v>
      </c>
    </row>
    <row r="235" spans="2:51" s="13" customFormat="1" ht="11.25">
      <c r="B235" s="159"/>
      <c r="D235" s="160" t="s">
        <v>149</v>
      </c>
      <c r="E235" s="161" t="s">
        <v>1</v>
      </c>
      <c r="F235" s="162" t="s">
        <v>776</v>
      </c>
      <c r="H235" s="163">
        <v>0.215</v>
      </c>
      <c r="I235" s="164"/>
      <c r="L235" s="159"/>
      <c r="M235" s="165"/>
      <c r="N235" s="166"/>
      <c r="O235" s="166"/>
      <c r="P235" s="166"/>
      <c r="Q235" s="166"/>
      <c r="R235" s="166"/>
      <c r="S235" s="166"/>
      <c r="T235" s="167"/>
      <c r="AT235" s="161" t="s">
        <v>149</v>
      </c>
      <c r="AU235" s="161" t="s">
        <v>87</v>
      </c>
      <c r="AV235" s="13" t="s">
        <v>87</v>
      </c>
      <c r="AW235" s="13" t="s">
        <v>32</v>
      </c>
      <c r="AX235" s="13" t="s">
        <v>77</v>
      </c>
      <c r="AY235" s="161" t="s">
        <v>141</v>
      </c>
    </row>
    <row r="236" spans="2:51" s="14" customFormat="1" ht="11.25">
      <c r="B236" s="168"/>
      <c r="D236" s="160" t="s">
        <v>149</v>
      </c>
      <c r="E236" s="169" t="s">
        <v>1</v>
      </c>
      <c r="F236" s="170" t="s">
        <v>151</v>
      </c>
      <c r="H236" s="171">
        <v>0.215</v>
      </c>
      <c r="I236" s="172"/>
      <c r="L236" s="168"/>
      <c r="M236" s="173"/>
      <c r="N236" s="174"/>
      <c r="O236" s="174"/>
      <c r="P236" s="174"/>
      <c r="Q236" s="174"/>
      <c r="R236" s="174"/>
      <c r="S236" s="174"/>
      <c r="T236" s="175"/>
      <c r="AT236" s="169" t="s">
        <v>149</v>
      </c>
      <c r="AU236" s="169" t="s">
        <v>87</v>
      </c>
      <c r="AV236" s="14" t="s">
        <v>147</v>
      </c>
      <c r="AW236" s="14" t="s">
        <v>32</v>
      </c>
      <c r="AX236" s="14" t="s">
        <v>85</v>
      </c>
      <c r="AY236" s="169" t="s">
        <v>141</v>
      </c>
    </row>
    <row r="237" spans="1:65" s="2" customFormat="1" ht="16.5" customHeight="1">
      <c r="A237" s="32"/>
      <c r="B237" s="144"/>
      <c r="C237" s="145" t="s">
        <v>309</v>
      </c>
      <c r="D237" s="145" t="s">
        <v>143</v>
      </c>
      <c r="E237" s="146" t="s">
        <v>331</v>
      </c>
      <c r="F237" s="147" t="s">
        <v>332</v>
      </c>
      <c r="G237" s="148" t="s">
        <v>146</v>
      </c>
      <c r="H237" s="149">
        <v>202.29</v>
      </c>
      <c r="I237" s="150"/>
      <c r="J237" s="151">
        <f>ROUND(I237*H237,2)</f>
        <v>0</v>
      </c>
      <c r="K237" s="152"/>
      <c r="L237" s="33"/>
      <c r="M237" s="153" t="s">
        <v>1</v>
      </c>
      <c r="N237" s="154" t="s">
        <v>42</v>
      </c>
      <c r="O237" s="58"/>
      <c r="P237" s="155">
        <f>O237*H237</f>
        <v>0</v>
      </c>
      <c r="Q237" s="155">
        <v>0.0979</v>
      </c>
      <c r="R237" s="155">
        <f>Q237*H237</f>
        <v>19.804191</v>
      </c>
      <c r="S237" s="155">
        <v>0</v>
      </c>
      <c r="T237" s="156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147</v>
      </c>
      <c r="AT237" s="157" t="s">
        <v>143</v>
      </c>
      <c r="AU237" s="157" t="s">
        <v>87</v>
      </c>
      <c r="AY237" s="17" t="s">
        <v>141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7" t="s">
        <v>85</v>
      </c>
      <c r="BK237" s="158">
        <f>ROUND(I237*H237,2)</f>
        <v>0</v>
      </c>
      <c r="BL237" s="17" t="s">
        <v>147</v>
      </c>
      <c r="BM237" s="157" t="s">
        <v>333</v>
      </c>
    </row>
    <row r="238" spans="1:65" s="2" customFormat="1" ht="16.5" customHeight="1">
      <c r="A238" s="32"/>
      <c r="B238" s="144"/>
      <c r="C238" s="145" t="s">
        <v>314</v>
      </c>
      <c r="D238" s="145" t="s">
        <v>143</v>
      </c>
      <c r="E238" s="146" t="s">
        <v>335</v>
      </c>
      <c r="F238" s="147" t="s">
        <v>336</v>
      </c>
      <c r="G238" s="148" t="s">
        <v>146</v>
      </c>
      <c r="H238" s="149">
        <v>202.29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42</v>
      </c>
      <c r="O238" s="58"/>
      <c r="P238" s="155">
        <f>O238*H238</f>
        <v>0</v>
      </c>
      <c r="Q238" s="155">
        <v>0.00812</v>
      </c>
      <c r="R238" s="155">
        <f>Q238*H238</f>
        <v>1.6425948000000001</v>
      </c>
      <c r="S238" s="155">
        <v>0</v>
      </c>
      <c r="T238" s="15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147</v>
      </c>
      <c r="AT238" s="157" t="s">
        <v>143</v>
      </c>
      <c r="AU238" s="157" t="s">
        <v>87</v>
      </c>
      <c r="AY238" s="17" t="s">
        <v>141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7" t="s">
        <v>85</v>
      </c>
      <c r="BK238" s="158">
        <f>ROUND(I238*H238,2)</f>
        <v>0</v>
      </c>
      <c r="BL238" s="17" t="s">
        <v>147</v>
      </c>
      <c r="BM238" s="157" t="s">
        <v>337</v>
      </c>
    </row>
    <row r="239" spans="1:65" s="2" customFormat="1" ht="21.75" customHeight="1">
      <c r="A239" s="32"/>
      <c r="B239" s="144"/>
      <c r="C239" s="145" t="s">
        <v>320</v>
      </c>
      <c r="D239" s="145" t="s">
        <v>143</v>
      </c>
      <c r="E239" s="146" t="s">
        <v>339</v>
      </c>
      <c r="F239" s="147" t="s">
        <v>340</v>
      </c>
      <c r="G239" s="148" t="s">
        <v>211</v>
      </c>
      <c r="H239" s="149">
        <v>68.69</v>
      </c>
      <c r="I239" s="150"/>
      <c r="J239" s="151">
        <f>ROUND(I239*H239,2)</f>
        <v>0</v>
      </c>
      <c r="K239" s="152"/>
      <c r="L239" s="33"/>
      <c r="M239" s="153" t="s">
        <v>1</v>
      </c>
      <c r="N239" s="154" t="s">
        <v>42</v>
      </c>
      <c r="O239" s="58"/>
      <c r="P239" s="155">
        <f>O239*H239</f>
        <v>0</v>
      </c>
      <c r="Q239" s="155">
        <v>2E-05</v>
      </c>
      <c r="R239" s="155">
        <f>Q239*H239</f>
        <v>0.0013738</v>
      </c>
      <c r="S239" s="155">
        <v>0</v>
      </c>
      <c r="T239" s="156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7" t="s">
        <v>147</v>
      </c>
      <c r="AT239" s="157" t="s">
        <v>143</v>
      </c>
      <c r="AU239" s="157" t="s">
        <v>87</v>
      </c>
      <c r="AY239" s="17" t="s">
        <v>141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7" t="s">
        <v>85</v>
      </c>
      <c r="BK239" s="158">
        <f>ROUND(I239*H239,2)</f>
        <v>0</v>
      </c>
      <c r="BL239" s="17" t="s">
        <v>147</v>
      </c>
      <c r="BM239" s="157" t="s">
        <v>341</v>
      </c>
    </row>
    <row r="240" spans="2:51" s="13" customFormat="1" ht="11.25">
      <c r="B240" s="159"/>
      <c r="D240" s="160" t="s">
        <v>149</v>
      </c>
      <c r="E240" s="161" t="s">
        <v>1</v>
      </c>
      <c r="F240" s="162" t="s">
        <v>777</v>
      </c>
      <c r="H240" s="163">
        <v>68.69</v>
      </c>
      <c r="I240" s="164"/>
      <c r="L240" s="159"/>
      <c r="M240" s="165"/>
      <c r="N240" s="166"/>
      <c r="O240" s="166"/>
      <c r="P240" s="166"/>
      <c r="Q240" s="166"/>
      <c r="R240" s="166"/>
      <c r="S240" s="166"/>
      <c r="T240" s="167"/>
      <c r="AT240" s="161" t="s">
        <v>149</v>
      </c>
      <c r="AU240" s="161" t="s">
        <v>87</v>
      </c>
      <c r="AV240" s="13" t="s">
        <v>87</v>
      </c>
      <c r="AW240" s="13" t="s">
        <v>32</v>
      </c>
      <c r="AX240" s="13" t="s">
        <v>77</v>
      </c>
      <c r="AY240" s="161" t="s">
        <v>141</v>
      </c>
    </row>
    <row r="241" spans="2:51" s="14" customFormat="1" ht="11.25">
      <c r="B241" s="168"/>
      <c r="D241" s="160" t="s">
        <v>149</v>
      </c>
      <c r="E241" s="169" t="s">
        <v>1</v>
      </c>
      <c r="F241" s="170" t="s">
        <v>151</v>
      </c>
      <c r="H241" s="171">
        <v>68.69</v>
      </c>
      <c r="I241" s="172"/>
      <c r="L241" s="168"/>
      <c r="M241" s="173"/>
      <c r="N241" s="174"/>
      <c r="O241" s="174"/>
      <c r="P241" s="174"/>
      <c r="Q241" s="174"/>
      <c r="R241" s="174"/>
      <c r="S241" s="174"/>
      <c r="T241" s="175"/>
      <c r="AT241" s="169" t="s">
        <v>149</v>
      </c>
      <c r="AU241" s="169" t="s">
        <v>87</v>
      </c>
      <c r="AV241" s="14" t="s">
        <v>147</v>
      </c>
      <c r="AW241" s="14" t="s">
        <v>32</v>
      </c>
      <c r="AX241" s="14" t="s">
        <v>85</v>
      </c>
      <c r="AY241" s="169" t="s">
        <v>141</v>
      </c>
    </row>
    <row r="242" spans="1:65" s="2" customFormat="1" ht="16.5" customHeight="1">
      <c r="A242" s="32"/>
      <c r="B242" s="144"/>
      <c r="C242" s="145" t="s">
        <v>325</v>
      </c>
      <c r="D242" s="145" t="s">
        <v>143</v>
      </c>
      <c r="E242" s="146" t="s">
        <v>344</v>
      </c>
      <c r="F242" s="147" t="s">
        <v>345</v>
      </c>
      <c r="G242" s="148" t="s">
        <v>211</v>
      </c>
      <c r="H242" s="149">
        <v>67.27</v>
      </c>
      <c r="I242" s="150"/>
      <c r="J242" s="151">
        <f>ROUND(I242*H242,2)</f>
        <v>0</v>
      </c>
      <c r="K242" s="152"/>
      <c r="L242" s="33"/>
      <c r="M242" s="153" t="s">
        <v>1</v>
      </c>
      <c r="N242" s="154" t="s">
        <v>42</v>
      </c>
      <c r="O242" s="58"/>
      <c r="P242" s="155">
        <f>O242*H242</f>
        <v>0</v>
      </c>
      <c r="Q242" s="155">
        <v>5E-05</v>
      </c>
      <c r="R242" s="155">
        <f>Q242*H242</f>
        <v>0.0033635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147</v>
      </c>
      <c r="AT242" s="157" t="s">
        <v>143</v>
      </c>
      <c r="AU242" s="157" t="s">
        <v>87</v>
      </c>
      <c r="AY242" s="17" t="s">
        <v>141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7" t="s">
        <v>85</v>
      </c>
      <c r="BK242" s="158">
        <f>ROUND(I242*H242,2)</f>
        <v>0</v>
      </c>
      <c r="BL242" s="17" t="s">
        <v>147</v>
      </c>
      <c r="BM242" s="157" t="s">
        <v>346</v>
      </c>
    </row>
    <row r="243" spans="1:65" s="2" customFormat="1" ht="16.5" customHeight="1">
      <c r="A243" s="32"/>
      <c r="B243" s="144"/>
      <c r="C243" s="145" t="s">
        <v>330</v>
      </c>
      <c r="D243" s="145" t="s">
        <v>143</v>
      </c>
      <c r="E243" s="146" t="s">
        <v>348</v>
      </c>
      <c r="F243" s="147" t="s">
        <v>349</v>
      </c>
      <c r="G243" s="148" t="s">
        <v>211</v>
      </c>
      <c r="H243" s="149">
        <v>67.27</v>
      </c>
      <c r="I243" s="150"/>
      <c r="J243" s="151">
        <f>ROUND(I243*H243,2)</f>
        <v>0</v>
      </c>
      <c r="K243" s="152"/>
      <c r="L243" s="33"/>
      <c r="M243" s="153" t="s">
        <v>1</v>
      </c>
      <c r="N243" s="154" t="s">
        <v>42</v>
      </c>
      <c r="O243" s="58"/>
      <c r="P243" s="155">
        <f>O243*H243</f>
        <v>0</v>
      </c>
      <c r="Q243" s="155">
        <v>4E-05</v>
      </c>
      <c r="R243" s="155">
        <f>Q243*H243</f>
        <v>0.0026908</v>
      </c>
      <c r="S243" s="155">
        <v>0</v>
      </c>
      <c r="T243" s="156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7" t="s">
        <v>147</v>
      </c>
      <c r="AT243" s="157" t="s">
        <v>143</v>
      </c>
      <c r="AU243" s="157" t="s">
        <v>87</v>
      </c>
      <c r="AY243" s="17" t="s">
        <v>141</v>
      </c>
      <c r="BE243" s="158">
        <f>IF(N243="základní",J243,0)</f>
        <v>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17" t="s">
        <v>85</v>
      </c>
      <c r="BK243" s="158">
        <f>ROUND(I243*H243,2)</f>
        <v>0</v>
      </c>
      <c r="BL243" s="17" t="s">
        <v>147</v>
      </c>
      <c r="BM243" s="157" t="s">
        <v>350</v>
      </c>
    </row>
    <row r="244" spans="2:51" s="13" customFormat="1" ht="11.25">
      <c r="B244" s="159"/>
      <c r="D244" s="160" t="s">
        <v>149</v>
      </c>
      <c r="E244" s="161" t="s">
        <v>1</v>
      </c>
      <c r="F244" s="162" t="s">
        <v>778</v>
      </c>
      <c r="H244" s="163">
        <v>67.27</v>
      </c>
      <c r="I244" s="164"/>
      <c r="L244" s="159"/>
      <c r="M244" s="165"/>
      <c r="N244" s="166"/>
      <c r="O244" s="166"/>
      <c r="P244" s="166"/>
      <c r="Q244" s="166"/>
      <c r="R244" s="166"/>
      <c r="S244" s="166"/>
      <c r="T244" s="167"/>
      <c r="AT244" s="161" t="s">
        <v>149</v>
      </c>
      <c r="AU244" s="161" t="s">
        <v>87</v>
      </c>
      <c r="AV244" s="13" t="s">
        <v>87</v>
      </c>
      <c r="AW244" s="13" t="s">
        <v>32</v>
      </c>
      <c r="AX244" s="13" t="s">
        <v>77</v>
      </c>
      <c r="AY244" s="161" t="s">
        <v>141</v>
      </c>
    </row>
    <row r="245" spans="2:51" s="14" customFormat="1" ht="11.25">
      <c r="B245" s="168"/>
      <c r="D245" s="160" t="s">
        <v>149</v>
      </c>
      <c r="E245" s="169" t="s">
        <v>1</v>
      </c>
      <c r="F245" s="170" t="s">
        <v>151</v>
      </c>
      <c r="H245" s="171">
        <v>67.27</v>
      </c>
      <c r="I245" s="172"/>
      <c r="L245" s="168"/>
      <c r="M245" s="173"/>
      <c r="N245" s="174"/>
      <c r="O245" s="174"/>
      <c r="P245" s="174"/>
      <c r="Q245" s="174"/>
      <c r="R245" s="174"/>
      <c r="S245" s="174"/>
      <c r="T245" s="175"/>
      <c r="AT245" s="169" t="s">
        <v>149</v>
      </c>
      <c r="AU245" s="169" t="s">
        <v>87</v>
      </c>
      <c r="AV245" s="14" t="s">
        <v>147</v>
      </c>
      <c r="AW245" s="14" t="s">
        <v>32</v>
      </c>
      <c r="AX245" s="14" t="s">
        <v>85</v>
      </c>
      <c r="AY245" s="169" t="s">
        <v>141</v>
      </c>
    </row>
    <row r="246" spans="2:63" s="12" customFormat="1" ht="22.9" customHeight="1">
      <c r="B246" s="131"/>
      <c r="D246" s="132" t="s">
        <v>76</v>
      </c>
      <c r="E246" s="142" t="s">
        <v>183</v>
      </c>
      <c r="F246" s="142" t="s">
        <v>352</v>
      </c>
      <c r="I246" s="134"/>
      <c r="J246" s="143">
        <f>BK246</f>
        <v>0</v>
      </c>
      <c r="L246" s="131"/>
      <c r="M246" s="136"/>
      <c r="N246" s="137"/>
      <c r="O246" s="137"/>
      <c r="P246" s="138">
        <f>SUM(P247:P273)</f>
        <v>0</v>
      </c>
      <c r="Q246" s="137"/>
      <c r="R246" s="138">
        <f>SUM(R247:R273)</f>
        <v>0.08142345</v>
      </c>
      <c r="S246" s="137"/>
      <c r="T246" s="139">
        <f>SUM(T247:T273)</f>
        <v>0</v>
      </c>
      <c r="AR246" s="132" t="s">
        <v>85</v>
      </c>
      <c r="AT246" s="140" t="s">
        <v>76</v>
      </c>
      <c r="AU246" s="140" t="s">
        <v>85</v>
      </c>
      <c r="AY246" s="132" t="s">
        <v>141</v>
      </c>
      <c r="BK246" s="141">
        <f>SUM(BK247:BK273)</f>
        <v>0</v>
      </c>
    </row>
    <row r="247" spans="1:65" s="2" customFormat="1" ht="16.5" customHeight="1">
      <c r="A247" s="32"/>
      <c r="B247" s="144"/>
      <c r="C247" s="145" t="s">
        <v>334</v>
      </c>
      <c r="D247" s="145" t="s">
        <v>143</v>
      </c>
      <c r="E247" s="146" t="s">
        <v>354</v>
      </c>
      <c r="F247" s="147" t="s">
        <v>355</v>
      </c>
      <c r="G247" s="148" t="s">
        <v>211</v>
      </c>
      <c r="H247" s="149">
        <v>27</v>
      </c>
      <c r="I247" s="150"/>
      <c r="J247" s="151">
        <f>ROUND(I247*H247,2)</f>
        <v>0</v>
      </c>
      <c r="K247" s="152"/>
      <c r="L247" s="33"/>
      <c r="M247" s="153" t="s">
        <v>1</v>
      </c>
      <c r="N247" s="154" t="s">
        <v>42</v>
      </c>
      <c r="O247" s="58"/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7" t="s">
        <v>147</v>
      </c>
      <c r="AT247" s="157" t="s">
        <v>143</v>
      </c>
      <c r="AU247" s="157" t="s">
        <v>87</v>
      </c>
      <c r="AY247" s="17" t="s">
        <v>141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7" t="s">
        <v>85</v>
      </c>
      <c r="BK247" s="158">
        <f>ROUND(I247*H247,2)</f>
        <v>0</v>
      </c>
      <c r="BL247" s="17" t="s">
        <v>147</v>
      </c>
      <c r="BM247" s="157" t="s">
        <v>779</v>
      </c>
    </row>
    <row r="248" spans="2:51" s="13" customFormat="1" ht="11.25">
      <c r="B248" s="159"/>
      <c r="D248" s="160" t="s">
        <v>149</v>
      </c>
      <c r="E248" s="161" t="s">
        <v>1</v>
      </c>
      <c r="F248" s="162" t="s">
        <v>780</v>
      </c>
      <c r="H248" s="163">
        <v>27</v>
      </c>
      <c r="I248" s="164"/>
      <c r="L248" s="159"/>
      <c r="M248" s="165"/>
      <c r="N248" s="166"/>
      <c r="O248" s="166"/>
      <c r="P248" s="166"/>
      <c r="Q248" s="166"/>
      <c r="R248" s="166"/>
      <c r="S248" s="166"/>
      <c r="T248" s="167"/>
      <c r="AT248" s="161" t="s">
        <v>149</v>
      </c>
      <c r="AU248" s="161" t="s">
        <v>87</v>
      </c>
      <c r="AV248" s="13" t="s">
        <v>87</v>
      </c>
      <c r="AW248" s="13" t="s">
        <v>32</v>
      </c>
      <c r="AX248" s="13" t="s">
        <v>77</v>
      </c>
      <c r="AY248" s="161" t="s">
        <v>141</v>
      </c>
    </row>
    <row r="249" spans="2:51" s="14" customFormat="1" ht="11.25">
      <c r="B249" s="168"/>
      <c r="D249" s="160" t="s">
        <v>149</v>
      </c>
      <c r="E249" s="169" t="s">
        <v>1</v>
      </c>
      <c r="F249" s="170" t="s">
        <v>151</v>
      </c>
      <c r="H249" s="171">
        <v>27</v>
      </c>
      <c r="I249" s="172"/>
      <c r="L249" s="168"/>
      <c r="M249" s="173"/>
      <c r="N249" s="174"/>
      <c r="O249" s="174"/>
      <c r="P249" s="174"/>
      <c r="Q249" s="174"/>
      <c r="R249" s="174"/>
      <c r="S249" s="174"/>
      <c r="T249" s="175"/>
      <c r="AT249" s="169" t="s">
        <v>149</v>
      </c>
      <c r="AU249" s="169" t="s">
        <v>87</v>
      </c>
      <c r="AV249" s="14" t="s">
        <v>147</v>
      </c>
      <c r="AW249" s="14" t="s">
        <v>32</v>
      </c>
      <c r="AX249" s="14" t="s">
        <v>85</v>
      </c>
      <c r="AY249" s="169" t="s">
        <v>141</v>
      </c>
    </row>
    <row r="250" spans="1:65" s="2" customFormat="1" ht="16.5" customHeight="1">
      <c r="A250" s="32"/>
      <c r="B250" s="144"/>
      <c r="C250" s="183" t="s">
        <v>338</v>
      </c>
      <c r="D250" s="183" t="s">
        <v>359</v>
      </c>
      <c r="E250" s="184" t="s">
        <v>360</v>
      </c>
      <c r="F250" s="185" t="s">
        <v>361</v>
      </c>
      <c r="G250" s="186" t="s">
        <v>211</v>
      </c>
      <c r="H250" s="187">
        <v>27.405</v>
      </c>
      <c r="I250" s="188"/>
      <c r="J250" s="189">
        <f>ROUND(I250*H250,2)</f>
        <v>0</v>
      </c>
      <c r="K250" s="190"/>
      <c r="L250" s="191"/>
      <c r="M250" s="192" t="s">
        <v>1</v>
      </c>
      <c r="N250" s="193" t="s">
        <v>42</v>
      </c>
      <c r="O250" s="58"/>
      <c r="P250" s="155">
        <f>O250*H250</f>
        <v>0</v>
      </c>
      <c r="Q250" s="155">
        <v>0.00028</v>
      </c>
      <c r="R250" s="155">
        <f>Q250*H250</f>
        <v>0.0076733999999999995</v>
      </c>
      <c r="S250" s="155">
        <v>0</v>
      </c>
      <c r="T250" s="156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7" t="s">
        <v>183</v>
      </c>
      <c r="AT250" s="157" t="s">
        <v>359</v>
      </c>
      <c r="AU250" s="157" t="s">
        <v>87</v>
      </c>
      <c r="AY250" s="17" t="s">
        <v>141</v>
      </c>
      <c r="BE250" s="158">
        <f>IF(N250="základní",J250,0)</f>
        <v>0</v>
      </c>
      <c r="BF250" s="158">
        <f>IF(N250="snížená",J250,0)</f>
        <v>0</v>
      </c>
      <c r="BG250" s="158">
        <f>IF(N250="zákl. přenesená",J250,0)</f>
        <v>0</v>
      </c>
      <c r="BH250" s="158">
        <f>IF(N250="sníž. přenesená",J250,0)</f>
        <v>0</v>
      </c>
      <c r="BI250" s="158">
        <f>IF(N250="nulová",J250,0)</f>
        <v>0</v>
      </c>
      <c r="BJ250" s="17" t="s">
        <v>85</v>
      </c>
      <c r="BK250" s="158">
        <f>ROUND(I250*H250,2)</f>
        <v>0</v>
      </c>
      <c r="BL250" s="17" t="s">
        <v>147</v>
      </c>
      <c r="BM250" s="157" t="s">
        <v>781</v>
      </c>
    </row>
    <row r="251" spans="2:51" s="13" customFormat="1" ht="11.25">
      <c r="B251" s="159"/>
      <c r="D251" s="160" t="s">
        <v>149</v>
      </c>
      <c r="F251" s="162" t="s">
        <v>782</v>
      </c>
      <c r="H251" s="163">
        <v>27.405</v>
      </c>
      <c r="I251" s="164"/>
      <c r="L251" s="159"/>
      <c r="M251" s="165"/>
      <c r="N251" s="166"/>
      <c r="O251" s="166"/>
      <c r="P251" s="166"/>
      <c r="Q251" s="166"/>
      <c r="R251" s="166"/>
      <c r="S251" s="166"/>
      <c r="T251" s="167"/>
      <c r="AT251" s="161" t="s">
        <v>149</v>
      </c>
      <c r="AU251" s="161" t="s">
        <v>87</v>
      </c>
      <c r="AV251" s="13" t="s">
        <v>87</v>
      </c>
      <c r="AW251" s="13" t="s">
        <v>3</v>
      </c>
      <c r="AX251" s="13" t="s">
        <v>85</v>
      </c>
      <c r="AY251" s="161" t="s">
        <v>141</v>
      </c>
    </row>
    <row r="252" spans="1:65" s="2" customFormat="1" ht="16.5" customHeight="1">
      <c r="A252" s="32"/>
      <c r="B252" s="144"/>
      <c r="C252" s="145" t="s">
        <v>343</v>
      </c>
      <c r="D252" s="145" t="s">
        <v>143</v>
      </c>
      <c r="E252" s="146" t="s">
        <v>365</v>
      </c>
      <c r="F252" s="147" t="s">
        <v>366</v>
      </c>
      <c r="G252" s="148" t="s">
        <v>211</v>
      </c>
      <c r="H252" s="149">
        <v>1</v>
      </c>
      <c r="I252" s="150"/>
      <c r="J252" s="151">
        <f>ROUND(I252*H252,2)</f>
        <v>0</v>
      </c>
      <c r="K252" s="152"/>
      <c r="L252" s="33"/>
      <c r="M252" s="153" t="s">
        <v>1</v>
      </c>
      <c r="N252" s="154" t="s">
        <v>42</v>
      </c>
      <c r="O252" s="58"/>
      <c r="P252" s="155">
        <f>O252*H252</f>
        <v>0</v>
      </c>
      <c r="Q252" s="155">
        <v>0</v>
      </c>
      <c r="R252" s="155">
        <f>Q252*H252</f>
        <v>0</v>
      </c>
      <c r="S252" s="155">
        <v>0</v>
      </c>
      <c r="T252" s="156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7" t="s">
        <v>147</v>
      </c>
      <c r="AT252" s="157" t="s">
        <v>143</v>
      </c>
      <c r="AU252" s="157" t="s">
        <v>87</v>
      </c>
      <c r="AY252" s="17" t="s">
        <v>141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7" t="s">
        <v>85</v>
      </c>
      <c r="BK252" s="158">
        <f>ROUND(I252*H252,2)</f>
        <v>0</v>
      </c>
      <c r="BL252" s="17" t="s">
        <v>147</v>
      </c>
      <c r="BM252" s="157" t="s">
        <v>783</v>
      </c>
    </row>
    <row r="253" spans="2:51" s="15" customFormat="1" ht="11.25">
      <c r="B253" s="176"/>
      <c r="D253" s="160" t="s">
        <v>149</v>
      </c>
      <c r="E253" s="177" t="s">
        <v>1</v>
      </c>
      <c r="F253" s="178" t="s">
        <v>368</v>
      </c>
      <c r="H253" s="177" t="s">
        <v>1</v>
      </c>
      <c r="I253" s="179"/>
      <c r="L253" s="176"/>
      <c r="M253" s="180"/>
      <c r="N253" s="181"/>
      <c r="O253" s="181"/>
      <c r="P253" s="181"/>
      <c r="Q253" s="181"/>
      <c r="R253" s="181"/>
      <c r="S253" s="181"/>
      <c r="T253" s="182"/>
      <c r="AT253" s="177" t="s">
        <v>149</v>
      </c>
      <c r="AU253" s="177" t="s">
        <v>87</v>
      </c>
      <c r="AV253" s="15" t="s">
        <v>85</v>
      </c>
      <c r="AW253" s="15" t="s">
        <v>32</v>
      </c>
      <c r="AX253" s="15" t="s">
        <v>77</v>
      </c>
      <c r="AY253" s="177" t="s">
        <v>141</v>
      </c>
    </row>
    <row r="254" spans="2:51" s="13" customFormat="1" ht="11.25">
      <c r="B254" s="159"/>
      <c r="D254" s="160" t="s">
        <v>149</v>
      </c>
      <c r="E254" s="161" t="s">
        <v>1</v>
      </c>
      <c r="F254" s="162" t="s">
        <v>369</v>
      </c>
      <c r="H254" s="163">
        <v>1</v>
      </c>
      <c r="I254" s="164"/>
      <c r="L254" s="159"/>
      <c r="M254" s="165"/>
      <c r="N254" s="166"/>
      <c r="O254" s="166"/>
      <c r="P254" s="166"/>
      <c r="Q254" s="166"/>
      <c r="R254" s="166"/>
      <c r="S254" s="166"/>
      <c r="T254" s="167"/>
      <c r="AT254" s="161" t="s">
        <v>149</v>
      </c>
      <c r="AU254" s="161" t="s">
        <v>87</v>
      </c>
      <c r="AV254" s="13" t="s">
        <v>87</v>
      </c>
      <c r="AW254" s="13" t="s">
        <v>32</v>
      </c>
      <c r="AX254" s="13" t="s">
        <v>77</v>
      </c>
      <c r="AY254" s="161" t="s">
        <v>141</v>
      </c>
    </row>
    <row r="255" spans="2:51" s="14" customFormat="1" ht="11.25">
      <c r="B255" s="168"/>
      <c r="D255" s="160" t="s">
        <v>149</v>
      </c>
      <c r="E255" s="169" t="s">
        <v>1</v>
      </c>
      <c r="F255" s="170" t="s">
        <v>151</v>
      </c>
      <c r="H255" s="171">
        <v>1</v>
      </c>
      <c r="I255" s="172"/>
      <c r="L255" s="168"/>
      <c r="M255" s="173"/>
      <c r="N255" s="174"/>
      <c r="O255" s="174"/>
      <c r="P255" s="174"/>
      <c r="Q255" s="174"/>
      <c r="R255" s="174"/>
      <c r="S255" s="174"/>
      <c r="T255" s="175"/>
      <c r="AT255" s="169" t="s">
        <v>149</v>
      </c>
      <c r="AU255" s="169" t="s">
        <v>87</v>
      </c>
      <c r="AV255" s="14" t="s">
        <v>147</v>
      </c>
      <c r="AW255" s="14" t="s">
        <v>32</v>
      </c>
      <c r="AX255" s="14" t="s">
        <v>85</v>
      </c>
      <c r="AY255" s="169" t="s">
        <v>141</v>
      </c>
    </row>
    <row r="256" spans="1:65" s="2" customFormat="1" ht="16.5" customHeight="1">
      <c r="A256" s="32"/>
      <c r="B256" s="144"/>
      <c r="C256" s="183" t="s">
        <v>347</v>
      </c>
      <c r="D256" s="183" t="s">
        <v>359</v>
      </c>
      <c r="E256" s="184" t="s">
        <v>371</v>
      </c>
      <c r="F256" s="185" t="s">
        <v>372</v>
      </c>
      <c r="G256" s="186" t="s">
        <v>211</v>
      </c>
      <c r="H256" s="187">
        <v>1.015</v>
      </c>
      <c r="I256" s="188"/>
      <c r="J256" s="189">
        <f>ROUND(I256*H256,2)</f>
        <v>0</v>
      </c>
      <c r="K256" s="190"/>
      <c r="L256" s="191"/>
      <c r="M256" s="192" t="s">
        <v>1</v>
      </c>
      <c r="N256" s="193" t="s">
        <v>42</v>
      </c>
      <c r="O256" s="58"/>
      <c r="P256" s="155">
        <f>O256*H256</f>
        <v>0</v>
      </c>
      <c r="Q256" s="155">
        <v>0.00067</v>
      </c>
      <c r="R256" s="155">
        <f>Q256*H256</f>
        <v>0.00068005</v>
      </c>
      <c r="S256" s="155">
        <v>0</v>
      </c>
      <c r="T256" s="15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7" t="s">
        <v>183</v>
      </c>
      <c r="AT256" s="157" t="s">
        <v>359</v>
      </c>
      <c r="AU256" s="157" t="s">
        <v>87</v>
      </c>
      <c r="AY256" s="17" t="s">
        <v>141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7" t="s">
        <v>85</v>
      </c>
      <c r="BK256" s="158">
        <f>ROUND(I256*H256,2)</f>
        <v>0</v>
      </c>
      <c r="BL256" s="17" t="s">
        <v>147</v>
      </c>
      <c r="BM256" s="157" t="s">
        <v>784</v>
      </c>
    </row>
    <row r="257" spans="2:51" s="13" customFormat="1" ht="11.25">
      <c r="B257" s="159"/>
      <c r="D257" s="160" t="s">
        <v>149</v>
      </c>
      <c r="F257" s="162" t="s">
        <v>374</v>
      </c>
      <c r="H257" s="163">
        <v>1.015</v>
      </c>
      <c r="I257" s="164"/>
      <c r="L257" s="159"/>
      <c r="M257" s="165"/>
      <c r="N257" s="166"/>
      <c r="O257" s="166"/>
      <c r="P257" s="166"/>
      <c r="Q257" s="166"/>
      <c r="R257" s="166"/>
      <c r="S257" s="166"/>
      <c r="T257" s="167"/>
      <c r="AT257" s="161" t="s">
        <v>149</v>
      </c>
      <c r="AU257" s="161" t="s">
        <v>87</v>
      </c>
      <c r="AV257" s="13" t="s">
        <v>87</v>
      </c>
      <c r="AW257" s="13" t="s">
        <v>3</v>
      </c>
      <c r="AX257" s="13" t="s">
        <v>85</v>
      </c>
      <c r="AY257" s="161" t="s">
        <v>141</v>
      </c>
    </row>
    <row r="258" spans="1:65" s="2" customFormat="1" ht="16.5" customHeight="1">
      <c r="A258" s="32"/>
      <c r="B258" s="144"/>
      <c r="C258" s="145" t="s">
        <v>353</v>
      </c>
      <c r="D258" s="145" t="s">
        <v>143</v>
      </c>
      <c r="E258" s="146" t="s">
        <v>376</v>
      </c>
      <c r="F258" s="147" t="s">
        <v>377</v>
      </c>
      <c r="G258" s="148" t="s">
        <v>302</v>
      </c>
      <c r="H258" s="149">
        <v>1</v>
      </c>
      <c r="I258" s="150"/>
      <c r="J258" s="151">
        <f aca="true" t="shared" si="0" ref="J258:J267">ROUND(I258*H258,2)</f>
        <v>0</v>
      </c>
      <c r="K258" s="152"/>
      <c r="L258" s="33"/>
      <c r="M258" s="153" t="s">
        <v>1</v>
      </c>
      <c r="N258" s="154" t="s">
        <v>42</v>
      </c>
      <c r="O258" s="58"/>
      <c r="P258" s="155">
        <f aca="true" t="shared" si="1" ref="P258:P267">O258*H258</f>
        <v>0</v>
      </c>
      <c r="Q258" s="155">
        <v>0.00038</v>
      </c>
      <c r="R258" s="155">
        <f aca="true" t="shared" si="2" ref="R258:R267">Q258*H258</f>
        <v>0.00038</v>
      </c>
      <c r="S258" s="155">
        <v>0</v>
      </c>
      <c r="T258" s="156">
        <f aca="true" t="shared" si="3" ref="T258:T267"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147</v>
      </c>
      <c r="AT258" s="157" t="s">
        <v>143</v>
      </c>
      <c r="AU258" s="157" t="s">
        <v>87</v>
      </c>
      <c r="AY258" s="17" t="s">
        <v>141</v>
      </c>
      <c r="BE258" s="158">
        <f aca="true" t="shared" si="4" ref="BE258:BE267">IF(N258="základní",J258,0)</f>
        <v>0</v>
      </c>
      <c r="BF258" s="158">
        <f aca="true" t="shared" si="5" ref="BF258:BF267">IF(N258="snížená",J258,0)</f>
        <v>0</v>
      </c>
      <c r="BG258" s="158">
        <f aca="true" t="shared" si="6" ref="BG258:BG267">IF(N258="zákl. přenesená",J258,0)</f>
        <v>0</v>
      </c>
      <c r="BH258" s="158">
        <f aca="true" t="shared" si="7" ref="BH258:BH267">IF(N258="sníž. přenesená",J258,0)</f>
        <v>0</v>
      </c>
      <c r="BI258" s="158">
        <f aca="true" t="shared" si="8" ref="BI258:BI267">IF(N258="nulová",J258,0)</f>
        <v>0</v>
      </c>
      <c r="BJ258" s="17" t="s">
        <v>85</v>
      </c>
      <c r="BK258" s="158">
        <f aca="true" t="shared" si="9" ref="BK258:BK267">ROUND(I258*H258,2)</f>
        <v>0</v>
      </c>
      <c r="BL258" s="17" t="s">
        <v>147</v>
      </c>
      <c r="BM258" s="157" t="s">
        <v>785</v>
      </c>
    </row>
    <row r="259" spans="1:65" s="2" customFormat="1" ht="16.5" customHeight="1">
      <c r="A259" s="32"/>
      <c r="B259" s="144"/>
      <c r="C259" s="145" t="s">
        <v>358</v>
      </c>
      <c r="D259" s="145" t="s">
        <v>143</v>
      </c>
      <c r="E259" s="146" t="s">
        <v>380</v>
      </c>
      <c r="F259" s="147" t="s">
        <v>381</v>
      </c>
      <c r="G259" s="148" t="s">
        <v>302</v>
      </c>
      <c r="H259" s="149">
        <v>1</v>
      </c>
      <c r="I259" s="150"/>
      <c r="J259" s="151">
        <f t="shared" si="0"/>
        <v>0</v>
      </c>
      <c r="K259" s="152"/>
      <c r="L259" s="33"/>
      <c r="M259" s="153" t="s">
        <v>1</v>
      </c>
      <c r="N259" s="154" t="s">
        <v>42</v>
      </c>
      <c r="O259" s="58"/>
      <c r="P259" s="155">
        <f t="shared" si="1"/>
        <v>0</v>
      </c>
      <c r="Q259" s="155">
        <v>0.00016</v>
      </c>
      <c r="R259" s="155">
        <f t="shared" si="2"/>
        <v>0.00016</v>
      </c>
      <c r="S259" s="155">
        <v>0</v>
      </c>
      <c r="T259" s="156">
        <f t="shared" si="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7" t="s">
        <v>147</v>
      </c>
      <c r="AT259" s="157" t="s">
        <v>143</v>
      </c>
      <c r="AU259" s="157" t="s">
        <v>87</v>
      </c>
      <c r="AY259" s="17" t="s">
        <v>141</v>
      </c>
      <c r="BE259" s="158">
        <f t="shared" si="4"/>
        <v>0</v>
      </c>
      <c r="BF259" s="158">
        <f t="shared" si="5"/>
        <v>0</v>
      </c>
      <c r="BG259" s="158">
        <f t="shared" si="6"/>
        <v>0</v>
      </c>
      <c r="BH259" s="158">
        <f t="shared" si="7"/>
        <v>0</v>
      </c>
      <c r="BI259" s="158">
        <f t="shared" si="8"/>
        <v>0</v>
      </c>
      <c r="BJ259" s="17" t="s">
        <v>85</v>
      </c>
      <c r="BK259" s="158">
        <f t="shared" si="9"/>
        <v>0</v>
      </c>
      <c r="BL259" s="17" t="s">
        <v>147</v>
      </c>
      <c r="BM259" s="157" t="s">
        <v>786</v>
      </c>
    </row>
    <row r="260" spans="1:65" s="2" customFormat="1" ht="16.5" customHeight="1">
      <c r="A260" s="32"/>
      <c r="B260" s="144"/>
      <c r="C260" s="183" t="s">
        <v>364</v>
      </c>
      <c r="D260" s="183" t="s">
        <v>359</v>
      </c>
      <c r="E260" s="184" t="s">
        <v>384</v>
      </c>
      <c r="F260" s="185" t="s">
        <v>385</v>
      </c>
      <c r="G260" s="186" t="s">
        <v>302</v>
      </c>
      <c r="H260" s="187">
        <v>1</v>
      </c>
      <c r="I260" s="188"/>
      <c r="J260" s="189">
        <f t="shared" si="0"/>
        <v>0</v>
      </c>
      <c r="K260" s="190"/>
      <c r="L260" s="191"/>
      <c r="M260" s="192" t="s">
        <v>1</v>
      </c>
      <c r="N260" s="193" t="s">
        <v>42</v>
      </c>
      <c r="O260" s="58"/>
      <c r="P260" s="155">
        <f t="shared" si="1"/>
        <v>0</v>
      </c>
      <c r="Q260" s="155">
        <v>0.00019</v>
      </c>
      <c r="R260" s="155">
        <f t="shared" si="2"/>
        <v>0.00019</v>
      </c>
      <c r="S260" s="155">
        <v>0</v>
      </c>
      <c r="T260" s="156">
        <f t="shared" si="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7" t="s">
        <v>183</v>
      </c>
      <c r="AT260" s="157" t="s">
        <v>359</v>
      </c>
      <c r="AU260" s="157" t="s">
        <v>87</v>
      </c>
      <c r="AY260" s="17" t="s">
        <v>141</v>
      </c>
      <c r="BE260" s="158">
        <f t="shared" si="4"/>
        <v>0</v>
      </c>
      <c r="BF260" s="158">
        <f t="shared" si="5"/>
        <v>0</v>
      </c>
      <c r="BG260" s="158">
        <f t="shared" si="6"/>
        <v>0</v>
      </c>
      <c r="BH260" s="158">
        <f t="shared" si="7"/>
        <v>0</v>
      </c>
      <c r="BI260" s="158">
        <f t="shared" si="8"/>
        <v>0</v>
      </c>
      <c r="BJ260" s="17" t="s">
        <v>85</v>
      </c>
      <c r="BK260" s="158">
        <f t="shared" si="9"/>
        <v>0</v>
      </c>
      <c r="BL260" s="17" t="s">
        <v>147</v>
      </c>
      <c r="BM260" s="157" t="s">
        <v>787</v>
      </c>
    </row>
    <row r="261" spans="1:65" s="2" customFormat="1" ht="16.5" customHeight="1">
      <c r="A261" s="32"/>
      <c r="B261" s="144"/>
      <c r="C261" s="145" t="s">
        <v>370</v>
      </c>
      <c r="D261" s="145" t="s">
        <v>143</v>
      </c>
      <c r="E261" s="146" t="s">
        <v>388</v>
      </c>
      <c r="F261" s="147" t="s">
        <v>389</v>
      </c>
      <c r="G261" s="148" t="s">
        <v>302</v>
      </c>
      <c r="H261" s="149">
        <v>1</v>
      </c>
      <c r="I261" s="150"/>
      <c r="J261" s="151">
        <f t="shared" si="0"/>
        <v>0</v>
      </c>
      <c r="K261" s="152"/>
      <c r="L261" s="33"/>
      <c r="M261" s="153" t="s">
        <v>1</v>
      </c>
      <c r="N261" s="154" t="s">
        <v>42</v>
      </c>
      <c r="O261" s="58"/>
      <c r="P261" s="155">
        <f t="shared" si="1"/>
        <v>0</v>
      </c>
      <c r="Q261" s="155">
        <v>0</v>
      </c>
      <c r="R261" s="155">
        <f t="shared" si="2"/>
        <v>0</v>
      </c>
      <c r="S261" s="155">
        <v>0</v>
      </c>
      <c r="T261" s="156">
        <f t="shared" si="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7" t="s">
        <v>147</v>
      </c>
      <c r="AT261" s="157" t="s">
        <v>143</v>
      </c>
      <c r="AU261" s="157" t="s">
        <v>87</v>
      </c>
      <c r="AY261" s="17" t="s">
        <v>141</v>
      </c>
      <c r="BE261" s="158">
        <f t="shared" si="4"/>
        <v>0</v>
      </c>
      <c r="BF261" s="158">
        <f t="shared" si="5"/>
        <v>0</v>
      </c>
      <c r="BG261" s="158">
        <f t="shared" si="6"/>
        <v>0</v>
      </c>
      <c r="BH261" s="158">
        <f t="shared" si="7"/>
        <v>0</v>
      </c>
      <c r="BI261" s="158">
        <f t="shared" si="8"/>
        <v>0</v>
      </c>
      <c r="BJ261" s="17" t="s">
        <v>85</v>
      </c>
      <c r="BK261" s="158">
        <f t="shared" si="9"/>
        <v>0</v>
      </c>
      <c r="BL261" s="17" t="s">
        <v>147</v>
      </c>
      <c r="BM261" s="157" t="s">
        <v>788</v>
      </c>
    </row>
    <row r="262" spans="1:65" s="2" customFormat="1" ht="16.5" customHeight="1">
      <c r="A262" s="32"/>
      <c r="B262" s="144"/>
      <c r="C262" s="183" t="s">
        <v>375</v>
      </c>
      <c r="D262" s="183" t="s">
        <v>359</v>
      </c>
      <c r="E262" s="184" t="s">
        <v>392</v>
      </c>
      <c r="F262" s="185" t="s">
        <v>393</v>
      </c>
      <c r="G262" s="186" t="s">
        <v>302</v>
      </c>
      <c r="H262" s="187">
        <v>1</v>
      </c>
      <c r="I262" s="188"/>
      <c r="J262" s="189">
        <f t="shared" si="0"/>
        <v>0</v>
      </c>
      <c r="K262" s="190"/>
      <c r="L262" s="191"/>
      <c r="M262" s="192" t="s">
        <v>1</v>
      </c>
      <c r="N262" s="193" t="s">
        <v>42</v>
      </c>
      <c r="O262" s="58"/>
      <c r="P262" s="155">
        <f t="shared" si="1"/>
        <v>0</v>
      </c>
      <c r="Q262" s="155">
        <v>0.005</v>
      </c>
      <c r="R262" s="155">
        <f t="shared" si="2"/>
        <v>0.005</v>
      </c>
      <c r="S262" s="155">
        <v>0</v>
      </c>
      <c r="T262" s="156">
        <f t="shared" si="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57" t="s">
        <v>183</v>
      </c>
      <c r="AT262" s="157" t="s">
        <v>359</v>
      </c>
      <c r="AU262" s="157" t="s">
        <v>87</v>
      </c>
      <c r="AY262" s="17" t="s">
        <v>141</v>
      </c>
      <c r="BE262" s="158">
        <f t="shared" si="4"/>
        <v>0</v>
      </c>
      <c r="BF262" s="158">
        <f t="shared" si="5"/>
        <v>0</v>
      </c>
      <c r="BG262" s="158">
        <f t="shared" si="6"/>
        <v>0</v>
      </c>
      <c r="BH262" s="158">
        <f t="shared" si="7"/>
        <v>0</v>
      </c>
      <c r="BI262" s="158">
        <f t="shared" si="8"/>
        <v>0</v>
      </c>
      <c r="BJ262" s="17" t="s">
        <v>85</v>
      </c>
      <c r="BK262" s="158">
        <f t="shared" si="9"/>
        <v>0</v>
      </c>
      <c r="BL262" s="17" t="s">
        <v>147</v>
      </c>
      <c r="BM262" s="157" t="s">
        <v>789</v>
      </c>
    </row>
    <row r="263" spans="1:65" s="2" customFormat="1" ht="16.5" customHeight="1">
      <c r="A263" s="32"/>
      <c r="B263" s="144"/>
      <c r="C263" s="145" t="s">
        <v>379</v>
      </c>
      <c r="D263" s="145" t="s">
        <v>143</v>
      </c>
      <c r="E263" s="146" t="s">
        <v>396</v>
      </c>
      <c r="F263" s="147" t="s">
        <v>397</v>
      </c>
      <c r="G263" s="148" t="s">
        <v>302</v>
      </c>
      <c r="H263" s="149">
        <v>1</v>
      </c>
      <c r="I263" s="150"/>
      <c r="J263" s="151">
        <f t="shared" si="0"/>
        <v>0</v>
      </c>
      <c r="K263" s="152"/>
      <c r="L263" s="33"/>
      <c r="M263" s="153" t="s">
        <v>1</v>
      </c>
      <c r="N263" s="154" t="s">
        <v>42</v>
      </c>
      <c r="O263" s="58"/>
      <c r="P263" s="155">
        <f t="shared" si="1"/>
        <v>0</v>
      </c>
      <c r="Q263" s="155">
        <v>0</v>
      </c>
      <c r="R263" s="155">
        <f t="shared" si="2"/>
        <v>0</v>
      </c>
      <c r="S263" s="155">
        <v>0</v>
      </c>
      <c r="T263" s="156">
        <f t="shared" si="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7" t="s">
        <v>147</v>
      </c>
      <c r="AT263" s="157" t="s">
        <v>143</v>
      </c>
      <c r="AU263" s="157" t="s">
        <v>87</v>
      </c>
      <c r="AY263" s="17" t="s">
        <v>141</v>
      </c>
      <c r="BE263" s="158">
        <f t="shared" si="4"/>
        <v>0</v>
      </c>
      <c r="BF263" s="158">
        <f t="shared" si="5"/>
        <v>0</v>
      </c>
      <c r="BG263" s="158">
        <f t="shared" si="6"/>
        <v>0</v>
      </c>
      <c r="BH263" s="158">
        <f t="shared" si="7"/>
        <v>0</v>
      </c>
      <c r="BI263" s="158">
        <f t="shared" si="8"/>
        <v>0</v>
      </c>
      <c r="BJ263" s="17" t="s">
        <v>85</v>
      </c>
      <c r="BK263" s="158">
        <f t="shared" si="9"/>
        <v>0</v>
      </c>
      <c r="BL263" s="17" t="s">
        <v>147</v>
      </c>
      <c r="BM263" s="157" t="s">
        <v>790</v>
      </c>
    </row>
    <row r="264" spans="1:65" s="2" customFormat="1" ht="21.75" customHeight="1">
      <c r="A264" s="32"/>
      <c r="B264" s="144"/>
      <c r="C264" s="183" t="s">
        <v>383</v>
      </c>
      <c r="D264" s="183" t="s">
        <v>359</v>
      </c>
      <c r="E264" s="184" t="s">
        <v>400</v>
      </c>
      <c r="F264" s="185" t="s">
        <v>401</v>
      </c>
      <c r="G264" s="186" t="s">
        <v>302</v>
      </c>
      <c r="H264" s="187">
        <v>1</v>
      </c>
      <c r="I264" s="188"/>
      <c r="J264" s="189">
        <f t="shared" si="0"/>
        <v>0</v>
      </c>
      <c r="K264" s="190"/>
      <c r="L264" s="191"/>
      <c r="M264" s="192" t="s">
        <v>1</v>
      </c>
      <c r="N264" s="193" t="s">
        <v>42</v>
      </c>
      <c r="O264" s="58"/>
      <c r="P264" s="155">
        <f t="shared" si="1"/>
        <v>0</v>
      </c>
      <c r="Q264" s="155">
        <v>0.0019</v>
      </c>
      <c r="R264" s="155">
        <f t="shared" si="2"/>
        <v>0.0019</v>
      </c>
      <c r="S264" s="155">
        <v>0</v>
      </c>
      <c r="T264" s="156">
        <f t="shared" si="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7" t="s">
        <v>183</v>
      </c>
      <c r="AT264" s="157" t="s">
        <v>359</v>
      </c>
      <c r="AU264" s="157" t="s">
        <v>87</v>
      </c>
      <c r="AY264" s="17" t="s">
        <v>141</v>
      </c>
      <c r="BE264" s="158">
        <f t="shared" si="4"/>
        <v>0</v>
      </c>
      <c r="BF264" s="158">
        <f t="shared" si="5"/>
        <v>0</v>
      </c>
      <c r="BG264" s="158">
        <f t="shared" si="6"/>
        <v>0</v>
      </c>
      <c r="BH264" s="158">
        <f t="shared" si="7"/>
        <v>0</v>
      </c>
      <c r="BI264" s="158">
        <f t="shared" si="8"/>
        <v>0</v>
      </c>
      <c r="BJ264" s="17" t="s">
        <v>85</v>
      </c>
      <c r="BK264" s="158">
        <f t="shared" si="9"/>
        <v>0</v>
      </c>
      <c r="BL264" s="17" t="s">
        <v>147</v>
      </c>
      <c r="BM264" s="157" t="s">
        <v>791</v>
      </c>
    </row>
    <row r="265" spans="1:65" s="2" customFormat="1" ht="16.5" customHeight="1">
      <c r="A265" s="32"/>
      <c r="B265" s="144"/>
      <c r="C265" s="183" t="s">
        <v>387</v>
      </c>
      <c r="D265" s="183" t="s">
        <v>359</v>
      </c>
      <c r="E265" s="184" t="s">
        <v>404</v>
      </c>
      <c r="F265" s="185" t="s">
        <v>405</v>
      </c>
      <c r="G265" s="186" t="s">
        <v>302</v>
      </c>
      <c r="H265" s="187">
        <v>1</v>
      </c>
      <c r="I265" s="188"/>
      <c r="J265" s="189">
        <f t="shared" si="0"/>
        <v>0</v>
      </c>
      <c r="K265" s="190"/>
      <c r="L265" s="191"/>
      <c r="M265" s="192" t="s">
        <v>1</v>
      </c>
      <c r="N265" s="193" t="s">
        <v>42</v>
      </c>
      <c r="O265" s="58"/>
      <c r="P265" s="155">
        <f t="shared" si="1"/>
        <v>0</v>
      </c>
      <c r="Q265" s="155">
        <v>0.0035</v>
      </c>
      <c r="R265" s="155">
        <f t="shared" si="2"/>
        <v>0.0035</v>
      </c>
      <c r="S265" s="155">
        <v>0</v>
      </c>
      <c r="T265" s="156">
        <f t="shared" si="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7" t="s">
        <v>183</v>
      </c>
      <c r="AT265" s="157" t="s">
        <v>359</v>
      </c>
      <c r="AU265" s="157" t="s">
        <v>87</v>
      </c>
      <c r="AY265" s="17" t="s">
        <v>141</v>
      </c>
      <c r="BE265" s="158">
        <f t="shared" si="4"/>
        <v>0</v>
      </c>
      <c r="BF265" s="158">
        <f t="shared" si="5"/>
        <v>0</v>
      </c>
      <c r="BG265" s="158">
        <f t="shared" si="6"/>
        <v>0</v>
      </c>
      <c r="BH265" s="158">
        <f t="shared" si="7"/>
        <v>0</v>
      </c>
      <c r="BI265" s="158">
        <f t="shared" si="8"/>
        <v>0</v>
      </c>
      <c r="BJ265" s="17" t="s">
        <v>85</v>
      </c>
      <c r="BK265" s="158">
        <f t="shared" si="9"/>
        <v>0</v>
      </c>
      <c r="BL265" s="17" t="s">
        <v>147</v>
      </c>
      <c r="BM265" s="157" t="s">
        <v>792</v>
      </c>
    </row>
    <row r="266" spans="1:65" s="2" customFormat="1" ht="16.5" customHeight="1">
      <c r="A266" s="32"/>
      <c r="B266" s="144"/>
      <c r="C266" s="145" t="s">
        <v>391</v>
      </c>
      <c r="D266" s="145" t="s">
        <v>143</v>
      </c>
      <c r="E266" s="146" t="s">
        <v>408</v>
      </c>
      <c r="F266" s="147" t="s">
        <v>409</v>
      </c>
      <c r="G266" s="148" t="s">
        <v>211</v>
      </c>
      <c r="H266" s="149">
        <v>18</v>
      </c>
      <c r="I266" s="150"/>
      <c r="J266" s="151">
        <f t="shared" si="0"/>
        <v>0</v>
      </c>
      <c r="K266" s="152"/>
      <c r="L266" s="33"/>
      <c r="M266" s="153" t="s">
        <v>1</v>
      </c>
      <c r="N266" s="154" t="s">
        <v>42</v>
      </c>
      <c r="O266" s="58"/>
      <c r="P266" s="155">
        <f t="shared" si="1"/>
        <v>0</v>
      </c>
      <c r="Q266" s="155">
        <v>0</v>
      </c>
      <c r="R266" s="155">
        <f t="shared" si="2"/>
        <v>0</v>
      </c>
      <c r="S266" s="155">
        <v>0</v>
      </c>
      <c r="T266" s="156">
        <f t="shared" si="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57" t="s">
        <v>147</v>
      </c>
      <c r="AT266" s="157" t="s">
        <v>143</v>
      </c>
      <c r="AU266" s="157" t="s">
        <v>87</v>
      </c>
      <c r="AY266" s="17" t="s">
        <v>141</v>
      </c>
      <c r="BE266" s="158">
        <f t="shared" si="4"/>
        <v>0</v>
      </c>
      <c r="BF266" s="158">
        <f t="shared" si="5"/>
        <v>0</v>
      </c>
      <c r="BG266" s="158">
        <f t="shared" si="6"/>
        <v>0</v>
      </c>
      <c r="BH266" s="158">
        <f t="shared" si="7"/>
        <v>0</v>
      </c>
      <c r="BI266" s="158">
        <f t="shared" si="8"/>
        <v>0</v>
      </c>
      <c r="BJ266" s="17" t="s">
        <v>85</v>
      </c>
      <c r="BK266" s="158">
        <f t="shared" si="9"/>
        <v>0</v>
      </c>
      <c r="BL266" s="17" t="s">
        <v>147</v>
      </c>
      <c r="BM266" s="157" t="s">
        <v>793</v>
      </c>
    </row>
    <row r="267" spans="1:65" s="2" customFormat="1" ht="16.5" customHeight="1">
      <c r="A267" s="32"/>
      <c r="B267" s="144"/>
      <c r="C267" s="145" t="s">
        <v>395</v>
      </c>
      <c r="D267" s="145" t="s">
        <v>143</v>
      </c>
      <c r="E267" s="146" t="s">
        <v>412</v>
      </c>
      <c r="F267" s="147" t="s">
        <v>413</v>
      </c>
      <c r="G267" s="148" t="s">
        <v>211</v>
      </c>
      <c r="H267" s="149">
        <v>18</v>
      </c>
      <c r="I267" s="150"/>
      <c r="J267" s="151">
        <f t="shared" si="0"/>
        <v>0</v>
      </c>
      <c r="K267" s="152"/>
      <c r="L267" s="33"/>
      <c r="M267" s="153" t="s">
        <v>1</v>
      </c>
      <c r="N267" s="154" t="s">
        <v>42</v>
      </c>
      <c r="O267" s="58"/>
      <c r="P267" s="155">
        <f t="shared" si="1"/>
        <v>0</v>
      </c>
      <c r="Q267" s="155">
        <v>0</v>
      </c>
      <c r="R267" s="155">
        <f t="shared" si="2"/>
        <v>0</v>
      </c>
      <c r="S267" s="155">
        <v>0</v>
      </c>
      <c r="T267" s="156">
        <f t="shared" si="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7" t="s">
        <v>147</v>
      </c>
      <c r="AT267" s="157" t="s">
        <v>143</v>
      </c>
      <c r="AU267" s="157" t="s">
        <v>87</v>
      </c>
      <c r="AY267" s="17" t="s">
        <v>141</v>
      </c>
      <c r="BE267" s="158">
        <f t="shared" si="4"/>
        <v>0</v>
      </c>
      <c r="BF267" s="158">
        <f t="shared" si="5"/>
        <v>0</v>
      </c>
      <c r="BG267" s="158">
        <f t="shared" si="6"/>
        <v>0</v>
      </c>
      <c r="BH267" s="158">
        <f t="shared" si="7"/>
        <v>0</v>
      </c>
      <c r="BI267" s="158">
        <f t="shared" si="8"/>
        <v>0</v>
      </c>
      <c r="BJ267" s="17" t="s">
        <v>85</v>
      </c>
      <c r="BK267" s="158">
        <f t="shared" si="9"/>
        <v>0</v>
      </c>
      <c r="BL267" s="17" t="s">
        <v>147</v>
      </c>
      <c r="BM267" s="157" t="s">
        <v>794</v>
      </c>
    </row>
    <row r="268" spans="2:51" s="13" customFormat="1" ht="11.25">
      <c r="B268" s="159"/>
      <c r="D268" s="160" t="s">
        <v>149</v>
      </c>
      <c r="E268" s="161" t="s">
        <v>1</v>
      </c>
      <c r="F268" s="162" t="s">
        <v>357</v>
      </c>
      <c r="H268" s="163">
        <v>18</v>
      </c>
      <c r="I268" s="164"/>
      <c r="L268" s="159"/>
      <c r="M268" s="165"/>
      <c r="N268" s="166"/>
      <c r="O268" s="166"/>
      <c r="P268" s="166"/>
      <c r="Q268" s="166"/>
      <c r="R268" s="166"/>
      <c r="S268" s="166"/>
      <c r="T268" s="167"/>
      <c r="AT268" s="161" t="s">
        <v>149</v>
      </c>
      <c r="AU268" s="161" t="s">
        <v>87</v>
      </c>
      <c r="AV268" s="13" t="s">
        <v>87</v>
      </c>
      <c r="AW268" s="13" t="s">
        <v>32</v>
      </c>
      <c r="AX268" s="13" t="s">
        <v>85</v>
      </c>
      <c r="AY268" s="161" t="s">
        <v>141</v>
      </c>
    </row>
    <row r="269" spans="1:65" s="2" customFormat="1" ht="16.5" customHeight="1">
      <c r="A269" s="32"/>
      <c r="B269" s="144"/>
      <c r="C269" s="145" t="s">
        <v>399</v>
      </c>
      <c r="D269" s="145" t="s">
        <v>143</v>
      </c>
      <c r="E269" s="146" t="s">
        <v>416</v>
      </c>
      <c r="F269" s="147" t="s">
        <v>417</v>
      </c>
      <c r="G269" s="148" t="s">
        <v>302</v>
      </c>
      <c r="H269" s="149">
        <v>1</v>
      </c>
      <c r="I269" s="150"/>
      <c r="J269" s="151">
        <f>ROUND(I269*H269,2)</f>
        <v>0</v>
      </c>
      <c r="K269" s="152"/>
      <c r="L269" s="33"/>
      <c r="M269" s="153" t="s">
        <v>1</v>
      </c>
      <c r="N269" s="154" t="s">
        <v>42</v>
      </c>
      <c r="O269" s="58"/>
      <c r="P269" s="155">
        <f>O269*H269</f>
        <v>0</v>
      </c>
      <c r="Q269" s="155">
        <v>0.04</v>
      </c>
      <c r="R269" s="155">
        <f>Q269*H269</f>
        <v>0.04</v>
      </c>
      <c r="S269" s="155">
        <v>0</v>
      </c>
      <c r="T269" s="156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57" t="s">
        <v>147</v>
      </c>
      <c r="AT269" s="157" t="s">
        <v>143</v>
      </c>
      <c r="AU269" s="157" t="s">
        <v>87</v>
      </c>
      <c r="AY269" s="17" t="s">
        <v>141</v>
      </c>
      <c r="BE269" s="158">
        <f>IF(N269="základní",J269,0)</f>
        <v>0</v>
      </c>
      <c r="BF269" s="158">
        <f>IF(N269="snížená",J269,0)</f>
        <v>0</v>
      </c>
      <c r="BG269" s="158">
        <f>IF(N269="zákl. přenesená",J269,0)</f>
        <v>0</v>
      </c>
      <c r="BH269" s="158">
        <f>IF(N269="sníž. přenesená",J269,0)</f>
        <v>0</v>
      </c>
      <c r="BI269" s="158">
        <f>IF(N269="nulová",J269,0)</f>
        <v>0</v>
      </c>
      <c r="BJ269" s="17" t="s">
        <v>85</v>
      </c>
      <c r="BK269" s="158">
        <f>ROUND(I269*H269,2)</f>
        <v>0</v>
      </c>
      <c r="BL269" s="17" t="s">
        <v>147</v>
      </c>
      <c r="BM269" s="157" t="s">
        <v>795</v>
      </c>
    </row>
    <row r="270" spans="1:65" s="2" customFormat="1" ht="16.5" customHeight="1">
      <c r="A270" s="32"/>
      <c r="B270" s="144"/>
      <c r="C270" s="183" t="s">
        <v>403</v>
      </c>
      <c r="D270" s="183" t="s">
        <v>359</v>
      </c>
      <c r="E270" s="184" t="s">
        <v>420</v>
      </c>
      <c r="F270" s="185" t="s">
        <v>421</v>
      </c>
      <c r="G270" s="186" t="s">
        <v>302</v>
      </c>
      <c r="H270" s="187">
        <v>1</v>
      </c>
      <c r="I270" s="188"/>
      <c r="J270" s="189">
        <f>ROUND(I270*H270,2)</f>
        <v>0</v>
      </c>
      <c r="K270" s="190"/>
      <c r="L270" s="191"/>
      <c r="M270" s="192" t="s">
        <v>1</v>
      </c>
      <c r="N270" s="193" t="s">
        <v>42</v>
      </c>
      <c r="O270" s="58"/>
      <c r="P270" s="155">
        <f>O270*H270</f>
        <v>0</v>
      </c>
      <c r="Q270" s="155">
        <v>0.0133</v>
      </c>
      <c r="R270" s="155">
        <f>Q270*H270</f>
        <v>0.0133</v>
      </c>
      <c r="S270" s="155">
        <v>0</v>
      </c>
      <c r="T270" s="156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7" t="s">
        <v>183</v>
      </c>
      <c r="AT270" s="157" t="s">
        <v>359</v>
      </c>
      <c r="AU270" s="157" t="s">
        <v>87</v>
      </c>
      <c r="AY270" s="17" t="s">
        <v>141</v>
      </c>
      <c r="BE270" s="158">
        <f>IF(N270="základní",J270,0)</f>
        <v>0</v>
      </c>
      <c r="BF270" s="158">
        <f>IF(N270="snížená",J270,0)</f>
        <v>0</v>
      </c>
      <c r="BG270" s="158">
        <f>IF(N270="zákl. přenesená",J270,0)</f>
        <v>0</v>
      </c>
      <c r="BH270" s="158">
        <f>IF(N270="sníž. přenesená",J270,0)</f>
        <v>0</v>
      </c>
      <c r="BI270" s="158">
        <f>IF(N270="nulová",J270,0)</f>
        <v>0</v>
      </c>
      <c r="BJ270" s="17" t="s">
        <v>85</v>
      </c>
      <c r="BK270" s="158">
        <f>ROUND(I270*H270,2)</f>
        <v>0</v>
      </c>
      <c r="BL270" s="17" t="s">
        <v>147</v>
      </c>
      <c r="BM270" s="157" t="s">
        <v>796</v>
      </c>
    </row>
    <row r="271" spans="1:65" s="2" customFormat="1" ht="16.5" customHeight="1">
      <c r="A271" s="32"/>
      <c r="B271" s="144"/>
      <c r="C271" s="145" t="s">
        <v>407</v>
      </c>
      <c r="D271" s="145" t="s">
        <v>143</v>
      </c>
      <c r="E271" s="146" t="s">
        <v>424</v>
      </c>
      <c r="F271" s="147" t="s">
        <v>425</v>
      </c>
      <c r="G271" s="148" t="s">
        <v>211</v>
      </c>
      <c r="H271" s="149">
        <v>27</v>
      </c>
      <c r="I271" s="150"/>
      <c r="J271" s="151">
        <f>ROUND(I271*H271,2)</f>
        <v>0</v>
      </c>
      <c r="K271" s="152"/>
      <c r="L271" s="33"/>
      <c r="M271" s="153" t="s">
        <v>1</v>
      </c>
      <c r="N271" s="154" t="s">
        <v>42</v>
      </c>
      <c r="O271" s="58"/>
      <c r="P271" s="155">
        <f>O271*H271</f>
        <v>0</v>
      </c>
      <c r="Q271" s="155">
        <v>0.00019</v>
      </c>
      <c r="R271" s="155">
        <f>Q271*H271</f>
        <v>0.00513</v>
      </c>
      <c r="S271" s="155">
        <v>0</v>
      </c>
      <c r="T271" s="156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57" t="s">
        <v>147</v>
      </c>
      <c r="AT271" s="157" t="s">
        <v>143</v>
      </c>
      <c r="AU271" s="157" t="s">
        <v>87</v>
      </c>
      <c r="AY271" s="17" t="s">
        <v>141</v>
      </c>
      <c r="BE271" s="158">
        <f>IF(N271="základní",J271,0)</f>
        <v>0</v>
      </c>
      <c r="BF271" s="158">
        <f>IF(N271="snížená",J271,0)</f>
        <v>0</v>
      </c>
      <c r="BG271" s="158">
        <f>IF(N271="zákl. přenesená",J271,0)</f>
        <v>0</v>
      </c>
      <c r="BH271" s="158">
        <f>IF(N271="sníž. přenesená",J271,0)</f>
        <v>0</v>
      </c>
      <c r="BI271" s="158">
        <f>IF(N271="nulová",J271,0)</f>
        <v>0</v>
      </c>
      <c r="BJ271" s="17" t="s">
        <v>85</v>
      </c>
      <c r="BK271" s="158">
        <f>ROUND(I271*H271,2)</f>
        <v>0</v>
      </c>
      <c r="BL271" s="17" t="s">
        <v>147</v>
      </c>
      <c r="BM271" s="157" t="s">
        <v>797</v>
      </c>
    </row>
    <row r="272" spans="1:65" s="2" customFormat="1" ht="16.5" customHeight="1">
      <c r="A272" s="32"/>
      <c r="B272" s="144"/>
      <c r="C272" s="145" t="s">
        <v>411</v>
      </c>
      <c r="D272" s="145" t="s">
        <v>143</v>
      </c>
      <c r="E272" s="146" t="s">
        <v>428</v>
      </c>
      <c r="F272" s="147" t="s">
        <v>429</v>
      </c>
      <c r="G272" s="148" t="s">
        <v>211</v>
      </c>
      <c r="H272" s="149">
        <v>27</v>
      </c>
      <c r="I272" s="150"/>
      <c r="J272" s="151">
        <f>ROUND(I272*H272,2)</f>
        <v>0</v>
      </c>
      <c r="K272" s="152"/>
      <c r="L272" s="33"/>
      <c r="M272" s="153" t="s">
        <v>1</v>
      </c>
      <c r="N272" s="154" t="s">
        <v>42</v>
      </c>
      <c r="O272" s="58"/>
      <c r="P272" s="155">
        <f>O272*H272</f>
        <v>0</v>
      </c>
      <c r="Q272" s="155">
        <v>0.00013</v>
      </c>
      <c r="R272" s="155">
        <f>Q272*H272</f>
        <v>0.0035099999999999997</v>
      </c>
      <c r="S272" s="155">
        <v>0</v>
      </c>
      <c r="T272" s="156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7" t="s">
        <v>147</v>
      </c>
      <c r="AT272" s="157" t="s">
        <v>143</v>
      </c>
      <c r="AU272" s="157" t="s">
        <v>87</v>
      </c>
      <c r="AY272" s="17" t="s">
        <v>141</v>
      </c>
      <c r="BE272" s="158">
        <f>IF(N272="základní",J272,0)</f>
        <v>0</v>
      </c>
      <c r="BF272" s="158">
        <f>IF(N272="snížená",J272,0)</f>
        <v>0</v>
      </c>
      <c r="BG272" s="158">
        <f>IF(N272="zákl. přenesená",J272,0)</f>
        <v>0</v>
      </c>
      <c r="BH272" s="158">
        <f>IF(N272="sníž. přenesená",J272,0)</f>
        <v>0</v>
      </c>
      <c r="BI272" s="158">
        <f>IF(N272="nulová",J272,0)</f>
        <v>0</v>
      </c>
      <c r="BJ272" s="17" t="s">
        <v>85</v>
      </c>
      <c r="BK272" s="158">
        <f>ROUND(I272*H272,2)</f>
        <v>0</v>
      </c>
      <c r="BL272" s="17" t="s">
        <v>147</v>
      </c>
      <c r="BM272" s="157" t="s">
        <v>798</v>
      </c>
    </row>
    <row r="273" spans="2:51" s="13" customFormat="1" ht="11.25">
      <c r="B273" s="159"/>
      <c r="D273" s="160" t="s">
        <v>149</v>
      </c>
      <c r="E273" s="161" t="s">
        <v>1</v>
      </c>
      <c r="F273" s="162" t="s">
        <v>799</v>
      </c>
      <c r="H273" s="163">
        <v>27</v>
      </c>
      <c r="I273" s="164"/>
      <c r="L273" s="159"/>
      <c r="M273" s="165"/>
      <c r="N273" s="166"/>
      <c r="O273" s="166"/>
      <c r="P273" s="166"/>
      <c r="Q273" s="166"/>
      <c r="R273" s="166"/>
      <c r="S273" s="166"/>
      <c r="T273" s="167"/>
      <c r="AT273" s="161" t="s">
        <v>149</v>
      </c>
      <c r="AU273" s="161" t="s">
        <v>87</v>
      </c>
      <c r="AV273" s="13" t="s">
        <v>87</v>
      </c>
      <c r="AW273" s="13" t="s">
        <v>32</v>
      </c>
      <c r="AX273" s="13" t="s">
        <v>85</v>
      </c>
      <c r="AY273" s="161" t="s">
        <v>141</v>
      </c>
    </row>
    <row r="274" spans="2:63" s="12" customFormat="1" ht="22.9" customHeight="1">
      <c r="B274" s="131"/>
      <c r="D274" s="132" t="s">
        <v>76</v>
      </c>
      <c r="E274" s="142" t="s">
        <v>187</v>
      </c>
      <c r="F274" s="142" t="s">
        <v>431</v>
      </c>
      <c r="I274" s="134"/>
      <c r="J274" s="143">
        <f>BK274</f>
        <v>0</v>
      </c>
      <c r="L274" s="131"/>
      <c r="M274" s="136"/>
      <c r="N274" s="137"/>
      <c r="O274" s="137"/>
      <c r="P274" s="138">
        <f>SUM(P275:P301)</f>
        <v>0</v>
      </c>
      <c r="Q274" s="137"/>
      <c r="R274" s="138">
        <f>SUM(R275:R301)</f>
        <v>0.0222217</v>
      </c>
      <c r="S274" s="137"/>
      <c r="T274" s="139">
        <f>SUM(T275:T301)</f>
        <v>2.18947</v>
      </c>
      <c r="AR274" s="132" t="s">
        <v>85</v>
      </c>
      <c r="AT274" s="140" t="s">
        <v>76</v>
      </c>
      <c r="AU274" s="140" t="s">
        <v>85</v>
      </c>
      <c r="AY274" s="132" t="s">
        <v>141</v>
      </c>
      <c r="BK274" s="141">
        <f>SUM(BK275:BK301)</f>
        <v>0</v>
      </c>
    </row>
    <row r="275" spans="1:65" s="2" customFormat="1" ht="16.5" customHeight="1">
      <c r="A275" s="32"/>
      <c r="B275" s="144"/>
      <c r="C275" s="145" t="s">
        <v>415</v>
      </c>
      <c r="D275" s="145" t="s">
        <v>143</v>
      </c>
      <c r="E275" s="146" t="s">
        <v>433</v>
      </c>
      <c r="F275" s="147" t="s">
        <v>434</v>
      </c>
      <c r="G275" s="148" t="s">
        <v>211</v>
      </c>
      <c r="H275" s="149">
        <v>11</v>
      </c>
      <c r="I275" s="150"/>
      <c r="J275" s="151">
        <f>ROUND(I275*H275,2)</f>
        <v>0</v>
      </c>
      <c r="K275" s="152"/>
      <c r="L275" s="33"/>
      <c r="M275" s="153" t="s">
        <v>1</v>
      </c>
      <c r="N275" s="154" t="s">
        <v>42</v>
      </c>
      <c r="O275" s="58"/>
      <c r="P275" s="155">
        <f>O275*H275</f>
        <v>0</v>
      </c>
      <c r="Q275" s="155">
        <v>2E-05</v>
      </c>
      <c r="R275" s="155">
        <f>Q275*H275</f>
        <v>0.00022</v>
      </c>
      <c r="S275" s="155">
        <v>0</v>
      </c>
      <c r="T275" s="156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7" t="s">
        <v>147</v>
      </c>
      <c r="AT275" s="157" t="s">
        <v>143</v>
      </c>
      <c r="AU275" s="157" t="s">
        <v>87</v>
      </c>
      <c r="AY275" s="17" t="s">
        <v>141</v>
      </c>
      <c r="BE275" s="158">
        <f>IF(N275="základní",J275,0)</f>
        <v>0</v>
      </c>
      <c r="BF275" s="158">
        <f>IF(N275="snížená",J275,0)</f>
        <v>0</v>
      </c>
      <c r="BG275" s="158">
        <f>IF(N275="zákl. přenesená",J275,0)</f>
        <v>0</v>
      </c>
      <c r="BH275" s="158">
        <f>IF(N275="sníž. přenesená",J275,0)</f>
        <v>0</v>
      </c>
      <c r="BI275" s="158">
        <f>IF(N275="nulová",J275,0)</f>
        <v>0</v>
      </c>
      <c r="BJ275" s="17" t="s">
        <v>85</v>
      </c>
      <c r="BK275" s="158">
        <f>ROUND(I275*H275,2)</f>
        <v>0</v>
      </c>
      <c r="BL275" s="17" t="s">
        <v>147</v>
      </c>
      <c r="BM275" s="157" t="s">
        <v>800</v>
      </c>
    </row>
    <row r="276" spans="2:51" s="13" customFormat="1" ht="11.25">
      <c r="B276" s="159"/>
      <c r="D276" s="160" t="s">
        <v>149</v>
      </c>
      <c r="E276" s="161" t="s">
        <v>1</v>
      </c>
      <c r="F276" s="162" t="s">
        <v>740</v>
      </c>
      <c r="H276" s="163">
        <v>11</v>
      </c>
      <c r="I276" s="164"/>
      <c r="L276" s="159"/>
      <c r="M276" s="165"/>
      <c r="N276" s="166"/>
      <c r="O276" s="166"/>
      <c r="P276" s="166"/>
      <c r="Q276" s="166"/>
      <c r="R276" s="166"/>
      <c r="S276" s="166"/>
      <c r="T276" s="167"/>
      <c r="AT276" s="161" t="s">
        <v>149</v>
      </c>
      <c r="AU276" s="161" t="s">
        <v>87</v>
      </c>
      <c r="AV276" s="13" t="s">
        <v>87</v>
      </c>
      <c r="AW276" s="13" t="s">
        <v>32</v>
      </c>
      <c r="AX276" s="13" t="s">
        <v>77</v>
      </c>
      <c r="AY276" s="161" t="s">
        <v>141</v>
      </c>
    </row>
    <row r="277" spans="2:51" s="14" customFormat="1" ht="11.25">
      <c r="B277" s="168"/>
      <c r="D277" s="160" t="s">
        <v>149</v>
      </c>
      <c r="E277" s="169" t="s">
        <v>1</v>
      </c>
      <c r="F277" s="170" t="s">
        <v>151</v>
      </c>
      <c r="H277" s="171">
        <v>11</v>
      </c>
      <c r="I277" s="172"/>
      <c r="L277" s="168"/>
      <c r="M277" s="173"/>
      <c r="N277" s="174"/>
      <c r="O277" s="174"/>
      <c r="P277" s="174"/>
      <c r="Q277" s="174"/>
      <c r="R277" s="174"/>
      <c r="S277" s="174"/>
      <c r="T277" s="175"/>
      <c r="AT277" s="169" t="s">
        <v>149</v>
      </c>
      <c r="AU277" s="169" t="s">
        <v>87</v>
      </c>
      <c r="AV277" s="14" t="s">
        <v>147</v>
      </c>
      <c r="AW277" s="14" t="s">
        <v>32</v>
      </c>
      <c r="AX277" s="14" t="s">
        <v>85</v>
      </c>
      <c r="AY277" s="169" t="s">
        <v>141</v>
      </c>
    </row>
    <row r="278" spans="1:65" s="2" customFormat="1" ht="16.5" customHeight="1">
      <c r="A278" s="32"/>
      <c r="B278" s="144"/>
      <c r="C278" s="145" t="s">
        <v>419</v>
      </c>
      <c r="D278" s="145" t="s">
        <v>143</v>
      </c>
      <c r="E278" s="146" t="s">
        <v>438</v>
      </c>
      <c r="F278" s="147" t="s">
        <v>439</v>
      </c>
      <c r="G278" s="148" t="s">
        <v>146</v>
      </c>
      <c r="H278" s="149">
        <v>202.29</v>
      </c>
      <c r="I278" s="150"/>
      <c r="J278" s="151">
        <f>ROUND(I278*H278,2)</f>
        <v>0</v>
      </c>
      <c r="K278" s="152"/>
      <c r="L278" s="33"/>
      <c r="M278" s="153" t="s">
        <v>1</v>
      </c>
      <c r="N278" s="154" t="s">
        <v>42</v>
      </c>
      <c r="O278" s="58"/>
      <c r="P278" s="155">
        <f>O278*H278</f>
        <v>0</v>
      </c>
      <c r="Q278" s="155">
        <v>3E-05</v>
      </c>
      <c r="R278" s="155">
        <f>Q278*H278</f>
        <v>0.0060687</v>
      </c>
      <c r="S278" s="155">
        <v>0</v>
      </c>
      <c r="T278" s="156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7" t="s">
        <v>147</v>
      </c>
      <c r="AT278" s="157" t="s">
        <v>143</v>
      </c>
      <c r="AU278" s="157" t="s">
        <v>87</v>
      </c>
      <c r="AY278" s="17" t="s">
        <v>141</v>
      </c>
      <c r="BE278" s="158">
        <f>IF(N278="základní",J278,0)</f>
        <v>0</v>
      </c>
      <c r="BF278" s="158">
        <f>IF(N278="snížená",J278,0)</f>
        <v>0</v>
      </c>
      <c r="BG278" s="158">
        <f>IF(N278="zákl. přenesená",J278,0)</f>
        <v>0</v>
      </c>
      <c r="BH278" s="158">
        <f>IF(N278="sníž. přenesená",J278,0)</f>
        <v>0</v>
      </c>
      <c r="BI278" s="158">
        <f>IF(N278="nulová",J278,0)</f>
        <v>0</v>
      </c>
      <c r="BJ278" s="17" t="s">
        <v>85</v>
      </c>
      <c r="BK278" s="158">
        <f>ROUND(I278*H278,2)</f>
        <v>0</v>
      </c>
      <c r="BL278" s="17" t="s">
        <v>147</v>
      </c>
      <c r="BM278" s="157" t="s">
        <v>440</v>
      </c>
    </row>
    <row r="279" spans="1:65" s="2" customFormat="1" ht="16.5" customHeight="1">
      <c r="A279" s="32"/>
      <c r="B279" s="144"/>
      <c r="C279" s="145" t="s">
        <v>423</v>
      </c>
      <c r="D279" s="145" t="s">
        <v>143</v>
      </c>
      <c r="E279" s="146" t="s">
        <v>442</v>
      </c>
      <c r="F279" s="147" t="s">
        <v>443</v>
      </c>
      <c r="G279" s="148" t="s">
        <v>302</v>
      </c>
      <c r="H279" s="149">
        <v>2</v>
      </c>
      <c r="I279" s="150"/>
      <c r="J279" s="151">
        <f>ROUND(I279*H279,2)</f>
        <v>0</v>
      </c>
      <c r="K279" s="152"/>
      <c r="L279" s="33"/>
      <c r="M279" s="153" t="s">
        <v>1</v>
      </c>
      <c r="N279" s="154" t="s">
        <v>42</v>
      </c>
      <c r="O279" s="58"/>
      <c r="P279" s="155">
        <f>O279*H279</f>
        <v>0</v>
      </c>
      <c r="Q279" s="155">
        <v>0.00015</v>
      </c>
      <c r="R279" s="155">
        <f>Q279*H279</f>
        <v>0.0003</v>
      </c>
      <c r="S279" s="155">
        <v>0</v>
      </c>
      <c r="T279" s="156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57" t="s">
        <v>147</v>
      </c>
      <c r="AT279" s="157" t="s">
        <v>143</v>
      </c>
      <c r="AU279" s="157" t="s">
        <v>87</v>
      </c>
      <c r="AY279" s="17" t="s">
        <v>141</v>
      </c>
      <c r="BE279" s="158">
        <f>IF(N279="základní",J279,0)</f>
        <v>0</v>
      </c>
      <c r="BF279" s="158">
        <f>IF(N279="snížená",J279,0)</f>
        <v>0</v>
      </c>
      <c r="BG279" s="158">
        <f>IF(N279="zákl. přenesená",J279,0)</f>
        <v>0</v>
      </c>
      <c r="BH279" s="158">
        <f>IF(N279="sníž. přenesená",J279,0)</f>
        <v>0</v>
      </c>
      <c r="BI279" s="158">
        <f>IF(N279="nulová",J279,0)</f>
        <v>0</v>
      </c>
      <c r="BJ279" s="17" t="s">
        <v>85</v>
      </c>
      <c r="BK279" s="158">
        <f>ROUND(I279*H279,2)</f>
        <v>0</v>
      </c>
      <c r="BL279" s="17" t="s">
        <v>147</v>
      </c>
      <c r="BM279" s="157" t="s">
        <v>444</v>
      </c>
    </row>
    <row r="280" spans="1:65" s="2" customFormat="1" ht="16.5" customHeight="1">
      <c r="A280" s="32"/>
      <c r="B280" s="144"/>
      <c r="C280" s="183" t="s">
        <v>427</v>
      </c>
      <c r="D280" s="183" t="s">
        <v>359</v>
      </c>
      <c r="E280" s="184" t="s">
        <v>446</v>
      </c>
      <c r="F280" s="185" t="s">
        <v>447</v>
      </c>
      <c r="G280" s="186" t="s">
        <v>196</v>
      </c>
      <c r="H280" s="187">
        <v>0.013</v>
      </c>
      <c r="I280" s="188"/>
      <c r="J280" s="189">
        <f>ROUND(I280*H280,2)</f>
        <v>0</v>
      </c>
      <c r="K280" s="190"/>
      <c r="L280" s="191"/>
      <c r="M280" s="192" t="s">
        <v>1</v>
      </c>
      <c r="N280" s="193" t="s">
        <v>42</v>
      </c>
      <c r="O280" s="58"/>
      <c r="P280" s="155">
        <f>O280*H280</f>
        <v>0</v>
      </c>
      <c r="Q280" s="155">
        <v>1</v>
      </c>
      <c r="R280" s="155">
        <f>Q280*H280</f>
        <v>0.013</v>
      </c>
      <c r="S280" s="155">
        <v>0</v>
      </c>
      <c r="T280" s="156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7" t="s">
        <v>183</v>
      </c>
      <c r="AT280" s="157" t="s">
        <v>359</v>
      </c>
      <c r="AU280" s="157" t="s">
        <v>87</v>
      </c>
      <c r="AY280" s="17" t="s">
        <v>141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7" t="s">
        <v>85</v>
      </c>
      <c r="BK280" s="158">
        <f>ROUND(I280*H280,2)</f>
        <v>0</v>
      </c>
      <c r="BL280" s="17" t="s">
        <v>147</v>
      </c>
      <c r="BM280" s="157" t="s">
        <v>448</v>
      </c>
    </row>
    <row r="281" spans="2:51" s="13" customFormat="1" ht="11.25">
      <c r="B281" s="159"/>
      <c r="D281" s="160" t="s">
        <v>149</v>
      </c>
      <c r="E281" s="161" t="s">
        <v>1</v>
      </c>
      <c r="F281" s="162" t="s">
        <v>449</v>
      </c>
      <c r="H281" s="163">
        <v>0.013</v>
      </c>
      <c r="I281" s="164"/>
      <c r="L281" s="159"/>
      <c r="M281" s="165"/>
      <c r="N281" s="166"/>
      <c r="O281" s="166"/>
      <c r="P281" s="166"/>
      <c r="Q281" s="166"/>
      <c r="R281" s="166"/>
      <c r="S281" s="166"/>
      <c r="T281" s="167"/>
      <c r="AT281" s="161" t="s">
        <v>149</v>
      </c>
      <c r="AU281" s="161" t="s">
        <v>87</v>
      </c>
      <c r="AV281" s="13" t="s">
        <v>87</v>
      </c>
      <c r="AW281" s="13" t="s">
        <v>32</v>
      </c>
      <c r="AX281" s="13" t="s">
        <v>77</v>
      </c>
      <c r="AY281" s="161" t="s">
        <v>141</v>
      </c>
    </row>
    <row r="282" spans="2:51" s="14" customFormat="1" ht="11.25">
      <c r="B282" s="168"/>
      <c r="D282" s="160" t="s">
        <v>149</v>
      </c>
      <c r="E282" s="169" t="s">
        <v>1</v>
      </c>
      <c r="F282" s="170" t="s">
        <v>151</v>
      </c>
      <c r="H282" s="171">
        <v>0.013</v>
      </c>
      <c r="I282" s="172"/>
      <c r="L282" s="168"/>
      <c r="M282" s="173"/>
      <c r="N282" s="174"/>
      <c r="O282" s="174"/>
      <c r="P282" s="174"/>
      <c r="Q282" s="174"/>
      <c r="R282" s="174"/>
      <c r="S282" s="174"/>
      <c r="T282" s="175"/>
      <c r="AT282" s="169" t="s">
        <v>149</v>
      </c>
      <c r="AU282" s="169" t="s">
        <v>87</v>
      </c>
      <c r="AV282" s="14" t="s">
        <v>147</v>
      </c>
      <c r="AW282" s="14" t="s">
        <v>32</v>
      </c>
      <c r="AX282" s="14" t="s">
        <v>85</v>
      </c>
      <c r="AY282" s="169" t="s">
        <v>141</v>
      </c>
    </row>
    <row r="283" spans="1:65" s="2" customFormat="1" ht="16.5" customHeight="1">
      <c r="A283" s="32"/>
      <c r="B283" s="144"/>
      <c r="C283" s="145" t="s">
        <v>432</v>
      </c>
      <c r="D283" s="145" t="s">
        <v>143</v>
      </c>
      <c r="E283" s="146" t="s">
        <v>451</v>
      </c>
      <c r="F283" s="147" t="s">
        <v>452</v>
      </c>
      <c r="G283" s="148" t="s">
        <v>302</v>
      </c>
      <c r="H283" s="149">
        <v>16</v>
      </c>
      <c r="I283" s="150"/>
      <c r="J283" s="151">
        <f>ROUND(I283*H283,2)</f>
        <v>0</v>
      </c>
      <c r="K283" s="152"/>
      <c r="L283" s="33"/>
      <c r="M283" s="153" t="s">
        <v>1</v>
      </c>
      <c r="N283" s="154" t="s">
        <v>42</v>
      </c>
      <c r="O283" s="58"/>
      <c r="P283" s="155">
        <f>O283*H283</f>
        <v>0</v>
      </c>
      <c r="Q283" s="155">
        <v>4E-05</v>
      </c>
      <c r="R283" s="155">
        <f>Q283*H283</f>
        <v>0.00064</v>
      </c>
      <c r="S283" s="155">
        <v>0</v>
      </c>
      <c r="T283" s="156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7" t="s">
        <v>147</v>
      </c>
      <c r="AT283" s="157" t="s">
        <v>143</v>
      </c>
      <c r="AU283" s="157" t="s">
        <v>87</v>
      </c>
      <c r="AY283" s="17" t="s">
        <v>141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7" t="s">
        <v>85</v>
      </c>
      <c r="BK283" s="158">
        <f>ROUND(I283*H283,2)</f>
        <v>0</v>
      </c>
      <c r="BL283" s="17" t="s">
        <v>147</v>
      </c>
      <c r="BM283" s="157" t="s">
        <v>453</v>
      </c>
    </row>
    <row r="284" spans="2:51" s="15" customFormat="1" ht="11.25">
      <c r="B284" s="176"/>
      <c r="D284" s="160" t="s">
        <v>149</v>
      </c>
      <c r="E284" s="177" t="s">
        <v>1</v>
      </c>
      <c r="F284" s="178" t="s">
        <v>164</v>
      </c>
      <c r="H284" s="177" t="s">
        <v>1</v>
      </c>
      <c r="I284" s="179"/>
      <c r="L284" s="176"/>
      <c r="M284" s="180"/>
      <c r="N284" s="181"/>
      <c r="O284" s="181"/>
      <c r="P284" s="181"/>
      <c r="Q284" s="181"/>
      <c r="R284" s="181"/>
      <c r="S284" s="181"/>
      <c r="T284" s="182"/>
      <c r="AT284" s="177" t="s">
        <v>149</v>
      </c>
      <c r="AU284" s="177" t="s">
        <v>87</v>
      </c>
      <c r="AV284" s="15" t="s">
        <v>85</v>
      </c>
      <c r="AW284" s="15" t="s">
        <v>32</v>
      </c>
      <c r="AX284" s="15" t="s">
        <v>77</v>
      </c>
      <c r="AY284" s="177" t="s">
        <v>141</v>
      </c>
    </row>
    <row r="285" spans="2:51" s="13" customFormat="1" ht="11.25">
      <c r="B285" s="159"/>
      <c r="D285" s="160" t="s">
        <v>149</v>
      </c>
      <c r="E285" s="161" t="s">
        <v>1</v>
      </c>
      <c r="F285" s="162" t="s">
        <v>454</v>
      </c>
      <c r="H285" s="163">
        <v>16</v>
      </c>
      <c r="I285" s="164"/>
      <c r="L285" s="159"/>
      <c r="M285" s="165"/>
      <c r="N285" s="166"/>
      <c r="O285" s="166"/>
      <c r="P285" s="166"/>
      <c r="Q285" s="166"/>
      <c r="R285" s="166"/>
      <c r="S285" s="166"/>
      <c r="T285" s="167"/>
      <c r="AT285" s="161" t="s">
        <v>149</v>
      </c>
      <c r="AU285" s="161" t="s">
        <v>87</v>
      </c>
      <c r="AV285" s="13" t="s">
        <v>87</v>
      </c>
      <c r="AW285" s="13" t="s">
        <v>32</v>
      </c>
      <c r="AX285" s="13" t="s">
        <v>77</v>
      </c>
      <c r="AY285" s="161" t="s">
        <v>141</v>
      </c>
    </row>
    <row r="286" spans="2:51" s="14" customFormat="1" ht="11.25">
      <c r="B286" s="168"/>
      <c r="D286" s="160" t="s">
        <v>149</v>
      </c>
      <c r="E286" s="169" t="s">
        <v>1</v>
      </c>
      <c r="F286" s="170" t="s">
        <v>151</v>
      </c>
      <c r="H286" s="171">
        <v>16</v>
      </c>
      <c r="I286" s="172"/>
      <c r="L286" s="168"/>
      <c r="M286" s="173"/>
      <c r="N286" s="174"/>
      <c r="O286" s="174"/>
      <c r="P286" s="174"/>
      <c r="Q286" s="174"/>
      <c r="R286" s="174"/>
      <c r="S286" s="174"/>
      <c r="T286" s="175"/>
      <c r="AT286" s="169" t="s">
        <v>149</v>
      </c>
      <c r="AU286" s="169" t="s">
        <v>87</v>
      </c>
      <c r="AV286" s="14" t="s">
        <v>147</v>
      </c>
      <c r="AW286" s="14" t="s">
        <v>32</v>
      </c>
      <c r="AX286" s="14" t="s">
        <v>85</v>
      </c>
      <c r="AY286" s="169" t="s">
        <v>141</v>
      </c>
    </row>
    <row r="287" spans="1:65" s="2" customFormat="1" ht="16.5" customHeight="1">
      <c r="A287" s="32"/>
      <c r="B287" s="144"/>
      <c r="C287" s="145" t="s">
        <v>437</v>
      </c>
      <c r="D287" s="145" t="s">
        <v>143</v>
      </c>
      <c r="E287" s="146" t="s">
        <v>456</v>
      </c>
      <c r="F287" s="147" t="s">
        <v>457</v>
      </c>
      <c r="G287" s="148" t="s">
        <v>302</v>
      </c>
      <c r="H287" s="149">
        <v>16</v>
      </c>
      <c r="I287" s="150"/>
      <c r="J287" s="151">
        <f>ROUND(I287*H287,2)</f>
        <v>0</v>
      </c>
      <c r="K287" s="152"/>
      <c r="L287" s="33"/>
      <c r="M287" s="153" t="s">
        <v>1</v>
      </c>
      <c r="N287" s="154" t="s">
        <v>42</v>
      </c>
      <c r="O287" s="58"/>
      <c r="P287" s="155">
        <f>O287*H287</f>
        <v>0</v>
      </c>
      <c r="Q287" s="155">
        <v>7E-05</v>
      </c>
      <c r="R287" s="155">
        <f>Q287*H287</f>
        <v>0.00112</v>
      </c>
      <c r="S287" s="155">
        <v>0</v>
      </c>
      <c r="T287" s="156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57" t="s">
        <v>147</v>
      </c>
      <c r="AT287" s="157" t="s">
        <v>143</v>
      </c>
      <c r="AU287" s="157" t="s">
        <v>87</v>
      </c>
      <c r="AY287" s="17" t="s">
        <v>141</v>
      </c>
      <c r="BE287" s="158">
        <f>IF(N287="základní",J287,0)</f>
        <v>0</v>
      </c>
      <c r="BF287" s="158">
        <f>IF(N287="snížená",J287,0)</f>
        <v>0</v>
      </c>
      <c r="BG287" s="158">
        <f>IF(N287="zákl. přenesená",J287,0)</f>
        <v>0</v>
      </c>
      <c r="BH287" s="158">
        <f>IF(N287="sníž. přenesená",J287,0)</f>
        <v>0</v>
      </c>
      <c r="BI287" s="158">
        <f>IF(N287="nulová",J287,0)</f>
        <v>0</v>
      </c>
      <c r="BJ287" s="17" t="s">
        <v>85</v>
      </c>
      <c r="BK287" s="158">
        <f>ROUND(I287*H287,2)</f>
        <v>0</v>
      </c>
      <c r="BL287" s="17" t="s">
        <v>147</v>
      </c>
      <c r="BM287" s="157" t="s">
        <v>458</v>
      </c>
    </row>
    <row r="288" spans="2:51" s="15" customFormat="1" ht="11.25">
      <c r="B288" s="176"/>
      <c r="D288" s="160" t="s">
        <v>149</v>
      </c>
      <c r="E288" s="177" t="s">
        <v>1</v>
      </c>
      <c r="F288" s="178" t="s">
        <v>164</v>
      </c>
      <c r="H288" s="177" t="s">
        <v>1</v>
      </c>
      <c r="I288" s="179"/>
      <c r="L288" s="176"/>
      <c r="M288" s="180"/>
      <c r="N288" s="181"/>
      <c r="O288" s="181"/>
      <c r="P288" s="181"/>
      <c r="Q288" s="181"/>
      <c r="R288" s="181"/>
      <c r="S288" s="181"/>
      <c r="T288" s="182"/>
      <c r="AT288" s="177" t="s">
        <v>149</v>
      </c>
      <c r="AU288" s="177" t="s">
        <v>87</v>
      </c>
      <c r="AV288" s="15" t="s">
        <v>85</v>
      </c>
      <c r="AW288" s="15" t="s">
        <v>32</v>
      </c>
      <c r="AX288" s="15" t="s">
        <v>77</v>
      </c>
      <c r="AY288" s="177" t="s">
        <v>141</v>
      </c>
    </row>
    <row r="289" spans="2:51" s="13" customFormat="1" ht="11.25">
      <c r="B289" s="159"/>
      <c r="D289" s="160" t="s">
        <v>149</v>
      </c>
      <c r="E289" s="161" t="s">
        <v>1</v>
      </c>
      <c r="F289" s="162" t="s">
        <v>223</v>
      </c>
      <c r="H289" s="163">
        <v>16</v>
      </c>
      <c r="I289" s="164"/>
      <c r="L289" s="159"/>
      <c r="M289" s="165"/>
      <c r="N289" s="166"/>
      <c r="O289" s="166"/>
      <c r="P289" s="166"/>
      <c r="Q289" s="166"/>
      <c r="R289" s="166"/>
      <c r="S289" s="166"/>
      <c r="T289" s="167"/>
      <c r="AT289" s="161" t="s">
        <v>149</v>
      </c>
      <c r="AU289" s="161" t="s">
        <v>87</v>
      </c>
      <c r="AV289" s="13" t="s">
        <v>87</v>
      </c>
      <c r="AW289" s="13" t="s">
        <v>32</v>
      </c>
      <c r="AX289" s="13" t="s">
        <v>77</v>
      </c>
      <c r="AY289" s="161" t="s">
        <v>141</v>
      </c>
    </row>
    <row r="290" spans="2:51" s="14" customFormat="1" ht="11.25">
      <c r="B290" s="168"/>
      <c r="D290" s="160" t="s">
        <v>149</v>
      </c>
      <c r="E290" s="169" t="s">
        <v>1</v>
      </c>
      <c r="F290" s="170" t="s">
        <v>151</v>
      </c>
      <c r="H290" s="171">
        <v>16</v>
      </c>
      <c r="I290" s="172"/>
      <c r="L290" s="168"/>
      <c r="M290" s="173"/>
      <c r="N290" s="174"/>
      <c r="O290" s="174"/>
      <c r="P290" s="174"/>
      <c r="Q290" s="174"/>
      <c r="R290" s="174"/>
      <c r="S290" s="174"/>
      <c r="T290" s="175"/>
      <c r="AT290" s="169" t="s">
        <v>149</v>
      </c>
      <c r="AU290" s="169" t="s">
        <v>87</v>
      </c>
      <c r="AV290" s="14" t="s">
        <v>147</v>
      </c>
      <c r="AW290" s="14" t="s">
        <v>32</v>
      </c>
      <c r="AX290" s="14" t="s">
        <v>85</v>
      </c>
      <c r="AY290" s="169" t="s">
        <v>141</v>
      </c>
    </row>
    <row r="291" spans="1:65" s="2" customFormat="1" ht="16.5" customHeight="1">
      <c r="A291" s="32"/>
      <c r="B291" s="144"/>
      <c r="C291" s="145" t="s">
        <v>441</v>
      </c>
      <c r="D291" s="145" t="s">
        <v>143</v>
      </c>
      <c r="E291" s="146" t="s">
        <v>480</v>
      </c>
      <c r="F291" s="147" t="s">
        <v>481</v>
      </c>
      <c r="G291" s="148" t="s">
        <v>211</v>
      </c>
      <c r="H291" s="149">
        <v>11.2</v>
      </c>
      <c r="I291" s="150"/>
      <c r="J291" s="151">
        <f>ROUND(I291*H291,2)</f>
        <v>0</v>
      </c>
      <c r="K291" s="152"/>
      <c r="L291" s="33"/>
      <c r="M291" s="153" t="s">
        <v>1</v>
      </c>
      <c r="N291" s="154" t="s">
        <v>42</v>
      </c>
      <c r="O291" s="58"/>
      <c r="P291" s="155">
        <f>O291*H291</f>
        <v>0</v>
      </c>
      <c r="Q291" s="155">
        <v>0</v>
      </c>
      <c r="R291" s="155">
        <f>Q291*H291</f>
        <v>0</v>
      </c>
      <c r="S291" s="155">
        <v>0.04</v>
      </c>
      <c r="T291" s="156">
        <f>S291*H291</f>
        <v>0.44799999999999995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7" t="s">
        <v>147</v>
      </c>
      <c r="AT291" s="157" t="s">
        <v>143</v>
      </c>
      <c r="AU291" s="157" t="s">
        <v>87</v>
      </c>
      <c r="AY291" s="17" t="s">
        <v>141</v>
      </c>
      <c r="BE291" s="158">
        <f>IF(N291="základní",J291,0)</f>
        <v>0</v>
      </c>
      <c r="BF291" s="158">
        <f>IF(N291="snížená",J291,0)</f>
        <v>0</v>
      </c>
      <c r="BG291" s="158">
        <f>IF(N291="zákl. přenesená",J291,0)</f>
        <v>0</v>
      </c>
      <c r="BH291" s="158">
        <f>IF(N291="sníž. přenesená",J291,0)</f>
        <v>0</v>
      </c>
      <c r="BI291" s="158">
        <f>IF(N291="nulová",J291,0)</f>
        <v>0</v>
      </c>
      <c r="BJ291" s="17" t="s">
        <v>85</v>
      </c>
      <c r="BK291" s="158">
        <f>ROUND(I291*H291,2)</f>
        <v>0</v>
      </c>
      <c r="BL291" s="17" t="s">
        <v>147</v>
      </c>
      <c r="BM291" s="157" t="s">
        <v>482</v>
      </c>
    </row>
    <row r="292" spans="2:51" s="13" customFormat="1" ht="11.25">
      <c r="B292" s="159"/>
      <c r="D292" s="160" t="s">
        <v>149</v>
      </c>
      <c r="E292" s="161" t="s">
        <v>1</v>
      </c>
      <c r="F292" s="162" t="s">
        <v>222</v>
      </c>
      <c r="H292" s="163">
        <v>7.2</v>
      </c>
      <c r="I292" s="164"/>
      <c r="L292" s="159"/>
      <c r="M292" s="165"/>
      <c r="N292" s="166"/>
      <c r="O292" s="166"/>
      <c r="P292" s="166"/>
      <c r="Q292" s="166"/>
      <c r="R292" s="166"/>
      <c r="S292" s="166"/>
      <c r="T292" s="167"/>
      <c r="AT292" s="161" t="s">
        <v>149</v>
      </c>
      <c r="AU292" s="161" t="s">
        <v>87</v>
      </c>
      <c r="AV292" s="13" t="s">
        <v>87</v>
      </c>
      <c r="AW292" s="13" t="s">
        <v>32</v>
      </c>
      <c r="AX292" s="13" t="s">
        <v>77</v>
      </c>
      <c r="AY292" s="161" t="s">
        <v>141</v>
      </c>
    </row>
    <row r="293" spans="2:51" s="15" customFormat="1" ht="11.25">
      <c r="B293" s="176"/>
      <c r="D293" s="160" t="s">
        <v>149</v>
      </c>
      <c r="E293" s="177" t="s">
        <v>1</v>
      </c>
      <c r="F293" s="178" t="s">
        <v>170</v>
      </c>
      <c r="H293" s="177" t="s">
        <v>1</v>
      </c>
      <c r="I293" s="179"/>
      <c r="L293" s="176"/>
      <c r="M293" s="180"/>
      <c r="N293" s="181"/>
      <c r="O293" s="181"/>
      <c r="P293" s="181"/>
      <c r="Q293" s="181"/>
      <c r="R293" s="181"/>
      <c r="S293" s="181"/>
      <c r="T293" s="182"/>
      <c r="AT293" s="177" t="s">
        <v>149</v>
      </c>
      <c r="AU293" s="177" t="s">
        <v>87</v>
      </c>
      <c r="AV293" s="15" t="s">
        <v>85</v>
      </c>
      <c r="AW293" s="15" t="s">
        <v>32</v>
      </c>
      <c r="AX293" s="15" t="s">
        <v>77</v>
      </c>
      <c r="AY293" s="177" t="s">
        <v>141</v>
      </c>
    </row>
    <row r="294" spans="2:51" s="13" customFormat="1" ht="11.25">
      <c r="B294" s="159"/>
      <c r="D294" s="160" t="s">
        <v>149</v>
      </c>
      <c r="E294" s="161" t="s">
        <v>1</v>
      </c>
      <c r="F294" s="162" t="s">
        <v>304</v>
      </c>
      <c r="H294" s="163">
        <v>4</v>
      </c>
      <c r="I294" s="164"/>
      <c r="L294" s="159"/>
      <c r="M294" s="165"/>
      <c r="N294" s="166"/>
      <c r="O294" s="166"/>
      <c r="P294" s="166"/>
      <c r="Q294" s="166"/>
      <c r="R294" s="166"/>
      <c r="S294" s="166"/>
      <c r="T294" s="167"/>
      <c r="AT294" s="161" t="s">
        <v>149</v>
      </c>
      <c r="AU294" s="161" t="s">
        <v>87</v>
      </c>
      <c r="AV294" s="13" t="s">
        <v>87</v>
      </c>
      <c r="AW294" s="13" t="s">
        <v>32</v>
      </c>
      <c r="AX294" s="13" t="s">
        <v>77</v>
      </c>
      <c r="AY294" s="161" t="s">
        <v>141</v>
      </c>
    </row>
    <row r="295" spans="2:51" s="14" customFormat="1" ht="11.25">
      <c r="B295" s="168"/>
      <c r="D295" s="160" t="s">
        <v>149</v>
      </c>
      <c r="E295" s="169" t="s">
        <v>1</v>
      </c>
      <c r="F295" s="170" t="s">
        <v>151</v>
      </c>
      <c r="H295" s="171">
        <v>11.2</v>
      </c>
      <c r="I295" s="172"/>
      <c r="L295" s="168"/>
      <c r="M295" s="173"/>
      <c r="N295" s="174"/>
      <c r="O295" s="174"/>
      <c r="P295" s="174"/>
      <c r="Q295" s="174"/>
      <c r="R295" s="174"/>
      <c r="S295" s="174"/>
      <c r="T295" s="175"/>
      <c r="AT295" s="169" t="s">
        <v>149</v>
      </c>
      <c r="AU295" s="169" t="s">
        <v>87</v>
      </c>
      <c r="AV295" s="14" t="s">
        <v>147</v>
      </c>
      <c r="AW295" s="14" t="s">
        <v>32</v>
      </c>
      <c r="AX295" s="14" t="s">
        <v>85</v>
      </c>
      <c r="AY295" s="169" t="s">
        <v>141</v>
      </c>
    </row>
    <row r="296" spans="1:65" s="2" customFormat="1" ht="16.5" customHeight="1">
      <c r="A296" s="32"/>
      <c r="B296" s="144"/>
      <c r="C296" s="145" t="s">
        <v>445</v>
      </c>
      <c r="D296" s="145" t="s">
        <v>143</v>
      </c>
      <c r="E296" s="146" t="s">
        <v>484</v>
      </c>
      <c r="F296" s="147" t="s">
        <v>485</v>
      </c>
      <c r="G296" s="148" t="s">
        <v>211</v>
      </c>
      <c r="H296" s="149">
        <v>21.5</v>
      </c>
      <c r="I296" s="150"/>
      <c r="J296" s="151">
        <f>ROUND(I296*H296,2)</f>
        <v>0</v>
      </c>
      <c r="K296" s="152"/>
      <c r="L296" s="33"/>
      <c r="M296" s="153" t="s">
        <v>1</v>
      </c>
      <c r="N296" s="154" t="s">
        <v>42</v>
      </c>
      <c r="O296" s="58"/>
      <c r="P296" s="155">
        <f>O296*H296</f>
        <v>0</v>
      </c>
      <c r="Q296" s="155">
        <v>0</v>
      </c>
      <c r="R296" s="155">
        <f>Q296*H296</f>
        <v>0</v>
      </c>
      <c r="S296" s="155">
        <v>0.022</v>
      </c>
      <c r="T296" s="156">
        <f>S296*H296</f>
        <v>0.473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7" t="s">
        <v>147</v>
      </c>
      <c r="AT296" s="157" t="s">
        <v>143</v>
      </c>
      <c r="AU296" s="157" t="s">
        <v>87</v>
      </c>
      <c r="AY296" s="17" t="s">
        <v>141</v>
      </c>
      <c r="BE296" s="158">
        <f>IF(N296="základní",J296,0)</f>
        <v>0</v>
      </c>
      <c r="BF296" s="158">
        <f>IF(N296="snížená",J296,0)</f>
        <v>0</v>
      </c>
      <c r="BG296" s="158">
        <f>IF(N296="zákl. přenesená",J296,0)</f>
        <v>0</v>
      </c>
      <c r="BH296" s="158">
        <f>IF(N296="sníž. přenesená",J296,0)</f>
        <v>0</v>
      </c>
      <c r="BI296" s="158">
        <f>IF(N296="nulová",J296,0)</f>
        <v>0</v>
      </c>
      <c r="BJ296" s="17" t="s">
        <v>85</v>
      </c>
      <c r="BK296" s="158">
        <f>ROUND(I296*H296,2)</f>
        <v>0</v>
      </c>
      <c r="BL296" s="17" t="s">
        <v>147</v>
      </c>
      <c r="BM296" s="157" t="s">
        <v>801</v>
      </c>
    </row>
    <row r="297" spans="1:65" s="2" customFormat="1" ht="16.5" customHeight="1">
      <c r="A297" s="32"/>
      <c r="B297" s="144"/>
      <c r="C297" s="145" t="s">
        <v>450</v>
      </c>
      <c r="D297" s="145" t="s">
        <v>143</v>
      </c>
      <c r="E297" s="146" t="s">
        <v>488</v>
      </c>
      <c r="F297" s="147" t="s">
        <v>489</v>
      </c>
      <c r="G297" s="148" t="s">
        <v>211</v>
      </c>
      <c r="H297" s="149">
        <v>0.9</v>
      </c>
      <c r="I297" s="150"/>
      <c r="J297" s="151">
        <f>ROUND(I297*H297,2)</f>
        <v>0</v>
      </c>
      <c r="K297" s="152"/>
      <c r="L297" s="33"/>
      <c r="M297" s="153" t="s">
        <v>1</v>
      </c>
      <c r="N297" s="154" t="s">
        <v>42</v>
      </c>
      <c r="O297" s="58"/>
      <c r="P297" s="155">
        <f>O297*H297</f>
        <v>0</v>
      </c>
      <c r="Q297" s="155">
        <v>0.00097</v>
      </c>
      <c r="R297" s="155">
        <f>Q297*H297</f>
        <v>0.0008730000000000001</v>
      </c>
      <c r="S297" s="155">
        <v>0.0043</v>
      </c>
      <c r="T297" s="156">
        <f>S297*H297</f>
        <v>0.00387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7" t="s">
        <v>147</v>
      </c>
      <c r="AT297" s="157" t="s">
        <v>143</v>
      </c>
      <c r="AU297" s="157" t="s">
        <v>87</v>
      </c>
      <c r="AY297" s="17" t="s">
        <v>141</v>
      </c>
      <c r="BE297" s="158">
        <f>IF(N297="základní",J297,0)</f>
        <v>0</v>
      </c>
      <c r="BF297" s="158">
        <f>IF(N297="snížená",J297,0)</f>
        <v>0</v>
      </c>
      <c r="BG297" s="158">
        <f>IF(N297="zákl. přenesená",J297,0)</f>
        <v>0</v>
      </c>
      <c r="BH297" s="158">
        <f>IF(N297="sníž. přenesená",J297,0)</f>
        <v>0</v>
      </c>
      <c r="BI297" s="158">
        <f>IF(N297="nulová",J297,0)</f>
        <v>0</v>
      </c>
      <c r="BJ297" s="17" t="s">
        <v>85</v>
      </c>
      <c r="BK297" s="158">
        <f>ROUND(I297*H297,2)</f>
        <v>0</v>
      </c>
      <c r="BL297" s="17" t="s">
        <v>147</v>
      </c>
      <c r="BM297" s="157" t="s">
        <v>802</v>
      </c>
    </row>
    <row r="298" spans="1:65" s="2" customFormat="1" ht="21.75" customHeight="1">
      <c r="A298" s="32"/>
      <c r="B298" s="144"/>
      <c r="C298" s="145" t="s">
        <v>455</v>
      </c>
      <c r="D298" s="145" t="s">
        <v>143</v>
      </c>
      <c r="E298" s="146" t="s">
        <v>492</v>
      </c>
      <c r="F298" s="147" t="s">
        <v>493</v>
      </c>
      <c r="G298" s="148" t="s">
        <v>146</v>
      </c>
      <c r="H298" s="149">
        <v>63.23</v>
      </c>
      <c r="I298" s="150"/>
      <c r="J298" s="151">
        <f>ROUND(I298*H298,2)</f>
        <v>0</v>
      </c>
      <c r="K298" s="152"/>
      <c r="L298" s="33"/>
      <c r="M298" s="153" t="s">
        <v>1</v>
      </c>
      <c r="N298" s="154" t="s">
        <v>42</v>
      </c>
      <c r="O298" s="58"/>
      <c r="P298" s="155">
        <f>O298*H298</f>
        <v>0</v>
      </c>
      <c r="Q298" s="155">
        <v>0</v>
      </c>
      <c r="R298" s="155">
        <f>Q298*H298</f>
        <v>0</v>
      </c>
      <c r="S298" s="155">
        <v>0.02</v>
      </c>
      <c r="T298" s="156">
        <f>S298*H298</f>
        <v>1.2646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7" t="s">
        <v>147</v>
      </c>
      <c r="AT298" s="157" t="s">
        <v>143</v>
      </c>
      <c r="AU298" s="157" t="s">
        <v>87</v>
      </c>
      <c r="AY298" s="17" t="s">
        <v>141</v>
      </c>
      <c r="BE298" s="158">
        <f>IF(N298="základní",J298,0)</f>
        <v>0</v>
      </c>
      <c r="BF298" s="158">
        <f>IF(N298="snížená",J298,0)</f>
        <v>0</v>
      </c>
      <c r="BG298" s="158">
        <f>IF(N298="zákl. přenesená",J298,0)</f>
        <v>0</v>
      </c>
      <c r="BH298" s="158">
        <f>IF(N298="sníž. přenesená",J298,0)</f>
        <v>0</v>
      </c>
      <c r="BI298" s="158">
        <f>IF(N298="nulová",J298,0)</f>
        <v>0</v>
      </c>
      <c r="BJ298" s="17" t="s">
        <v>85</v>
      </c>
      <c r="BK298" s="158">
        <f>ROUND(I298*H298,2)</f>
        <v>0</v>
      </c>
      <c r="BL298" s="17" t="s">
        <v>147</v>
      </c>
      <c r="BM298" s="157" t="s">
        <v>494</v>
      </c>
    </row>
    <row r="299" spans="2:51" s="15" customFormat="1" ht="11.25">
      <c r="B299" s="176"/>
      <c r="D299" s="160" t="s">
        <v>149</v>
      </c>
      <c r="E299" s="177" t="s">
        <v>1</v>
      </c>
      <c r="F299" s="178" t="s">
        <v>318</v>
      </c>
      <c r="H299" s="177" t="s">
        <v>1</v>
      </c>
      <c r="I299" s="179"/>
      <c r="L299" s="176"/>
      <c r="M299" s="180"/>
      <c r="N299" s="181"/>
      <c r="O299" s="181"/>
      <c r="P299" s="181"/>
      <c r="Q299" s="181"/>
      <c r="R299" s="181"/>
      <c r="S299" s="181"/>
      <c r="T299" s="182"/>
      <c r="AT299" s="177" t="s">
        <v>149</v>
      </c>
      <c r="AU299" s="177" t="s">
        <v>87</v>
      </c>
      <c r="AV299" s="15" t="s">
        <v>85</v>
      </c>
      <c r="AW299" s="15" t="s">
        <v>32</v>
      </c>
      <c r="AX299" s="15" t="s">
        <v>77</v>
      </c>
      <c r="AY299" s="177" t="s">
        <v>141</v>
      </c>
    </row>
    <row r="300" spans="2:51" s="13" customFormat="1" ht="11.25">
      <c r="B300" s="159"/>
      <c r="D300" s="160" t="s">
        <v>149</v>
      </c>
      <c r="E300" s="161" t="s">
        <v>1</v>
      </c>
      <c r="F300" s="162" t="s">
        <v>803</v>
      </c>
      <c r="H300" s="163">
        <v>63.23</v>
      </c>
      <c r="I300" s="164"/>
      <c r="L300" s="159"/>
      <c r="M300" s="165"/>
      <c r="N300" s="166"/>
      <c r="O300" s="166"/>
      <c r="P300" s="166"/>
      <c r="Q300" s="166"/>
      <c r="R300" s="166"/>
      <c r="S300" s="166"/>
      <c r="T300" s="167"/>
      <c r="AT300" s="161" t="s">
        <v>149</v>
      </c>
      <c r="AU300" s="161" t="s">
        <v>87</v>
      </c>
      <c r="AV300" s="13" t="s">
        <v>87</v>
      </c>
      <c r="AW300" s="13" t="s">
        <v>32</v>
      </c>
      <c r="AX300" s="13" t="s">
        <v>77</v>
      </c>
      <c r="AY300" s="161" t="s">
        <v>141</v>
      </c>
    </row>
    <row r="301" spans="2:51" s="14" customFormat="1" ht="11.25">
      <c r="B301" s="168"/>
      <c r="D301" s="160" t="s">
        <v>149</v>
      </c>
      <c r="E301" s="169" t="s">
        <v>1</v>
      </c>
      <c r="F301" s="170" t="s">
        <v>151</v>
      </c>
      <c r="H301" s="171">
        <v>63.23</v>
      </c>
      <c r="I301" s="172"/>
      <c r="L301" s="168"/>
      <c r="M301" s="173"/>
      <c r="N301" s="174"/>
      <c r="O301" s="174"/>
      <c r="P301" s="174"/>
      <c r="Q301" s="174"/>
      <c r="R301" s="174"/>
      <c r="S301" s="174"/>
      <c r="T301" s="175"/>
      <c r="AT301" s="169" t="s">
        <v>149</v>
      </c>
      <c r="AU301" s="169" t="s">
        <v>87</v>
      </c>
      <c r="AV301" s="14" t="s">
        <v>147</v>
      </c>
      <c r="AW301" s="14" t="s">
        <v>32</v>
      </c>
      <c r="AX301" s="14" t="s">
        <v>85</v>
      </c>
      <c r="AY301" s="169" t="s">
        <v>141</v>
      </c>
    </row>
    <row r="302" spans="2:63" s="12" customFormat="1" ht="22.9" customHeight="1">
      <c r="B302" s="131"/>
      <c r="D302" s="132" t="s">
        <v>76</v>
      </c>
      <c r="E302" s="142" t="s">
        <v>530</v>
      </c>
      <c r="F302" s="142" t="s">
        <v>531</v>
      </c>
      <c r="I302" s="134"/>
      <c r="J302" s="143">
        <f>BK302</f>
        <v>0</v>
      </c>
      <c r="L302" s="131"/>
      <c r="M302" s="136"/>
      <c r="N302" s="137"/>
      <c r="O302" s="137"/>
      <c r="P302" s="138">
        <f>SUM(P303:P308)</f>
        <v>0</v>
      </c>
      <c r="Q302" s="137"/>
      <c r="R302" s="138">
        <f>SUM(R303:R308)</f>
        <v>0</v>
      </c>
      <c r="S302" s="137"/>
      <c r="T302" s="139">
        <f>SUM(T303:T308)</f>
        <v>0</v>
      </c>
      <c r="AR302" s="132" t="s">
        <v>85</v>
      </c>
      <c r="AT302" s="140" t="s">
        <v>76</v>
      </c>
      <c r="AU302" s="140" t="s">
        <v>85</v>
      </c>
      <c r="AY302" s="132" t="s">
        <v>141</v>
      </c>
      <c r="BK302" s="141">
        <f>SUM(BK303:BK308)</f>
        <v>0</v>
      </c>
    </row>
    <row r="303" spans="1:65" s="2" customFormat="1" ht="21.75" customHeight="1">
      <c r="A303" s="32"/>
      <c r="B303" s="144"/>
      <c r="C303" s="145" t="s">
        <v>459</v>
      </c>
      <c r="D303" s="145" t="s">
        <v>143</v>
      </c>
      <c r="E303" s="146" t="s">
        <v>533</v>
      </c>
      <c r="F303" s="147" t="s">
        <v>534</v>
      </c>
      <c r="G303" s="148" t="s">
        <v>196</v>
      </c>
      <c r="H303" s="149">
        <v>3.647</v>
      </c>
      <c r="I303" s="150"/>
      <c r="J303" s="151">
        <f>ROUND(I303*H303,2)</f>
        <v>0</v>
      </c>
      <c r="K303" s="152"/>
      <c r="L303" s="33"/>
      <c r="M303" s="153" t="s">
        <v>1</v>
      </c>
      <c r="N303" s="154" t="s">
        <v>42</v>
      </c>
      <c r="O303" s="58"/>
      <c r="P303" s="155">
        <f>O303*H303</f>
        <v>0</v>
      </c>
      <c r="Q303" s="155">
        <v>0</v>
      </c>
      <c r="R303" s="155">
        <f>Q303*H303</f>
        <v>0</v>
      </c>
      <c r="S303" s="155">
        <v>0</v>
      </c>
      <c r="T303" s="156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57" t="s">
        <v>147</v>
      </c>
      <c r="AT303" s="157" t="s">
        <v>143</v>
      </c>
      <c r="AU303" s="157" t="s">
        <v>87</v>
      </c>
      <c r="AY303" s="17" t="s">
        <v>141</v>
      </c>
      <c r="BE303" s="158">
        <f>IF(N303="základní",J303,0)</f>
        <v>0</v>
      </c>
      <c r="BF303" s="158">
        <f>IF(N303="snížená",J303,0)</f>
        <v>0</v>
      </c>
      <c r="BG303" s="158">
        <f>IF(N303="zákl. přenesená",J303,0)</f>
        <v>0</v>
      </c>
      <c r="BH303" s="158">
        <f>IF(N303="sníž. přenesená",J303,0)</f>
        <v>0</v>
      </c>
      <c r="BI303" s="158">
        <f>IF(N303="nulová",J303,0)</f>
        <v>0</v>
      </c>
      <c r="BJ303" s="17" t="s">
        <v>85</v>
      </c>
      <c r="BK303" s="158">
        <f>ROUND(I303*H303,2)</f>
        <v>0</v>
      </c>
      <c r="BL303" s="17" t="s">
        <v>147</v>
      </c>
      <c r="BM303" s="157" t="s">
        <v>535</v>
      </c>
    </row>
    <row r="304" spans="1:65" s="2" customFormat="1" ht="16.5" customHeight="1">
      <c r="A304" s="32"/>
      <c r="B304" s="144"/>
      <c r="C304" s="145" t="s">
        <v>465</v>
      </c>
      <c r="D304" s="145" t="s">
        <v>143</v>
      </c>
      <c r="E304" s="146" t="s">
        <v>537</v>
      </c>
      <c r="F304" s="147" t="s">
        <v>538</v>
      </c>
      <c r="G304" s="148" t="s">
        <v>196</v>
      </c>
      <c r="H304" s="149">
        <v>3.647</v>
      </c>
      <c r="I304" s="150"/>
      <c r="J304" s="151">
        <f>ROUND(I304*H304,2)</f>
        <v>0</v>
      </c>
      <c r="K304" s="152"/>
      <c r="L304" s="33"/>
      <c r="M304" s="153" t="s">
        <v>1</v>
      </c>
      <c r="N304" s="154" t="s">
        <v>42</v>
      </c>
      <c r="O304" s="58"/>
      <c r="P304" s="155">
        <f>O304*H304</f>
        <v>0</v>
      </c>
      <c r="Q304" s="155">
        <v>0</v>
      </c>
      <c r="R304" s="155">
        <f>Q304*H304</f>
        <v>0</v>
      </c>
      <c r="S304" s="155">
        <v>0</v>
      </c>
      <c r="T304" s="156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7" t="s">
        <v>147</v>
      </c>
      <c r="AT304" s="157" t="s">
        <v>143</v>
      </c>
      <c r="AU304" s="157" t="s">
        <v>87</v>
      </c>
      <c r="AY304" s="17" t="s">
        <v>141</v>
      </c>
      <c r="BE304" s="158">
        <f>IF(N304="základní",J304,0)</f>
        <v>0</v>
      </c>
      <c r="BF304" s="158">
        <f>IF(N304="snížená",J304,0)</f>
        <v>0</v>
      </c>
      <c r="BG304" s="158">
        <f>IF(N304="zákl. přenesená",J304,0)</f>
        <v>0</v>
      </c>
      <c r="BH304" s="158">
        <f>IF(N304="sníž. přenesená",J304,0)</f>
        <v>0</v>
      </c>
      <c r="BI304" s="158">
        <f>IF(N304="nulová",J304,0)</f>
        <v>0</v>
      </c>
      <c r="BJ304" s="17" t="s">
        <v>85</v>
      </c>
      <c r="BK304" s="158">
        <f>ROUND(I304*H304,2)</f>
        <v>0</v>
      </c>
      <c r="BL304" s="17" t="s">
        <v>147</v>
      </c>
      <c r="BM304" s="157" t="s">
        <v>539</v>
      </c>
    </row>
    <row r="305" spans="1:65" s="2" customFormat="1" ht="16.5" customHeight="1">
      <c r="A305" s="32"/>
      <c r="B305" s="144"/>
      <c r="C305" s="145" t="s">
        <v>470</v>
      </c>
      <c r="D305" s="145" t="s">
        <v>143</v>
      </c>
      <c r="E305" s="146" t="s">
        <v>541</v>
      </c>
      <c r="F305" s="147" t="s">
        <v>542</v>
      </c>
      <c r="G305" s="148" t="s">
        <v>196</v>
      </c>
      <c r="H305" s="149">
        <v>18.235</v>
      </c>
      <c r="I305" s="150"/>
      <c r="J305" s="151">
        <f>ROUND(I305*H305,2)</f>
        <v>0</v>
      </c>
      <c r="K305" s="152"/>
      <c r="L305" s="33"/>
      <c r="M305" s="153" t="s">
        <v>1</v>
      </c>
      <c r="N305" s="154" t="s">
        <v>42</v>
      </c>
      <c r="O305" s="58"/>
      <c r="P305" s="155">
        <f>O305*H305</f>
        <v>0</v>
      </c>
      <c r="Q305" s="155">
        <v>0</v>
      </c>
      <c r="R305" s="155">
        <f>Q305*H305</f>
        <v>0</v>
      </c>
      <c r="S305" s="155">
        <v>0</v>
      </c>
      <c r="T305" s="156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7" t="s">
        <v>147</v>
      </c>
      <c r="AT305" s="157" t="s">
        <v>143</v>
      </c>
      <c r="AU305" s="157" t="s">
        <v>87</v>
      </c>
      <c r="AY305" s="17" t="s">
        <v>141</v>
      </c>
      <c r="BE305" s="158">
        <f>IF(N305="základní",J305,0)</f>
        <v>0</v>
      </c>
      <c r="BF305" s="158">
        <f>IF(N305="snížená",J305,0)</f>
        <v>0</v>
      </c>
      <c r="BG305" s="158">
        <f>IF(N305="zákl. přenesená",J305,0)</f>
        <v>0</v>
      </c>
      <c r="BH305" s="158">
        <f>IF(N305="sníž. přenesená",J305,0)</f>
        <v>0</v>
      </c>
      <c r="BI305" s="158">
        <f>IF(N305="nulová",J305,0)</f>
        <v>0</v>
      </c>
      <c r="BJ305" s="17" t="s">
        <v>85</v>
      </c>
      <c r="BK305" s="158">
        <f>ROUND(I305*H305,2)</f>
        <v>0</v>
      </c>
      <c r="BL305" s="17" t="s">
        <v>147</v>
      </c>
      <c r="BM305" s="157" t="s">
        <v>543</v>
      </c>
    </row>
    <row r="306" spans="2:51" s="13" customFormat="1" ht="11.25">
      <c r="B306" s="159"/>
      <c r="D306" s="160" t="s">
        <v>149</v>
      </c>
      <c r="F306" s="162" t="s">
        <v>804</v>
      </c>
      <c r="H306" s="163">
        <v>18.235</v>
      </c>
      <c r="I306" s="164"/>
      <c r="L306" s="159"/>
      <c r="M306" s="165"/>
      <c r="N306" s="166"/>
      <c r="O306" s="166"/>
      <c r="P306" s="166"/>
      <c r="Q306" s="166"/>
      <c r="R306" s="166"/>
      <c r="S306" s="166"/>
      <c r="T306" s="167"/>
      <c r="AT306" s="161" t="s">
        <v>149</v>
      </c>
      <c r="AU306" s="161" t="s">
        <v>87</v>
      </c>
      <c r="AV306" s="13" t="s">
        <v>87</v>
      </c>
      <c r="AW306" s="13" t="s">
        <v>3</v>
      </c>
      <c r="AX306" s="13" t="s">
        <v>85</v>
      </c>
      <c r="AY306" s="161" t="s">
        <v>141</v>
      </c>
    </row>
    <row r="307" spans="1:65" s="2" customFormat="1" ht="21.75" customHeight="1">
      <c r="A307" s="32"/>
      <c r="B307" s="144"/>
      <c r="C307" s="145" t="s">
        <v>475</v>
      </c>
      <c r="D307" s="145" t="s">
        <v>143</v>
      </c>
      <c r="E307" s="146" t="s">
        <v>546</v>
      </c>
      <c r="F307" s="147" t="s">
        <v>547</v>
      </c>
      <c r="G307" s="148" t="s">
        <v>196</v>
      </c>
      <c r="H307" s="149">
        <v>3.647</v>
      </c>
      <c r="I307" s="150"/>
      <c r="J307" s="151">
        <f>ROUND(I307*H307,2)</f>
        <v>0</v>
      </c>
      <c r="K307" s="152"/>
      <c r="L307" s="33"/>
      <c r="M307" s="153" t="s">
        <v>1</v>
      </c>
      <c r="N307" s="154" t="s">
        <v>42</v>
      </c>
      <c r="O307" s="58"/>
      <c r="P307" s="155">
        <f>O307*H307</f>
        <v>0</v>
      </c>
      <c r="Q307" s="155">
        <v>0</v>
      </c>
      <c r="R307" s="155">
        <f>Q307*H307</f>
        <v>0</v>
      </c>
      <c r="S307" s="155">
        <v>0</v>
      </c>
      <c r="T307" s="156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7" t="s">
        <v>147</v>
      </c>
      <c r="AT307" s="157" t="s">
        <v>143</v>
      </c>
      <c r="AU307" s="157" t="s">
        <v>87</v>
      </c>
      <c r="AY307" s="17" t="s">
        <v>141</v>
      </c>
      <c r="BE307" s="158">
        <f>IF(N307="základní",J307,0)</f>
        <v>0</v>
      </c>
      <c r="BF307" s="158">
        <f>IF(N307="snížená",J307,0)</f>
        <v>0</v>
      </c>
      <c r="BG307" s="158">
        <f>IF(N307="zákl. přenesená",J307,0)</f>
        <v>0</v>
      </c>
      <c r="BH307" s="158">
        <f>IF(N307="sníž. přenesená",J307,0)</f>
        <v>0</v>
      </c>
      <c r="BI307" s="158">
        <f>IF(N307="nulová",J307,0)</f>
        <v>0</v>
      </c>
      <c r="BJ307" s="17" t="s">
        <v>85</v>
      </c>
      <c r="BK307" s="158">
        <f>ROUND(I307*H307,2)</f>
        <v>0</v>
      </c>
      <c r="BL307" s="17" t="s">
        <v>147</v>
      </c>
      <c r="BM307" s="157" t="s">
        <v>548</v>
      </c>
    </row>
    <row r="308" spans="1:65" s="2" customFormat="1" ht="16.5" customHeight="1">
      <c r="A308" s="32"/>
      <c r="B308" s="144"/>
      <c r="C308" s="145" t="s">
        <v>479</v>
      </c>
      <c r="D308" s="145" t="s">
        <v>143</v>
      </c>
      <c r="E308" s="146" t="s">
        <v>550</v>
      </c>
      <c r="F308" s="147" t="s">
        <v>551</v>
      </c>
      <c r="G308" s="148" t="s">
        <v>196</v>
      </c>
      <c r="H308" s="149">
        <v>3.647</v>
      </c>
      <c r="I308" s="150"/>
      <c r="J308" s="151">
        <f>ROUND(I308*H308,2)</f>
        <v>0</v>
      </c>
      <c r="K308" s="152"/>
      <c r="L308" s="33"/>
      <c r="M308" s="153" t="s">
        <v>1</v>
      </c>
      <c r="N308" s="154" t="s">
        <v>42</v>
      </c>
      <c r="O308" s="58"/>
      <c r="P308" s="155">
        <f>O308*H308</f>
        <v>0</v>
      </c>
      <c r="Q308" s="155">
        <v>0</v>
      </c>
      <c r="R308" s="155">
        <f>Q308*H308</f>
        <v>0</v>
      </c>
      <c r="S308" s="155">
        <v>0</v>
      </c>
      <c r="T308" s="156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7" t="s">
        <v>147</v>
      </c>
      <c r="AT308" s="157" t="s">
        <v>143</v>
      </c>
      <c r="AU308" s="157" t="s">
        <v>87</v>
      </c>
      <c r="AY308" s="17" t="s">
        <v>141</v>
      </c>
      <c r="BE308" s="158">
        <f>IF(N308="základní",J308,0)</f>
        <v>0</v>
      </c>
      <c r="BF308" s="158">
        <f>IF(N308="snížená",J308,0)</f>
        <v>0</v>
      </c>
      <c r="BG308" s="158">
        <f>IF(N308="zákl. přenesená",J308,0)</f>
        <v>0</v>
      </c>
      <c r="BH308" s="158">
        <f>IF(N308="sníž. přenesená",J308,0)</f>
        <v>0</v>
      </c>
      <c r="BI308" s="158">
        <f>IF(N308="nulová",J308,0)</f>
        <v>0</v>
      </c>
      <c r="BJ308" s="17" t="s">
        <v>85</v>
      </c>
      <c r="BK308" s="158">
        <f>ROUND(I308*H308,2)</f>
        <v>0</v>
      </c>
      <c r="BL308" s="17" t="s">
        <v>147</v>
      </c>
      <c r="BM308" s="157" t="s">
        <v>552</v>
      </c>
    </row>
    <row r="309" spans="2:63" s="12" customFormat="1" ht="22.9" customHeight="1">
      <c r="B309" s="131"/>
      <c r="D309" s="132" t="s">
        <v>76</v>
      </c>
      <c r="E309" s="142" t="s">
        <v>553</v>
      </c>
      <c r="F309" s="142" t="s">
        <v>554</v>
      </c>
      <c r="I309" s="134"/>
      <c r="J309" s="143">
        <f>BK309</f>
        <v>0</v>
      </c>
      <c r="L309" s="131"/>
      <c r="M309" s="136"/>
      <c r="N309" s="137"/>
      <c r="O309" s="137"/>
      <c r="P309" s="138">
        <f>P310</f>
        <v>0</v>
      </c>
      <c r="Q309" s="137"/>
      <c r="R309" s="138">
        <f>R310</f>
        <v>0</v>
      </c>
      <c r="S309" s="137"/>
      <c r="T309" s="139">
        <f>T310</f>
        <v>0</v>
      </c>
      <c r="AR309" s="132" t="s">
        <v>85</v>
      </c>
      <c r="AT309" s="140" t="s">
        <v>76</v>
      </c>
      <c r="AU309" s="140" t="s">
        <v>85</v>
      </c>
      <c r="AY309" s="132" t="s">
        <v>141</v>
      </c>
      <c r="BK309" s="141">
        <f>BK310</f>
        <v>0</v>
      </c>
    </row>
    <row r="310" spans="1:65" s="2" customFormat="1" ht="16.5" customHeight="1">
      <c r="A310" s="32"/>
      <c r="B310" s="144"/>
      <c r="C310" s="145" t="s">
        <v>483</v>
      </c>
      <c r="D310" s="145" t="s">
        <v>143</v>
      </c>
      <c r="E310" s="146" t="s">
        <v>556</v>
      </c>
      <c r="F310" s="147" t="s">
        <v>557</v>
      </c>
      <c r="G310" s="148" t="s">
        <v>196</v>
      </c>
      <c r="H310" s="149">
        <v>234.339</v>
      </c>
      <c r="I310" s="150"/>
      <c r="J310" s="151">
        <f>ROUND(I310*H310,2)</f>
        <v>0</v>
      </c>
      <c r="K310" s="152"/>
      <c r="L310" s="33"/>
      <c r="M310" s="153" t="s">
        <v>1</v>
      </c>
      <c r="N310" s="154" t="s">
        <v>42</v>
      </c>
      <c r="O310" s="58"/>
      <c r="P310" s="155">
        <f>O310*H310</f>
        <v>0</v>
      </c>
      <c r="Q310" s="155">
        <v>0</v>
      </c>
      <c r="R310" s="155">
        <f>Q310*H310</f>
        <v>0</v>
      </c>
      <c r="S310" s="155">
        <v>0</v>
      </c>
      <c r="T310" s="156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7" t="s">
        <v>147</v>
      </c>
      <c r="AT310" s="157" t="s">
        <v>143</v>
      </c>
      <c r="AU310" s="157" t="s">
        <v>87</v>
      </c>
      <c r="AY310" s="17" t="s">
        <v>141</v>
      </c>
      <c r="BE310" s="158">
        <f>IF(N310="základní",J310,0)</f>
        <v>0</v>
      </c>
      <c r="BF310" s="158">
        <f>IF(N310="snížená",J310,0)</f>
        <v>0</v>
      </c>
      <c r="BG310" s="158">
        <f>IF(N310="zákl. přenesená",J310,0)</f>
        <v>0</v>
      </c>
      <c r="BH310" s="158">
        <f>IF(N310="sníž. přenesená",J310,0)</f>
        <v>0</v>
      </c>
      <c r="BI310" s="158">
        <f>IF(N310="nulová",J310,0)</f>
        <v>0</v>
      </c>
      <c r="BJ310" s="17" t="s">
        <v>85</v>
      </c>
      <c r="BK310" s="158">
        <f>ROUND(I310*H310,2)</f>
        <v>0</v>
      </c>
      <c r="BL310" s="17" t="s">
        <v>147</v>
      </c>
      <c r="BM310" s="157" t="s">
        <v>558</v>
      </c>
    </row>
    <row r="311" spans="2:63" s="12" customFormat="1" ht="25.9" customHeight="1">
      <c r="B311" s="131"/>
      <c r="D311" s="132" t="s">
        <v>76</v>
      </c>
      <c r="E311" s="133" t="s">
        <v>559</v>
      </c>
      <c r="F311" s="133" t="s">
        <v>560</v>
      </c>
      <c r="I311" s="134"/>
      <c r="J311" s="135">
        <f>BK311</f>
        <v>0</v>
      </c>
      <c r="L311" s="131"/>
      <c r="M311" s="136"/>
      <c r="N311" s="137"/>
      <c r="O311" s="137"/>
      <c r="P311" s="138">
        <f>P312+P328+P332+P348+P355</f>
        <v>0</v>
      </c>
      <c r="Q311" s="137"/>
      <c r="R311" s="138">
        <f>R312+R328+R332+R348+R355</f>
        <v>1.0304624</v>
      </c>
      <c r="S311" s="137"/>
      <c r="T311" s="139">
        <f>T312+T328+T332+T348+T355</f>
        <v>0</v>
      </c>
      <c r="AR311" s="132" t="s">
        <v>87</v>
      </c>
      <c r="AT311" s="140" t="s">
        <v>76</v>
      </c>
      <c r="AU311" s="140" t="s">
        <v>77</v>
      </c>
      <c r="AY311" s="132" t="s">
        <v>141</v>
      </c>
      <c r="BK311" s="141">
        <f>BK312+BK328+BK332+BK348+BK355</f>
        <v>0</v>
      </c>
    </row>
    <row r="312" spans="2:63" s="12" customFormat="1" ht="22.9" customHeight="1">
      <c r="B312" s="131"/>
      <c r="D312" s="132" t="s">
        <v>76</v>
      </c>
      <c r="E312" s="142" t="s">
        <v>561</v>
      </c>
      <c r="F312" s="142" t="s">
        <v>562</v>
      </c>
      <c r="I312" s="134"/>
      <c r="J312" s="143">
        <f>BK312</f>
        <v>0</v>
      </c>
      <c r="L312" s="131"/>
      <c r="M312" s="136"/>
      <c r="N312" s="137"/>
      <c r="O312" s="137"/>
      <c r="P312" s="138">
        <f>SUM(P313:P327)</f>
        <v>0</v>
      </c>
      <c r="Q312" s="137"/>
      <c r="R312" s="138">
        <f>SUM(R313:R327)</f>
        <v>0.9802746</v>
      </c>
      <c r="S312" s="137"/>
      <c r="T312" s="139">
        <f>SUM(T313:T327)</f>
        <v>0</v>
      </c>
      <c r="AR312" s="132" t="s">
        <v>87</v>
      </c>
      <c r="AT312" s="140" t="s">
        <v>76</v>
      </c>
      <c r="AU312" s="140" t="s">
        <v>85</v>
      </c>
      <c r="AY312" s="132" t="s">
        <v>141</v>
      </c>
      <c r="BK312" s="141">
        <f>SUM(BK313:BK327)</f>
        <v>0</v>
      </c>
    </row>
    <row r="313" spans="1:65" s="2" customFormat="1" ht="16.5" customHeight="1">
      <c r="A313" s="32"/>
      <c r="B313" s="144"/>
      <c r="C313" s="145" t="s">
        <v>487</v>
      </c>
      <c r="D313" s="145" t="s">
        <v>143</v>
      </c>
      <c r="E313" s="146" t="s">
        <v>564</v>
      </c>
      <c r="F313" s="147" t="s">
        <v>565</v>
      </c>
      <c r="G313" s="148" t="s">
        <v>146</v>
      </c>
      <c r="H313" s="149">
        <v>202.29</v>
      </c>
      <c r="I313" s="150"/>
      <c r="J313" s="151">
        <f>ROUND(I313*H313,2)</f>
        <v>0</v>
      </c>
      <c r="K313" s="152"/>
      <c r="L313" s="33"/>
      <c r="M313" s="153" t="s">
        <v>1</v>
      </c>
      <c r="N313" s="154" t="s">
        <v>42</v>
      </c>
      <c r="O313" s="58"/>
      <c r="P313" s="155">
        <f>O313*H313</f>
        <v>0</v>
      </c>
      <c r="Q313" s="155">
        <v>0</v>
      </c>
      <c r="R313" s="155">
        <f>Q313*H313</f>
        <v>0</v>
      </c>
      <c r="S313" s="155">
        <v>0</v>
      </c>
      <c r="T313" s="156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57" t="s">
        <v>223</v>
      </c>
      <c r="AT313" s="157" t="s">
        <v>143</v>
      </c>
      <c r="AU313" s="157" t="s">
        <v>87</v>
      </c>
      <c r="AY313" s="17" t="s">
        <v>141</v>
      </c>
      <c r="BE313" s="158">
        <f>IF(N313="základní",J313,0)</f>
        <v>0</v>
      </c>
      <c r="BF313" s="158">
        <f>IF(N313="snížená",J313,0)</f>
        <v>0</v>
      </c>
      <c r="BG313" s="158">
        <f>IF(N313="zákl. přenesená",J313,0)</f>
        <v>0</v>
      </c>
      <c r="BH313" s="158">
        <f>IF(N313="sníž. přenesená",J313,0)</f>
        <v>0</v>
      </c>
      <c r="BI313" s="158">
        <f>IF(N313="nulová",J313,0)</f>
        <v>0</v>
      </c>
      <c r="BJ313" s="17" t="s">
        <v>85</v>
      </c>
      <c r="BK313" s="158">
        <f>ROUND(I313*H313,2)</f>
        <v>0</v>
      </c>
      <c r="BL313" s="17" t="s">
        <v>223</v>
      </c>
      <c r="BM313" s="157" t="s">
        <v>566</v>
      </c>
    </row>
    <row r="314" spans="1:65" s="2" customFormat="1" ht="16.5" customHeight="1">
      <c r="A314" s="32"/>
      <c r="B314" s="144"/>
      <c r="C314" s="183" t="s">
        <v>491</v>
      </c>
      <c r="D314" s="183" t="s">
        <v>359</v>
      </c>
      <c r="E314" s="184" t="s">
        <v>568</v>
      </c>
      <c r="F314" s="185" t="s">
        <v>569</v>
      </c>
      <c r="G314" s="186" t="s">
        <v>196</v>
      </c>
      <c r="H314" s="187">
        <v>0.079</v>
      </c>
      <c r="I314" s="188"/>
      <c r="J314" s="189">
        <f>ROUND(I314*H314,2)</f>
        <v>0</v>
      </c>
      <c r="K314" s="190"/>
      <c r="L314" s="191"/>
      <c r="M314" s="192" t="s">
        <v>1</v>
      </c>
      <c r="N314" s="193" t="s">
        <v>42</v>
      </c>
      <c r="O314" s="58"/>
      <c r="P314" s="155">
        <f>O314*H314</f>
        <v>0</v>
      </c>
      <c r="Q314" s="155">
        <v>1</v>
      </c>
      <c r="R314" s="155">
        <f>Q314*H314</f>
        <v>0.079</v>
      </c>
      <c r="S314" s="155">
        <v>0</v>
      </c>
      <c r="T314" s="156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7" t="s">
        <v>305</v>
      </c>
      <c r="AT314" s="157" t="s">
        <v>359</v>
      </c>
      <c r="AU314" s="157" t="s">
        <v>87</v>
      </c>
      <c r="AY314" s="17" t="s">
        <v>141</v>
      </c>
      <c r="BE314" s="158">
        <f>IF(N314="základní",J314,0)</f>
        <v>0</v>
      </c>
      <c r="BF314" s="158">
        <f>IF(N314="snížená",J314,0)</f>
        <v>0</v>
      </c>
      <c r="BG314" s="158">
        <f>IF(N314="zákl. přenesená",J314,0)</f>
        <v>0</v>
      </c>
      <c r="BH314" s="158">
        <f>IF(N314="sníž. přenesená",J314,0)</f>
        <v>0</v>
      </c>
      <c r="BI314" s="158">
        <f>IF(N314="nulová",J314,0)</f>
        <v>0</v>
      </c>
      <c r="BJ314" s="17" t="s">
        <v>85</v>
      </c>
      <c r="BK314" s="158">
        <f>ROUND(I314*H314,2)</f>
        <v>0</v>
      </c>
      <c r="BL314" s="17" t="s">
        <v>223</v>
      </c>
      <c r="BM314" s="157" t="s">
        <v>570</v>
      </c>
    </row>
    <row r="315" spans="2:51" s="13" customFormat="1" ht="11.25">
      <c r="B315" s="159"/>
      <c r="D315" s="160" t="s">
        <v>149</v>
      </c>
      <c r="F315" s="162" t="s">
        <v>805</v>
      </c>
      <c r="H315" s="163">
        <v>0.079</v>
      </c>
      <c r="I315" s="164"/>
      <c r="L315" s="159"/>
      <c r="M315" s="165"/>
      <c r="N315" s="166"/>
      <c r="O315" s="166"/>
      <c r="P315" s="166"/>
      <c r="Q315" s="166"/>
      <c r="R315" s="166"/>
      <c r="S315" s="166"/>
      <c r="T315" s="167"/>
      <c r="AT315" s="161" t="s">
        <v>149</v>
      </c>
      <c r="AU315" s="161" t="s">
        <v>87</v>
      </c>
      <c r="AV315" s="13" t="s">
        <v>87</v>
      </c>
      <c r="AW315" s="13" t="s">
        <v>3</v>
      </c>
      <c r="AX315" s="13" t="s">
        <v>85</v>
      </c>
      <c r="AY315" s="161" t="s">
        <v>141</v>
      </c>
    </row>
    <row r="316" spans="1:65" s="2" customFormat="1" ht="24.2" customHeight="1">
      <c r="A316" s="32"/>
      <c r="B316" s="144"/>
      <c r="C316" s="145" t="s">
        <v>496</v>
      </c>
      <c r="D316" s="145" t="s">
        <v>143</v>
      </c>
      <c r="E316" s="146" t="s">
        <v>573</v>
      </c>
      <c r="F316" s="147" t="s">
        <v>574</v>
      </c>
      <c r="G316" s="148" t="s">
        <v>146</v>
      </c>
      <c r="H316" s="149">
        <v>0.72</v>
      </c>
      <c r="I316" s="150"/>
      <c r="J316" s="151">
        <f>ROUND(I316*H316,2)</f>
        <v>0</v>
      </c>
      <c r="K316" s="152"/>
      <c r="L316" s="33"/>
      <c r="M316" s="153" t="s">
        <v>1</v>
      </c>
      <c r="N316" s="154" t="s">
        <v>42</v>
      </c>
      <c r="O316" s="58"/>
      <c r="P316" s="155">
        <f>O316*H316</f>
        <v>0</v>
      </c>
      <c r="Q316" s="155">
        <v>0.006</v>
      </c>
      <c r="R316" s="155">
        <f>Q316*H316</f>
        <v>0.00432</v>
      </c>
      <c r="S316" s="155">
        <v>0</v>
      </c>
      <c r="T316" s="156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57" t="s">
        <v>223</v>
      </c>
      <c r="AT316" s="157" t="s">
        <v>143</v>
      </c>
      <c r="AU316" s="157" t="s">
        <v>87</v>
      </c>
      <c r="AY316" s="17" t="s">
        <v>141</v>
      </c>
      <c r="BE316" s="158">
        <f>IF(N316="základní",J316,0)</f>
        <v>0</v>
      </c>
      <c r="BF316" s="158">
        <f>IF(N316="snížená",J316,0)</f>
        <v>0</v>
      </c>
      <c r="BG316" s="158">
        <f>IF(N316="zákl. přenesená",J316,0)</f>
        <v>0</v>
      </c>
      <c r="BH316" s="158">
        <f>IF(N316="sníž. přenesená",J316,0)</f>
        <v>0</v>
      </c>
      <c r="BI316" s="158">
        <f>IF(N316="nulová",J316,0)</f>
        <v>0</v>
      </c>
      <c r="BJ316" s="17" t="s">
        <v>85</v>
      </c>
      <c r="BK316" s="158">
        <f>ROUND(I316*H316,2)</f>
        <v>0</v>
      </c>
      <c r="BL316" s="17" t="s">
        <v>223</v>
      </c>
      <c r="BM316" s="157" t="s">
        <v>575</v>
      </c>
    </row>
    <row r="317" spans="2:51" s="15" customFormat="1" ht="11.25">
      <c r="B317" s="176"/>
      <c r="D317" s="160" t="s">
        <v>149</v>
      </c>
      <c r="E317" s="177" t="s">
        <v>1</v>
      </c>
      <c r="F317" s="178" t="s">
        <v>164</v>
      </c>
      <c r="H317" s="177" t="s">
        <v>1</v>
      </c>
      <c r="I317" s="179"/>
      <c r="L317" s="176"/>
      <c r="M317" s="180"/>
      <c r="N317" s="181"/>
      <c r="O317" s="181"/>
      <c r="P317" s="181"/>
      <c r="Q317" s="181"/>
      <c r="R317" s="181"/>
      <c r="S317" s="181"/>
      <c r="T317" s="182"/>
      <c r="AT317" s="177" t="s">
        <v>149</v>
      </c>
      <c r="AU317" s="177" t="s">
        <v>87</v>
      </c>
      <c r="AV317" s="15" t="s">
        <v>85</v>
      </c>
      <c r="AW317" s="15" t="s">
        <v>32</v>
      </c>
      <c r="AX317" s="15" t="s">
        <v>77</v>
      </c>
      <c r="AY317" s="177" t="s">
        <v>141</v>
      </c>
    </row>
    <row r="318" spans="2:51" s="13" customFormat="1" ht="11.25">
      <c r="B318" s="159"/>
      <c r="D318" s="160" t="s">
        <v>149</v>
      </c>
      <c r="E318" s="161" t="s">
        <v>1</v>
      </c>
      <c r="F318" s="162" t="s">
        <v>324</v>
      </c>
      <c r="H318" s="163">
        <v>0.72</v>
      </c>
      <c r="I318" s="164"/>
      <c r="L318" s="159"/>
      <c r="M318" s="165"/>
      <c r="N318" s="166"/>
      <c r="O318" s="166"/>
      <c r="P318" s="166"/>
      <c r="Q318" s="166"/>
      <c r="R318" s="166"/>
      <c r="S318" s="166"/>
      <c r="T318" s="167"/>
      <c r="AT318" s="161" t="s">
        <v>149</v>
      </c>
      <c r="AU318" s="161" t="s">
        <v>87</v>
      </c>
      <c r="AV318" s="13" t="s">
        <v>87</v>
      </c>
      <c r="AW318" s="13" t="s">
        <v>32</v>
      </c>
      <c r="AX318" s="13" t="s">
        <v>77</v>
      </c>
      <c r="AY318" s="161" t="s">
        <v>141</v>
      </c>
    </row>
    <row r="319" spans="2:51" s="14" customFormat="1" ht="11.25">
      <c r="B319" s="168"/>
      <c r="D319" s="160" t="s">
        <v>149</v>
      </c>
      <c r="E319" s="169" t="s">
        <v>1</v>
      </c>
      <c r="F319" s="170" t="s">
        <v>151</v>
      </c>
      <c r="H319" s="171">
        <v>0.72</v>
      </c>
      <c r="I319" s="172"/>
      <c r="L319" s="168"/>
      <c r="M319" s="173"/>
      <c r="N319" s="174"/>
      <c r="O319" s="174"/>
      <c r="P319" s="174"/>
      <c r="Q319" s="174"/>
      <c r="R319" s="174"/>
      <c r="S319" s="174"/>
      <c r="T319" s="175"/>
      <c r="AT319" s="169" t="s">
        <v>149</v>
      </c>
      <c r="AU319" s="169" t="s">
        <v>87</v>
      </c>
      <c r="AV319" s="14" t="s">
        <v>147</v>
      </c>
      <c r="AW319" s="14" t="s">
        <v>32</v>
      </c>
      <c r="AX319" s="14" t="s">
        <v>85</v>
      </c>
      <c r="AY319" s="169" t="s">
        <v>141</v>
      </c>
    </row>
    <row r="320" spans="1:65" s="2" customFormat="1" ht="24.2" customHeight="1">
      <c r="A320" s="32"/>
      <c r="B320" s="144"/>
      <c r="C320" s="145" t="s">
        <v>502</v>
      </c>
      <c r="D320" s="145" t="s">
        <v>143</v>
      </c>
      <c r="E320" s="146" t="s">
        <v>577</v>
      </c>
      <c r="F320" s="147" t="s">
        <v>578</v>
      </c>
      <c r="G320" s="148" t="s">
        <v>146</v>
      </c>
      <c r="H320" s="149">
        <v>2.4</v>
      </c>
      <c r="I320" s="150"/>
      <c r="J320" s="151">
        <f>ROUND(I320*H320,2)</f>
        <v>0</v>
      </c>
      <c r="K320" s="152"/>
      <c r="L320" s="33"/>
      <c r="M320" s="153" t="s">
        <v>1</v>
      </c>
      <c r="N320" s="154" t="s">
        <v>42</v>
      </c>
      <c r="O320" s="58"/>
      <c r="P320" s="155">
        <f>O320*H320</f>
        <v>0</v>
      </c>
      <c r="Q320" s="155">
        <v>0.00601</v>
      </c>
      <c r="R320" s="155">
        <f>Q320*H320</f>
        <v>0.014424</v>
      </c>
      <c r="S320" s="155">
        <v>0</v>
      </c>
      <c r="T320" s="156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57" t="s">
        <v>223</v>
      </c>
      <c r="AT320" s="157" t="s">
        <v>143</v>
      </c>
      <c r="AU320" s="157" t="s">
        <v>87</v>
      </c>
      <c r="AY320" s="17" t="s">
        <v>141</v>
      </c>
      <c r="BE320" s="158">
        <f>IF(N320="základní",J320,0)</f>
        <v>0</v>
      </c>
      <c r="BF320" s="158">
        <f>IF(N320="snížená",J320,0)</f>
        <v>0</v>
      </c>
      <c r="BG320" s="158">
        <f>IF(N320="zákl. přenesená",J320,0)</f>
        <v>0</v>
      </c>
      <c r="BH320" s="158">
        <f>IF(N320="sníž. přenesená",J320,0)</f>
        <v>0</v>
      </c>
      <c r="BI320" s="158">
        <f>IF(N320="nulová",J320,0)</f>
        <v>0</v>
      </c>
      <c r="BJ320" s="17" t="s">
        <v>85</v>
      </c>
      <c r="BK320" s="158">
        <f>ROUND(I320*H320,2)</f>
        <v>0</v>
      </c>
      <c r="BL320" s="17" t="s">
        <v>223</v>
      </c>
      <c r="BM320" s="157" t="s">
        <v>579</v>
      </c>
    </row>
    <row r="321" spans="2:51" s="15" customFormat="1" ht="11.25">
      <c r="B321" s="176"/>
      <c r="D321" s="160" t="s">
        <v>149</v>
      </c>
      <c r="E321" s="177" t="s">
        <v>1</v>
      </c>
      <c r="F321" s="178" t="s">
        <v>164</v>
      </c>
      <c r="H321" s="177" t="s">
        <v>1</v>
      </c>
      <c r="I321" s="179"/>
      <c r="L321" s="176"/>
      <c r="M321" s="180"/>
      <c r="N321" s="181"/>
      <c r="O321" s="181"/>
      <c r="P321" s="181"/>
      <c r="Q321" s="181"/>
      <c r="R321" s="181"/>
      <c r="S321" s="181"/>
      <c r="T321" s="182"/>
      <c r="AT321" s="177" t="s">
        <v>149</v>
      </c>
      <c r="AU321" s="177" t="s">
        <v>87</v>
      </c>
      <c r="AV321" s="15" t="s">
        <v>85</v>
      </c>
      <c r="AW321" s="15" t="s">
        <v>32</v>
      </c>
      <c r="AX321" s="15" t="s">
        <v>77</v>
      </c>
      <c r="AY321" s="177" t="s">
        <v>141</v>
      </c>
    </row>
    <row r="322" spans="2:51" s="13" customFormat="1" ht="11.25">
      <c r="B322" s="159"/>
      <c r="D322" s="160" t="s">
        <v>149</v>
      </c>
      <c r="E322" s="161" t="s">
        <v>1</v>
      </c>
      <c r="F322" s="162" t="s">
        <v>249</v>
      </c>
      <c r="H322" s="163">
        <v>2.4</v>
      </c>
      <c r="I322" s="164"/>
      <c r="L322" s="159"/>
      <c r="M322" s="165"/>
      <c r="N322" s="166"/>
      <c r="O322" s="166"/>
      <c r="P322" s="166"/>
      <c r="Q322" s="166"/>
      <c r="R322" s="166"/>
      <c r="S322" s="166"/>
      <c r="T322" s="167"/>
      <c r="AT322" s="161" t="s">
        <v>149</v>
      </c>
      <c r="AU322" s="161" t="s">
        <v>87</v>
      </c>
      <c r="AV322" s="13" t="s">
        <v>87</v>
      </c>
      <c r="AW322" s="13" t="s">
        <v>32</v>
      </c>
      <c r="AX322" s="13" t="s">
        <v>77</v>
      </c>
      <c r="AY322" s="161" t="s">
        <v>141</v>
      </c>
    </row>
    <row r="323" spans="2:51" s="14" customFormat="1" ht="11.25">
      <c r="B323" s="168"/>
      <c r="D323" s="160" t="s">
        <v>149</v>
      </c>
      <c r="E323" s="169" t="s">
        <v>1</v>
      </c>
      <c r="F323" s="170" t="s">
        <v>151</v>
      </c>
      <c r="H323" s="171">
        <v>2.4</v>
      </c>
      <c r="I323" s="172"/>
      <c r="L323" s="168"/>
      <c r="M323" s="173"/>
      <c r="N323" s="174"/>
      <c r="O323" s="174"/>
      <c r="P323" s="174"/>
      <c r="Q323" s="174"/>
      <c r="R323" s="174"/>
      <c r="S323" s="174"/>
      <c r="T323" s="175"/>
      <c r="AT323" s="169" t="s">
        <v>149</v>
      </c>
      <c r="AU323" s="169" t="s">
        <v>87</v>
      </c>
      <c r="AV323" s="14" t="s">
        <v>147</v>
      </c>
      <c r="AW323" s="14" t="s">
        <v>32</v>
      </c>
      <c r="AX323" s="14" t="s">
        <v>85</v>
      </c>
      <c r="AY323" s="169" t="s">
        <v>141</v>
      </c>
    </row>
    <row r="324" spans="1:65" s="2" customFormat="1" ht="16.5" customHeight="1">
      <c r="A324" s="32"/>
      <c r="B324" s="144"/>
      <c r="C324" s="145" t="s">
        <v>506</v>
      </c>
      <c r="D324" s="145" t="s">
        <v>143</v>
      </c>
      <c r="E324" s="146" t="s">
        <v>581</v>
      </c>
      <c r="F324" s="147" t="s">
        <v>582</v>
      </c>
      <c r="G324" s="148" t="s">
        <v>146</v>
      </c>
      <c r="H324" s="149">
        <v>202.29</v>
      </c>
      <c r="I324" s="150"/>
      <c r="J324" s="151">
        <f>ROUND(I324*H324,2)</f>
        <v>0</v>
      </c>
      <c r="K324" s="152"/>
      <c r="L324" s="33"/>
      <c r="M324" s="153" t="s">
        <v>1</v>
      </c>
      <c r="N324" s="154" t="s">
        <v>42</v>
      </c>
      <c r="O324" s="58"/>
      <c r="P324" s="155">
        <f>O324*H324</f>
        <v>0</v>
      </c>
      <c r="Q324" s="155">
        <v>0.0004</v>
      </c>
      <c r="R324" s="155">
        <f>Q324*H324</f>
        <v>0.080916</v>
      </c>
      <c r="S324" s="155">
        <v>0</v>
      </c>
      <c r="T324" s="156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7" t="s">
        <v>223</v>
      </c>
      <c r="AT324" s="157" t="s">
        <v>143</v>
      </c>
      <c r="AU324" s="157" t="s">
        <v>87</v>
      </c>
      <c r="AY324" s="17" t="s">
        <v>141</v>
      </c>
      <c r="BE324" s="158">
        <f>IF(N324="základní",J324,0)</f>
        <v>0</v>
      </c>
      <c r="BF324" s="158">
        <f>IF(N324="snížená",J324,0)</f>
        <v>0</v>
      </c>
      <c r="BG324" s="158">
        <f>IF(N324="zákl. přenesená",J324,0)</f>
        <v>0</v>
      </c>
      <c r="BH324" s="158">
        <f>IF(N324="sníž. přenesená",J324,0)</f>
        <v>0</v>
      </c>
      <c r="BI324" s="158">
        <f>IF(N324="nulová",J324,0)</f>
        <v>0</v>
      </c>
      <c r="BJ324" s="17" t="s">
        <v>85</v>
      </c>
      <c r="BK324" s="158">
        <f>ROUND(I324*H324,2)</f>
        <v>0</v>
      </c>
      <c r="BL324" s="17" t="s">
        <v>223</v>
      </c>
      <c r="BM324" s="157" t="s">
        <v>583</v>
      </c>
    </row>
    <row r="325" spans="1:65" s="2" customFormat="1" ht="24.2" customHeight="1">
      <c r="A325" s="32"/>
      <c r="B325" s="144"/>
      <c r="C325" s="183" t="s">
        <v>510</v>
      </c>
      <c r="D325" s="183" t="s">
        <v>359</v>
      </c>
      <c r="E325" s="184" t="s">
        <v>585</v>
      </c>
      <c r="F325" s="185" t="s">
        <v>586</v>
      </c>
      <c r="G325" s="186" t="s">
        <v>146</v>
      </c>
      <c r="H325" s="187">
        <v>235.769</v>
      </c>
      <c r="I325" s="188"/>
      <c r="J325" s="189">
        <f>ROUND(I325*H325,2)</f>
        <v>0</v>
      </c>
      <c r="K325" s="190"/>
      <c r="L325" s="191"/>
      <c r="M325" s="192" t="s">
        <v>1</v>
      </c>
      <c r="N325" s="193" t="s">
        <v>42</v>
      </c>
      <c r="O325" s="58"/>
      <c r="P325" s="155">
        <f>O325*H325</f>
        <v>0</v>
      </c>
      <c r="Q325" s="155">
        <v>0.0034</v>
      </c>
      <c r="R325" s="155">
        <f>Q325*H325</f>
        <v>0.8016146</v>
      </c>
      <c r="S325" s="155">
        <v>0</v>
      </c>
      <c r="T325" s="156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57" t="s">
        <v>305</v>
      </c>
      <c r="AT325" s="157" t="s">
        <v>359</v>
      </c>
      <c r="AU325" s="157" t="s">
        <v>87</v>
      </c>
      <c r="AY325" s="17" t="s">
        <v>141</v>
      </c>
      <c r="BE325" s="158">
        <f>IF(N325="základní",J325,0)</f>
        <v>0</v>
      </c>
      <c r="BF325" s="158">
        <f>IF(N325="snížená",J325,0)</f>
        <v>0</v>
      </c>
      <c r="BG325" s="158">
        <f>IF(N325="zákl. přenesená",J325,0)</f>
        <v>0</v>
      </c>
      <c r="BH325" s="158">
        <f>IF(N325="sníž. přenesená",J325,0)</f>
        <v>0</v>
      </c>
      <c r="BI325" s="158">
        <f>IF(N325="nulová",J325,0)</f>
        <v>0</v>
      </c>
      <c r="BJ325" s="17" t="s">
        <v>85</v>
      </c>
      <c r="BK325" s="158">
        <f>ROUND(I325*H325,2)</f>
        <v>0</v>
      </c>
      <c r="BL325" s="17" t="s">
        <v>223</v>
      </c>
      <c r="BM325" s="157" t="s">
        <v>587</v>
      </c>
    </row>
    <row r="326" spans="2:51" s="13" customFormat="1" ht="11.25">
      <c r="B326" s="159"/>
      <c r="D326" s="160" t="s">
        <v>149</v>
      </c>
      <c r="F326" s="162" t="s">
        <v>806</v>
      </c>
      <c r="H326" s="163">
        <v>235.769</v>
      </c>
      <c r="I326" s="164"/>
      <c r="L326" s="159"/>
      <c r="M326" s="165"/>
      <c r="N326" s="166"/>
      <c r="O326" s="166"/>
      <c r="P326" s="166"/>
      <c r="Q326" s="166"/>
      <c r="R326" s="166"/>
      <c r="S326" s="166"/>
      <c r="T326" s="167"/>
      <c r="AT326" s="161" t="s">
        <v>149</v>
      </c>
      <c r="AU326" s="161" t="s">
        <v>87</v>
      </c>
      <c r="AV326" s="13" t="s">
        <v>87</v>
      </c>
      <c r="AW326" s="13" t="s">
        <v>3</v>
      </c>
      <c r="AX326" s="13" t="s">
        <v>85</v>
      </c>
      <c r="AY326" s="161" t="s">
        <v>141</v>
      </c>
    </row>
    <row r="327" spans="1:65" s="2" customFormat="1" ht="16.5" customHeight="1">
      <c r="A327" s="32"/>
      <c r="B327" s="144"/>
      <c r="C327" s="145" t="s">
        <v>514</v>
      </c>
      <c r="D327" s="145" t="s">
        <v>143</v>
      </c>
      <c r="E327" s="146" t="s">
        <v>590</v>
      </c>
      <c r="F327" s="147" t="s">
        <v>591</v>
      </c>
      <c r="G327" s="148" t="s">
        <v>592</v>
      </c>
      <c r="H327" s="194"/>
      <c r="I327" s="150"/>
      <c r="J327" s="151">
        <f>ROUND(I327*H327,2)</f>
        <v>0</v>
      </c>
      <c r="K327" s="152"/>
      <c r="L327" s="33"/>
      <c r="M327" s="153" t="s">
        <v>1</v>
      </c>
      <c r="N327" s="154" t="s">
        <v>42</v>
      </c>
      <c r="O327" s="58"/>
      <c r="P327" s="155">
        <f>O327*H327</f>
        <v>0</v>
      </c>
      <c r="Q327" s="155">
        <v>0</v>
      </c>
      <c r="R327" s="155">
        <f>Q327*H327</f>
        <v>0</v>
      </c>
      <c r="S327" s="155">
        <v>0</v>
      </c>
      <c r="T327" s="156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7" t="s">
        <v>223</v>
      </c>
      <c r="AT327" s="157" t="s">
        <v>143</v>
      </c>
      <c r="AU327" s="157" t="s">
        <v>87</v>
      </c>
      <c r="AY327" s="17" t="s">
        <v>141</v>
      </c>
      <c r="BE327" s="158">
        <f>IF(N327="základní",J327,0)</f>
        <v>0</v>
      </c>
      <c r="BF327" s="158">
        <f>IF(N327="snížená",J327,0)</f>
        <v>0</v>
      </c>
      <c r="BG327" s="158">
        <f>IF(N327="zákl. přenesená",J327,0)</f>
        <v>0</v>
      </c>
      <c r="BH327" s="158">
        <f>IF(N327="sníž. přenesená",J327,0)</f>
        <v>0</v>
      </c>
      <c r="BI327" s="158">
        <f>IF(N327="nulová",J327,0)</f>
        <v>0</v>
      </c>
      <c r="BJ327" s="17" t="s">
        <v>85</v>
      </c>
      <c r="BK327" s="158">
        <f>ROUND(I327*H327,2)</f>
        <v>0</v>
      </c>
      <c r="BL327" s="17" t="s">
        <v>223</v>
      </c>
      <c r="BM327" s="157" t="s">
        <v>593</v>
      </c>
    </row>
    <row r="328" spans="2:63" s="12" customFormat="1" ht="22.9" customHeight="1">
      <c r="B328" s="131"/>
      <c r="D328" s="132" t="s">
        <v>76</v>
      </c>
      <c r="E328" s="142" t="s">
        <v>612</v>
      </c>
      <c r="F328" s="142" t="s">
        <v>613</v>
      </c>
      <c r="I328" s="134"/>
      <c r="J328" s="143">
        <f>BK328</f>
        <v>0</v>
      </c>
      <c r="L328" s="131"/>
      <c r="M328" s="136"/>
      <c r="N328" s="137"/>
      <c r="O328" s="137"/>
      <c r="P328" s="138">
        <f>SUM(P329:P331)</f>
        <v>0</v>
      </c>
      <c r="Q328" s="137"/>
      <c r="R328" s="138">
        <f>SUM(R329:R331)</f>
        <v>0.0014</v>
      </c>
      <c r="S328" s="137"/>
      <c r="T328" s="139">
        <f>SUM(T329:T331)</f>
        <v>0</v>
      </c>
      <c r="AR328" s="132" t="s">
        <v>87</v>
      </c>
      <c r="AT328" s="140" t="s">
        <v>76</v>
      </c>
      <c r="AU328" s="140" t="s">
        <v>85</v>
      </c>
      <c r="AY328" s="132" t="s">
        <v>141</v>
      </c>
      <c r="BK328" s="141">
        <f>SUM(BK329:BK331)</f>
        <v>0</v>
      </c>
    </row>
    <row r="329" spans="1:65" s="2" customFormat="1" ht="16.5" customHeight="1">
      <c r="A329" s="32"/>
      <c r="B329" s="144"/>
      <c r="C329" s="145" t="s">
        <v>518</v>
      </c>
      <c r="D329" s="145" t="s">
        <v>143</v>
      </c>
      <c r="E329" s="146" t="s">
        <v>615</v>
      </c>
      <c r="F329" s="147" t="s">
        <v>616</v>
      </c>
      <c r="G329" s="148" t="s">
        <v>302</v>
      </c>
      <c r="H329" s="149">
        <v>4</v>
      </c>
      <c r="I329" s="150"/>
      <c r="J329" s="151">
        <f>ROUND(I329*H329,2)</f>
        <v>0</v>
      </c>
      <c r="K329" s="152"/>
      <c r="L329" s="33"/>
      <c r="M329" s="153" t="s">
        <v>1</v>
      </c>
      <c r="N329" s="154" t="s">
        <v>42</v>
      </c>
      <c r="O329" s="58"/>
      <c r="P329" s="155">
        <f>O329*H329</f>
        <v>0</v>
      </c>
      <c r="Q329" s="155">
        <v>0</v>
      </c>
      <c r="R329" s="155">
        <f>Q329*H329</f>
        <v>0</v>
      </c>
      <c r="S329" s="155">
        <v>0</v>
      </c>
      <c r="T329" s="156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7" t="s">
        <v>223</v>
      </c>
      <c r="AT329" s="157" t="s">
        <v>143</v>
      </c>
      <c r="AU329" s="157" t="s">
        <v>87</v>
      </c>
      <c r="AY329" s="17" t="s">
        <v>141</v>
      </c>
      <c r="BE329" s="158">
        <f>IF(N329="základní",J329,0)</f>
        <v>0</v>
      </c>
      <c r="BF329" s="158">
        <f>IF(N329="snížená",J329,0)</f>
        <v>0</v>
      </c>
      <c r="BG329" s="158">
        <f>IF(N329="zákl. přenesená",J329,0)</f>
        <v>0</v>
      </c>
      <c r="BH329" s="158">
        <f>IF(N329="sníž. přenesená",J329,0)</f>
        <v>0</v>
      </c>
      <c r="BI329" s="158">
        <f>IF(N329="nulová",J329,0)</f>
        <v>0</v>
      </c>
      <c r="BJ329" s="17" t="s">
        <v>85</v>
      </c>
      <c r="BK329" s="158">
        <f>ROUND(I329*H329,2)</f>
        <v>0</v>
      </c>
      <c r="BL329" s="17" t="s">
        <v>223</v>
      </c>
      <c r="BM329" s="157" t="s">
        <v>617</v>
      </c>
    </row>
    <row r="330" spans="1:65" s="2" customFormat="1" ht="16.5" customHeight="1">
      <c r="A330" s="32"/>
      <c r="B330" s="144"/>
      <c r="C330" s="183" t="s">
        <v>522</v>
      </c>
      <c r="D330" s="183" t="s">
        <v>359</v>
      </c>
      <c r="E330" s="184" t="s">
        <v>619</v>
      </c>
      <c r="F330" s="185" t="s">
        <v>620</v>
      </c>
      <c r="G330" s="186" t="s">
        <v>302</v>
      </c>
      <c r="H330" s="187">
        <v>4</v>
      </c>
      <c r="I330" s="188"/>
      <c r="J330" s="189">
        <f>ROUND(I330*H330,2)</f>
        <v>0</v>
      </c>
      <c r="K330" s="190"/>
      <c r="L330" s="191"/>
      <c r="M330" s="192" t="s">
        <v>1</v>
      </c>
      <c r="N330" s="193" t="s">
        <v>42</v>
      </c>
      <c r="O330" s="58"/>
      <c r="P330" s="155">
        <f>O330*H330</f>
        <v>0</v>
      </c>
      <c r="Q330" s="155">
        <v>0.00035</v>
      </c>
      <c r="R330" s="155">
        <f>Q330*H330</f>
        <v>0.0014</v>
      </c>
      <c r="S330" s="155">
        <v>0</v>
      </c>
      <c r="T330" s="156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7" t="s">
        <v>305</v>
      </c>
      <c r="AT330" s="157" t="s">
        <v>359</v>
      </c>
      <c r="AU330" s="157" t="s">
        <v>87</v>
      </c>
      <c r="AY330" s="17" t="s">
        <v>141</v>
      </c>
      <c r="BE330" s="158">
        <f>IF(N330="základní",J330,0)</f>
        <v>0</v>
      </c>
      <c r="BF330" s="158">
        <f>IF(N330="snížená",J330,0)</f>
        <v>0</v>
      </c>
      <c r="BG330" s="158">
        <f>IF(N330="zákl. přenesená",J330,0)</f>
        <v>0</v>
      </c>
      <c r="BH330" s="158">
        <f>IF(N330="sníž. přenesená",J330,0)</f>
        <v>0</v>
      </c>
      <c r="BI330" s="158">
        <f>IF(N330="nulová",J330,0)</f>
        <v>0</v>
      </c>
      <c r="BJ330" s="17" t="s">
        <v>85</v>
      </c>
      <c r="BK330" s="158">
        <f>ROUND(I330*H330,2)</f>
        <v>0</v>
      </c>
      <c r="BL330" s="17" t="s">
        <v>223</v>
      </c>
      <c r="BM330" s="157" t="s">
        <v>621</v>
      </c>
    </row>
    <row r="331" spans="1:65" s="2" customFormat="1" ht="16.5" customHeight="1">
      <c r="A331" s="32"/>
      <c r="B331" s="144"/>
      <c r="C331" s="145" t="s">
        <v>526</v>
      </c>
      <c r="D331" s="145" t="s">
        <v>143</v>
      </c>
      <c r="E331" s="146" t="s">
        <v>623</v>
      </c>
      <c r="F331" s="147" t="s">
        <v>624</v>
      </c>
      <c r="G331" s="148" t="s">
        <v>592</v>
      </c>
      <c r="H331" s="194"/>
      <c r="I331" s="150"/>
      <c r="J331" s="151">
        <f>ROUND(I331*H331,2)</f>
        <v>0</v>
      </c>
      <c r="K331" s="152"/>
      <c r="L331" s="33"/>
      <c r="M331" s="153" t="s">
        <v>1</v>
      </c>
      <c r="N331" s="154" t="s">
        <v>42</v>
      </c>
      <c r="O331" s="58"/>
      <c r="P331" s="155">
        <f>O331*H331</f>
        <v>0</v>
      </c>
      <c r="Q331" s="155">
        <v>0</v>
      </c>
      <c r="R331" s="155">
        <f>Q331*H331</f>
        <v>0</v>
      </c>
      <c r="S331" s="155">
        <v>0</v>
      </c>
      <c r="T331" s="156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7" t="s">
        <v>223</v>
      </c>
      <c r="AT331" s="157" t="s">
        <v>143</v>
      </c>
      <c r="AU331" s="157" t="s">
        <v>87</v>
      </c>
      <c r="AY331" s="17" t="s">
        <v>141</v>
      </c>
      <c r="BE331" s="158">
        <f>IF(N331="základní",J331,0)</f>
        <v>0</v>
      </c>
      <c r="BF331" s="158">
        <f>IF(N331="snížená",J331,0)</f>
        <v>0</v>
      </c>
      <c r="BG331" s="158">
        <f>IF(N331="zákl. přenesená",J331,0)</f>
        <v>0</v>
      </c>
      <c r="BH331" s="158">
        <f>IF(N331="sníž. přenesená",J331,0)</f>
        <v>0</v>
      </c>
      <c r="BI331" s="158">
        <f>IF(N331="nulová",J331,0)</f>
        <v>0</v>
      </c>
      <c r="BJ331" s="17" t="s">
        <v>85</v>
      </c>
      <c r="BK331" s="158">
        <f>ROUND(I331*H331,2)</f>
        <v>0</v>
      </c>
      <c r="BL331" s="17" t="s">
        <v>223</v>
      </c>
      <c r="BM331" s="157" t="s">
        <v>625</v>
      </c>
    </row>
    <row r="332" spans="2:63" s="12" customFormat="1" ht="22.9" customHeight="1">
      <c r="B332" s="131"/>
      <c r="D332" s="132" t="s">
        <v>76</v>
      </c>
      <c r="E332" s="142" t="s">
        <v>626</v>
      </c>
      <c r="F332" s="142" t="s">
        <v>627</v>
      </c>
      <c r="I332" s="134"/>
      <c r="J332" s="143">
        <f>BK332</f>
        <v>0</v>
      </c>
      <c r="L332" s="131"/>
      <c r="M332" s="136"/>
      <c r="N332" s="137"/>
      <c r="O332" s="137"/>
      <c r="P332" s="138">
        <f>SUM(P333:P347)</f>
        <v>0</v>
      </c>
      <c r="Q332" s="137"/>
      <c r="R332" s="138">
        <f>SUM(R333:R347)</f>
        <v>0.016586800000000002</v>
      </c>
      <c r="S332" s="137"/>
      <c r="T332" s="139">
        <f>SUM(T333:T347)</f>
        <v>0</v>
      </c>
      <c r="AR332" s="132" t="s">
        <v>87</v>
      </c>
      <c r="AT332" s="140" t="s">
        <v>76</v>
      </c>
      <c r="AU332" s="140" t="s">
        <v>85</v>
      </c>
      <c r="AY332" s="132" t="s">
        <v>141</v>
      </c>
      <c r="BK332" s="141">
        <f>SUM(BK333:BK347)</f>
        <v>0</v>
      </c>
    </row>
    <row r="333" spans="1:65" s="2" customFormat="1" ht="16.5" customHeight="1">
      <c r="A333" s="32"/>
      <c r="B333" s="144"/>
      <c r="C333" s="145" t="s">
        <v>532</v>
      </c>
      <c r="D333" s="145" t="s">
        <v>143</v>
      </c>
      <c r="E333" s="146" t="s">
        <v>629</v>
      </c>
      <c r="F333" s="147" t="s">
        <v>630</v>
      </c>
      <c r="G333" s="148" t="s">
        <v>158</v>
      </c>
      <c r="H333" s="149">
        <v>0.871</v>
      </c>
      <c r="I333" s="150"/>
      <c r="J333" s="151">
        <f>ROUND(I333*H333,2)</f>
        <v>0</v>
      </c>
      <c r="K333" s="152"/>
      <c r="L333" s="33"/>
      <c r="M333" s="153" t="s">
        <v>1</v>
      </c>
      <c r="N333" s="154" t="s">
        <v>42</v>
      </c>
      <c r="O333" s="58"/>
      <c r="P333" s="155">
        <f>O333*H333</f>
        <v>0</v>
      </c>
      <c r="Q333" s="155">
        <v>0</v>
      </c>
      <c r="R333" s="155">
        <f>Q333*H333</f>
        <v>0</v>
      </c>
      <c r="S333" s="155">
        <v>0</v>
      </c>
      <c r="T333" s="156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7" t="s">
        <v>223</v>
      </c>
      <c r="AT333" s="157" t="s">
        <v>143</v>
      </c>
      <c r="AU333" s="157" t="s">
        <v>87</v>
      </c>
      <c r="AY333" s="17" t="s">
        <v>141</v>
      </c>
      <c r="BE333" s="158">
        <f>IF(N333="základní",J333,0)</f>
        <v>0</v>
      </c>
      <c r="BF333" s="158">
        <f>IF(N333="snížená",J333,0)</f>
        <v>0</v>
      </c>
      <c r="BG333" s="158">
        <f>IF(N333="zákl. přenesená",J333,0)</f>
        <v>0</v>
      </c>
      <c r="BH333" s="158">
        <f>IF(N333="sníž. přenesená",J333,0)</f>
        <v>0</v>
      </c>
      <c r="BI333" s="158">
        <f>IF(N333="nulová",J333,0)</f>
        <v>0</v>
      </c>
      <c r="BJ333" s="17" t="s">
        <v>85</v>
      </c>
      <c r="BK333" s="158">
        <f>ROUND(I333*H333,2)</f>
        <v>0</v>
      </c>
      <c r="BL333" s="17" t="s">
        <v>223</v>
      </c>
      <c r="BM333" s="157" t="s">
        <v>631</v>
      </c>
    </row>
    <row r="334" spans="2:51" s="15" customFormat="1" ht="11.25">
      <c r="B334" s="176"/>
      <c r="D334" s="160" t="s">
        <v>149</v>
      </c>
      <c r="E334" s="177" t="s">
        <v>1</v>
      </c>
      <c r="F334" s="178" t="s">
        <v>164</v>
      </c>
      <c r="H334" s="177" t="s">
        <v>1</v>
      </c>
      <c r="I334" s="179"/>
      <c r="L334" s="176"/>
      <c r="M334" s="180"/>
      <c r="N334" s="181"/>
      <c r="O334" s="181"/>
      <c r="P334" s="181"/>
      <c r="Q334" s="181"/>
      <c r="R334" s="181"/>
      <c r="S334" s="181"/>
      <c r="T334" s="182"/>
      <c r="AT334" s="177" t="s">
        <v>149</v>
      </c>
      <c r="AU334" s="177" t="s">
        <v>87</v>
      </c>
      <c r="AV334" s="15" t="s">
        <v>85</v>
      </c>
      <c r="AW334" s="15" t="s">
        <v>32</v>
      </c>
      <c r="AX334" s="15" t="s">
        <v>77</v>
      </c>
      <c r="AY334" s="177" t="s">
        <v>141</v>
      </c>
    </row>
    <row r="335" spans="2:51" s="13" customFormat="1" ht="11.25">
      <c r="B335" s="159"/>
      <c r="D335" s="160" t="s">
        <v>149</v>
      </c>
      <c r="E335" s="161" t="s">
        <v>1</v>
      </c>
      <c r="F335" s="162" t="s">
        <v>632</v>
      </c>
      <c r="H335" s="163">
        <v>0.871</v>
      </c>
      <c r="I335" s="164"/>
      <c r="L335" s="159"/>
      <c r="M335" s="165"/>
      <c r="N335" s="166"/>
      <c r="O335" s="166"/>
      <c r="P335" s="166"/>
      <c r="Q335" s="166"/>
      <c r="R335" s="166"/>
      <c r="S335" s="166"/>
      <c r="T335" s="167"/>
      <c r="AT335" s="161" t="s">
        <v>149</v>
      </c>
      <c r="AU335" s="161" t="s">
        <v>87</v>
      </c>
      <c r="AV335" s="13" t="s">
        <v>87</v>
      </c>
      <c r="AW335" s="13" t="s">
        <v>32</v>
      </c>
      <c r="AX335" s="13" t="s">
        <v>77</v>
      </c>
      <c r="AY335" s="161" t="s">
        <v>141</v>
      </c>
    </row>
    <row r="336" spans="2:51" s="14" customFormat="1" ht="11.25">
      <c r="B336" s="168"/>
      <c r="D336" s="160" t="s">
        <v>149</v>
      </c>
      <c r="E336" s="169" t="s">
        <v>1</v>
      </c>
      <c r="F336" s="170" t="s">
        <v>151</v>
      </c>
      <c r="H336" s="171">
        <v>0.871</v>
      </c>
      <c r="I336" s="172"/>
      <c r="L336" s="168"/>
      <c r="M336" s="173"/>
      <c r="N336" s="174"/>
      <c r="O336" s="174"/>
      <c r="P336" s="174"/>
      <c r="Q336" s="174"/>
      <c r="R336" s="174"/>
      <c r="S336" s="174"/>
      <c r="T336" s="175"/>
      <c r="AT336" s="169" t="s">
        <v>149</v>
      </c>
      <c r="AU336" s="169" t="s">
        <v>87</v>
      </c>
      <c r="AV336" s="14" t="s">
        <v>147</v>
      </c>
      <c r="AW336" s="14" t="s">
        <v>32</v>
      </c>
      <c r="AX336" s="14" t="s">
        <v>85</v>
      </c>
      <c r="AY336" s="169" t="s">
        <v>141</v>
      </c>
    </row>
    <row r="337" spans="1:65" s="2" customFormat="1" ht="16.5" customHeight="1">
      <c r="A337" s="32"/>
      <c r="B337" s="144"/>
      <c r="C337" s="145" t="s">
        <v>536</v>
      </c>
      <c r="D337" s="145" t="s">
        <v>143</v>
      </c>
      <c r="E337" s="146" t="s">
        <v>634</v>
      </c>
      <c r="F337" s="147" t="s">
        <v>635</v>
      </c>
      <c r="G337" s="148" t="s">
        <v>146</v>
      </c>
      <c r="H337" s="149">
        <v>0.871</v>
      </c>
      <c r="I337" s="150"/>
      <c r="J337" s="151">
        <f>ROUND(I337*H337,2)</f>
        <v>0</v>
      </c>
      <c r="K337" s="152"/>
      <c r="L337" s="33"/>
      <c r="M337" s="153" t="s">
        <v>1</v>
      </c>
      <c r="N337" s="154" t="s">
        <v>42</v>
      </c>
      <c r="O337" s="58"/>
      <c r="P337" s="155">
        <f>O337*H337</f>
        <v>0</v>
      </c>
      <c r="Q337" s="155">
        <v>0</v>
      </c>
      <c r="R337" s="155">
        <f>Q337*H337</f>
        <v>0</v>
      </c>
      <c r="S337" s="155">
        <v>0</v>
      </c>
      <c r="T337" s="156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7" t="s">
        <v>223</v>
      </c>
      <c r="AT337" s="157" t="s">
        <v>143</v>
      </c>
      <c r="AU337" s="157" t="s">
        <v>87</v>
      </c>
      <c r="AY337" s="17" t="s">
        <v>141</v>
      </c>
      <c r="BE337" s="158">
        <f>IF(N337="základní",J337,0)</f>
        <v>0</v>
      </c>
      <c r="BF337" s="158">
        <f>IF(N337="snížená",J337,0)</f>
        <v>0</v>
      </c>
      <c r="BG337" s="158">
        <f>IF(N337="zákl. přenesená",J337,0)</f>
        <v>0</v>
      </c>
      <c r="BH337" s="158">
        <f>IF(N337="sníž. přenesená",J337,0)</f>
        <v>0</v>
      </c>
      <c r="BI337" s="158">
        <f>IF(N337="nulová",J337,0)</f>
        <v>0</v>
      </c>
      <c r="BJ337" s="17" t="s">
        <v>85</v>
      </c>
      <c r="BK337" s="158">
        <f>ROUND(I337*H337,2)</f>
        <v>0</v>
      </c>
      <c r="BL337" s="17" t="s">
        <v>223</v>
      </c>
      <c r="BM337" s="157" t="s">
        <v>636</v>
      </c>
    </row>
    <row r="338" spans="2:51" s="15" customFormat="1" ht="11.25">
      <c r="B338" s="176"/>
      <c r="D338" s="160" t="s">
        <v>149</v>
      </c>
      <c r="E338" s="177" t="s">
        <v>1</v>
      </c>
      <c r="F338" s="178" t="s">
        <v>164</v>
      </c>
      <c r="H338" s="177" t="s">
        <v>1</v>
      </c>
      <c r="I338" s="179"/>
      <c r="L338" s="176"/>
      <c r="M338" s="180"/>
      <c r="N338" s="181"/>
      <c r="O338" s="181"/>
      <c r="P338" s="181"/>
      <c r="Q338" s="181"/>
      <c r="R338" s="181"/>
      <c r="S338" s="181"/>
      <c r="T338" s="182"/>
      <c r="AT338" s="177" t="s">
        <v>149</v>
      </c>
      <c r="AU338" s="177" t="s">
        <v>87</v>
      </c>
      <c r="AV338" s="15" t="s">
        <v>85</v>
      </c>
      <c r="AW338" s="15" t="s">
        <v>32</v>
      </c>
      <c r="AX338" s="15" t="s">
        <v>77</v>
      </c>
      <c r="AY338" s="177" t="s">
        <v>141</v>
      </c>
    </row>
    <row r="339" spans="2:51" s="13" customFormat="1" ht="11.25">
      <c r="B339" s="159"/>
      <c r="D339" s="160" t="s">
        <v>149</v>
      </c>
      <c r="E339" s="161" t="s">
        <v>1</v>
      </c>
      <c r="F339" s="162" t="s">
        <v>632</v>
      </c>
      <c r="H339" s="163">
        <v>0.871</v>
      </c>
      <c r="I339" s="164"/>
      <c r="L339" s="159"/>
      <c r="M339" s="165"/>
      <c r="N339" s="166"/>
      <c r="O339" s="166"/>
      <c r="P339" s="166"/>
      <c r="Q339" s="166"/>
      <c r="R339" s="166"/>
      <c r="S339" s="166"/>
      <c r="T339" s="167"/>
      <c r="AT339" s="161" t="s">
        <v>149</v>
      </c>
      <c r="AU339" s="161" t="s">
        <v>87</v>
      </c>
      <c r="AV339" s="13" t="s">
        <v>87</v>
      </c>
      <c r="AW339" s="13" t="s">
        <v>32</v>
      </c>
      <c r="AX339" s="13" t="s">
        <v>77</v>
      </c>
      <c r="AY339" s="161" t="s">
        <v>141</v>
      </c>
    </row>
    <row r="340" spans="2:51" s="14" customFormat="1" ht="11.25">
      <c r="B340" s="168"/>
      <c r="D340" s="160" t="s">
        <v>149</v>
      </c>
      <c r="E340" s="169" t="s">
        <v>1</v>
      </c>
      <c r="F340" s="170" t="s">
        <v>151</v>
      </c>
      <c r="H340" s="171">
        <v>0.871</v>
      </c>
      <c r="I340" s="172"/>
      <c r="L340" s="168"/>
      <c r="M340" s="173"/>
      <c r="N340" s="174"/>
      <c r="O340" s="174"/>
      <c r="P340" s="174"/>
      <c r="Q340" s="174"/>
      <c r="R340" s="174"/>
      <c r="S340" s="174"/>
      <c r="T340" s="175"/>
      <c r="AT340" s="169" t="s">
        <v>149</v>
      </c>
      <c r="AU340" s="169" t="s">
        <v>87</v>
      </c>
      <c r="AV340" s="14" t="s">
        <v>147</v>
      </c>
      <c r="AW340" s="14" t="s">
        <v>32</v>
      </c>
      <c r="AX340" s="14" t="s">
        <v>85</v>
      </c>
      <c r="AY340" s="169" t="s">
        <v>141</v>
      </c>
    </row>
    <row r="341" spans="1:65" s="2" customFormat="1" ht="16.5" customHeight="1">
      <c r="A341" s="32"/>
      <c r="B341" s="144"/>
      <c r="C341" s="183" t="s">
        <v>540</v>
      </c>
      <c r="D341" s="183" t="s">
        <v>359</v>
      </c>
      <c r="E341" s="184" t="s">
        <v>638</v>
      </c>
      <c r="F341" s="185" t="s">
        <v>639</v>
      </c>
      <c r="G341" s="186" t="s">
        <v>158</v>
      </c>
      <c r="H341" s="187">
        <v>0.033</v>
      </c>
      <c r="I341" s="188"/>
      <c r="J341" s="189">
        <f>ROUND(I341*H341,2)</f>
        <v>0</v>
      </c>
      <c r="K341" s="190"/>
      <c r="L341" s="191"/>
      <c r="M341" s="192" t="s">
        <v>1</v>
      </c>
      <c r="N341" s="193" t="s">
        <v>42</v>
      </c>
      <c r="O341" s="58"/>
      <c r="P341" s="155">
        <f>O341*H341</f>
        <v>0</v>
      </c>
      <c r="Q341" s="155">
        <v>0.5</v>
      </c>
      <c r="R341" s="155">
        <f>Q341*H341</f>
        <v>0.0165</v>
      </c>
      <c r="S341" s="155">
        <v>0</v>
      </c>
      <c r="T341" s="156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57" t="s">
        <v>305</v>
      </c>
      <c r="AT341" s="157" t="s">
        <v>359</v>
      </c>
      <c r="AU341" s="157" t="s">
        <v>87</v>
      </c>
      <c r="AY341" s="17" t="s">
        <v>141</v>
      </c>
      <c r="BE341" s="158">
        <f>IF(N341="základní",J341,0)</f>
        <v>0</v>
      </c>
      <c r="BF341" s="158">
        <f>IF(N341="snížená",J341,0)</f>
        <v>0</v>
      </c>
      <c r="BG341" s="158">
        <f>IF(N341="zákl. přenesená",J341,0)</f>
        <v>0</v>
      </c>
      <c r="BH341" s="158">
        <f>IF(N341="sníž. přenesená",J341,0)</f>
        <v>0</v>
      </c>
      <c r="BI341" s="158">
        <f>IF(N341="nulová",J341,0)</f>
        <v>0</v>
      </c>
      <c r="BJ341" s="17" t="s">
        <v>85</v>
      </c>
      <c r="BK341" s="158">
        <f>ROUND(I341*H341,2)</f>
        <v>0</v>
      </c>
      <c r="BL341" s="17" t="s">
        <v>223</v>
      </c>
      <c r="BM341" s="157" t="s">
        <v>640</v>
      </c>
    </row>
    <row r="342" spans="2:51" s="15" customFormat="1" ht="11.25">
      <c r="B342" s="176"/>
      <c r="D342" s="160" t="s">
        <v>149</v>
      </c>
      <c r="E342" s="177" t="s">
        <v>1</v>
      </c>
      <c r="F342" s="178" t="s">
        <v>164</v>
      </c>
      <c r="H342" s="177" t="s">
        <v>1</v>
      </c>
      <c r="I342" s="179"/>
      <c r="L342" s="176"/>
      <c r="M342" s="180"/>
      <c r="N342" s="181"/>
      <c r="O342" s="181"/>
      <c r="P342" s="181"/>
      <c r="Q342" s="181"/>
      <c r="R342" s="181"/>
      <c r="S342" s="181"/>
      <c r="T342" s="182"/>
      <c r="AT342" s="177" t="s">
        <v>149</v>
      </c>
      <c r="AU342" s="177" t="s">
        <v>87</v>
      </c>
      <c r="AV342" s="15" t="s">
        <v>85</v>
      </c>
      <c r="AW342" s="15" t="s">
        <v>32</v>
      </c>
      <c r="AX342" s="15" t="s">
        <v>77</v>
      </c>
      <c r="AY342" s="177" t="s">
        <v>141</v>
      </c>
    </row>
    <row r="343" spans="2:51" s="13" customFormat="1" ht="11.25">
      <c r="B343" s="159"/>
      <c r="D343" s="160" t="s">
        <v>149</v>
      </c>
      <c r="E343" s="161" t="s">
        <v>1</v>
      </c>
      <c r="F343" s="162" t="s">
        <v>641</v>
      </c>
      <c r="H343" s="163">
        <v>0.033</v>
      </c>
      <c r="I343" s="164"/>
      <c r="L343" s="159"/>
      <c r="M343" s="165"/>
      <c r="N343" s="166"/>
      <c r="O343" s="166"/>
      <c r="P343" s="166"/>
      <c r="Q343" s="166"/>
      <c r="R343" s="166"/>
      <c r="S343" s="166"/>
      <c r="T343" s="167"/>
      <c r="AT343" s="161" t="s">
        <v>149</v>
      </c>
      <c r="AU343" s="161" t="s">
        <v>87</v>
      </c>
      <c r="AV343" s="13" t="s">
        <v>87</v>
      </c>
      <c r="AW343" s="13" t="s">
        <v>32</v>
      </c>
      <c r="AX343" s="13" t="s">
        <v>77</v>
      </c>
      <c r="AY343" s="161" t="s">
        <v>141</v>
      </c>
    </row>
    <row r="344" spans="2:51" s="14" customFormat="1" ht="11.25">
      <c r="B344" s="168"/>
      <c r="D344" s="160" t="s">
        <v>149</v>
      </c>
      <c r="E344" s="169" t="s">
        <v>1</v>
      </c>
      <c r="F344" s="170" t="s">
        <v>151</v>
      </c>
      <c r="H344" s="171">
        <v>0.033</v>
      </c>
      <c r="I344" s="172"/>
      <c r="L344" s="168"/>
      <c r="M344" s="173"/>
      <c r="N344" s="174"/>
      <c r="O344" s="174"/>
      <c r="P344" s="174"/>
      <c r="Q344" s="174"/>
      <c r="R344" s="174"/>
      <c r="S344" s="174"/>
      <c r="T344" s="175"/>
      <c r="AT344" s="169" t="s">
        <v>149</v>
      </c>
      <c r="AU344" s="169" t="s">
        <v>87</v>
      </c>
      <c r="AV344" s="14" t="s">
        <v>147</v>
      </c>
      <c r="AW344" s="14" t="s">
        <v>32</v>
      </c>
      <c r="AX344" s="14" t="s">
        <v>85</v>
      </c>
      <c r="AY344" s="169" t="s">
        <v>141</v>
      </c>
    </row>
    <row r="345" spans="1:65" s="2" customFormat="1" ht="16.5" customHeight="1">
      <c r="A345" s="32"/>
      <c r="B345" s="144"/>
      <c r="C345" s="145" t="s">
        <v>545</v>
      </c>
      <c r="D345" s="145" t="s">
        <v>143</v>
      </c>
      <c r="E345" s="146" t="s">
        <v>643</v>
      </c>
      <c r="F345" s="147" t="s">
        <v>644</v>
      </c>
      <c r="G345" s="148" t="s">
        <v>158</v>
      </c>
      <c r="H345" s="149">
        <v>0.031</v>
      </c>
      <c r="I345" s="150"/>
      <c r="J345" s="151">
        <f>ROUND(I345*H345,2)</f>
        <v>0</v>
      </c>
      <c r="K345" s="152"/>
      <c r="L345" s="33"/>
      <c r="M345" s="153" t="s">
        <v>1</v>
      </c>
      <c r="N345" s="154" t="s">
        <v>42</v>
      </c>
      <c r="O345" s="58"/>
      <c r="P345" s="155">
        <f>O345*H345</f>
        <v>0</v>
      </c>
      <c r="Q345" s="155">
        <v>0.0028</v>
      </c>
      <c r="R345" s="155">
        <f>Q345*H345</f>
        <v>8.68E-05</v>
      </c>
      <c r="S345" s="155">
        <v>0</v>
      </c>
      <c r="T345" s="156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57" t="s">
        <v>223</v>
      </c>
      <c r="AT345" s="157" t="s">
        <v>143</v>
      </c>
      <c r="AU345" s="157" t="s">
        <v>87</v>
      </c>
      <c r="AY345" s="17" t="s">
        <v>141</v>
      </c>
      <c r="BE345" s="158">
        <f>IF(N345="základní",J345,0)</f>
        <v>0</v>
      </c>
      <c r="BF345" s="158">
        <f>IF(N345="snížená",J345,0)</f>
        <v>0</v>
      </c>
      <c r="BG345" s="158">
        <f>IF(N345="zákl. přenesená",J345,0)</f>
        <v>0</v>
      </c>
      <c r="BH345" s="158">
        <f>IF(N345="sníž. přenesená",J345,0)</f>
        <v>0</v>
      </c>
      <c r="BI345" s="158">
        <f>IF(N345="nulová",J345,0)</f>
        <v>0</v>
      </c>
      <c r="BJ345" s="17" t="s">
        <v>85</v>
      </c>
      <c r="BK345" s="158">
        <f>ROUND(I345*H345,2)</f>
        <v>0</v>
      </c>
      <c r="BL345" s="17" t="s">
        <v>223</v>
      </c>
      <c r="BM345" s="157" t="s">
        <v>645</v>
      </c>
    </row>
    <row r="346" spans="2:51" s="13" customFormat="1" ht="11.25">
      <c r="B346" s="159"/>
      <c r="D346" s="160" t="s">
        <v>149</v>
      </c>
      <c r="E346" s="161" t="s">
        <v>1</v>
      </c>
      <c r="F346" s="162" t="s">
        <v>646</v>
      </c>
      <c r="H346" s="163">
        <v>0.031</v>
      </c>
      <c r="I346" s="164"/>
      <c r="L346" s="159"/>
      <c r="M346" s="165"/>
      <c r="N346" s="166"/>
      <c r="O346" s="166"/>
      <c r="P346" s="166"/>
      <c r="Q346" s="166"/>
      <c r="R346" s="166"/>
      <c r="S346" s="166"/>
      <c r="T346" s="167"/>
      <c r="AT346" s="161" t="s">
        <v>149</v>
      </c>
      <c r="AU346" s="161" t="s">
        <v>87</v>
      </c>
      <c r="AV346" s="13" t="s">
        <v>87</v>
      </c>
      <c r="AW346" s="13" t="s">
        <v>32</v>
      </c>
      <c r="AX346" s="13" t="s">
        <v>85</v>
      </c>
      <c r="AY346" s="161" t="s">
        <v>141</v>
      </c>
    </row>
    <row r="347" spans="1:65" s="2" customFormat="1" ht="16.5" customHeight="1">
      <c r="A347" s="32"/>
      <c r="B347" s="144"/>
      <c r="C347" s="145" t="s">
        <v>549</v>
      </c>
      <c r="D347" s="145" t="s">
        <v>143</v>
      </c>
      <c r="E347" s="146" t="s">
        <v>648</v>
      </c>
      <c r="F347" s="147" t="s">
        <v>649</v>
      </c>
      <c r="G347" s="148" t="s">
        <v>592</v>
      </c>
      <c r="H347" s="194"/>
      <c r="I347" s="150"/>
      <c r="J347" s="151">
        <f>ROUND(I347*H347,2)</f>
        <v>0</v>
      </c>
      <c r="K347" s="152"/>
      <c r="L347" s="33"/>
      <c r="M347" s="153" t="s">
        <v>1</v>
      </c>
      <c r="N347" s="154" t="s">
        <v>42</v>
      </c>
      <c r="O347" s="58"/>
      <c r="P347" s="155">
        <f>O347*H347</f>
        <v>0</v>
      </c>
      <c r="Q347" s="155">
        <v>0</v>
      </c>
      <c r="R347" s="155">
        <f>Q347*H347</f>
        <v>0</v>
      </c>
      <c r="S347" s="155">
        <v>0</v>
      </c>
      <c r="T347" s="156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7" t="s">
        <v>223</v>
      </c>
      <c r="AT347" s="157" t="s">
        <v>143</v>
      </c>
      <c r="AU347" s="157" t="s">
        <v>87</v>
      </c>
      <c r="AY347" s="17" t="s">
        <v>141</v>
      </c>
      <c r="BE347" s="158">
        <f>IF(N347="základní",J347,0)</f>
        <v>0</v>
      </c>
      <c r="BF347" s="158">
        <f>IF(N347="snížená",J347,0)</f>
        <v>0</v>
      </c>
      <c r="BG347" s="158">
        <f>IF(N347="zákl. přenesená",J347,0)</f>
        <v>0</v>
      </c>
      <c r="BH347" s="158">
        <f>IF(N347="sníž. přenesená",J347,0)</f>
        <v>0</v>
      </c>
      <c r="BI347" s="158">
        <f>IF(N347="nulová",J347,0)</f>
        <v>0</v>
      </c>
      <c r="BJ347" s="17" t="s">
        <v>85</v>
      </c>
      <c r="BK347" s="158">
        <f>ROUND(I347*H347,2)</f>
        <v>0</v>
      </c>
      <c r="BL347" s="17" t="s">
        <v>223</v>
      </c>
      <c r="BM347" s="157" t="s">
        <v>650</v>
      </c>
    </row>
    <row r="348" spans="2:63" s="12" customFormat="1" ht="22.9" customHeight="1">
      <c r="B348" s="131"/>
      <c r="D348" s="132" t="s">
        <v>76</v>
      </c>
      <c r="E348" s="142" t="s">
        <v>651</v>
      </c>
      <c r="F348" s="142" t="s">
        <v>652</v>
      </c>
      <c r="I348" s="134"/>
      <c r="J348" s="143">
        <f>BK348</f>
        <v>0</v>
      </c>
      <c r="L348" s="131"/>
      <c r="M348" s="136"/>
      <c r="N348" s="137"/>
      <c r="O348" s="137"/>
      <c r="P348" s="138">
        <f>SUM(P349:P354)</f>
        <v>0</v>
      </c>
      <c r="Q348" s="137"/>
      <c r="R348" s="138">
        <f>SUM(R349:R354)</f>
        <v>0.0014592</v>
      </c>
      <c r="S348" s="137"/>
      <c r="T348" s="139">
        <f>SUM(T349:T354)</f>
        <v>0</v>
      </c>
      <c r="AR348" s="132" t="s">
        <v>87</v>
      </c>
      <c r="AT348" s="140" t="s">
        <v>76</v>
      </c>
      <c r="AU348" s="140" t="s">
        <v>85</v>
      </c>
      <c r="AY348" s="132" t="s">
        <v>141</v>
      </c>
      <c r="BK348" s="141">
        <f>SUM(BK349:BK354)</f>
        <v>0</v>
      </c>
    </row>
    <row r="349" spans="1:65" s="2" customFormat="1" ht="16.5" customHeight="1">
      <c r="A349" s="32"/>
      <c r="B349" s="144"/>
      <c r="C349" s="145" t="s">
        <v>555</v>
      </c>
      <c r="D349" s="145" t="s">
        <v>143</v>
      </c>
      <c r="E349" s="146" t="s">
        <v>654</v>
      </c>
      <c r="F349" s="147" t="s">
        <v>655</v>
      </c>
      <c r="G349" s="148" t="s">
        <v>146</v>
      </c>
      <c r="H349" s="149">
        <v>3.84</v>
      </c>
      <c r="I349" s="150"/>
      <c r="J349" s="151">
        <f>ROUND(I349*H349,2)</f>
        <v>0</v>
      </c>
      <c r="K349" s="152"/>
      <c r="L349" s="33"/>
      <c r="M349" s="153" t="s">
        <v>1</v>
      </c>
      <c r="N349" s="154" t="s">
        <v>42</v>
      </c>
      <c r="O349" s="58"/>
      <c r="P349" s="155">
        <f>O349*H349</f>
        <v>0</v>
      </c>
      <c r="Q349" s="155">
        <v>0.00014</v>
      </c>
      <c r="R349" s="155">
        <f>Q349*H349</f>
        <v>0.0005376</v>
      </c>
      <c r="S349" s="155">
        <v>0</v>
      </c>
      <c r="T349" s="156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7" t="s">
        <v>223</v>
      </c>
      <c r="AT349" s="157" t="s">
        <v>143</v>
      </c>
      <c r="AU349" s="157" t="s">
        <v>87</v>
      </c>
      <c r="AY349" s="17" t="s">
        <v>141</v>
      </c>
      <c r="BE349" s="158">
        <f>IF(N349="základní",J349,0)</f>
        <v>0</v>
      </c>
      <c r="BF349" s="158">
        <f>IF(N349="snížená",J349,0)</f>
        <v>0</v>
      </c>
      <c r="BG349" s="158">
        <f>IF(N349="zákl. přenesená",J349,0)</f>
        <v>0</v>
      </c>
      <c r="BH349" s="158">
        <f>IF(N349="sníž. přenesená",J349,0)</f>
        <v>0</v>
      </c>
      <c r="BI349" s="158">
        <f>IF(N349="nulová",J349,0)</f>
        <v>0</v>
      </c>
      <c r="BJ349" s="17" t="s">
        <v>85</v>
      </c>
      <c r="BK349" s="158">
        <f>ROUND(I349*H349,2)</f>
        <v>0</v>
      </c>
      <c r="BL349" s="17" t="s">
        <v>223</v>
      </c>
      <c r="BM349" s="157" t="s">
        <v>656</v>
      </c>
    </row>
    <row r="350" spans="2:51" s="15" customFormat="1" ht="11.25">
      <c r="B350" s="176"/>
      <c r="D350" s="160" t="s">
        <v>149</v>
      </c>
      <c r="E350" s="177" t="s">
        <v>1</v>
      </c>
      <c r="F350" s="178" t="s">
        <v>164</v>
      </c>
      <c r="H350" s="177" t="s">
        <v>1</v>
      </c>
      <c r="I350" s="179"/>
      <c r="L350" s="176"/>
      <c r="M350" s="180"/>
      <c r="N350" s="181"/>
      <c r="O350" s="181"/>
      <c r="P350" s="181"/>
      <c r="Q350" s="181"/>
      <c r="R350" s="181"/>
      <c r="S350" s="181"/>
      <c r="T350" s="182"/>
      <c r="AT350" s="177" t="s">
        <v>149</v>
      </c>
      <c r="AU350" s="177" t="s">
        <v>87</v>
      </c>
      <c r="AV350" s="15" t="s">
        <v>85</v>
      </c>
      <c r="AW350" s="15" t="s">
        <v>32</v>
      </c>
      <c r="AX350" s="15" t="s">
        <v>77</v>
      </c>
      <c r="AY350" s="177" t="s">
        <v>141</v>
      </c>
    </row>
    <row r="351" spans="2:51" s="13" customFormat="1" ht="11.25">
      <c r="B351" s="159"/>
      <c r="D351" s="160" t="s">
        <v>149</v>
      </c>
      <c r="E351" s="161" t="s">
        <v>1</v>
      </c>
      <c r="F351" s="162" t="s">
        <v>657</v>
      </c>
      <c r="H351" s="163">
        <v>3.84</v>
      </c>
      <c r="I351" s="164"/>
      <c r="L351" s="159"/>
      <c r="M351" s="165"/>
      <c r="N351" s="166"/>
      <c r="O351" s="166"/>
      <c r="P351" s="166"/>
      <c r="Q351" s="166"/>
      <c r="R351" s="166"/>
      <c r="S351" s="166"/>
      <c r="T351" s="167"/>
      <c r="AT351" s="161" t="s">
        <v>149</v>
      </c>
      <c r="AU351" s="161" t="s">
        <v>87</v>
      </c>
      <c r="AV351" s="13" t="s">
        <v>87</v>
      </c>
      <c r="AW351" s="13" t="s">
        <v>32</v>
      </c>
      <c r="AX351" s="13" t="s">
        <v>77</v>
      </c>
      <c r="AY351" s="161" t="s">
        <v>141</v>
      </c>
    </row>
    <row r="352" spans="2:51" s="14" customFormat="1" ht="11.25">
      <c r="B352" s="168"/>
      <c r="D352" s="160" t="s">
        <v>149</v>
      </c>
      <c r="E352" s="169" t="s">
        <v>1</v>
      </c>
      <c r="F352" s="170" t="s">
        <v>151</v>
      </c>
      <c r="H352" s="171">
        <v>3.84</v>
      </c>
      <c r="I352" s="172"/>
      <c r="L352" s="168"/>
      <c r="M352" s="173"/>
      <c r="N352" s="174"/>
      <c r="O352" s="174"/>
      <c r="P352" s="174"/>
      <c r="Q352" s="174"/>
      <c r="R352" s="174"/>
      <c r="S352" s="174"/>
      <c r="T352" s="175"/>
      <c r="AT352" s="169" t="s">
        <v>149</v>
      </c>
      <c r="AU352" s="169" t="s">
        <v>87</v>
      </c>
      <c r="AV352" s="14" t="s">
        <v>147</v>
      </c>
      <c r="AW352" s="14" t="s">
        <v>32</v>
      </c>
      <c r="AX352" s="14" t="s">
        <v>85</v>
      </c>
      <c r="AY352" s="169" t="s">
        <v>141</v>
      </c>
    </row>
    <row r="353" spans="1:65" s="2" customFormat="1" ht="16.5" customHeight="1">
      <c r="A353" s="32"/>
      <c r="B353" s="144"/>
      <c r="C353" s="145" t="s">
        <v>563</v>
      </c>
      <c r="D353" s="145" t="s">
        <v>143</v>
      </c>
      <c r="E353" s="146" t="s">
        <v>659</v>
      </c>
      <c r="F353" s="147" t="s">
        <v>660</v>
      </c>
      <c r="G353" s="148" t="s">
        <v>146</v>
      </c>
      <c r="H353" s="149">
        <v>7.68</v>
      </c>
      <c r="I353" s="150"/>
      <c r="J353" s="151">
        <f>ROUND(I353*H353,2)</f>
        <v>0</v>
      </c>
      <c r="K353" s="152"/>
      <c r="L353" s="33"/>
      <c r="M353" s="153" t="s">
        <v>1</v>
      </c>
      <c r="N353" s="154" t="s">
        <v>42</v>
      </c>
      <c r="O353" s="58"/>
      <c r="P353" s="155">
        <f>O353*H353</f>
        <v>0</v>
      </c>
      <c r="Q353" s="155">
        <v>0.00012</v>
      </c>
      <c r="R353" s="155">
        <f>Q353*H353</f>
        <v>0.0009216</v>
      </c>
      <c r="S353" s="155">
        <v>0</v>
      </c>
      <c r="T353" s="156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7" t="s">
        <v>223</v>
      </c>
      <c r="AT353" s="157" t="s">
        <v>143</v>
      </c>
      <c r="AU353" s="157" t="s">
        <v>87</v>
      </c>
      <c r="AY353" s="17" t="s">
        <v>141</v>
      </c>
      <c r="BE353" s="158">
        <f>IF(N353="základní",J353,0)</f>
        <v>0</v>
      </c>
      <c r="BF353" s="158">
        <f>IF(N353="snížená",J353,0)</f>
        <v>0</v>
      </c>
      <c r="BG353" s="158">
        <f>IF(N353="zákl. přenesená",J353,0)</f>
        <v>0</v>
      </c>
      <c r="BH353" s="158">
        <f>IF(N353="sníž. přenesená",J353,0)</f>
        <v>0</v>
      </c>
      <c r="BI353" s="158">
        <f>IF(N353="nulová",J353,0)</f>
        <v>0</v>
      </c>
      <c r="BJ353" s="17" t="s">
        <v>85</v>
      </c>
      <c r="BK353" s="158">
        <f>ROUND(I353*H353,2)</f>
        <v>0</v>
      </c>
      <c r="BL353" s="17" t="s">
        <v>223</v>
      </c>
      <c r="BM353" s="157" t="s">
        <v>661</v>
      </c>
    </row>
    <row r="354" spans="2:51" s="13" customFormat="1" ht="11.25">
      <c r="B354" s="159"/>
      <c r="D354" s="160" t="s">
        <v>149</v>
      </c>
      <c r="E354" s="161" t="s">
        <v>1</v>
      </c>
      <c r="F354" s="162" t="s">
        <v>662</v>
      </c>
      <c r="H354" s="163">
        <v>7.68</v>
      </c>
      <c r="I354" s="164"/>
      <c r="L354" s="159"/>
      <c r="M354" s="165"/>
      <c r="N354" s="166"/>
      <c r="O354" s="166"/>
      <c r="P354" s="166"/>
      <c r="Q354" s="166"/>
      <c r="R354" s="166"/>
      <c r="S354" s="166"/>
      <c r="T354" s="167"/>
      <c r="AT354" s="161" t="s">
        <v>149</v>
      </c>
      <c r="AU354" s="161" t="s">
        <v>87</v>
      </c>
      <c r="AV354" s="13" t="s">
        <v>87</v>
      </c>
      <c r="AW354" s="13" t="s">
        <v>32</v>
      </c>
      <c r="AX354" s="13" t="s">
        <v>85</v>
      </c>
      <c r="AY354" s="161" t="s">
        <v>141</v>
      </c>
    </row>
    <row r="355" spans="2:63" s="12" customFormat="1" ht="22.9" customHeight="1">
      <c r="B355" s="131"/>
      <c r="D355" s="132" t="s">
        <v>76</v>
      </c>
      <c r="E355" s="142" t="s">
        <v>663</v>
      </c>
      <c r="F355" s="142" t="s">
        <v>664</v>
      </c>
      <c r="I355" s="134"/>
      <c r="J355" s="143">
        <f>BK355</f>
        <v>0</v>
      </c>
      <c r="L355" s="131"/>
      <c r="M355" s="136"/>
      <c r="N355" s="137"/>
      <c r="O355" s="137"/>
      <c r="P355" s="138">
        <f>SUM(P356:P362)</f>
        <v>0</v>
      </c>
      <c r="Q355" s="137"/>
      <c r="R355" s="138">
        <f>SUM(R356:R362)</f>
        <v>0.0307418</v>
      </c>
      <c r="S355" s="137"/>
      <c r="T355" s="139">
        <f>SUM(T356:T362)</f>
        <v>0</v>
      </c>
      <c r="AR355" s="132" t="s">
        <v>87</v>
      </c>
      <c r="AT355" s="140" t="s">
        <v>76</v>
      </c>
      <c r="AU355" s="140" t="s">
        <v>85</v>
      </c>
      <c r="AY355" s="132" t="s">
        <v>141</v>
      </c>
      <c r="BK355" s="141">
        <f>SUM(BK356:BK362)</f>
        <v>0</v>
      </c>
    </row>
    <row r="356" spans="1:65" s="2" customFormat="1" ht="16.5" customHeight="1">
      <c r="A356" s="32"/>
      <c r="B356" s="144"/>
      <c r="C356" s="145" t="s">
        <v>567</v>
      </c>
      <c r="D356" s="145" t="s">
        <v>143</v>
      </c>
      <c r="E356" s="146" t="s">
        <v>666</v>
      </c>
      <c r="F356" s="147" t="s">
        <v>667</v>
      </c>
      <c r="G356" s="148" t="s">
        <v>146</v>
      </c>
      <c r="H356" s="149">
        <v>66.83</v>
      </c>
      <c r="I356" s="150"/>
      <c r="J356" s="151">
        <f>ROUND(I356*H356,2)</f>
        <v>0</v>
      </c>
      <c r="K356" s="152"/>
      <c r="L356" s="33"/>
      <c r="M356" s="153" t="s">
        <v>1</v>
      </c>
      <c r="N356" s="154" t="s">
        <v>42</v>
      </c>
      <c r="O356" s="58"/>
      <c r="P356" s="155">
        <f>O356*H356</f>
        <v>0</v>
      </c>
      <c r="Q356" s="155">
        <v>0.0002</v>
      </c>
      <c r="R356" s="155">
        <f>Q356*H356</f>
        <v>0.013366000000000001</v>
      </c>
      <c r="S356" s="155">
        <v>0</v>
      </c>
      <c r="T356" s="156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57" t="s">
        <v>223</v>
      </c>
      <c r="AT356" s="157" t="s">
        <v>143</v>
      </c>
      <c r="AU356" s="157" t="s">
        <v>87</v>
      </c>
      <c r="AY356" s="17" t="s">
        <v>141</v>
      </c>
      <c r="BE356" s="158">
        <f>IF(N356="základní",J356,0)</f>
        <v>0</v>
      </c>
      <c r="BF356" s="158">
        <f>IF(N356="snížená",J356,0)</f>
        <v>0</v>
      </c>
      <c r="BG356" s="158">
        <f>IF(N356="zákl. přenesená",J356,0)</f>
        <v>0</v>
      </c>
      <c r="BH356" s="158">
        <f>IF(N356="sníž. přenesená",J356,0)</f>
        <v>0</v>
      </c>
      <c r="BI356" s="158">
        <f>IF(N356="nulová",J356,0)</f>
        <v>0</v>
      </c>
      <c r="BJ356" s="17" t="s">
        <v>85</v>
      </c>
      <c r="BK356" s="158">
        <f>ROUND(I356*H356,2)</f>
        <v>0</v>
      </c>
      <c r="BL356" s="17" t="s">
        <v>223</v>
      </c>
      <c r="BM356" s="157" t="s">
        <v>668</v>
      </c>
    </row>
    <row r="357" spans="2:51" s="15" customFormat="1" ht="11.25">
      <c r="B357" s="176"/>
      <c r="D357" s="160" t="s">
        <v>149</v>
      </c>
      <c r="E357" s="177" t="s">
        <v>1</v>
      </c>
      <c r="F357" s="178" t="s">
        <v>318</v>
      </c>
      <c r="H357" s="177" t="s">
        <v>1</v>
      </c>
      <c r="I357" s="179"/>
      <c r="L357" s="176"/>
      <c r="M357" s="180"/>
      <c r="N357" s="181"/>
      <c r="O357" s="181"/>
      <c r="P357" s="181"/>
      <c r="Q357" s="181"/>
      <c r="R357" s="181"/>
      <c r="S357" s="181"/>
      <c r="T357" s="182"/>
      <c r="AT357" s="177" t="s">
        <v>149</v>
      </c>
      <c r="AU357" s="177" t="s">
        <v>87</v>
      </c>
      <c r="AV357" s="15" t="s">
        <v>85</v>
      </c>
      <c r="AW357" s="15" t="s">
        <v>32</v>
      </c>
      <c r="AX357" s="15" t="s">
        <v>77</v>
      </c>
      <c r="AY357" s="177" t="s">
        <v>141</v>
      </c>
    </row>
    <row r="358" spans="2:51" s="13" customFormat="1" ht="11.25">
      <c r="B358" s="159"/>
      <c r="D358" s="160" t="s">
        <v>149</v>
      </c>
      <c r="E358" s="161" t="s">
        <v>1</v>
      </c>
      <c r="F358" s="162" t="s">
        <v>774</v>
      </c>
      <c r="H358" s="163">
        <v>63.23</v>
      </c>
      <c r="I358" s="164"/>
      <c r="L358" s="159"/>
      <c r="M358" s="165"/>
      <c r="N358" s="166"/>
      <c r="O358" s="166"/>
      <c r="P358" s="166"/>
      <c r="Q358" s="166"/>
      <c r="R358" s="166"/>
      <c r="S358" s="166"/>
      <c r="T358" s="167"/>
      <c r="AT358" s="161" t="s">
        <v>149</v>
      </c>
      <c r="AU358" s="161" t="s">
        <v>87</v>
      </c>
      <c r="AV358" s="13" t="s">
        <v>87</v>
      </c>
      <c r="AW358" s="13" t="s">
        <v>32</v>
      </c>
      <c r="AX358" s="13" t="s">
        <v>77</v>
      </c>
      <c r="AY358" s="161" t="s">
        <v>141</v>
      </c>
    </row>
    <row r="359" spans="2:51" s="15" customFormat="1" ht="11.25">
      <c r="B359" s="176"/>
      <c r="D359" s="160" t="s">
        <v>149</v>
      </c>
      <c r="E359" s="177" t="s">
        <v>1</v>
      </c>
      <c r="F359" s="178" t="s">
        <v>669</v>
      </c>
      <c r="H359" s="177" t="s">
        <v>1</v>
      </c>
      <c r="I359" s="179"/>
      <c r="L359" s="176"/>
      <c r="M359" s="180"/>
      <c r="N359" s="181"/>
      <c r="O359" s="181"/>
      <c r="P359" s="181"/>
      <c r="Q359" s="181"/>
      <c r="R359" s="181"/>
      <c r="S359" s="181"/>
      <c r="T359" s="182"/>
      <c r="AT359" s="177" t="s">
        <v>149</v>
      </c>
      <c r="AU359" s="177" t="s">
        <v>87</v>
      </c>
      <c r="AV359" s="15" t="s">
        <v>85</v>
      </c>
      <c r="AW359" s="15" t="s">
        <v>32</v>
      </c>
      <c r="AX359" s="15" t="s">
        <v>77</v>
      </c>
      <c r="AY359" s="177" t="s">
        <v>141</v>
      </c>
    </row>
    <row r="360" spans="2:51" s="13" customFormat="1" ht="11.25">
      <c r="B360" s="159"/>
      <c r="D360" s="160" t="s">
        <v>149</v>
      </c>
      <c r="E360" s="161" t="s">
        <v>1</v>
      </c>
      <c r="F360" s="162" t="s">
        <v>670</v>
      </c>
      <c r="H360" s="163">
        <v>3.6</v>
      </c>
      <c r="I360" s="164"/>
      <c r="L360" s="159"/>
      <c r="M360" s="165"/>
      <c r="N360" s="166"/>
      <c r="O360" s="166"/>
      <c r="P360" s="166"/>
      <c r="Q360" s="166"/>
      <c r="R360" s="166"/>
      <c r="S360" s="166"/>
      <c r="T360" s="167"/>
      <c r="AT360" s="161" t="s">
        <v>149</v>
      </c>
      <c r="AU360" s="161" t="s">
        <v>87</v>
      </c>
      <c r="AV360" s="13" t="s">
        <v>87</v>
      </c>
      <c r="AW360" s="13" t="s">
        <v>32</v>
      </c>
      <c r="AX360" s="13" t="s">
        <v>77</v>
      </c>
      <c r="AY360" s="161" t="s">
        <v>141</v>
      </c>
    </row>
    <row r="361" spans="2:51" s="14" customFormat="1" ht="11.25">
      <c r="B361" s="168"/>
      <c r="D361" s="160" t="s">
        <v>149</v>
      </c>
      <c r="E361" s="169" t="s">
        <v>1</v>
      </c>
      <c r="F361" s="170" t="s">
        <v>151</v>
      </c>
      <c r="H361" s="171">
        <v>66.83</v>
      </c>
      <c r="I361" s="172"/>
      <c r="L361" s="168"/>
      <c r="M361" s="173"/>
      <c r="N361" s="174"/>
      <c r="O361" s="174"/>
      <c r="P361" s="174"/>
      <c r="Q361" s="174"/>
      <c r="R361" s="174"/>
      <c r="S361" s="174"/>
      <c r="T361" s="175"/>
      <c r="AT361" s="169" t="s">
        <v>149</v>
      </c>
      <c r="AU361" s="169" t="s">
        <v>87</v>
      </c>
      <c r="AV361" s="14" t="s">
        <v>147</v>
      </c>
      <c r="AW361" s="14" t="s">
        <v>32</v>
      </c>
      <c r="AX361" s="14" t="s">
        <v>85</v>
      </c>
      <c r="AY361" s="169" t="s">
        <v>141</v>
      </c>
    </row>
    <row r="362" spans="1:65" s="2" customFormat="1" ht="16.5" customHeight="1">
      <c r="A362" s="32"/>
      <c r="B362" s="144"/>
      <c r="C362" s="145" t="s">
        <v>572</v>
      </c>
      <c r="D362" s="145" t="s">
        <v>143</v>
      </c>
      <c r="E362" s="146" t="s">
        <v>672</v>
      </c>
      <c r="F362" s="147" t="s">
        <v>673</v>
      </c>
      <c r="G362" s="148" t="s">
        <v>146</v>
      </c>
      <c r="H362" s="149">
        <v>66.83</v>
      </c>
      <c r="I362" s="150"/>
      <c r="J362" s="151">
        <f>ROUND(I362*H362,2)</f>
        <v>0</v>
      </c>
      <c r="K362" s="152"/>
      <c r="L362" s="33"/>
      <c r="M362" s="153" t="s">
        <v>1</v>
      </c>
      <c r="N362" s="154" t="s">
        <v>42</v>
      </c>
      <c r="O362" s="58"/>
      <c r="P362" s="155">
        <f>O362*H362</f>
        <v>0</v>
      </c>
      <c r="Q362" s="155">
        <v>0.00026</v>
      </c>
      <c r="R362" s="155">
        <f>Q362*H362</f>
        <v>0.017375799999999997</v>
      </c>
      <c r="S362" s="155">
        <v>0</v>
      </c>
      <c r="T362" s="156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57" t="s">
        <v>223</v>
      </c>
      <c r="AT362" s="157" t="s">
        <v>143</v>
      </c>
      <c r="AU362" s="157" t="s">
        <v>87</v>
      </c>
      <c r="AY362" s="17" t="s">
        <v>141</v>
      </c>
      <c r="BE362" s="158">
        <f>IF(N362="základní",J362,0)</f>
        <v>0</v>
      </c>
      <c r="BF362" s="158">
        <f>IF(N362="snížená",J362,0)</f>
        <v>0</v>
      </c>
      <c r="BG362" s="158">
        <f>IF(N362="zákl. přenesená",J362,0)</f>
        <v>0</v>
      </c>
      <c r="BH362" s="158">
        <f>IF(N362="sníž. přenesená",J362,0)</f>
        <v>0</v>
      </c>
      <c r="BI362" s="158">
        <f>IF(N362="nulová",J362,0)</f>
        <v>0</v>
      </c>
      <c r="BJ362" s="17" t="s">
        <v>85</v>
      </c>
      <c r="BK362" s="158">
        <f>ROUND(I362*H362,2)</f>
        <v>0</v>
      </c>
      <c r="BL362" s="17" t="s">
        <v>223</v>
      </c>
      <c r="BM362" s="157" t="s">
        <v>674</v>
      </c>
    </row>
    <row r="363" spans="2:63" s="12" customFormat="1" ht="25.9" customHeight="1">
      <c r="B363" s="131"/>
      <c r="D363" s="132" t="s">
        <v>76</v>
      </c>
      <c r="E363" s="133" t="s">
        <v>675</v>
      </c>
      <c r="F363" s="133" t="s">
        <v>676</v>
      </c>
      <c r="I363" s="134"/>
      <c r="J363" s="135">
        <f>BK363</f>
        <v>0</v>
      </c>
      <c r="L363" s="131"/>
      <c r="M363" s="136"/>
      <c r="N363" s="137"/>
      <c r="O363" s="137"/>
      <c r="P363" s="138">
        <f>P364+P366</f>
        <v>0</v>
      </c>
      <c r="Q363" s="137"/>
      <c r="R363" s="138">
        <f>R364+R366</f>
        <v>0</v>
      </c>
      <c r="S363" s="137"/>
      <c r="T363" s="139">
        <f>T364+T366</f>
        <v>0</v>
      </c>
      <c r="AR363" s="132" t="s">
        <v>166</v>
      </c>
      <c r="AT363" s="140" t="s">
        <v>76</v>
      </c>
      <c r="AU363" s="140" t="s">
        <v>77</v>
      </c>
      <c r="AY363" s="132" t="s">
        <v>141</v>
      </c>
      <c r="BK363" s="141">
        <f>BK364+BK366</f>
        <v>0</v>
      </c>
    </row>
    <row r="364" spans="2:63" s="12" customFormat="1" ht="22.9" customHeight="1">
      <c r="B364" s="131"/>
      <c r="D364" s="132" t="s">
        <v>76</v>
      </c>
      <c r="E364" s="142" t="s">
        <v>677</v>
      </c>
      <c r="F364" s="142" t="s">
        <v>678</v>
      </c>
      <c r="I364" s="134"/>
      <c r="J364" s="143">
        <f>BK364</f>
        <v>0</v>
      </c>
      <c r="L364" s="131"/>
      <c r="M364" s="136"/>
      <c r="N364" s="137"/>
      <c r="O364" s="137"/>
      <c r="P364" s="138">
        <f>P365</f>
        <v>0</v>
      </c>
      <c r="Q364" s="137"/>
      <c r="R364" s="138">
        <f>R365</f>
        <v>0</v>
      </c>
      <c r="S364" s="137"/>
      <c r="T364" s="139">
        <f>T365</f>
        <v>0</v>
      </c>
      <c r="AR364" s="132" t="s">
        <v>166</v>
      </c>
      <c r="AT364" s="140" t="s">
        <v>76</v>
      </c>
      <c r="AU364" s="140" t="s">
        <v>85</v>
      </c>
      <c r="AY364" s="132" t="s">
        <v>141</v>
      </c>
      <c r="BK364" s="141">
        <f>BK365</f>
        <v>0</v>
      </c>
    </row>
    <row r="365" spans="1:65" s="2" customFormat="1" ht="16.5" customHeight="1">
      <c r="A365" s="32"/>
      <c r="B365" s="144"/>
      <c r="C365" s="145" t="s">
        <v>576</v>
      </c>
      <c r="D365" s="145" t="s">
        <v>143</v>
      </c>
      <c r="E365" s="146" t="s">
        <v>680</v>
      </c>
      <c r="F365" s="147" t="s">
        <v>678</v>
      </c>
      <c r="G365" s="148" t="s">
        <v>681</v>
      </c>
      <c r="H365" s="149">
        <v>4</v>
      </c>
      <c r="I365" s="150"/>
      <c r="J365" s="151">
        <f>ROUND(I365*H365,2)</f>
        <v>0</v>
      </c>
      <c r="K365" s="152"/>
      <c r="L365" s="33"/>
      <c r="M365" s="153" t="s">
        <v>1</v>
      </c>
      <c r="N365" s="154" t="s">
        <v>42</v>
      </c>
      <c r="O365" s="58"/>
      <c r="P365" s="155">
        <f>O365*H365</f>
        <v>0</v>
      </c>
      <c r="Q365" s="155">
        <v>0</v>
      </c>
      <c r="R365" s="155">
        <f>Q365*H365</f>
        <v>0</v>
      </c>
      <c r="S365" s="155">
        <v>0</v>
      </c>
      <c r="T365" s="156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57" t="s">
        <v>682</v>
      </c>
      <c r="AT365" s="157" t="s">
        <v>143</v>
      </c>
      <c r="AU365" s="157" t="s">
        <v>87</v>
      </c>
      <c r="AY365" s="17" t="s">
        <v>141</v>
      </c>
      <c r="BE365" s="158">
        <f>IF(N365="základní",J365,0)</f>
        <v>0</v>
      </c>
      <c r="BF365" s="158">
        <f>IF(N365="snížená",J365,0)</f>
        <v>0</v>
      </c>
      <c r="BG365" s="158">
        <f>IF(N365="zákl. přenesená",J365,0)</f>
        <v>0</v>
      </c>
      <c r="BH365" s="158">
        <f>IF(N365="sníž. přenesená",J365,0)</f>
        <v>0</v>
      </c>
      <c r="BI365" s="158">
        <f>IF(N365="nulová",J365,0)</f>
        <v>0</v>
      </c>
      <c r="BJ365" s="17" t="s">
        <v>85</v>
      </c>
      <c r="BK365" s="158">
        <f>ROUND(I365*H365,2)</f>
        <v>0</v>
      </c>
      <c r="BL365" s="17" t="s">
        <v>682</v>
      </c>
      <c r="BM365" s="157" t="s">
        <v>683</v>
      </c>
    </row>
    <row r="366" spans="2:63" s="12" customFormat="1" ht="22.9" customHeight="1">
      <c r="B366" s="131"/>
      <c r="D366" s="132" t="s">
        <v>76</v>
      </c>
      <c r="E366" s="142" t="s">
        <v>684</v>
      </c>
      <c r="F366" s="142" t="s">
        <v>685</v>
      </c>
      <c r="I366" s="134"/>
      <c r="J366" s="143">
        <f>BK366</f>
        <v>0</v>
      </c>
      <c r="L366" s="131"/>
      <c r="M366" s="136"/>
      <c r="N366" s="137"/>
      <c r="O366" s="137"/>
      <c r="P366" s="138">
        <f>P367</f>
        <v>0</v>
      </c>
      <c r="Q366" s="137"/>
      <c r="R366" s="138">
        <f>R367</f>
        <v>0</v>
      </c>
      <c r="S366" s="137"/>
      <c r="T366" s="139">
        <f>T367</f>
        <v>0</v>
      </c>
      <c r="AR366" s="132" t="s">
        <v>166</v>
      </c>
      <c r="AT366" s="140" t="s">
        <v>76</v>
      </c>
      <c r="AU366" s="140" t="s">
        <v>85</v>
      </c>
      <c r="AY366" s="132" t="s">
        <v>141</v>
      </c>
      <c r="BK366" s="141">
        <f>BK367</f>
        <v>0</v>
      </c>
    </row>
    <row r="367" spans="1:65" s="2" customFormat="1" ht="16.5" customHeight="1">
      <c r="A367" s="32"/>
      <c r="B367" s="144"/>
      <c r="C367" s="145" t="s">
        <v>580</v>
      </c>
      <c r="D367" s="145" t="s">
        <v>143</v>
      </c>
      <c r="E367" s="146" t="s">
        <v>687</v>
      </c>
      <c r="F367" s="147" t="s">
        <v>685</v>
      </c>
      <c r="G367" s="148" t="s">
        <v>681</v>
      </c>
      <c r="H367" s="149">
        <v>4</v>
      </c>
      <c r="I367" s="150"/>
      <c r="J367" s="151">
        <f>ROUND(I367*H367,2)</f>
        <v>0</v>
      </c>
      <c r="K367" s="152"/>
      <c r="L367" s="33"/>
      <c r="M367" s="195" t="s">
        <v>1</v>
      </c>
      <c r="N367" s="196" t="s">
        <v>42</v>
      </c>
      <c r="O367" s="197"/>
      <c r="P367" s="198">
        <f>O367*H367</f>
        <v>0</v>
      </c>
      <c r="Q367" s="198">
        <v>0</v>
      </c>
      <c r="R367" s="198">
        <f>Q367*H367</f>
        <v>0</v>
      </c>
      <c r="S367" s="198">
        <v>0</v>
      </c>
      <c r="T367" s="19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7" t="s">
        <v>682</v>
      </c>
      <c r="AT367" s="157" t="s">
        <v>143</v>
      </c>
      <c r="AU367" s="157" t="s">
        <v>87</v>
      </c>
      <c r="AY367" s="17" t="s">
        <v>141</v>
      </c>
      <c r="BE367" s="158">
        <f>IF(N367="základní",J367,0)</f>
        <v>0</v>
      </c>
      <c r="BF367" s="158">
        <f>IF(N367="snížená",J367,0)</f>
        <v>0</v>
      </c>
      <c r="BG367" s="158">
        <f>IF(N367="zákl. přenesená",J367,0)</f>
        <v>0</v>
      </c>
      <c r="BH367" s="158">
        <f>IF(N367="sníž. přenesená",J367,0)</f>
        <v>0</v>
      </c>
      <c r="BI367" s="158">
        <f>IF(N367="nulová",J367,0)</f>
        <v>0</v>
      </c>
      <c r="BJ367" s="17" t="s">
        <v>85</v>
      </c>
      <c r="BK367" s="158">
        <f>ROUND(I367*H367,2)</f>
        <v>0</v>
      </c>
      <c r="BL367" s="17" t="s">
        <v>682</v>
      </c>
      <c r="BM367" s="157" t="s">
        <v>688</v>
      </c>
    </row>
    <row r="368" spans="1:31" s="2" customFormat="1" ht="6.95" customHeight="1">
      <c r="A368" s="32"/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33"/>
      <c r="M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</row>
  </sheetData>
  <autoFilter ref="C134:K367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7" t="s">
        <v>96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97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15</v>
      </c>
      <c r="L6" s="20"/>
    </row>
    <row r="7" spans="2:12" s="1" customFormat="1" ht="16.5" customHeight="1">
      <c r="B7" s="20"/>
      <c r="E7" s="239" t="str">
        <f>'Rekapitulace stavby'!K6</f>
        <v>Hříbárna Nový Dvůr - podlahy stájí</v>
      </c>
      <c r="F7" s="240"/>
      <c r="G7" s="240"/>
      <c r="H7" s="240"/>
      <c r="L7" s="20"/>
    </row>
    <row r="8" spans="1:31" s="2" customFormat="1" ht="12" customHeight="1">
      <c r="A8" s="32"/>
      <c r="B8" s="33"/>
      <c r="C8" s="32"/>
      <c r="D8" s="27" t="s">
        <v>98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00" t="s">
        <v>807</v>
      </c>
      <c r="F9" s="241"/>
      <c r="G9" s="241"/>
      <c r="H9" s="24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'Rekapitulace stavby'!AN8</f>
        <v>18. 9. 2023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25</v>
      </c>
      <c r="F15" s="32"/>
      <c r="G15" s="32"/>
      <c r="H15" s="32"/>
      <c r="I15" s="27" t="s">
        <v>26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24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2" t="str">
        <f>'Rekapitulace stavby'!E14</f>
        <v>Vyplň údaj</v>
      </c>
      <c r="F18" s="222"/>
      <c r="G18" s="222"/>
      <c r="H18" s="222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24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26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33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34</v>
      </c>
      <c r="F24" s="32"/>
      <c r="G24" s="32"/>
      <c r="H24" s="32"/>
      <c r="I24" s="27" t="s">
        <v>26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59.25" customHeight="1">
      <c r="A27" s="94"/>
      <c r="B27" s="95"/>
      <c r="C27" s="94"/>
      <c r="D27" s="94"/>
      <c r="E27" s="227" t="s">
        <v>36</v>
      </c>
      <c r="F27" s="227"/>
      <c r="G27" s="227"/>
      <c r="H27" s="227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37</v>
      </c>
      <c r="E30" s="32"/>
      <c r="F30" s="32"/>
      <c r="G30" s="32"/>
      <c r="H30" s="32"/>
      <c r="I30" s="32"/>
      <c r="J30" s="71">
        <f>ROUND(J133,2)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41</v>
      </c>
      <c r="E33" s="27" t="s">
        <v>42</v>
      </c>
      <c r="F33" s="99">
        <f>ROUND((SUM(BE133:BE294)),2)</f>
        <v>0</v>
      </c>
      <c r="G33" s="32"/>
      <c r="H33" s="32"/>
      <c r="I33" s="100">
        <v>0.21</v>
      </c>
      <c r="J33" s="99">
        <f>ROUND(((SUM(BE133:BE294))*I33),2)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9">
        <f>ROUND((SUM(BF133:BF294)),2)</f>
        <v>0</v>
      </c>
      <c r="G34" s="32"/>
      <c r="H34" s="32"/>
      <c r="I34" s="100">
        <v>0.15</v>
      </c>
      <c r="J34" s="99">
        <f>ROUND(((SUM(BF133:BF294))*I34),2)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9">
        <f>ROUND((SUM(BG133:BG294)),2)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9">
        <f>ROUND((SUM(BH133:BH294)),2)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9">
        <f>ROUND((SUM(BI133:BI294)),2)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47</v>
      </c>
      <c r="E39" s="60"/>
      <c r="F39" s="60"/>
      <c r="G39" s="103" t="s">
        <v>48</v>
      </c>
      <c r="H39" s="104" t="s">
        <v>49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7" t="s">
        <v>53</v>
      </c>
      <c r="G61" s="45" t="s">
        <v>52</v>
      </c>
      <c r="H61" s="35"/>
      <c r="I61" s="35"/>
      <c r="J61" s="108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7" t="s">
        <v>53</v>
      </c>
      <c r="G76" s="45" t="s">
        <v>52</v>
      </c>
      <c r="H76" s="35"/>
      <c r="I76" s="35"/>
      <c r="J76" s="108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100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39" t="str">
        <f>E7</f>
        <v>Hříbárna Nový Dvůr - podlahy stájí</v>
      </c>
      <c r="F85" s="240"/>
      <c r="G85" s="240"/>
      <c r="H85" s="24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98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00" t="str">
        <f>E9</f>
        <v>0923-01.4 - Stáj 4</v>
      </c>
      <c r="F87" s="241"/>
      <c r="G87" s="241"/>
      <c r="H87" s="24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19</v>
      </c>
      <c r="D89" s="32"/>
      <c r="E89" s="32"/>
      <c r="F89" s="25" t="str">
        <f>F12</f>
        <v>49/4 k.ú. Nový Dvůr</v>
      </c>
      <c r="G89" s="32"/>
      <c r="H89" s="32"/>
      <c r="I89" s="27" t="s">
        <v>21</v>
      </c>
      <c r="J89" s="55" t="str">
        <f>IF(J12="","",J12)</f>
        <v>18. 9. 2023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23</v>
      </c>
      <c r="D91" s="32"/>
      <c r="E91" s="32"/>
      <c r="F91" s="25" t="str">
        <f>E15</f>
        <v xml:space="preserve">Zemský hřebčinec Písek s.p.o., U hřebčince 479, P </v>
      </c>
      <c r="G91" s="32"/>
      <c r="H91" s="32"/>
      <c r="I91" s="27" t="s">
        <v>29</v>
      </c>
      <c r="J91" s="30" t="str">
        <f>E21</f>
        <v>Ing. Petr Černý Projekční kancelář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33</v>
      </c>
      <c r="J92" s="30" t="str">
        <f>E24</f>
        <v>Jindřich  J u k l  tel.: 602558222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101</v>
      </c>
      <c r="D94" s="101"/>
      <c r="E94" s="101"/>
      <c r="F94" s="101"/>
      <c r="G94" s="101"/>
      <c r="H94" s="101"/>
      <c r="I94" s="101"/>
      <c r="J94" s="110" t="s">
        <v>102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103</v>
      </c>
      <c r="D96" s="32"/>
      <c r="E96" s="32"/>
      <c r="F96" s="32"/>
      <c r="G96" s="32"/>
      <c r="H96" s="32"/>
      <c r="I96" s="32"/>
      <c r="J96" s="71">
        <f>J133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104</v>
      </c>
    </row>
    <row r="97" spans="2:12" s="9" customFormat="1" ht="24.95" customHeight="1">
      <c r="B97" s="112"/>
      <c r="D97" s="113" t="s">
        <v>105</v>
      </c>
      <c r="E97" s="114"/>
      <c r="F97" s="114"/>
      <c r="G97" s="114"/>
      <c r="H97" s="114"/>
      <c r="I97" s="114"/>
      <c r="J97" s="115">
        <f>J134</f>
        <v>0</v>
      </c>
      <c r="L97" s="112"/>
    </row>
    <row r="98" spans="2:12" s="10" customFormat="1" ht="19.9" customHeight="1">
      <c r="B98" s="116"/>
      <c r="D98" s="117" t="s">
        <v>106</v>
      </c>
      <c r="E98" s="118"/>
      <c r="F98" s="118"/>
      <c r="G98" s="118"/>
      <c r="H98" s="118"/>
      <c r="I98" s="118"/>
      <c r="J98" s="119">
        <f>J135</f>
        <v>0</v>
      </c>
      <c r="L98" s="116"/>
    </row>
    <row r="99" spans="2:12" s="10" customFormat="1" ht="19.9" customHeight="1">
      <c r="B99" s="116"/>
      <c r="D99" s="117" t="s">
        <v>107</v>
      </c>
      <c r="E99" s="118"/>
      <c r="F99" s="118"/>
      <c r="G99" s="118"/>
      <c r="H99" s="118"/>
      <c r="I99" s="118"/>
      <c r="J99" s="119">
        <f>J151</f>
        <v>0</v>
      </c>
      <c r="L99" s="116"/>
    </row>
    <row r="100" spans="2:12" s="10" customFormat="1" ht="19.9" customHeight="1">
      <c r="B100" s="116"/>
      <c r="D100" s="117" t="s">
        <v>110</v>
      </c>
      <c r="E100" s="118"/>
      <c r="F100" s="118"/>
      <c r="G100" s="118"/>
      <c r="H100" s="118"/>
      <c r="I100" s="118"/>
      <c r="J100" s="119">
        <f>J185</f>
        <v>0</v>
      </c>
      <c r="L100" s="116"/>
    </row>
    <row r="101" spans="2:12" s="10" customFormat="1" ht="19.9" customHeight="1">
      <c r="B101" s="116"/>
      <c r="D101" s="117" t="s">
        <v>111</v>
      </c>
      <c r="E101" s="118"/>
      <c r="F101" s="118"/>
      <c r="G101" s="118"/>
      <c r="H101" s="118"/>
      <c r="I101" s="118"/>
      <c r="J101" s="119">
        <f>J188</f>
        <v>0</v>
      </c>
      <c r="L101" s="116"/>
    </row>
    <row r="102" spans="2:12" s="10" customFormat="1" ht="19.9" customHeight="1">
      <c r="B102" s="116"/>
      <c r="D102" s="117" t="s">
        <v>113</v>
      </c>
      <c r="E102" s="118"/>
      <c r="F102" s="118"/>
      <c r="G102" s="118"/>
      <c r="H102" s="118"/>
      <c r="I102" s="118"/>
      <c r="J102" s="119">
        <f>J209</f>
        <v>0</v>
      </c>
      <c r="L102" s="116"/>
    </row>
    <row r="103" spans="2:12" s="10" customFormat="1" ht="19.9" customHeight="1">
      <c r="B103" s="116"/>
      <c r="D103" s="117" t="s">
        <v>114</v>
      </c>
      <c r="E103" s="118"/>
      <c r="F103" s="118"/>
      <c r="G103" s="118"/>
      <c r="H103" s="118"/>
      <c r="I103" s="118"/>
      <c r="J103" s="119">
        <f>J229</f>
        <v>0</v>
      </c>
      <c r="L103" s="116"/>
    </row>
    <row r="104" spans="2:12" s="10" customFormat="1" ht="19.9" customHeight="1">
      <c r="B104" s="116"/>
      <c r="D104" s="117" t="s">
        <v>115</v>
      </c>
      <c r="E104" s="118"/>
      <c r="F104" s="118"/>
      <c r="G104" s="118"/>
      <c r="H104" s="118"/>
      <c r="I104" s="118"/>
      <c r="J104" s="119">
        <f>J236</f>
        <v>0</v>
      </c>
      <c r="L104" s="116"/>
    </row>
    <row r="105" spans="2:12" s="9" customFormat="1" ht="24.95" customHeight="1">
      <c r="B105" s="112"/>
      <c r="D105" s="113" t="s">
        <v>116</v>
      </c>
      <c r="E105" s="114"/>
      <c r="F105" s="114"/>
      <c r="G105" s="114"/>
      <c r="H105" s="114"/>
      <c r="I105" s="114"/>
      <c r="J105" s="115">
        <f>J238</f>
        <v>0</v>
      </c>
      <c r="L105" s="112"/>
    </row>
    <row r="106" spans="2:12" s="10" customFormat="1" ht="19.9" customHeight="1">
      <c r="B106" s="116"/>
      <c r="D106" s="117" t="s">
        <v>117</v>
      </c>
      <c r="E106" s="118"/>
      <c r="F106" s="118"/>
      <c r="G106" s="118"/>
      <c r="H106" s="118"/>
      <c r="I106" s="118"/>
      <c r="J106" s="119">
        <f>J239</f>
        <v>0</v>
      </c>
      <c r="L106" s="116"/>
    </row>
    <row r="107" spans="2:12" s="10" customFormat="1" ht="19.9" customHeight="1">
      <c r="B107" s="116"/>
      <c r="D107" s="117" t="s">
        <v>119</v>
      </c>
      <c r="E107" s="118"/>
      <c r="F107" s="118"/>
      <c r="G107" s="118"/>
      <c r="H107" s="118"/>
      <c r="I107" s="118"/>
      <c r="J107" s="119">
        <f>J255</f>
        <v>0</v>
      </c>
      <c r="L107" s="116"/>
    </row>
    <row r="108" spans="2:12" s="10" customFormat="1" ht="19.9" customHeight="1">
      <c r="B108" s="116"/>
      <c r="D108" s="117" t="s">
        <v>120</v>
      </c>
      <c r="E108" s="118"/>
      <c r="F108" s="118"/>
      <c r="G108" s="118"/>
      <c r="H108" s="118"/>
      <c r="I108" s="118"/>
      <c r="J108" s="119">
        <f>J259</f>
        <v>0</v>
      </c>
      <c r="L108" s="116"/>
    </row>
    <row r="109" spans="2:12" s="10" customFormat="1" ht="19.9" customHeight="1">
      <c r="B109" s="116"/>
      <c r="D109" s="117" t="s">
        <v>121</v>
      </c>
      <c r="E109" s="118"/>
      <c r="F109" s="118"/>
      <c r="G109" s="118"/>
      <c r="H109" s="118"/>
      <c r="I109" s="118"/>
      <c r="J109" s="119">
        <f>J275</f>
        <v>0</v>
      </c>
      <c r="L109" s="116"/>
    </row>
    <row r="110" spans="2:12" s="10" customFormat="1" ht="19.9" customHeight="1">
      <c r="B110" s="116"/>
      <c r="D110" s="117" t="s">
        <v>122</v>
      </c>
      <c r="E110" s="118"/>
      <c r="F110" s="118"/>
      <c r="G110" s="118"/>
      <c r="H110" s="118"/>
      <c r="I110" s="118"/>
      <c r="J110" s="119">
        <f>J282</f>
        <v>0</v>
      </c>
      <c r="L110" s="116"/>
    </row>
    <row r="111" spans="2:12" s="9" customFormat="1" ht="24.95" customHeight="1">
      <c r="B111" s="112"/>
      <c r="D111" s="113" t="s">
        <v>123</v>
      </c>
      <c r="E111" s="114"/>
      <c r="F111" s="114"/>
      <c r="G111" s="114"/>
      <c r="H111" s="114"/>
      <c r="I111" s="114"/>
      <c r="J111" s="115">
        <f>J290</f>
        <v>0</v>
      </c>
      <c r="L111" s="112"/>
    </row>
    <row r="112" spans="2:12" s="10" customFormat="1" ht="19.9" customHeight="1">
      <c r="B112" s="116"/>
      <c r="D112" s="117" t="s">
        <v>124</v>
      </c>
      <c r="E112" s="118"/>
      <c r="F112" s="118"/>
      <c r="G112" s="118"/>
      <c r="H112" s="118"/>
      <c r="I112" s="118"/>
      <c r="J112" s="119">
        <f>J291</f>
        <v>0</v>
      </c>
      <c r="L112" s="116"/>
    </row>
    <row r="113" spans="2:12" s="10" customFormat="1" ht="19.9" customHeight="1">
      <c r="B113" s="116"/>
      <c r="D113" s="117" t="s">
        <v>125</v>
      </c>
      <c r="E113" s="118"/>
      <c r="F113" s="118"/>
      <c r="G113" s="118"/>
      <c r="H113" s="118"/>
      <c r="I113" s="118"/>
      <c r="J113" s="119">
        <f>J293</f>
        <v>0</v>
      </c>
      <c r="L113" s="116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21" t="s">
        <v>126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15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39" t="str">
        <f>E7</f>
        <v>Hříbárna Nový Dvůr - podlahy stájí</v>
      </c>
      <c r="F123" s="240"/>
      <c r="G123" s="240"/>
      <c r="H123" s="240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98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00" t="str">
        <f>E9</f>
        <v>0923-01.4 - Stáj 4</v>
      </c>
      <c r="F125" s="241"/>
      <c r="G125" s="241"/>
      <c r="H125" s="241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7" t="s">
        <v>19</v>
      </c>
      <c r="D127" s="32"/>
      <c r="E127" s="32"/>
      <c r="F127" s="25" t="str">
        <f>F12</f>
        <v>49/4 k.ú. Nový Dvůr</v>
      </c>
      <c r="G127" s="32"/>
      <c r="H127" s="32"/>
      <c r="I127" s="27" t="s">
        <v>21</v>
      </c>
      <c r="J127" s="55" t="str">
        <f>IF(J12="","",J12)</f>
        <v>18. 9. 2023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5.7" customHeight="1">
      <c r="A129" s="32"/>
      <c r="B129" s="33"/>
      <c r="C129" s="27" t="s">
        <v>23</v>
      </c>
      <c r="D129" s="32"/>
      <c r="E129" s="32"/>
      <c r="F129" s="25" t="str">
        <f>E15</f>
        <v xml:space="preserve">Zemský hřebčinec Písek s.p.o., U hřebčince 479, P </v>
      </c>
      <c r="G129" s="32"/>
      <c r="H129" s="32"/>
      <c r="I129" s="27" t="s">
        <v>29</v>
      </c>
      <c r="J129" s="30" t="str">
        <f>E21</f>
        <v>Ing. Petr Černý Projekční kancelář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25.7" customHeight="1">
      <c r="A130" s="32"/>
      <c r="B130" s="33"/>
      <c r="C130" s="27" t="s">
        <v>27</v>
      </c>
      <c r="D130" s="32"/>
      <c r="E130" s="32"/>
      <c r="F130" s="25" t="str">
        <f>IF(E18="","",E18)</f>
        <v>Vyplň údaj</v>
      </c>
      <c r="G130" s="32"/>
      <c r="H130" s="32"/>
      <c r="I130" s="27" t="s">
        <v>33</v>
      </c>
      <c r="J130" s="30" t="str">
        <f>E24</f>
        <v>Jindřich  J u k l  tel.: 602558222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11" customFormat="1" ht="29.25" customHeight="1">
      <c r="A132" s="120"/>
      <c r="B132" s="121"/>
      <c r="C132" s="122" t="s">
        <v>127</v>
      </c>
      <c r="D132" s="123" t="s">
        <v>62</v>
      </c>
      <c r="E132" s="123" t="s">
        <v>58</v>
      </c>
      <c r="F132" s="123" t="s">
        <v>59</v>
      </c>
      <c r="G132" s="123" t="s">
        <v>128</v>
      </c>
      <c r="H132" s="123" t="s">
        <v>129</v>
      </c>
      <c r="I132" s="123" t="s">
        <v>130</v>
      </c>
      <c r="J132" s="124" t="s">
        <v>102</v>
      </c>
      <c r="K132" s="125" t="s">
        <v>131</v>
      </c>
      <c r="L132" s="126"/>
      <c r="M132" s="62" t="s">
        <v>1</v>
      </c>
      <c r="N132" s="63" t="s">
        <v>41</v>
      </c>
      <c r="O132" s="63" t="s">
        <v>132</v>
      </c>
      <c r="P132" s="63" t="s">
        <v>133</v>
      </c>
      <c r="Q132" s="63" t="s">
        <v>134</v>
      </c>
      <c r="R132" s="63" t="s">
        <v>135</v>
      </c>
      <c r="S132" s="63" t="s">
        <v>136</v>
      </c>
      <c r="T132" s="64" t="s">
        <v>137</v>
      </c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</row>
    <row r="133" spans="1:63" s="2" customFormat="1" ht="22.9" customHeight="1">
      <c r="A133" s="32"/>
      <c r="B133" s="33"/>
      <c r="C133" s="69" t="s">
        <v>138</v>
      </c>
      <c r="D133" s="32"/>
      <c r="E133" s="32"/>
      <c r="F133" s="32"/>
      <c r="G133" s="32"/>
      <c r="H133" s="32"/>
      <c r="I133" s="32"/>
      <c r="J133" s="127">
        <f>BK133</f>
        <v>0</v>
      </c>
      <c r="K133" s="32"/>
      <c r="L133" s="33"/>
      <c r="M133" s="65"/>
      <c r="N133" s="56"/>
      <c r="O133" s="66"/>
      <c r="P133" s="128">
        <f>P134+P238+P290</f>
        <v>0</v>
      </c>
      <c r="Q133" s="66"/>
      <c r="R133" s="128">
        <f>R134+R238+R290</f>
        <v>224.69588507999998</v>
      </c>
      <c r="S133" s="66"/>
      <c r="T133" s="129">
        <f>T134+T238+T290</f>
        <v>1.564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76</v>
      </c>
      <c r="AU133" s="17" t="s">
        <v>104</v>
      </c>
      <c r="BK133" s="130">
        <f>BK134+BK238+BK290</f>
        <v>0</v>
      </c>
    </row>
    <row r="134" spans="2:63" s="12" customFormat="1" ht="25.9" customHeight="1">
      <c r="B134" s="131"/>
      <c r="D134" s="132" t="s">
        <v>76</v>
      </c>
      <c r="E134" s="133" t="s">
        <v>139</v>
      </c>
      <c r="F134" s="133" t="s">
        <v>140</v>
      </c>
      <c r="I134" s="134"/>
      <c r="J134" s="135">
        <f>BK134</f>
        <v>0</v>
      </c>
      <c r="L134" s="131"/>
      <c r="M134" s="136"/>
      <c r="N134" s="137"/>
      <c r="O134" s="137"/>
      <c r="P134" s="138">
        <f>P135+P151+P185+P188+P209+P229+P236</f>
        <v>0</v>
      </c>
      <c r="Q134" s="137"/>
      <c r="R134" s="138">
        <f>R135+R151+R185+R188+R209+R229+R236</f>
        <v>223.66332648</v>
      </c>
      <c r="S134" s="137"/>
      <c r="T134" s="139">
        <f>T135+T151+T185+T188+T209+T229+T236</f>
        <v>1.564</v>
      </c>
      <c r="AR134" s="132" t="s">
        <v>85</v>
      </c>
      <c r="AT134" s="140" t="s">
        <v>76</v>
      </c>
      <c r="AU134" s="140" t="s">
        <v>77</v>
      </c>
      <c r="AY134" s="132" t="s">
        <v>141</v>
      </c>
      <c r="BK134" s="141">
        <f>BK135+BK151+BK185+BK188+BK209+BK229+BK236</f>
        <v>0</v>
      </c>
    </row>
    <row r="135" spans="2:63" s="12" customFormat="1" ht="22.9" customHeight="1">
      <c r="B135" s="131"/>
      <c r="D135" s="132" t="s">
        <v>76</v>
      </c>
      <c r="E135" s="142" t="s">
        <v>85</v>
      </c>
      <c r="F135" s="142" t="s">
        <v>142</v>
      </c>
      <c r="I135" s="134"/>
      <c r="J135" s="143">
        <f>BK135</f>
        <v>0</v>
      </c>
      <c r="L135" s="131"/>
      <c r="M135" s="136"/>
      <c r="N135" s="137"/>
      <c r="O135" s="137"/>
      <c r="P135" s="138">
        <f>SUM(P136:P150)</f>
        <v>0</v>
      </c>
      <c r="Q135" s="137"/>
      <c r="R135" s="138">
        <f>SUM(R136:R150)</f>
        <v>0</v>
      </c>
      <c r="S135" s="137"/>
      <c r="T135" s="139">
        <f>SUM(T136:T150)</f>
        <v>0</v>
      </c>
      <c r="AR135" s="132" t="s">
        <v>85</v>
      </c>
      <c r="AT135" s="140" t="s">
        <v>76</v>
      </c>
      <c r="AU135" s="140" t="s">
        <v>85</v>
      </c>
      <c r="AY135" s="132" t="s">
        <v>141</v>
      </c>
      <c r="BK135" s="141">
        <f>SUM(BK136:BK150)</f>
        <v>0</v>
      </c>
    </row>
    <row r="136" spans="1:65" s="2" customFormat="1" ht="21.75" customHeight="1">
      <c r="A136" s="32"/>
      <c r="B136" s="144"/>
      <c r="C136" s="145" t="s">
        <v>85</v>
      </c>
      <c r="D136" s="145" t="s">
        <v>143</v>
      </c>
      <c r="E136" s="146" t="s">
        <v>751</v>
      </c>
      <c r="F136" s="147" t="s">
        <v>752</v>
      </c>
      <c r="G136" s="148" t="s">
        <v>158</v>
      </c>
      <c r="H136" s="149">
        <v>91.22</v>
      </c>
      <c r="I136" s="150"/>
      <c r="J136" s="151">
        <f>ROUND(I136*H136,2)</f>
        <v>0</v>
      </c>
      <c r="K136" s="152"/>
      <c r="L136" s="33"/>
      <c r="M136" s="153" t="s">
        <v>1</v>
      </c>
      <c r="N136" s="154" t="s">
        <v>42</v>
      </c>
      <c r="O136" s="58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7" t="s">
        <v>147</v>
      </c>
      <c r="AT136" s="157" t="s">
        <v>143</v>
      </c>
      <c r="AU136" s="157" t="s">
        <v>87</v>
      </c>
      <c r="AY136" s="17" t="s">
        <v>141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7" t="s">
        <v>85</v>
      </c>
      <c r="BK136" s="158">
        <f>ROUND(I136*H136,2)</f>
        <v>0</v>
      </c>
      <c r="BL136" s="17" t="s">
        <v>147</v>
      </c>
      <c r="BM136" s="157" t="s">
        <v>753</v>
      </c>
    </row>
    <row r="137" spans="2:51" s="13" customFormat="1" ht="11.25">
      <c r="B137" s="159"/>
      <c r="D137" s="160" t="s">
        <v>149</v>
      </c>
      <c r="E137" s="161" t="s">
        <v>1</v>
      </c>
      <c r="F137" s="162" t="s">
        <v>808</v>
      </c>
      <c r="H137" s="163">
        <v>91.22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149</v>
      </c>
      <c r="AU137" s="161" t="s">
        <v>87</v>
      </c>
      <c r="AV137" s="13" t="s">
        <v>87</v>
      </c>
      <c r="AW137" s="13" t="s">
        <v>32</v>
      </c>
      <c r="AX137" s="13" t="s">
        <v>77</v>
      </c>
      <c r="AY137" s="161" t="s">
        <v>141</v>
      </c>
    </row>
    <row r="138" spans="2:51" s="14" customFormat="1" ht="11.25">
      <c r="B138" s="168"/>
      <c r="D138" s="160" t="s">
        <v>149</v>
      </c>
      <c r="E138" s="169" t="s">
        <v>1</v>
      </c>
      <c r="F138" s="170" t="s">
        <v>151</v>
      </c>
      <c r="H138" s="171">
        <v>91.22</v>
      </c>
      <c r="I138" s="172"/>
      <c r="L138" s="168"/>
      <c r="M138" s="173"/>
      <c r="N138" s="174"/>
      <c r="O138" s="174"/>
      <c r="P138" s="174"/>
      <c r="Q138" s="174"/>
      <c r="R138" s="174"/>
      <c r="S138" s="174"/>
      <c r="T138" s="175"/>
      <c r="AT138" s="169" t="s">
        <v>149</v>
      </c>
      <c r="AU138" s="169" t="s">
        <v>87</v>
      </c>
      <c r="AV138" s="14" t="s">
        <v>147</v>
      </c>
      <c r="AW138" s="14" t="s">
        <v>32</v>
      </c>
      <c r="AX138" s="14" t="s">
        <v>85</v>
      </c>
      <c r="AY138" s="169" t="s">
        <v>141</v>
      </c>
    </row>
    <row r="139" spans="1:65" s="2" customFormat="1" ht="16.5" customHeight="1">
      <c r="A139" s="32"/>
      <c r="B139" s="144"/>
      <c r="C139" s="145" t="s">
        <v>87</v>
      </c>
      <c r="D139" s="145" t="s">
        <v>143</v>
      </c>
      <c r="E139" s="146" t="s">
        <v>161</v>
      </c>
      <c r="F139" s="147" t="s">
        <v>162</v>
      </c>
      <c r="G139" s="148" t="s">
        <v>158</v>
      </c>
      <c r="H139" s="149">
        <v>1.452</v>
      </c>
      <c r="I139" s="150"/>
      <c r="J139" s="151">
        <f>ROUND(I139*H139,2)</f>
        <v>0</v>
      </c>
      <c r="K139" s="152"/>
      <c r="L139" s="33"/>
      <c r="M139" s="153" t="s">
        <v>1</v>
      </c>
      <c r="N139" s="154" t="s">
        <v>42</v>
      </c>
      <c r="O139" s="58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7" t="s">
        <v>147</v>
      </c>
      <c r="AT139" s="157" t="s">
        <v>143</v>
      </c>
      <c r="AU139" s="157" t="s">
        <v>87</v>
      </c>
      <c r="AY139" s="17" t="s">
        <v>141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7" t="s">
        <v>85</v>
      </c>
      <c r="BK139" s="158">
        <f>ROUND(I139*H139,2)</f>
        <v>0</v>
      </c>
      <c r="BL139" s="17" t="s">
        <v>147</v>
      </c>
      <c r="BM139" s="157" t="s">
        <v>163</v>
      </c>
    </row>
    <row r="140" spans="2:51" s="15" customFormat="1" ht="11.25">
      <c r="B140" s="176"/>
      <c r="D140" s="160" t="s">
        <v>149</v>
      </c>
      <c r="E140" s="177" t="s">
        <v>1</v>
      </c>
      <c r="F140" s="178" t="s">
        <v>164</v>
      </c>
      <c r="H140" s="177" t="s">
        <v>1</v>
      </c>
      <c r="I140" s="179"/>
      <c r="L140" s="176"/>
      <c r="M140" s="180"/>
      <c r="N140" s="181"/>
      <c r="O140" s="181"/>
      <c r="P140" s="181"/>
      <c r="Q140" s="181"/>
      <c r="R140" s="181"/>
      <c r="S140" s="181"/>
      <c r="T140" s="182"/>
      <c r="AT140" s="177" t="s">
        <v>149</v>
      </c>
      <c r="AU140" s="177" t="s">
        <v>87</v>
      </c>
      <c r="AV140" s="15" t="s">
        <v>85</v>
      </c>
      <c r="AW140" s="15" t="s">
        <v>32</v>
      </c>
      <c r="AX140" s="15" t="s">
        <v>77</v>
      </c>
      <c r="AY140" s="177" t="s">
        <v>141</v>
      </c>
    </row>
    <row r="141" spans="2:51" s="13" customFormat="1" ht="11.25">
      <c r="B141" s="159"/>
      <c r="D141" s="160" t="s">
        <v>149</v>
      </c>
      <c r="E141" s="161" t="s">
        <v>1</v>
      </c>
      <c r="F141" s="162" t="s">
        <v>165</v>
      </c>
      <c r="H141" s="163">
        <v>1.452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149</v>
      </c>
      <c r="AU141" s="161" t="s">
        <v>87</v>
      </c>
      <c r="AV141" s="13" t="s">
        <v>87</v>
      </c>
      <c r="AW141" s="13" t="s">
        <v>32</v>
      </c>
      <c r="AX141" s="13" t="s">
        <v>77</v>
      </c>
      <c r="AY141" s="161" t="s">
        <v>141</v>
      </c>
    </row>
    <row r="142" spans="2:51" s="14" customFormat="1" ht="11.25">
      <c r="B142" s="168"/>
      <c r="D142" s="160" t="s">
        <v>149</v>
      </c>
      <c r="E142" s="169" t="s">
        <v>1</v>
      </c>
      <c r="F142" s="170" t="s">
        <v>151</v>
      </c>
      <c r="H142" s="171">
        <v>1.452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149</v>
      </c>
      <c r="AU142" s="169" t="s">
        <v>87</v>
      </c>
      <c r="AV142" s="14" t="s">
        <v>147</v>
      </c>
      <c r="AW142" s="14" t="s">
        <v>32</v>
      </c>
      <c r="AX142" s="14" t="s">
        <v>85</v>
      </c>
      <c r="AY142" s="169" t="s">
        <v>141</v>
      </c>
    </row>
    <row r="143" spans="1:65" s="2" customFormat="1" ht="21.75" customHeight="1">
      <c r="A143" s="32"/>
      <c r="B143" s="144"/>
      <c r="C143" s="145" t="s">
        <v>155</v>
      </c>
      <c r="D143" s="145" t="s">
        <v>143</v>
      </c>
      <c r="E143" s="146" t="s">
        <v>173</v>
      </c>
      <c r="F143" s="147" t="s">
        <v>174</v>
      </c>
      <c r="G143" s="148" t="s">
        <v>158</v>
      </c>
      <c r="H143" s="149">
        <v>92.672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42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147</v>
      </c>
      <c r="AT143" s="157" t="s">
        <v>143</v>
      </c>
      <c r="AU143" s="157" t="s">
        <v>87</v>
      </c>
      <c r="AY143" s="17" t="s">
        <v>141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7" t="s">
        <v>85</v>
      </c>
      <c r="BK143" s="158">
        <f>ROUND(I143*H143,2)</f>
        <v>0</v>
      </c>
      <c r="BL143" s="17" t="s">
        <v>147</v>
      </c>
      <c r="BM143" s="157" t="s">
        <v>175</v>
      </c>
    </row>
    <row r="144" spans="2:51" s="13" customFormat="1" ht="11.25">
      <c r="B144" s="159"/>
      <c r="D144" s="160" t="s">
        <v>149</v>
      </c>
      <c r="E144" s="161" t="s">
        <v>1</v>
      </c>
      <c r="F144" s="162" t="s">
        <v>809</v>
      </c>
      <c r="H144" s="163">
        <v>92.672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149</v>
      </c>
      <c r="AU144" s="161" t="s">
        <v>87</v>
      </c>
      <c r="AV144" s="13" t="s">
        <v>87</v>
      </c>
      <c r="AW144" s="13" t="s">
        <v>32</v>
      </c>
      <c r="AX144" s="13" t="s">
        <v>77</v>
      </c>
      <c r="AY144" s="161" t="s">
        <v>141</v>
      </c>
    </row>
    <row r="145" spans="2:51" s="14" customFormat="1" ht="11.25">
      <c r="B145" s="168"/>
      <c r="D145" s="160" t="s">
        <v>149</v>
      </c>
      <c r="E145" s="169" t="s">
        <v>1</v>
      </c>
      <c r="F145" s="170" t="s">
        <v>151</v>
      </c>
      <c r="H145" s="171">
        <v>92.672</v>
      </c>
      <c r="I145" s="172"/>
      <c r="L145" s="168"/>
      <c r="M145" s="173"/>
      <c r="N145" s="174"/>
      <c r="O145" s="174"/>
      <c r="P145" s="174"/>
      <c r="Q145" s="174"/>
      <c r="R145" s="174"/>
      <c r="S145" s="174"/>
      <c r="T145" s="175"/>
      <c r="AT145" s="169" t="s">
        <v>149</v>
      </c>
      <c r="AU145" s="169" t="s">
        <v>87</v>
      </c>
      <c r="AV145" s="14" t="s">
        <v>147</v>
      </c>
      <c r="AW145" s="14" t="s">
        <v>32</v>
      </c>
      <c r="AX145" s="14" t="s">
        <v>85</v>
      </c>
      <c r="AY145" s="169" t="s">
        <v>141</v>
      </c>
    </row>
    <row r="146" spans="1:65" s="2" customFormat="1" ht="16.5" customHeight="1">
      <c r="A146" s="32"/>
      <c r="B146" s="144"/>
      <c r="C146" s="145" t="s">
        <v>147</v>
      </c>
      <c r="D146" s="145" t="s">
        <v>143</v>
      </c>
      <c r="E146" s="146" t="s">
        <v>184</v>
      </c>
      <c r="F146" s="147" t="s">
        <v>185</v>
      </c>
      <c r="G146" s="148" t="s">
        <v>158</v>
      </c>
      <c r="H146" s="149">
        <v>92.672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42</v>
      </c>
      <c r="O146" s="58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147</v>
      </c>
      <c r="AT146" s="157" t="s">
        <v>143</v>
      </c>
      <c r="AU146" s="157" t="s">
        <v>87</v>
      </c>
      <c r="AY146" s="17" t="s">
        <v>141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85</v>
      </c>
      <c r="BK146" s="158">
        <f>ROUND(I146*H146,2)</f>
        <v>0</v>
      </c>
      <c r="BL146" s="17" t="s">
        <v>147</v>
      </c>
      <c r="BM146" s="157" t="s">
        <v>186</v>
      </c>
    </row>
    <row r="147" spans="1:65" s="2" customFormat="1" ht="16.5" customHeight="1">
      <c r="A147" s="32"/>
      <c r="B147" s="144"/>
      <c r="C147" s="145" t="s">
        <v>166</v>
      </c>
      <c r="D147" s="145" t="s">
        <v>143</v>
      </c>
      <c r="E147" s="146" t="s">
        <v>188</v>
      </c>
      <c r="F147" s="147" t="s">
        <v>189</v>
      </c>
      <c r="G147" s="148" t="s">
        <v>146</v>
      </c>
      <c r="H147" s="149">
        <v>202.71</v>
      </c>
      <c r="I147" s="150"/>
      <c r="J147" s="151">
        <f>ROUND(I147*H147,2)</f>
        <v>0</v>
      </c>
      <c r="K147" s="152"/>
      <c r="L147" s="33"/>
      <c r="M147" s="153" t="s">
        <v>1</v>
      </c>
      <c r="N147" s="154" t="s">
        <v>42</v>
      </c>
      <c r="O147" s="58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7" t="s">
        <v>147</v>
      </c>
      <c r="AT147" s="157" t="s">
        <v>143</v>
      </c>
      <c r="AU147" s="157" t="s">
        <v>87</v>
      </c>
      <c r="AY147" s="17" t="s">
        <v>141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7" t="s">
        <v>85</v>
      </c>
      <c r="BK147" s="158">
        <f>ROUND(I147*H147,2)</f>
        <v>0</v>
      </c>
      <c r="BL147" s="17" t="s">
        <v>147</v>
      </c>
      <c r="BM147" s="157" t="s">
        <v>190</v>
      </c>
    </row>
    <row r="148" spans="1:65" s="2" customFormat="1" ht="16.5" customHeight="1">
      <c r="A148" s="32"/>
      <c r="B148" s="144"/>
      <c r="C148" s="145" t="s">
        <v>172</v>
      </c>
      <c r="D148" s="145" t="s">
        <v>143</v>
      </c>
      <c r="E148" s="146" t="s">
        <v>194</v>
      </c>
      <c r="F148" s="147" t="s">
        <v>195</v>
      </c>
      <c r="G148" s="148" t="s">
        <v>196</v>
      </c>
      <c r="H148" s="149">
        <v>185.344</v>
      </c>
      <c r="I148" s="150"/>
      <c r="J148" s="151">
        <f>ROUND(I148*H148,2)</f>
        <v>0</v>
      </c>
      <c r="K148" s="152"/>
      <c r="L148" s="33"/>
      <c r="M148" s="153" t="s">
        <v>1</v>
      </c>
      <c r="N148" s="154" t="s">
        <v>42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147</v>
      </c>
      <c r="AT148" s="157" t="s">
        <v>143</v>
      </c>
      <c r="AU148" s="157" t="s">
        <v>87</v>
      </c>
      <c r="AY148" s="17" t="s">
        <v>141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85</v>
      </c>
      <c r="BK148" s="158">
        <f>ROUND(I148*H148,2)</f>
        <v>0</v>
      </c>
      <c r="BL148" s="17" t="s">
        <v>147</v>
      </c>
      <c r="BM148" s="157" t="s">
        <v>197</v>
      </c>
    </row>
    <row r="149" spans="2:51" s="13" customFormat="1" ht="11.25">
      <c r="B149" s="159"/>
      <c r="D149" s="160" t="s">
        <v>149</v>
      </c>
      <c r="E149" s="161" t="s">
        <v>1</v>
      </c>
      <c r="F149" s="162" t="s">
        <v>810</v>
      </c>
      <c r="H149" s="163">
        <v>185.344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149</v>
      </c>
      <c r="AU149" s="161" t="s">
        <v>87</v>
      </c>
      <c r="AV149" s="13" t="s">
        <v>87</v>
      </c>
      <c r="AW149" s="13" t="s">
        <v>32</v>
      </c>
      <c r="AX149" s="13" t="s">
        <v>85</v>
      </c>
      <c r="AY149" s="161" t="s">
        <v>141</v>
      </c>
    </row>
    <row r="150" spans="1:65" s="2" customFormat="1" ht="16.5" customHeight="1">
      <c r="A150" s="32"/>
      <c r="B150" s="144"/>
      <c r="C150" s="145" t="s">
        <v>178</v>
      </c>
      <c r="D150" s="145" t="s">
        <v>143</v>
      </c>
      <c r="E150" s="146" t="s">
        <v>200</v>
      </c>
      <c r="F150" s="147" t="s">
        <v>201</v>
      </c>
      <c r="G150" s="148" t="s">
        <v>158</v>
      </c>
      <c r="H150" s="149">
        <v>92.672</v>
      </c>
      <c r="I150" s="150"/>
      <c r="J150" s="151">
        <f>ROUND(I150*H150,2)</f>
        <v>0</v>
      </c>
      <c r="K150" s="152"/>
      <c r="L150" s="33"/>
      <c r="M150" s="153" t="s">
        <v>1</v>
      </c>
      <c r="N150" s="154" t="s">
        <v>42</v>
      </c>
      <c r="O150" s="58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147</v>
      </c>
      <c r="AT150" s="157" t="s">
        <v>143</v>
      </c>
      <c r="AU150" s="157" t="s">
        <v>87</v>
      </c>
      <c r="AY150" s="17" t="s">
        <v>141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7" t="s">
        <v>85</v>
      </c>
      <c r="BK150" s="158">
        <f>ROUND(I150*H150,2)</f>
        <v>0</v>
      </c>
      <c r="BL150" s="17" t="s">
        <v>147</v>
      </c>
      <c r="BM150" s="157" t="s">
        <v>202</v>
      </c>
    </row>
    <row r="151" spans="2:63" s="12" customFormat="1" ht="22.9" customHeight="1">
      <c r="B151" s="131"/>
      <c r="D151" s="132" t="s">
        <v>76</v>
      </c>
      <c r="E151" s="142" t="s">
        <v>87</v>
      </c>
      <c r="F151" s="142" t="s">
        <v>207</v>
      </c>
      <c r="I151" s="134"/>
      <c r="J151" s="143">
        <f>BK151</f>
        <v>0</v>
      </c>
      <c r="L151" s="131"/>
      <c r="M151" s="136"/>
      <c r="N151" s="137"/>
      <c r="O151" s="137"/>
      <c r="P151" s="138">
        <f>SUM(P152:P184)</f>
        <v>0</v>
      </c>
      <c r="Q151" s="137"/>
      <c r="R151" s="138">
        <f>SUM(R152:R184)</f>
        <v>78.19286908</v>
      </c>
      <c r="S151" s="137"/>
      <c r="T151" s="139">
        <f>SUM(T152:T184)</f>
        <v>0</v>
      </c>
      <c r="AR151" s="132" t="s">
        <v>85</v>
      </c>
      <c r="AT151" s="140" t="s">
        <v>76</v>
      </c>
      <c r="AU151" s="140" t="s">
        <v>85</v>
      </c>
      <c r="AY151" s="132" t="s">
        <v>141</v>
      </c>
      <c r="BK151" s="141">
        <f>SUM(BK152:BK184)</f>
        <v>0</v>
      </c>
    </row>
    <row r="152" spans="1:65" s="2" customFormat="1" ht="24.2" customHeight="1">
      <c r="A152" s="32"/>
      <c r="B152" s="144"/>
      <c r="C152" s="145" t="s">
        <v>183</v>
      </c>
      <c r="D152" s="145" t="s">
        <v>143</v>
      </c>
      <c r="E152" s="146" t="s">
        <v>209</v>
      </c>
      <c r="F152" s="147" t="s">
        <v>210</v>
      </c>
      <c r="G152" s="148" t="s">
        <v>211</v>
      </c>
      <c r="H152" s="149">
        <v>56.7</v>
      </c>
      <c r="I152" s="150"/>
      <c r="J152" s="151">
        <f>ROUND(I152*H152,2)</f>
        <v>0</v>
      </c>
      <c r="K152" s="152"/>
      <c r="L152" s="33"/>
      <c r="M152" s="153" t="s">
        <v>1</v>
      </c>
      <c r="N152" s="154" t="s">
        <v>42</v>
      </c>
      <c r="O152" s="58"/>
      <c r="P152" s="155">
        <f>O152*H152</f>
        <v>0</v>
      </c>
      <c r="Q152" s="155">
        <v>0.0005</v>
      </c>
      <c r="R152" s="155">
        <f>Q152*H152</f>
        <v>0.028350000000000004</v>
      </c>
      <c r="S152" s="155">
        <v>0</v>
      </c>
      <c r="T152" s="15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147</v>
      </c>
      <c r="AT152" s="157" t="s">
        <v>143</v>
      </c>
      <c r="AU152" s="157" t="s">
        <v>87</v>
      </c>
      <c r="AY152" s="17" t="s">
        <v>141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7" t="s">
        <v>85</v>
      </c>
      <c r="BK152" s="158">
        <f>ROUND(I152*H152,2)</f>
        <v>0</v>
      </c>
      <c r="BL152" s="17" t="s">
        <v>147</v>
      </c>
      <c r="BM152" s="157" t="s">
        <v>212</v>
      </c>
    </row>
    <row r="153" spans="2:51" s="13" customFormat="1" ht="11.25">
      <c r="B153" s="159"/>
      <c r="D153" s="160" t="s">
        <v>149</v>
      </c>
      <c r="E153" s="161" t="s">
        <v>1</v>
      </c>
      <c r="F153" s="162" t="s">
        <v>765</v>
      </c>
      <c r="H153" s="163">
        <v>56.7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149</v>
      </c>
      <c r="AU153" s="161" t="s">
        <v>87</v>
      </c>
      <c r="AV153" s="13" t="s">
        <v>87</v>
      </c>
      <c r="AW153" s="13" t="s">
        <v>32</v>
      </c>
      <c r="AX153" s="13" t="s">
        <v>77</v>
      </c>
      <c r="AY153" s="161" t="s">
        <v>141</v>
      </c>
    </row>
    <row r="154" spans="2:51" s="14" customFormat="1" ht="11.25">
      <c r="B154" s="168"/>
      <c r="D154" s="160" t="s">
        <v>149</v>
      </c>
      <c r="E154" s="169" t="s">
        <v>1</v>
      </c>
      <c r="F154" s="170" t="s">
        <v>151</v>
      </c>
      <c r="H154" s="171">
        <v>56.7</v>
      </c>
      <c r="I154" s="172"/>
      <c r="L154" s="168"/>
      <c r="M154" s="173"/>
      <c r="N154" s="174"/>
      <c r="O154" s="174"/>
      <c r="P154" s="174"/>
      <c r="Q154" s="174"/>
      <c r="R154" s="174"/>
      <c r="S154" s="174"/>
      <c r="T154" s="175"/>
      <c r="AT154" s="169" t="s">
        <v>149</v>
      </c>
      <c r="AU154" s="169" t="s">
        <v>87</v>
      </c>
      <c r="AV154" s="14" t="s">
        <v>147</v>
      </c>
      <c r="AW154" s="14" t="s">
        <v>32</v>
      </c>
      <c r="AX154" s="14" t="s">
        <v>85</v>
      </c>
      <c r="AY154" s="169" t="s">
        <v>141</v>
      </c>
    </row>
    <row r="155" spans="1:65" s="2" customFormat="1" ht="24.2" customHeight="1">
      <c r="A155" s="32"/>
      <c r="B155" s="144"/>
      <c r="C155" s="145" t="s">
        <v>187</v>
      </c>
      <c r="D155" s="145" t="s">
        <v>143</v>
      </c>
      <c r="E155" s="146" t="s">
        <v>215</v>
      </c>
      <c r="F155" s="147" t="s">
        <v>216</v>
      </c>
      <c r="G155" s="148" t="s">
        <v>211</v>
      </c>
      <c r="H155" s="149">
        <v>44.8</v>
      </c>
      <c r="I155" s="150"/>
      <c r="J155" s="151">
        <f>ROUND(I155*H155,2)</f>
        <v>0</v>
      </c>
      <c r="K155" s="152"/>
      <c r="L155" s="33"/>
      <c r="M155" s="153" t="s">
        <v>1</v>
      </c>
      <c r="N155" s="154" t="s">
        <v>42</v>
      </c>
      <c r="O155" s="58"/>
      <c r="P155" s="155">
        <f>O155*H155</f>
        <v>0</v>
      </c>
      <c r="Q155" s="155">
        <v>0.00076</v>
      </c>
      <c r="R155" s="155">
        <f>Q155*H155</f>
        <v>0.034048</v>
      </c>
      <c r="S155" s="155">
        <v>0</v>
      </c>
      <c r="T155" s="15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147</v>
      </c>
      <c r="AT155" s="157" t="s">
        <v>143</v>
      </c>
      <c r="AU155" s="157" t="s">
        <v>87</v>
      </c>
      <c r="AY155" s="17" t="s">
        <v>141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7" t="s">
        <v>85</v>
      </c>
      <c r="BK155" s="158">
        <f>ROUND(I155*H155,2)</f>
        <v>0</v>
      </c>
      <c r="BL155" s="17" t="s">
        <v>147</v>
      </c>
      <c r="BM155" s="157" t="s">
        <v>217</v>
      </c>
    </row>
    <row r="156" spans="2:51" s="13" customFormat="1" ht="11.25">
      <c r="B156" s="159"/>
      <c r="D156" s="160" t="s">
        <v>149</v>
      </c>
      <c r="E156" s="161" t="s">
        <v>1</v>
      </c>
      <c r="F156" s="162" t="s">
        <v>766</v>
      </c>
      <c r="H156" s="163">
        <v>44.8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149</v>
      </c>
      <c r="AU156" s="161" t="s">
        <v>87</v>
      </c>
      <c r="AV156" s="13" t="s">
        <v>87</v>
      </c>
      <c r="AW156" s="13" t="s">
        <v>32</v>
      </c>
      <c r="AX156" s="13" t="s">
        <v>77</v>
      </c>
      <c r="AY156" s="161" t="s">
        <v>141</v>
      </c>
    </row>
    <row r="157" spans="2:51" s="14" customFormat="1" ht="11.25">
      <c r="B157" s="168"/>
      <c r="D157" s="160" t="s">
        <v>149</v>
      </c>
      <c r="E157" s="169" t="s">
        <v>1</v>
      </c>
      <c r="F157" s="170" t="s">
        <v>151</v>
      </c>
      <c r="H157" s="171">
        <v>44.8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149</v>
      </c>
      <c r="AU157" s="169" t="s">
        <v>87</v>
      </c>
      <c r="AV157" s="14" t="s">
        <v>147</v>
      </c>
      <c r="AW157" s="14" t="s">
        <v>32</v>
      </c>
      <c r="AX157" s="14" t="s">
        <v>85</v>
      </c>
      <c r="AY157" s="169" t="s">
        <v>141</v>
      </c>
    </row>
    <row r="158" spans="1:65" s="2" customFormat="1" ht="16.5" customHeight="1">
      <c r="A158" s="32"/>
      <c r="B158" s="144"/>
      <c r="C158" s="145" t="s">
        <v>193</v>
      </c>
      <c r="D158" s="145" t="s">
        <v>143</v>
      </c>
      <c r="E158" s="146" t="s">
        <v>219</v>
      </c>
      <c r="F158" s="147" t="s">
        <v>220</v>
      </c>
      <c r="G158" s="148" t="s">
        <v>211</v>
      </c>
      <c r="H158" s="149">
        <v>7.2</v>
      </c>
      <c r="I158" s="150"/>
      <c r="J158" s="151">
        <f>ROUND(I158*H158,2)</f>
        <v>0</v>
      </c>
      <c r="K158" s="152"/>
      <c r="L158" s="33"/>
      <c r="M158" s="153" t="s">
        <v>1</v>
      </c>
      <c r="N158" s="154" t="s">
        <v>42</v>
      </c>
      <c r="O158" s="58"/>
      <c r="P158" s="155">
        <f>O158*H158</f>
        <v>0</v>
      </c>
      <c r="Q158" s="155">
        <v>0.00219</v>
      </c>
      <c r="R158" s="155">
        <f>Q158*H158</f>
        <v>0.015768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147</v>
      </c>
      <c r="AT158" s="157" t="s">
        <v>143</v>
      </c>
      <c r="AU158" s="157" t="s">
        <v>87</v>
      </c>
      <c r="AY158" s="17" t="s">
        <v>141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85</v>
      </c>
      <c r="BK158" s="158">
        <f>ROUND(I158*H158,2)</f>
        <v>0</v>
      </c>
      <c r="BL158" s="17" t="s">
        <v>147</v>
      </c>
      <c r="BM158" s="157" t="s">
        <v>221</v>
      </c>
    </row>
    <row r="159" spans="2:51" s="13" customFormat="1" ht="11.25">
      <c r="B159" s="159"/>
      <c r="D159" s="160" t="s">
        <v>149</v>
      </c>
      <c r="E159" s="161" t="s">
        <v>1</v>
      </c>
      <c r="F159" s="162" t="s">
        <v>222</v>
      </c>
      <c r="H159" s="163">
        <v>7.2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149</v>
      </c>
      <c r="AU159" s="161" t="s">
        <v>87</v>
      </c>
      <c r="AV159" s="13" t="s">
        <v>87</v>
      </c>
      <c r="AW159" s="13" t="s">
        <v>32</v>
      </c>
      <c r="AX159" s="13" t="s">
        <v>85</v>
      </c>
      <c r="AY159" s="161" t="s">
        <v>141</v>
      </c>
    </row>
    <row r="160" spans="1:65" s="2" customFormat="1" ht="16.5" customHeight="1">
      <c r="A160" s="32"/>
      <c r="B160" s="144"/>
      <c r="C160" s="145" t="s">
        <v>199</v>
      </c>
      <c r="D160" s="145" t="s">
        <v>143</v>
      </c>
      <c r="E160" s="146" t="s">
        <v>224</v>
      </c>
      <c r="F160" s="147" t="s">
        <v>225</v>
      </c>
      <c r="G160" s="148" t="s">
        <v>158</v>
      </c>
      <c r="H160" s="149">
        <v>0.242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42</v>
      </c>
      <c r="O160" s="58"/>
      <c r="P160" s="155">
        <f>O160*H160</f>
        <v>0</v>
      </c>
      <c r="Q160" s="155">
        <v>2.16</v>
      </c>
      <c r="R160" s="155">
        <f>Q160*H160</f>
        <v>0.5227200000000001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147</v>
      </c>
      <c r="AT160" s="157" t="s">
        <v>143</v>
      </c>
      <c r="AU160" s="157" t="s">
        <v>87</v>
      </c>
      <c r="AY160" s="17" t="s">
        <v>141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85</v>
      </c>
      <c r="BK160" s="158">
        <f>ROUND(I160*H160,2)</f>
        <v>0</v>
      </c>
      <c r="BL160" s="17" t="s">
        <v>147</v>
      </c>
      <c r="BM160" s="157" t="s">
        <v>226</v>
      </c>
    </row>
    <row r="161" spans="2:51" s="15" customFormat="1" ht="11.25">
      <c r="B161" s="176"/>
      <c r="D161" s="160" t="s">
        <v>149</v>
      </c>
      <c r="E161" s="177" t="s">
        <v>1</v>
      </c>
      <c r="F161" s="178" t="s">
        <v>164</v>
      </c>
      <c r="H161" s="177" t="s">
        <v>1</v>
      </c>
      <c r="I161" s="179"/>
      <c r="L161" s="176"/>
      <c r="M161" s="180"/>
      <c r="N161" s="181"/>
      <c r="O161" s="181"/>
      <c r="P161" s="181"/>
      <c r="Q161" s="181"/>
      <c r="R161" s="181"/>
      <c r="S161" s="181"/>
      <c r="T161" s="182"/>
      <c r="AT161" s="177" t="s">
        <v>149</v>
      </c>
      <c r="AU161" s="177" t="s">
        <v>87</v>
      </c>
      <c r="AV161" s="15" t="s">
        <v>85</v>
      </c>
      <c r="AW161" s="15" t="s">
        <v>32</v>
      </c>
      <c r="AX161" s="15" t="s">
        <v>77</v>
      </c>
      <c r="AY161" s="177" t="s">
        <v>141</v>
      </c>
    </row>
    <row r="162" spans="2:51" s="13" customFormat="1" ht="11.25">
      <c r="B162" s="159"/>
      <c r="D162" s="160" t="s">
        <v>149</v>
      </c>
      <c r="E162" s="161" t="s">
        <v>1</v>
      </c>
      <c r="F162" s="162" t="s">
        <v>227</v>
      </c>
      <c r="H162" s="163">
        <v>0.242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149</v>
      </c>
      <c r="AU162" s="161" t="s">
        <v>87</v>
      </c>
      <c r="AV162" s="13" t="s">
        <v>87</v>
      </c>
      <c r="AW162" s="13" t="s">
        <v>32</v>
      </c>
      <c r="AX162" s="13" t="s">
        <v>77</v>
      </c>
      <c r="AY162" s="161" t="s">
        <v>141</v>
      </c>
    </row>
    <row r="163" spans="2:51" s="14" customFormat="1" ht="11.25">
      <c r="B163" s="168"/>
      <c r="D163" s="160" t="s">
        <v>149</v>
      </c>
      <c r="E163" s="169" t="s">
        <v>1</v>
      </c>
      <c r="F163" s="170" t="s">
        <v>151</v>
      </c>
      <c r="H163" s="171">
        <v>0.242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149</v>
      </c>
      <c r="AU163" s="169" t="s">
        <v>87</v>
      </c>
      <c r="AV163" s="14" t="s">
        <v>147</v>
      </c>
      <c r="AW163" s="14" t="s">
        <v>32</v>
      </c>
      <c r="AX163" s="14" t="s">
        <v>85</v>
      </c>
      <c r="AY163" s="169" t="s">
        <v>141</v>
      </c>
    </row>
    <row r="164" spans="1:65" s="2" customFormat="1" ht="16.5" customHeight="1">
      <c r="A164" s="32"/>
      <c r="B164" s="144"/>
      <c r="C164" s="145" t="s">
        <v>203</v>
      </c>
      <c r="D164" s="145" t="s">
        <v>143</v>
      </c>
      <c r="E164" s="146" t="s">
        <v>229</v>
      </c>
      <c r="F164" s="147" t="s">
        <v>230</v>
      </c>
      <c r="G164" s="148" t="s">
        <v>158</v>
      </c>
      <c r="H164" s="149">
        <v>4.054</v>
      </c>
      <c r="I164" s="150"/>
      <c r="J164" s="151">
        <f>ROUND(I164*H164,2)</f>
        <v>0</v>
      </c>
      <c r="K164" s="152"/>
      <c r="L164" s="33"/>
      <c r="M164" s="153" t="s">
        <v>1</v>
      </c>
      <c r="N164" s="154" t="s">
        <v>42</v>
      </c>
      <c r="O164" s="58"/>
      <c r="P164" s="155">
        <f>O164*H164</f>
        <v>0</v>
      </c>
      <c r="Q164" s="155">
        <v>1.98</v>
      </c>
      <c r="R164" s="155">
        <f>Q164*H164</f>
        <v>8.02692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147</v>
      </c>
      <c r="AT164" s="157" t="s">
        <v>143</v>
      </c>
      <c r="AU164" s="157" t="s">
        <v>87</v>
      </c>
      <c r="AY164" s="17" t="s">
        <v>141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85</v>
      </c>
      <c r="BK164" s="158">
        <f>ROUND(I164*H164,2)</f>
        <v>0</v>
      </c>
      <c r="BL164" s="17" t="s">
        <v>147</v>
      </c>
      <c r="BM164" s="157" t="s">
        <v>231</v>
      </c>
    </row>
    <row r="165" spans="2:51" s="13" customFormat="1" ht="11.25">
      <c r="B165" s="159"/>
      <c r="D165" s="160" t="s">
        <v>149</v>
      </c>
      <c r="E165" s="161" t="s">
        <v>1</v>
      </c>
      <c r="F165" s="162" t="s">
        <v>811</v>
      </c>
      <c r="H165" s="163">
        <v>4.054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149</v>
      </c>
      <c r="AU165" s="161" t="s">
        <v>87</v>
      </c>
      <c r="AV165" s="13" t="s">
        <v>87</v>
      </c>
      <c r="AW165" s="13" t="s">
        <v>32</v>
      </c>
      <c r="AX165" s="13" t="s">
        <v>85</v>
      </c>
      <c r="AY165" s="161" t="s">
        <v>141</v>
      </c>
    </row>
    <row r="166" spans="1:65" s="2" customFormat="1" ht="16.5" customHeight="1">
      <c r="A166" s="32"/>
      <c r="B166" s="144"/>
      <c r="C166" s="145" t="s">
        <v>208</v>
      </c>
      <c r="D166" s="145" t="s">
        <v>143</v>
      </c>
      <c r="E166" s="146" t="s">
        <v>234</v>
      </c>
      <c r="F166" s="147" t="s">
        <v>235</v>
      </c>
      <c r="G166" s="148" t="s">
        <v>158</v>
      </c>
      <c r="H166" s="149">
        <v>26.836</v>
      </c>
      <c r="I166" s="150"/>
      <c r="J166" s="151">
        <f>ROUND(I166*H166,2)</f>
        <v>0</v>
      </c>
      <c r="K166" s="152"/>
      <c r="L166" s="33"/>
      <c r="M166" s="153" t="s">
        <v>1</v>
      </c>
      <c r="N166" s="154" t="s">
        <v>42</v>
      </c>
      <c r="O166" s="58"/>
      <c r="P166" s="155">
        <f>O166*H166</f>
        <v>0</v>
      </c>
      <c r="Q166" s="155">
        <v>2.50187</v>
      </c>
      <c r="R166" s="155">
        <f>Q166*H166</f>
        <v>67.14018331999999</v>
      </c>
      <c r="S166" s="155">
        <v>0</v>
      </c>
      <c r="T166" s="156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7" t="s">
        <v>147</v>
      </c>
      <c r="AT166" s="157" t="s">
        <v>143</v>
      </c>
      <c r="AU166" s="157" t="s">
        <v>87</v>
      </c>
      <c r="AY166" s="17" t="s">
        <v>141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7" t="s">
        <v>85</v>
      </c>
      <c r="BK166" s="158">
        <f>ROUND(I166*H166,2)</f>
        <v>0</v>
      </c>
      <c r="BL166" s="17" t="s">
        <v>147</v>
      </c>
      <c r="BM166" s="157" t="s">
        <v>236</v>
      </c>
    </row>
    <row r="167" spans="2:51" s="13" customFormat="1" ht="11.25">
      <c r="B167" s="159"/>
      <c r="D167" s="160" t="s">
        <v>149</v>
      </c>
      <c r="E167" s="161" t="s">
        <v>1</v>
      </c>
      <c r="F167" s="162" t="s">
        <v>812</v>
      </c>
      <c r="H167" s="163">
        <v>26.352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149</v>
      </c>
      <c r="AU167" s="161" t="s">
        <v>87</v>
      </c>
      <c r="AV167" s="13" t="s">
        <v>87</v>
      </c>
      <c r="AW167" s="13" t="s">
        <v>32</v>
      </c>
      <c r="AX167" s="13" t="s">
        <v>77</v>
      </c>
      <c r="AY167" s="161" t="s">
        <v>141</v>
      </c>
    </row>
    <row r="168" spans="2:51" s="15" customFormat="1" ht="11.25">
      <c r="B168" s="176"/>
      <c r="D168" s="160" t="s">
        <v>149</v>
      </c>
      <c r="E168" s="177" t="s">
        <v>1</v>
      </c>
      <c r="F168" s="178" t="s">
        <v>164</v>
      </c>
      <c r="H168" s="177" t="s">
        <v>1</v>
      </c>
      <c r="I168" s="179"/>
      <c r="L168" s="176"/>
      <c r="M168" s="180"/>
      <c r="N168" s="181"/>
      <c r="O168" s="181"/>
      <c r="P168" s="181"/>
      <c r="Q168" s="181"/>
      <c r="R168" s="181"/>
      <c r="S168" s="181"/>
      <c r="T168" s="182"/>
      <c r="AT168" s="177" t="s">
        <v>149</v>
      </c>
      <c r="AU168" s="177" t="s">
        <v>87</v>
      </c>
      <c r="AV168" s="15" t="s">
        <v>85</v>
      </c>
      <c r="AW168" s="15" t="s">
        <v>32</v>
      </c>
      <c r="AX168" s="15" t="s">
        <v>77</v>
      </c>
      <c r="AY168" s="177" t="s">
        <v>141</v>
      </c>
    </row>
    <row r="169" spans="2:51" s="13" customFormat="1" ht="11.25">
      <c r="B169" s="159"/>
      <c r="D169" s="160" t="s">
        <v>149</v>
      </c>
      <c r="E169" s="161" t="s">
        <v>1</v>
      </c>
      <c r="F169" s="162" t="s">
        <v>238</v>
      </c>
      <c r="H169" s="163">
        <v>0.484</v>
      </c>
      <c r="I169" s="164"/>
      <c r="L169" s="159"/>
      <c r="M169" s="165"/>
      <c r="N169" s="166"/>
      <c r="O169" s="166"/>
      <c r="P169" s="166"/>
      <c r="Q169" s="166"/>
      <c r="R169" s="166"/>
      <c r="S169" s="166"/>
      <c r="T169" s="167"/>
      <c r="AT169" s="161" t="s">
        <v>149</v>
      </c>
      <c r="AU169" s="161" t="s">
        <v>87</v>
      </c>
      <c r="AV169" s="13" t="s">
        <v>87</v>
      </c>
      <c r="AW169" s="13" t="s">
        <v>32</v>
      </c>
      <c r="AX169" s="13" t="s">
        <v>77</v>
      </c>
      <c r="AY169" s="161" t="s">
        <v>141</v>
      </c>
    </row>
    <row r="170" spans="2:51" s="14" customFormat="1" ht="11.25">
      <c r="B170" s="168"/>
      <c r="D170" s="160" t="s">
        <v>149</v>
      </c>
      <c r="E170" s="169" t="s">
        <v>1</v>
      </c>
      <c r="F170" s="170" t="s">
        <v>151</v>
      </c>
      <c r="H170" s="171">
        <v>26.836</v>
      </c>
      <c r="I170" s="172"/>
      <c r="L170" s="168"/>
      <c r="M170" s="173"/>
      <c r="N170" s="174"/>
      <c r="O170" s="174"/>
      <c r="P170" s="174"/>
      <c r="Q170" s="174"/>
      <c r="R170" s="174"/>
      <c r="S170" s="174"/>
      <c r="T170" s="175"/>
      <c r="AT170" s="169" t="s">
        <v>149</v>
      </c>
      <c r="AU170" s="169" t="s">
        <v>87</v>
      </c>
      <c r="AV170" s="14" t="s">
        <v>147</v>
      </c>
      <c r="AW170" s="14" t="s">
        <v>32</v>
      </c>
      <c r="AX170" s="14" t="s">
        <v>85</v>
      </c>
      <c r="AY170" s="169" t="s">
        <v>141</v>
      </c>
    </row>
    <row r="171" spans="1:65" s="2" customFormat="1" ht="16.5" customHeight="1">
      <c r="A171" s="32"/>
      <c r="B171" s="144"/>
      <c r="C171" s="145" t="s">
        <v>214</v>
      </c>
      <c r="D171" s="145" t="s">
        <v>143</v>
      </c>
      <c r="E171" s="146" t="s">
        <v>240</v>
      </c>
      <c r="F171" s="147" t="s">
        <v>241</v>
      </c>
      <c r="G171" s="148" t="s">
        <v>196</v>
      </c>
      <c r="H171" s="149">
        <v>1.188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42</v>
      </c>
      <c r="O171" s="58"/>
      <c r="P171" s="155">
        <f>O171*H171</f>
        <v>0</v>
      </c>
      <c r="Q171" s="155">
        <v>1.06277</v>
      </c>
      <c r="R171" s="155">
        <f>Q171*H171</f>
        <v>1.26257076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147</v>
      </c>
      <c r="AT171" s="157" t="s">
        <v>143</v>
      </c>
      <c r="AU171" s="157" t="s">
        <v>87</v>
      </c>
      <c r="AY171" s="17" t="s">
        <v>141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85</v>
      </c>
      <c r="BK171" s="158">
        <f>ROUND(I171*H171,2)</f>
        <v>0</v>
      </c>
      <c r="BL171" s="17" t="s">
        <v>147</v>
      </c>
      <c r="BM171" s="157" t="s">
        <v>242</v>
      </c>
    </row>
    <row r="172" spans="2:51" s="13" customFormat="1" ht="11.25">
      <c r="B172" s="159"/>
      <c r="D172" s="160" t="s">
        <v>149</v>
      </c>
      <c r="E172" s="161" t="s">
        <v>1</v>
      </c>
      <c r="F172" s="162" t="s">
        <v>813</v>
      </c>
      <c r="H172" s="163">
        <v>1.174</v>
      </c>
      <c r="I172" s="164"/>
      <c r="L172" s="159"/>
      <c r="M172" s="165"/>
      <c r="N172" s="166"/>
      <c r="O172" s="166"/>
      <c r="P172" s="166"/>
      <c r="Q172" s="166"/>
      <c r="R172" s="166"/>
      <c r="S172" s="166"/>
      <c r="T172" s="167"/>
      <c r="AT172" s="161" t="s">
        <v>149</v>
      </c>
      <c r="AU172" s="161" t="s">
        <v>87</v>
      </c>
      <c r="AV172" s="13" t="s">
        <v>87</v>
      </c>
      <c r="AW172" s="13" t="s">
        <v>32</v>
      </c>
      <c r="AX172" s="13" t="s">
        <v>77</v>
      </c>
      <c r="AY172" s="161" t="s">
        <v>141</v>
      </c>
    </row>
    <row r="173" spans="2:51" s="15" customFormat="1" ht="11.25">
      <c r="B173" s="176"/>
      <c r="D173" s="160" t="s">
        <v>149</v>
      </c>
      <c r="E173" s="177" t="s">
        <v>1</v>
      </c>
      <c r="F173" s="178" t="s">
        <v>164</v>
      </c>
      <c r="H173" s="177" t="s">
        <v>1</v>
      </c>
      <c r="I173" s="179"/>
      <c r="L173" s="176"/>
      <c r="M173" s="180"/>
      <c r="N173" s="181"/>
      <c r="O173" s="181"/>
      <c r="P173" s="181"/>
      <c r="Q173" s="181"/>
      <c r="R173" s="181"/>
      <c r="S173" s="181"/>
      <c r="T173" s="182"/>
      <c r="AT173" s="177" t="s">
        <v>149</v>
      </c>
      <c r="AU173" s="177" t="s">
        <v>87</v>
      </c>
      <c r="AV173" s="15" t="s">
        <v>85</v>
      </c>
      <c r="AW173" s="15" t="s">
        <v>32</v>
      </c>
      <c r="AX173" s="15" t="s">
        <v>77</v>
      </c>
      <c r="AY173" s="177" t="s">
        <v>141</v>
      </c>
    </row>
    <row r="174" spans="2:51" s="13" customFormat="1" ht="11.25">
      <c r="B174" s="159"/>
      <c r="D174" s="160" t="s">
        <v>149</v>
      </c>
      <c r="E174" s="161" t="s">
        <v>1</v>
      </c>
      <c r="F174" s="162" t="s">
        <v>244</v>
      </c>
      <c r="H174" s="163">
        <v>0.014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149</v>
      </c>
      <c r="AU174" s="161" t="s">
        <v>87</v>
      </c>
      <c r="AV174" s="13" t="s">
        <v>87</v>
      </c>
      <c r="AW174" s="13" t="s">
        <v>32</v>
      </c>
      <c r="AX174" s="13" t="s">
        <v>77</v>
      </c>
      <c r="AY174" s="161" t="s">
        <v>141</v>
      </c>
    </row>
    <row r="175" spans="2:51" s="14" customFormat="1" ht="11.25">
      <c r="B175" s="168"/>
      <c r="D175" s="160" t="s">
        <v>149</v>
      </c>
      <c r="E175" s="169" t="s">
        <v>1</v>
      </c>
      <c r="F175" s="170" t="s">
        <v>151</v>
      </c>
      <c r="H175" s="171">
        <v>1.188</v>
      </c>
      <c r="I175" s="172"/>
      <c r="L175" s="168"/>
      <c r="M175" s="173"/>
      <c r="N175" s="174"/>
      <c r="O175" s="174"/>
      <c r="P175" s="174"/>
      <c r="Q175" s="174"/>
      <c r="R175" s="174"/>
      <c r="S175" s="174"/>
      <c r="T175" s="175"/>
      <c r="AT175" s="169" t="s">
        <v>149</v>
      </c>
      <c r="AU175" s="169" t="s">
        <v>87</v>
      </c>
      <c r="AV175" s="14" t="s">
        <v>147</v>
      </c>
      <c r="AW175" s="14" t="s">
        <v>32</v>
      </c>
      <c r="AX175" s="14" t="s">
        <v>85</v>
      </c>
      <c r="AY175" s="169" t="s">
        <v>141</v>
      </c>
    </row>
    <row r="176" spans="1:65" s="2" customFormat="1" ht="21.75" customHeight="1">
      <c r="A176" s="32"/>
      <c r="B176" s="144"/>
      <c r="C176" s="145" t="s">
        <v>8</v>
      </c>
      <c r="D176" s="145" t="s">
        <v>143</v>
      </c>
      <c r="E176" s="146" t="s">
        <v>246</v>
      </c>
      <c r="F176" s="147" t="s">
        <v>247</v>
      </c>
      <c r="G176" s="148" t="s">
        <v>146</v>
      </c>
      <c r="H176" s="149">
        <v>2.4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42</v>
      </c>
      <c r="O176" s="58"/>
      <c r="P176" s="155">
        <f>O176*H176</f>
        <v>0</v>
      </c>
      <c r="Q176" s="155">
        <v>0.47326</v>
      </c>
      <c r="R176" s="155">
        <f>Q176*H176</f>
        <v>1.135824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147</v>
      </c>
      <c r="AT176" s="157" t="s">
        <v>143</v>
      </c>
      <c r="AU176" s="157" t="s">
        <v>87</v>
      </c>
      <c r="AY176" s="17" t="s">
        <v>141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85</v>
      </c>
      <c r="BK176" s="158">
        <f>ROUND(I176*H176,2)</f>
        <v>0</v>
      </c>
      <c r="BL176" s="17" t="s">
        <v>147</v>
      </c>
      <c r="BM176" s="157" t="s">
        <v>248</v>
      </c>
    </row>
    <row r="177" spans="2:51" s="15" customFormat="1" ht="11.25">
      <c r="B177" s="176"/>
      <c r="D177" s="160" t="s">
        <v>149</v>
      </c>
      <c r="E177" s="177" t="s">
        <v>1</v>
      </c>
      <c r="F177" s="178" t="s">
        <v>164</v>
      </c>
      <c r="H177" s="177" t="s">
        <v>1</v>
      </c>
      <c r="I177" s="179"/>
      <c r="L177" s="176"/>
      <c r="M177" s="180"/>
      <c r="N177" s="181"/>
      <c r="O177" s="181"/>
      <c r="P177" s="181"/>
      <c r="Q177" s="181"/>
      <c r="R177" s="181"/>
      <c r="S177" s="181"/>
      <c r="T177" s="182"/>
      <c r="AT177" s="177" t="s">
        <v>149</v>
      </c>
      <c r="AU177" s="177" t="s">
        <v>87</v>
      </c>
      <c r="AV177" s="15" t="s">
        <v>85</v>
      </c>
      <c r="AW177" s="15" t="s">
        <v>32</v>
      </c>
      <c r="AX177" s="15" t="s">
        <v>77</v>
      </c>
      <c r="AY177" s="177" t="s">
        <v>141</v>
      </c>
    </row>
    <row r="178" spans="2:51" s="13" customFormat="1" ht="11.25">
      <c r="B178" s="159"/>
      <c r="D178" s="160" t="s">
        <v>149</v>
      </c>
      <c r="E178" s="161" t="s">
        <v>1</v>
      </c>
      <c r="F178" s="162" t="s">
        <v>249</v>
      </c>
      <c r="H178" s="163">
        <v>2.4</v>
      </c>
      <c r="I178" s="164"/>
      <c r="L178" s="159"/>
      <c r="M178" s="165"/>
      <c r="N178" s="166"/>
      <c r="O178" s="166"/>
      <c r="P178" s="166"/>
      <c r="Q178" s="166"/>
      <c r="R178" s="166"/>
      <c r="S178" s="166"/>
      <c r="T178" s="167"/>
      <c r="AT178" s="161" t="s">
        <v>149</v>
      </c>
      <c r="AU178" s="161" t="s">
        <v>87</v>
      </c>
      <c r="AV178" s="13" t="s">
        <v>87</v>
      </c>
      <c r="AW178" s="13" t="s">
        <v>32</v>
      </c>
      <c r="AX178" s="13" t="s">
        <v>77</v>
      </c>
      <c r="AY178" s="161" t="s">
        <v>141</v>
      </c>
    </row>
    <row r="179" spans="2:51" s="14" customFormat="1" ht="11.25">
      <c r="B179" s="168"/>
      <c r="D179" s="160" t="s">
        <v>149</v>
      </c>
      <c r="E179" s="169" t="s">
        <v>1</v>
      </c>
      <c r="F179" s="170" t="s">
        <v>151</v>
      </c>
      <c r="H179" s="171">
        <v>2.4</v>
      </c>
      <c r="I179" s="172"/>
      <c r="L179" s="168"/>
      <c r="M179" s="173"/>
      <c r="N179" s="174"/>
      <c r="O179" s="174"/>
      <c r="P179" s="174"/>
      <c r="Q179" s="174"/>
      <c r="R179" s="174"/>
      <c r="S179" s="174"/>
      <c r="T179" s="175"/>
      <c r="AT179" s="169" t="s">
        <v>149</v>
      </c>
      <c r="AU179" s="169" t="s">
        <v>87</v>
      </c>
      <c r="AV179" s="14" t="s">
        <v>147</v>
      </c>
      <c r="AW179" s="14" t="s">
        <v>32</v>
      </c>
      <c r="AX179" s="14" t="s">
        <v>85</v>
      </c>
      <c r="AY179" s="169" t="s">
        <v>141</v>
      </c>
    </row>
    <row r="180" spans="1:65" s="2" customFormat="1" ht="16.5" customHeight="1">
      <c r="A180" s="32"/>
      <c r="B180" s="144"/>
      <c r="C180" s="145" t="s">
        <v>223</v>
      </c>
      <c r="D180" s="145" t="s">
        <v>143</v>
      </c>
      <c r="E180" s="146" t="s">
        <v>250</v>
      </c>
      <c r="F180" s="147" t="s">
        <v>251</v>
      </c>
      <c r="G180" s="148" t="s">
        <v>196</v>
      </c>
      <c r="H180" s="149">
        <v>0.025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42</v>
      </c>
      <c r="O180" s="58"/>
      <c r="P180" s="155">
        <f>O180*H180</f>
        <v>0</v>
      </c>
      <c r="Q180" s="155">
        <v>1.0594</v>
      </c>
      <c r="R180" s="155">
        <f>Q180*H180</f>
        <v>0.026484999999999998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147</v>
      </c>
      <c r="AT180" s="157" t="s">
        <v>143</v>
      </c>
      <c r="AU180" s="157" t="s">
        <v>87</v>
      </c>
      <c r="AY180" s="17" t="s">
        <v>141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85</v>
      </c>
      <c r="BK180" s="158">
        <f>ROUND(I180*H180,2)</f>
        <v>0</v>
      </c>
      <c r="BL180" s="17" t="s">
        <v>147</v>
      </c>
      <c r="BM180" s="157" t="s">
        <v>252</v>
      </c>
    </row>
    <row r="181" spans="2:51" s="15" customFormat="1" ht="11.25">
      <c r="B181" s="176"/>
      <c r="D181" s="160" t="s">
        <v>149</v>
      </c>
      <c r="E181" s="177" t="s">
        <v>1</v>
      </c>
      <c r="F181" s="178" t="s">
        <v>164</v>
      </c>
      <c r="H181" s="177" t="s">
        <v>1</v>
      </c>
      <c r="I181" s="179"/>
      <c r="L181" s="176"/>
      <c r="M181" s="180"/>
      <c r="N181" s="181"/>
      <c r="O181" s="181"/>
      <c r="P181" s="181"/>
      <c r="Q181" s="181"/>
      <c r="R181" s="181"/>
      <c r="S181" s="181"/>
      <c r="T181" s="182"/>
      <c r="AT181" s="177" t="s">
        <v>149</v>
      </c>
      <c r="AU181" s="177" t="s">
        <v>87</v>
      </c>
      <c r="AV181" s="15" t="s">
        <v>85</v>
      </c>
      <c r="AW181" s="15" t="s">
        <v>32</v>
      </c>
      <c r="AX181" s="15" t="s">
        <v>77</v>
      </c>
      <c r="AY181" s="177" t="s">
        <v>141</v>
      </c>
    </row>
    <row r="182" spans="2:51" s="13" customFormat="1" ht="11.25">
      <c r="B182" s="159"/>
      <c r="D182" s="160" t="s">
        <v>149</v>
      </c>
      <c r="E182" s="161" t="s">
        <v>1</v>
      </c>
      <c r="F182" s="162" t="s">
        <v>253</v>
      </c>
      <c r="H182" s="163">
        <v>0.012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149</v>
      </c>
      <c r="AU182" s="161" t="s">
        <v>87</v>
      </c>
      <c r="AV182" s="13" t="s">
        <v>87</v>
      </c>
      <c r="AW182" s="13" t="s">
        <v>32</v>
      </c>
      <c r="AX182" s="13" t="s">
        <v>77</v>
      </c>
      <c r="AY182" s="161" t="s">
        <v>141</v>
      </c>
    </row>
    <row r="183" spans="2:51" s="13" customFormat="1" ht="11.25">
      <c r="B183" s="159"/>
      <c r="D183" s="160" t="s">
        <v>149</v>
      </c>
      <c r="E183" s="161" t="s">
        <v>1</v>
      </c>
      <c r="F183" s="162" t="s">
        <v>254</v>
      </c>
      <c r="H183" s="163">
        <v>0.013</v>
      </c>
      <c r="I183" s="164"/>
      <c r="L183" s="159"/>
      <c r="M183" s="165"/>
      <c r="N183" s="166"/>
      <c r="O183" s="166"/>
      <c r="P183" s="166"/>
      <c r="Q183" s="166"/>
      <c r="R183" s="166"/>
      <c r="S183" s="166"/>
      <c r="T183" s="167"/>
      <c r="AT183" s="161" t="s">
        <v>149</v>
      </c>
      <c r="AU183" s="161" t="s">
        <v>87</v>
      </c>
      <c r="AV183" s="13" t="s">
        <v>87</v>
      </c>
      <c r="AW183" s="13" t="s">
        <v>32</v>
      </c>
      <c r="AX183" s="13" t="s">
        <v>77</v>
      </c>
      <c r="AY183" s="161" t="s">
        <v>141</v>
      </c>
    </row>
    <row r="184" spans="2:51" s="14" customFormat="1" ht="11.25">
      <c r="B184" s="168"/>
      <c r="D184" s="160" t="s">
        <v>149</v>
      </c>
      <c r="E184" s="169" t="s">
        <v>1</v>
      </c>
      <c r="F184" s="170" t="s">
        <v>151</v>
      </c>
      <c r="H184" s="171">
        <v>0.025</v>
      </c>
      <c r="I184" s="172"/>
      <c r="L184" s="168"/>
      <c r="M184" s="173"/>
      <c r="N184" s="174"/>
      <c r="O184" s="174"/>
      <c r="P184" s="174"/>
      <c r="Q184" s="174"/>
      <c r="R184" s="174"/>
      <c r="S184" s="174"/>
      <c r="T184" s="175"/>
      <c r="AT184" s="169" t="s">
        <v>149</v>
      </c>
      <c r="AU184" s="169" t="s">
        <v>87</v>
      </c>
      <c r="AV184" s="14" t="s">
        <v>147</v>
      </c>
      <c r="AW184" s="14" t="s">
        <v>32</v>
      </c>
      <c r="AX184" s="14" t="s">
        <v>85</v>
      </c>
      <c r="AY184" s="169" t="s">
        <v>141</v>
      </c>
    </row>
    <row r="185" spans="2:63" s="12" customFormat="1" ht="22.9" customHeight="1">
      <c r="B185" s="131"/>
      <c r="D185" s="132" t="s">
        <v>76</v>
      </c>
      <c r="E185" s="142" t="s">
        <v>166</v>
      </c>
      <c r="F185" s="142" t="s">
        <v>271</v>
      </c>
      <c r="I185" s="134"/>
      <c r="J185" s="143">
        <f>BK185</f>
        <v>0</v>
      </c>
      <c r="L185" s="131"/>
      <c r="M185" s="136"/>
      <c r="N185" s="137"/>
      <c r="O185" s="137"/>
      <c r="P185" s="138">
        <f>SUM(P186:P187)</f>
        <v>0</v>
      </c>
      <c r="Q185" s="137"/>
      <c r="R185" s="138">
        <f>SUM(R186:R187)</f>
        <v>121.42329000000001</v>
      </c>
      <c r="S185" s="137"/>
      <c r="T185" s="139">
        <f>SUM(T186:T187)</f>
        <v>0</v>
      </c>
      <c r="AR185" s="132" t="s">
        <v>85</v>
      </c>
      <c r="AT185" s="140" t="s">
        <v>76</v>
      </c>
      <c r="AU185" s="140" t="s">
        <v>85</v>
      </c>
      <c r="AY185" s="132" t="s">
        <v>141</v>
      </c>
      <c r="BK185" s="141">
        <f>SUM(BK186:BK187)</f>
        <v>0</v>
      </c>
    </row>
    <row r="186" spans="1:65" s="2" customFormat="1" ht="16.5" customHeight="1">
      <c r="A186" s="32"/>
      <c r="B186" s="144"/>
      <c r="C186" s="145" t="s">
        <v>228</v>
      </c>
      <c r="D186" s="145" t="s">
        <v>143</v>
      </c>
      <c r="E186" s="146" t="s">
        <v>273</v>
      </c>
      <c r="F186" s="147" t="s">
        <v>274</v>
      </c>
      <c r="G186" s="148" t="s">
        <v>146</v>
      </c>
      <c r="H186" s="149">
        <v>202.71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42</v>
      </c>
      <c r="O186" s="58"/>
      <c r="P186" s="155">
        <f>O186*H186</f>
        <v>0</v>
      </c>
      <c r="Q186" s="155">
        <v>0.277</v>
      </c>
      <c r="R186" s="155">
        <f>Q186*H186</f>
        <v>56.150670000000005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147</v>
      </c>
      <c r="AT186" s="157" t="s">
        <v>143</v>
      </c>
      <c r="AU186" s="157" t="s">
        <v>87</v>
      </c>
      <c r="AY186" s="17" t="s">
        <v>141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85</v>
      </c>
      <c r="BK186" s="158">
        <f>ROUND(I186*H186,2)</f>
        <v>0</v>
      </c>
      <c r="BL186" s="17" t="s">
        <v>147</v>
      </c>
      <c r="BM186" s="157" t="s">
        <v>275</v>
      </c>
    </row>
    <row r="187" spans="1:65" s="2" customFormat="1" ht="16.5" customHeight="1">
      <c r="A187" s="32"/>
      <c r="B187" s="144"/>
      <c r="C187" s="145" t="s">
        <v>233</v>
      </c>
      <c r="D187" s="145" t="s">
        <v>143</v>
      </c>
      <c r="E187" s="146" t="s">
        <v>277</v>
      </c>
      <c r="F187" s="147" t="s">
        <v>278</v>
      </c>
      <c r="G187" s="148" t="s">
        <v>146</v>
      </c>
      <c r="H187" s="149">
        <v>202.71</v>
      </c>
      <c r="I187" s="150"/>
      <c r="J187" s="151">
        <f>ROUND(I187*H187,2)</f>
        <v>0</v>
      </c>
      <c r="K187" s="152"/>
      <c r="L187" s="33"/>
      <c r="M187" s="153" t="s">
        <v>1</v>
      </c>
      <c r="N187" s="154" t="s">
        <v>42</v>
      </c>
      <c r="O187" s="58"/>
      <c r="P187" s="155">
        <f>O187*H187</f>
        <v>0</v>
      </c>
      <c r="Q187" s="155">
        <v>0.322</v>
      </c>
      <c r="R187" s="155">
        <f>Q187*H187</f>
        <v>65.27262</v>
      </c>
      <c r="S187" s="155">
        <v>0</v>
      </c>
      <c r="T187" s="15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147</v>
      </c>
      <c r="AT187" s="157" t="s">
        <v>143</v>
      </c>
      <c r="AU187" s="157" t="s">
        <v>87</v>
      </c>
      <c r="AY187" s="17" t="s">
        <v>141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85</v>
      </c>
      <c r="BK187" s="158">
        <f>ROUND(I187*H187,2)</f>
        <v>0</v>
      </c>
      <c r="BL187" s="17" t="s">
        <v>147</v>
      </c>
      <c r="BM187" s="157" t="s">
        <v>279</v>
      </c>
    </row>
    <row r="188" spans="2:63" s="12" customFormat="1" ht="22.9" customHeight="1">
      <c r="B188" s="131"/>
      <c r="D188" s="132" t="s">
        <v>76</v>
      </c>
      <c r="E188" s="142" t="s">
        <v>172</v>
      </c>
      <c r="F188" s="142" t="s">
        <v>292</v>
      </c>
      <c r="I188" s="134"/>
      <c r="J188" s="143">
        <f>BK188</f>
        <v>0</v>
      </c>
      <c r="L188" s="131"/>
      <c r="M188" s="136"/>
      <c r="N188" s="137"/>
      <c r="O188" s="137"/>
      <c r="P188" s="138">
        <f>SUM(P189:P208)</f>
        <v>0</v>
      </c>
      <c r="Q188" s="137"/>
      <c r="R188" s="138">
        <f>SUM(R189:R208)</f>
        <v>24.026026100000003</v>
      </c>
      <c r="S188" s="137"/>
      <c r="T188" s="139">
        <f>SUM(T189:T208)</f>
        <v>0</v>
      </c>
      <c r="AR188" s="132" t="s">
        <v>85</v>
      </c>
      <c r="AT188" s="140" t="s">
        <v>76</v>
      </c>
      <c r="AU188" s="140" t="s">
        <v>85</v>
      </c>
      <c r="AY188" s="132" t="s">
        <v>141</v>
      </c>
      <c r="BK188" s="141">
        <f>SUM(BK189:BK208)</f>
        <v>0</v>
      </c>
    </row>
    <row r="189" spans="1:65" s="2" customFormat="1" ht="16.5" customHeight="1">
      <c r="A189" s="32"/>
      <c r="B189" s="144"/>
      <c r="C189" s="145" t="s">
        <v>239</v>
      </c>
      <c r="D189" s="145" t="s">
        <v>143</v>
      </c>
      <c r="E189" s="146" t="s">
        <v>294</v>
      </c>
      <c r="F189" s="147" t="s">
        <v>295</v>
      </c>
      <c r="G189" s="148" t="s">
        <v>146</v>
      </c>
      <c r="H189" s="149">
        <v>7.2</v>
      </c>
      <c r="I189" s="150"/>
      <c r="J189" s="151">
        <f>ROUND(I189*H189,2)</f>
        <v>0</v>
      </c>
      <c r="K189" s="152"/>
      <c r="L189" s="33"/>
      <c r="M189" s="153" t="s">
        <v>1</v>
      </c>
      <c r="N189" s="154" t="s">
        <v>42</v>
      </c>
      <c r="O189" s="58"/>
      <c r="P189" s="155">
        <f>O189*H189</f>
        <v>0</v>
      </c>
      <c r="Q189" s="155">
        <v>0.056</v>
      </c>
      <c r="R189" s="155">
        <f>Q189*H189</f>
        <v>0.4032</v>
      </c>
      <c r="S189" s="155">
        <v>0</v>
      </c>
      <c r="T189" s="156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7" t="s">
        <v>147</v>
      </c>
      <c r="AT189" s="157" t="s">
        <v>143</v>
      </c>
      <c r="AU189" s="157" t="s">
        <v>87</v>
      </c>
      <c r="AY189" s="17" t="s">
        <v>141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7" t="s">
        <v>85</v>
      </c>
      <c r="BK189" s="158">
        <f>ROUND(I189*H189,2)</f>
        <v>0</v>
      </c>
      <c r="BL189" s="17" t="s">
        <v>147</v>
      </c>
      <c r="BM189" s="157" t="s">
        <v>296</v>
      </c>
    </row>
    <row r="190" spans="1:65" s="2" customFormat="1" ht="16.5" customHeight="1">
      <c r="A190" s="32"/>
      <c r="B190" s="144"/>
      <c r="C190" s="145" t="s">
        <v>245</v>
      </c>
      <c r="D190" s="145" t="s">
        <v>143</v>
      </c>
      <c r="E190" s="146" t="s">
        <v>300</v>
      </c>
      <c r="F190" s="147" t="s">
        <v>301</v>
      </c>
      <c r="G190" s="148" t="s">
        <v>302</v>
      </c>
      <c r="H190" s="149">
        <v>4</v>
      </c>
      <c r="I190" s="150"/>
      <c r="J190" s="151">
        <f>ROUND(I190*H190,2)</f>
        <v>0</v>
      </c>
      <c r="K190" s="152"/>
      <c r="L190" s="33"/>
      <c r="M190" s="153" t="s">
        <v>1</v>
      </c>
      <c r="N190" s="154" t="s">
        <v>42</v>
      </c>
      <c r="O190" s="58"/>
      <c r="P190" s="155">
        <f>O190*H190</f>
        <v>0</v>
      </c>
      <c r="Q190" s="155">
        <v>0.0415</v>
      </c>
      <c r="R190" s="155">
        <f>Q190*H190</f>
        <v>0.166</v>
      </c>
      <c r="S190" s="155">
        <v>0</v>
      </c>
      <c r="T190" s="15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147</v>
      </c>
      <c r="AT190" s="157" t="s">
        <v>143</v>
      </c>
      <c r="AU190" s="157" t="s">
        <v>87</v>
      </c>
      <c r="AY190" s="17" t="s">
        <v>141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7" t="s">
        <v>85</v>
      </c>
      <c r="BK190" s="158">
        <f>ROUND(I190*H190,2)</f>
        <v>0</v>
      </c>
      <c r="BL190" s="17" t="s">
        <v>147</v>
      </c>
      <c r="BM190" s="157" t="s">
        <v>714</v>
      </c>
    </row>
    <row r="191" spans="1:65" s="2" customFormat="1" ht="24.2" customHeight="1">
      <c r="A191" s="32"/>
      <c r="B191" s="144"/>
      <c r="C191" s="145" t="s">
        <v>7</v>
      </c>
      <c r="D191" s="145" t="s">
        <v>143</v>
      </c>
      <c r="E191" s="146" t="s">
        <v>315</v>
      </c>
      <c r="F191" s="147" t="s">
        <v>316</v>
      </c>
      <c r="G191" s="148" t="s">
        <v>146</v>
      </c>
      <c r="H191" s="149">
        <v>63.8</v>
      </c>
      <c r="I191" s="150"/>
      <c r="J191" s="151">
        <f>ROUND(I191*H191,2)</f>
        <v>0</v>
      </c>
      <c r="K191" s="152"/>
      <c r="L191" s="33"/>
      <c r="M191" s="153" t="s">
        <v>1</v>
      </c>
      <c r="N191" s="154" t="s">
        <v>42</v>
      </c>
      <c r="O191" s="58"/>
      <c r="P191" s="155">
        <f>O191*H191</f>
        <v>0</v>
      </c>
      <c r="Q191" s="155">
        <v>0.0303</v>
      </c>
      <c r="R191" s="155">
        <f>Q191*H191</f>
        <v>1.9331399999999999</v>
      </c>
      <c r="S191" s="155">
        <v>0</v>
      </c>
      <c r="T191" s="15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7" t="s">
        <v>147</v>
      </c>
      <c r="AT191" s="157" t="s">
        <v>143</v>
      </c>
      <c r="AU191" s="157" t="s">
        <v>87</v>
      </c>
      <c r="AY191" s="17" t="s">
        <v>141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7" t="s">
        <v>85</v>
      </c>
      <c r="BK191" s="158">
        <f>ROUND(I191*H191,2)</f>
        <v>0</v>
      </c>
      <c r="BL191" s="17" t="s">
        <v>147</v>
      </c>
      <c r="BM191" s="157" t="s">
        <v>317</v>
      </c>
    </row>
    <row r="192" spans="2:51" s="15" customFormat="1" ht="11.25">
      <c r="B192" s="176"/>
      <c r="D192" s="160" t="s">
        <v>149</v>
      </c>
      <c r="E192" s="177" t="s">
        <v>1</v>
      </c>
      <c r="F192" s="178" t="s">
        <v>318</v>
      </c>
      <c r="H192" s="177" t="s">
        <v>1</v>
      </c>
      <c r="I192" s="179"/>
      <c r="L192" s="176"/>
      <c r="M192" s="180"/>
      <c r="N192" s="181"/>
      <c r="O192" s="181"/>
      <c r="P192" s="181"/>
      <c r="Q192" s="181"/>
      <c r="R192" s="181"/>
      <c r="S192" s="181"/>
      <c r="T192" s="182"/>
      <c r="AT192" s="177" t="s">
        <v>149</v>
      </c>
      <c r="AU192" s="177" t="s">
        <v>87</v>
      </c>
      <c r="AV192" s="15" t="s">
        <v>85</v>
      </c>
      <c r="AW192" s="15" t="s">
        <v>32</v>
      </c>
      <c r="AX192" s="15" t="s">
        <v>77</v>
      </c>
      <c r="AY192" s="177" t="s">
        <v>141</v>
      </c>
    </row>
    <row r="193" spans="2:51" s="13" customFormat="1" ht="11.25">
      <c r="B193" s="159"/>
      <c r="D193" s="160" t="s">
        <v>149</v>
      </c>
      <c r="E193" s="161" t="s">
        <v>1</v>
      </c>
      <c r="F193" s="162" t="s">
        <v>814</v>
      </c>
      <c r="H193" s="163">
        <v>63.8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149</v>
      </c>
      <c r="AU193" s="161" t="s">
        <v>87</v>
      </c>
      <c r="AV193" s="13" t="s">
        <v>87</v>
      </c>
      <c r="AW193" s="13" t="s">
        <v>32</v>
      </c>
      <c r="AX193" s="13" t="s">
        <v>77</v>
      </c>
      <c r="AY193" s="161" t="s">
        <v>141</v>
      </c>
    </row>
    <row r="194" spans="2:51" s="14" customFormat="1" ht="11.25">
      <c r="B194" s="168"/>
      <c r="D194" s="160" t="s">
        <v>149</v>
      </c>
      <c r="E194" s="169" t="s">
        <v>1</v>
      </c>
      <c r="F194" s="170" t="s">
        <v>151</v>
      </c>
      <c r="H194" s="171">
        <v>63.8</v>
      </c>
      <c r="I194" s="172"/>
      <c r="L194" s="168"/>
      <c r="M194" s="173"/>
      <c r="N194" s="174"/>
      <c r="O194" s="174"/>
      <c r="P194" s="174"/>
      <c r="Q194" s="174"/>
      <c r="R194" s="174"/>
      <c r="S194" s="174"/>
      <c r="T194" s="175"/>
      <c r="AT194" s="169" t="s">
        <v>149</v>
      </c>
      <c r="AU194" s="169" t="s">
        <v>87</v>
      </c>
      <c r="AV194" s="14" t="s">
        <v>147</v>
      </c>
      <c r="AW194" s="14" t="s">
        <v>32</v>
      </c>
      <c r="AX194" s="14" t="s">
        <v>85</v>
      </c>
      <c r="AY194" s="169" t="s">
        <v>141</v>
      </c>
    </row>
    <row r="195" spans="1:65" s="2" customFormat="1" ht="16.5" customHeight="1">
      <c r="A195" s="32"/>
      <c r="B195" s="144"/>
      <c r="C195" s="145" t="s">
        <v>256</v>
      </c>
      <c r="D195" s="145" t="s">
        <v>143</v>
      </c>
      <c r="E195" s="146" t="s">
        <v>321</v>
      </c>
      <c r="F195" s="147" t="s">
        <v>322</v>
      </c>
      <c r="G195" s="148" t="s">
        <v>146</v>
      </c>
      <c r="H195" s="149">
        <v>3.12</v>
      </c>
      <c r="I195" s="150"/>
      <c r="J195" s="151">
        <f>ROUND(I195*H195,2)</f>
        <v>0</v>
      </c>
      <c r="K195" s="152"/>
      <c r="L195" s="33"/>
      <c r="M195" s="153" t="s">
        <v>1</v>
      </c>
      <c r="N195" s="154" t="s">
        <v>42</v>
      </c>
      <c r="O195" s="58"/>
      <c r="P195" s="155">
        <f>O195*H195</f>
        <v>0</v>
      </c>
      <c r="Q195" s="155">
        <v>0.008</v>
      </c>
      <c r="R195" s="155">
        <f>Q195*H195</f>
        <v>0.024960000000000003</v>
      </c>
      <c r="S195" s="155">
        <v>0</v>
      </c>
      <c r="T195" s="15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7" t="s">
        <v>147</v>
      </c>
      <c r="AT195" s="157" t="s">
        <v>143</v>
      </c>
      <c r="AU195" s="157" t="s">
        <v>87</v>
      </c>
      <c r="AY195" s="17" t="s">
        <v>141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7" t="s">
        <v>85</v>
      </c>
      <c r="BK195" s="158">
        <f>ROUND(I195*H195,2)</f>
        <v>0</v>
      </c>
      <c r="BL195" s="17" t="s">
        <v>147</v>
      </c>
      <c r="BM195" s="157" t="s">
        <v>323</v>
      </c>
    </row>
    <row r="196" spans="2:51" s="15" customFormat="1" ht="11.25">
      <c r="B196" s="176"/>
      <c r="D196" s="160" t="s">
        <v>149</v>
      </c>
      <c r="E196" s="177" t="s">
        <v>1</v>
      </c>
      <c r="F196" s="178" t="s">
        <v>164</v>
      </c>
      <c r="H196" s="177" t="s">
        <v>1</v>
      </c>
      <c r="I196" s="179"/>
      <c r="L196" s="176"/>
      <c r="M196" s="180"/>
      <c r="N196" s="181"/>
      <c r="O196" s="181"/>
      <c r="P196" s="181"/>
      <c r="Q196" s="181"/>
      <c r="R196" s="181"/>
      <c r="S196" s="181"/>
      <c r="T196" s="182"/>
      <c r="AT196" s="177" t="s">
        <v>149</v>
      </c>
      <c r="AU196" s="177" t="s">
        <v>87</v>
      </c>
      <c r="AV196" s="15" t="s">
        <v>85</v>
      </c>
      <c r="AW196" s="15" t="s">
        <v>32</v>
      </c>
      <c r="AX196" s="15" t="s">
        <v>77</v>
      </c>
      <c r="AY196" s="177" t="s">
        <v>141</v>
      </c>
    </row>
    <row r="197" spans="2:51" s="13" customFormat="1" ht="11.25">
      <c r="B197" s="159"/>
      <c r="D197" s="160" t="s">
        <v>149</v>
      </c>
      <c r="E197" s="161" t="s">
        <v>1</v>
      </c>
      <c r="F197" s="162" t="s">
        <v>249</v>
      </c>
      <c r="H197" s="163">
        <v>2.4</v>
      </c>
      <c r="I197" s="164"/>
      <c r="L197" s="159"/>
      <c r="M197" s="165"/>
      <c r="N197" s="166"/>
      <c r="O197" s="166"/>
      <c r="P197" s="166"/>
      <c r="Q197" s="166"/>
      <c r="R197" s="166"/>
      <c r="S197" s="166"/>
      <c r="T197" s="167"/>
      <c r="AT197" s="161" t="s">
        <v>149</v>
      </c>
      <c r="AU197" s="161" t="s">
        <v>87</v>
      </c>
      <c r="AV197" s="13" t="s">
        <v>87</v>
      </c>
      <c r="AW197" s="13" t="s">
        <v>32</v>
      </c>
      <c r="AX197" s="13" t="s">
        <v>77</v>
      </c>
      <c r="AY197" s="161" t="s">
        <v>141</v>
      </c>
    </row>
    <row r="198" spans="2:51" s="13" customFormat="1" ht="11.25">
      <c r="B198" s="159"/>
      <c r="D198" s="160" t="s">
        <v>149</v>
      </c>
      <c r="E198" s="161" t="s">
        <v>1</v>
      </c>
      <c r="F198" s="162" t="s">
        <v>324</v>
      </c>
      <c r="H198" s="163">
        <v>0.72</v>
      </c>
      <c r="I198" s="164"/>
      <c r="L198" s="159"/>
      <c r="M198" s="165"/>
      <c r="N198" s="166"/>
      <c r="O198" s="166"/>
      <c r="P198" s="166"/>
      <c r="Q198" s="166"/>
      <c r="R198" s="166"/>
      <c r="S198" s="166"/>
      <c r="T198" s="167"/>
      <c r="AT198" s="161" t="s">
        <v>149</v>
      </c>
      <c r="AU198" s="161" t="s">
        <v>87</v>
      </c>
      <c r="AV198" s="13" t="s">
        <v>87</v>
      </c>
      <c r="AW198" s="13" t="s">
        <v>32</v>
      </c>
      <c r="AX198" s="13" t="s">
        <v>77</v>
      </c>
      <c r="AY198" s="161" t="s">
        <v>141</v>
      </c>
    </row>
    <row r="199" spans="2:51" s="14" customFormat="1" ht="11.25">
      <c r="B199" s="168"/>
      <c r="D199" s="160" t="s">
        <v>149</v>
      </c>
      <c r="E199" s="169" t="s">
        <v>1</v>
      </c>
      <c r="F199" s="170" t="s">
        <v>151</v>
      </c>
      <c r="H199" s="171">
        <v>3.12</v>
      </c>
      <c r="I199" s="172"/>
      <c r="L199" s="168"/>
      <c r="M199" s="173"/>
      <c r="N199" s="174"/>
      <c r="O199" s="174"/>
      <c r="P199" s="174"/>
      <c r="Q199" s="174"/>
      <c r="R199" s="174"/>
      <c r="S199" s="174"/>
      <c r="T199" s="175"/>
      <c r="AT199" s="169" t="s">
        <v>149</v>
      </c>
      <c r="AU199" s="169" t="s">
        <v>87</v>
      </c>
      <c r="AV199" s="14" t="s">
        <v>147</v>
      </c>
      <c r="AW199" s="14" t="s">
        <v>32</v>
      </c>
      <c r="AX199" s="14" t="s">
        <v>85</v>
      </c>
      <c r="AY199" s="169" t="s">
        <v>141</v>
      </c>
    </row>
    <row r="200" spans="1:65" s="2" customFormat="1" ht="16.5" customHeight="1">
      <c r="A200" s="32"/>
      <c r="B200" s="144"/>
      <c r="C200" s="145" t="s">
        <v>261</v>
      </c>
      <c r="D200" s="145" t="s">
        <v>143</v>
      </c>
      <c r="E200" s="146" t="s">
        <v>331</v>
      </c>
      <c r="F200" s="147" t="s">
        <v>332</v>
      </c>
      <c r="G200" s="148" t="s">
        <v>146</v>
      </c>
      <c r="H200" s="149">
        <v>202.71</v>
      </c>
      <c r="I200" s="150"/>
      <c r="J200" s="151">
        <f>ROUND(I200*H200,2)</f>
        <v>0</v>
      </c>
      <c r="K200" s="152"/>
      <c r="L200" s="33"/>
      <c r="M200" s="153" t="s">
        <v>1</v>
      </c>
      <c r="N200" s="154" t="s">
        <v>42</v>
      </c>
      <c r="O200" s="58"/>
      <c r="P200" s="155">
        <f>O200*H200</f>
        <v>0</v>
      </c>
      <c r="Q200" s="155">
        <v>0.0979</v>
      </c>
      <c r="R200" s="155">
        <f>Q200*H200</f>
        <v>19.845309</v>
      </c>
      <c r="S200" s="155">
        <v>0</v>
      </c>
      <c r="T200" s="15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7" t="s">
        <v>147</v>
      </c>
      <c r="AT200" s="157" t="s">
        <v>143</v>
      </c>
      <c r="AU200" s="157" t="s">
        <v>87</v>
      </c>
      <c r="AY200" s="17" t="s">
        <v>141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7" t="s">
        <v>85</v>
      </c>
      <c r="BK200" s="158">
        <f>ROUND(I200*H200,2)</f>
        <v>0</v>
      </c>
      <c r="BL200" s="17" t="s">
        <v>147</v>
      </c>
      <c r="BM200" s="157" t="s">
        <v>333</v>
      </c>
    </row>
    <row r="201" spans="1:65" s="2" customFormat="1" ht="16.5" customHeight="1">
      <c r="A201" s="32"/>
      <c r="B201" s="144"/>
      <c r="C201" s="145" t="s">
        <v>267</v>
      </c>
      <c r="D201" s="145" t="s">
        <v>143</v>
      </c>
      <c r="E201" s="146" t="s">
        <v>335</v>
      </c>
      <c r="F201" s="147" t="s">
        <v>336</v>
      </c>
      <c r="G201" s="148" t="s">
        <v>146</v>
      </c>
      <c r="H201" s="149">
        <v>202.71</v>
      </c>
      <c r="I201" s="150"/>
      <c r="J201" s="151">
        <f>ROUND(I201*H201,2)</f>
        <v>0</v>
      </c>
      <c r="K201" s="152"/>
      <c r="L201" s="33"/>
      <c r="M201" s="153" t="s">
        <v>1</v>
      </c>
      <c r="N201" s="154" t="s">
        <v>42</v>
      </c>
      <c r="O201" s="58"/>
      <c r="P201" s="155">
        <f>O201*H201</f>
        <v>0</v>
      </c>
      <c r="Q201" s="155">
        <v>0.00812</v>
      </c>
      <c r="R201" s="155">
        <f>Q201*H201</f>
        <v>1.6460052</v>
      </c>
      <c r="S201" s="155">
        <v>0</v>
      </c>
      <c r="T201" s="156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7" t="s">
        <v>147</v>
      </c>
      <c r="AT201" s="157" t="s">
        <v>143</v>
      </c>
      <c r="AU201" s="157" t="s">
        <v>87</v>
      </c>
      <c r="AY201" s="17" t="s">
        <v>141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7" t="s">
        <v>85</v>
      </c>
      <c r="BK201" s="158">
        <f>ROUND(I201*H201,2)</f>
        <v>0</v>
      </c>
      <c r="BL201" s="17" t="s">
        <v>147</v>
      </c>
      <c r="BM201" s="157" t="s">
        <v>337</v>
      </c>
    </row>
    <row r="202" spans="1:65" s="2" customFormat="1" ht="21.75" customHeight="1">
      <c r="A202" s="32"/>
      <c r="B202" s="144"/>
      <c r="C202" s="145" t="s">
        <v>272</v>
      </c>
      <c r="D202" s="145" t="s">
        <v>143</v>
      </c>
      <c r="E202" s="146" t="s">
        <v>339</v>
      </c>
      <c r="F202" s="147" t="s">
        <v>340</v>
      </c>
      <c r="G202" s="148" t="s">
        <v>211</v>
      </c>
      <c r="H202" s="149">
        <v>68.69</v>
      </c>
      <c r="I202" s="150"/>
      <c r="J202" s="151">
        <f>ROUND(I202*H202,2)</f>
        <v>0</v>
      </c>
      <c r="K202" s="152"/>
      <c r="L202" s="33"/>
      <c r="M202" s="153" t="s">
        <v>1</v>
      </c>
      <c r="N202" s="154" t="s">
        <v>42</v>
      </c>
      <c r="O202" s="58"/>
      <c r="P202" s="155">
        <f>O202*H202</f>
        <v>0</v>
      </c>
      <c r="Q202" s="155">
        <v>2E-05</v>
      </c>
      <c r="R202" s="155">
        <f>Q202*H202</f>
        <v>0.0013738</v>
      </c>
      <c r="S202" s="155">
        <v>0</v>
      </c>
      <c r="T202" s="15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147</v>
      </c>
      <c r="AT202" s="157" t="s">
        <v>143</v>
      </c>
      <c r="AU202" s="157" t="s">
        <v>87</v>
      </c>
      <c r="AY202" s="17" t="s">
        <v>141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7" t="s">
        <v>85</v>
      </c>
      <c r="BK202" s="158">
        <f>ROUND(I202*H202,2)</f>
        <v>0</v>
      </c>
      <c r="BL202" s="17" t="s">
        <v>147</v>
      </c>
      <c r="BM202" s="157" t="s">
        <v>341</v>
      </c>
    </row>
    <row r="203" spans="2:51" s="13" customFormat="1" ht="11.25">
      <c r="B203" s="159"/>
      <c r="D203" s="160" t="s">
        <v>149</v>
      </c>
      <c r="E203" s="161" t="s">
        <v>1</v>
      </c>
      <c r="F203" s="162" t="s">
        <v>777</v>
      </c>
      <c r="H203" s="163">
        <v>68.69</v>
      </c>
      <c r="I203" s="164"/>
      <c r="L203" s="159"/>
      <c r="M203" s="165"/>
      <c r="N203" s="166"/>
      <c r="O203" s="166"/>
      <c r="P203" s="166"/>
      <c r="Q203" s="166"/>
      <c r="R203" s="166"/>
      <c r="S203" s="166"/>
      <c r="T203" s="167"/>
      <c r="AT203" s="161" t="s">
        <v>149</v>
      </c>
      <c r="AU203" s="161" t="s">
        <v>87</v>
      </c>
      <c r="AV203" s="13" t="s">
        <v>87</v>
      </c>
      <c r="AW203" s="13" t="s">
        <v>32</v>
      </c>
      <c r="AX203" s="13" t="s">
        <v>77</v>
      </c>
      <c r="AY203" s="161" t="s">
        <v>141</v>
      </c>
    </row>
    <row r="204" spans="2:51" s="14" customFormat="1" ht="11.25">
      <c r="B204" s="168"/>
      <c r="D204" s="160" t="s">
        <v>149</v>
      </c>
      <c r="E204" s="169" t="s">
        <v>1</v>
      </c>
      <c r="F204" s="170" t="s">
        <v>151</v>
      </c>
      <c r="H204" s="171">
        <v>68.69</v>
      </c>
      <c r="I204" s="172"/>
      <c r="L204" s="168"/>
      <c r="M204" s="173"/>
      <c r="N204" s="174"/>
      <c r="O204" s="174"/>
      <c r="P204" s="174"/>
      <c r="Q204" s="174"/>
      <c r="R204" s="174"/>
      <c r="S204" s="174"/>
      <c r="T204" s="175"/>
      <c r="AT204" s="169" t="s">
        <v>149</v>
      </c>
      <c r="AU204" s="169" t="s">
        <v>87</v>
      </c>
      <c r="AV204" s="14" t="s">
        <v>147</v>
      </c>
      <c r="AW204" s="14" t="s">
        <v>32</v>
      </c>
      <c r="AX204" s="14" t="s">
        <v>85</v>
      </c>
      <c r="AY204" s="169" t="s">
        <v>141</v>
      </c>
    </row>
    <row r="205" spans="1:65" s="2" customFormat="1" ht="16.5" customHeight="1">
      <c r="A205" s="32"/>
      <c r="B205" s="144"/>
      <c r="C205" s="145" t="s">
        <v>276</v>
      </c>
      <c r="D205" s="145" t="s">
        <v>143</v>
      </c>
      <c r="E205" s="146" t="s">
        <v>344</v>
      </c>
      <c r="F205" s="147" t="s">
        <v>345</v>
      </c>
      <c r="G205" s="148" t="s">
        <v>211</v>
      </c>
      <c r="H205" s="149">
        <v>67.09</v>
      </c>
      <c r="I205" s="150"/>
      <c r="J205" s="151">
        <f>ROUND(I205*H205,2)</f>
        <v>0</v>
      </c>
      <c r="K205" s="152"/>
      <c r="L205" s="33"/>
      <c r="M205" s="153" t="s">
        <v>1</v>
      </c>
      <c r="N205" s="154" t="s">
        <v>42</v>
      </c>
      <c r="O205" s="58"/>
      <c r="P205" s="155">
        <f>O205*H205</f>
        <v>0</v>
      </c>
      <c r="Q205" s="155">
        <v>5E-05</v>
      </c>
      <c r="R205" s="155">
        <f>Q205*H205</f>
        <v>0.0033545000000000003</v>
      </c>
      <c r="S205" s="155">
        <v>0</v>
      </c>
      <c r="T205" s="156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7" t="s">
        <v>147</v>
      </c>
      <c r="AT205" s="157" t="s">
        <v>143</v>
      </c>
      <c r="AU205" s="157" t="s">
        <v>87</v>
      </c>
      <c r="AY205" s="17" t="s">
        <v>141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7" t="s">
        <v>85</v>
      </c>
      <c r="BK205" s="158">
        <f>ROUND(I205*H205,2)</f>
        <v>0</v>
      </c>
      <c r="BL205" s="17" t="s">
        <v>147</v>
      </c>
      <c r="BM205" s="157" t="s">
        <v>346</v>
      </c>
    </row>
    <row r="206" spans="1:65" s="2" customFormat="1" ht="16.5" customHeight="1">
      <c r="A206" s="32"/>
      <c r="B206" s="144"/>
      <c r="C206" s="145" t="s">
        <v>280</v>
      </c>
      <c r="D206" s="145" t="s">
        <v>143</v>
      </c>
      <c r="E206" s="146" t="s">
        <v>348</v>
      </c>
      <c r="F206" s="147" t="s">
        <v>349</v>
      </c>
      <c r="G206" s="148" t="s">
        <v>211</v>
      </c>
      <c r="H206" s="149">
        <v>67.09</v>
      </c>
      <c r="I206" s="150"/>
      <c r="J206" s="151">
        <f>ROUND(I206*H206,2)</f>
        <v>0</v>
      </c>
      <c r="K206" s="152"/>
      <c r="L206" s="33"/>
      <c r="M206" s="153" t="s">
        <v>1</v>
      </c>
      <c r="N206" s="154" t="s">
        <v>42</v>
      </c>
      <c r="O206" s="58"/>
      <c r="P206" s="155">
        <f>O206*H206</f>
        <v>0</v>
      </c>
      <c r="Q206" s="155">
        <v>4E-05</v>
      </c>
      <c r="R206" s="155">
        <f>Q206*H206</f>
        <v>0.0026836000000000004</v>
      </c>
      <c r="S206" s="155">
        <v>0</v>
      </c>
      <c r="T206" s="15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147</v>
      </c>
      <c r="AT206" s="157" t="s">
        <v>143</v>
      </c>
      <c r="AU206" s="157" t="s">
        <v>87</v>
      </c>
      <c r="AY206" s="17" t="s">
        <v>141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7" t="s">
        <v>85</v>
      </c>
      <c r="BK206" s="158">
        <f>ROUND(I206*H206,2)</f>
        <v>0</v>
      </c>
      <c r="BL206" s="17" t="s">
        <v>147</v>
      </c>
      <c r="BM206" s="157" t="s">
        <v>350</v>
      </c>
    </row>
    <row r="207" spans="2:51" s="13" customFormat="1" ht="11.25">
      <c r="B207" s="159"/>
      <c r="D207" s="160" t="s">
        <v>149</v>
      </c>
      <c r="E207" s="161" t="s">
        <v>1</v>
      </c>
      <c r="F207" s="162" t="s">
        <v>815</v>
      </c>
      <c r="H207" s="163">
        <v>67.09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149</v>
      </c>
      <c r="AU207" s="161" t="s">
        <v>87</v>
      </c>
      <c r="AV207" s="13" t="s">
        <v>87</v>
      </c>
      <c r="AW207" s="13" t="s">
        <v>32</v>
      </c>
      <c r="AX207" s="13" t="s">
        <v>77</v>
      </c>
      <c r="AY207" s="161" t="s">
        <v>141</v>
      </c>
    </row>
    <row r="208" spans="2:51" s="14" customFormat="1" ht="11.25">
      <c r="B208" s="168"/>
      <c r="D208" s="160" t="s">
        <v>149</v>
      </c>
      <c r="E208" s="169" t="s">
        <v>1</v>
      </c>
      <c r="F208" s="170" t="s">
        <v>151</v>
      </c>
      <c r="H208" s="171">
        <v>67.09</v>
      </c>
      <c r="I208" s="172"/>
      <c r="L208" s="168"/>
      <c r="M208" s="173"/>
      <c r="N208" s="174"/>
      <c r="O208" s="174"/>
      <c r="P208" s="174"/>
      <c r="Q208" s="174"/>
      <c r="R208" s="174"/>
      <c r="S208" s="174"/>
      <c r="T208" s="175"/>
      <c r="AT208" s="169" t="s">
        <v>149</v>
      </c>
      <c r="AU208" s="169" t="s">
        <v>87</v>
      </c>
      <c r="AV208" s="14" t="s">
        <v>147</v>
      </c>
      <c r="AW208" s="14" t="s">
        <v>32</v>
      </c>
      <c r="AX208" s="14" t="s">
        <v>85</v>
      </c>
      <c r="AY208" s="169" t="s">
        <v>141</v>
      </c>
    </row>
    <row r="209" spans="2:63" s="12" customFormat="1" ht="22.9" customHeight="1">
      <c r="B209" s="131"/>
      <c r="D209" s="132" t="s">
        <v>76</v>
      </c>
      <c r="E209" s="142" t="s">
        <v>187</v>
      </c>
      <c r="F209" s="142" t="s">
        <v>431</v>
      </c>
      <c r="I209" s="134"/>
      <c r="J209" s="143">
        <f>BK209</f>
        <v>0</v>
      </c>
      <c r="L209" s="131"/>
      <c r="M209" s="136"/>
      <c r="N209" s="137"/>
      <c r="O209" s="137"/>
      <c r="P209" s="138">
        <f>SUM(P210:P228)</f>
        <v>0</v>
      </c>
      <c r="Q209" s="137"/>
      <c r="R209" s="138">
        <f>SUM(R210:R228)</f>
        <v>0.021141300000000002</v>
      </c>
      <c r="S209" s="137"/>
      <c r="T209" s="139">
        <f>SUM(T210:T228)</f>
        <v>1.564</v>
      </c>
      <c r="AR209" s="132" t="s">
        <v>85</v>
      </c>
      <c r="AT209" s="140" t="s">
        <v>76</v>
      </c>
      <c r="AU209" s="140" t="s">
        <v>85</v>
      </c>
      <c r="AY209" s="132" t="s">
        <v>141</v>
      </c>
      <c r="BK209" s="141">
        <f>SUM(BK210:BK228)</f>
        <v>0</v>
      </c>
    </row>
    <row r="210" spans="1:65" s="2" customFormat="1" ht="16.5" customHeight="1">
      <c r="A210" s="32"/>
      <c r="B210" s="144"/>
      <c r="C210" s="145" t="s">
        <v>284</v>
      </c>
      <c r="D210" s="145" t="s">
        <v>143</v>
      </c>
      <c r="E210" s="146" t="s">
        <v>438</v>
      </c>
      <c r="F210" s="147" t="s">
        <v>439</v>
      </c>
      <c r="G210" s="148" t="s">
        <v>146</v>
      </c>
      <c r="H210" s="149">
        <v>202.71</v>
      </c>
      <c r="I210" s="150"/>
      <c r="J210" s="151">
        <f>ROUND(I210*H210,2)</f>
        <v>0</v>
      </c>
      <c r="K210" s="152"/>
      <c r="L210" s="33"/>
      <c r="M210" s="153" t="s">
        <v>1</v>
      </c>
      <c r="N210" s="154" t="s">
        <v>42</v>
      </c>
      <c r="O210" s="58"/>
      <c r="P210" s="155">
        <f>O210*H210</f>
        <v>0</v>
      </c>
      <c r="Q210" s="155">
        <v>3E-05</v>
      </c>
      <c r="R210" s="155">
        <f>Q210*H210</f>
        <v>0.0060813</v>
      </c>
      <c r="S210" s="155">
        <v>0</v>
      </c>
      <c r="T210" s="15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147</v>
      </c>
      <c r="AT210" s="157" t="s">
        <v>143</v>
      </c>
      <c r="AU210" s="157" t="s">
        <v>87</v>
      </c>
      <c r="AY210" s="17" t="s">
        <v>141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7" t="s">
        <v>85</v>
      </c>
      <c r="BK210" s="158">
        <f>ROUND(I210*H210,2)</f>
        <v>0</v>
      </c>
      <c r="BL210" s="17" t="s">
        <v>147</v>
      </c>
      <c r="BM210" s="157" t="s">
        <v>440</v>
      </c>
    </row>
    <row r="211" spans="1:65" s="2" customFormat="1" ht="16.5" customHeight="1">
      <c r="A211" s="32"/>
      <c r="B211" s="144"/>
      <c r="C211" s="145" t="s">
        <v>288</v>
      </c>
      <c r="D211" s="145" t="s">
        <v>143</v>
      </c>
      <c r="E211" s="146" t="s">
        <v>442</v>
      </c>
      <c r="F211" s="147" t="s">
        <v>443</v>
      </c>
      <c r="G211" s="148" t="s">
        <v>302</v>
      </c>
      <c r="H211" s="149">
        <v>2</v>
      </c>
      <c r="I211" s="150"/>
      <c r="J211" s="151">
        <f>ROUND(I211*H211,2)</f>
        <v>0</v>
      </c>
      <c r="K211" s="152"/>
      <c r="L211" s="33"/>
      <c r="M211" s="153" t="s">
        <v>1</v>
      </c>
      <c r="N211" s="154" t="s">
        <v>42</v>
      </c>
      <c r="O211" s="58"/>
      <c r="P211" s="155">
        <f>O211*H211</f>
        <v>0</v>
      </c>
      <c r="Q211" s="155">
        <v>0.00015</v>
      </c>
      <c r="R211" s="155">
        <f>Q211*H211</f>
        <v>0.0003</v>
      </c>
      <c r="S211" s="155">
        <v>0</v>
      </c>
      <c r="T211" s="156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7" t="s">
        <v>147</v>
      </c>
      <c r="AT211" s="157" t="s">
        <v>143</v>
      </c>
      <c r="AU211" s="157" t="s">
        <v>87</v>
      </c>
      <c r="AY211" s="17" t="s">
        <v>141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7" t="s">
        <v>85</v>
      </c>
      <c r="BK211" s="158">
        <f>ROUND(I211*H211,2)</f>
        <v>0</v>
      </c>
      <c r="BL211" s="17" t="s">
        <v>147</v>
      </c>
      <c r="BM211" s="157" t="s">
        <v>444</v>
      </c>
    </row>
    <row r="212" spans="1:65" s="2" customFormat="1" ht="16.5" customHeight="1">
      <c r="A212" s="32"/>
      <c r="B212" s="144"/>
      <c r="C212" s="183" t="s">
        <v>293</v>
      </c>
      <c r="D212" s="183" t="s">
        <v>359</v>
      </c>
      <c r="E212" s="184" t="s">
        <v>446</v>
      </c>
      <c r="F212" s="185" t="s">
        <v>447</v>
      </c>
      <c r="G212" s="186" t="s">
        <v>196</v>
      </c>
      <c r="H212" s="187">
        <v>0.013</v>
      </c>
      <c r="I212" s="188"/>
      <c r="J212" s="189">
        <f>ROUND(I212*H212,2)</f>
        <v>0</v>
      </c>
      <c r="K212" s="190"/>
      <c r="L212" s="191"/>
      <c r="M212" s="192" t="s">
        <v>1</v>
      </c>
      <c r="N212" s="193" t="s">
        <v>42</v>
      </c>
      <c r="O212" s="58"/>
      <c r="P212" s="155">
        <f>O212*H212</f>
        <v>0</v>
      </c>
      <c r="Q212" s="155">
        <v>1</v>
      </c>
      <c r="R212" s="155">
        <f>Q212*H212</f>
        <v>0.013</v>
      </c>
      <c r="S212" s="155">
        <v>0</v>
      </c>
      <c r="T212" s="15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183</v>
      </c>
      <c r="AT212" s="157" t="s">
        <v>359</v>
      </c>
      <c r="AU212" s="157" t="s">
        <v>87</v>
      </c>
      <c r="AY212" s="17" t="s">
        <v>141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7" t="s">
        <v>85</v>
      </c>
      <c r="BK212" s="158">
        <f>ROUND(I212*H212,2)</f>
        <v>0</v>
      </c>
      <c r="BL212" s="17" t="s">
        <v>147</v>
      </c>
      <c r="BM212" s="157" t="s">
        <v>448</v>
      </c>
    </row>
    <row r="213" spans="2:51" s="13" customFormat="1" ht="11.25">
      <c r="B213" s="159"/>
      <c r="D213" s="160" t="s">
        <v>149</v>
      </c>
      <c r="E213" s="161" t="s">
        <v>1</v>
      </c>
      <c r="F213" s="162" t="s">
        <v>449</v>
      </c>
      <c r="H213" s="163">
        <v>0.013</v>
      </c>
      <c r="I213" s="164"/>
      <c r="L213" s="159"/>
      <c r="M213" s="165"/>
      <c r="N213" s="166"/>
      <c r="O213" s="166"/>
      <c r="P213" s="166"/>
      <c r="Q213" s="166"/>
      <c r="R213" s="166"/>
      <c r="S213" s="166"/>
      <c r="T213" s="167"/>
      <c r="AT213" s="161" t="s">
        <v>149</v>
      </c>
      <c r="AU213" s="161" t="s">
        <v>87</v>
      </c>
      <c r="AV213" s="13" t="s">
        <v>87</v>
      </c>
      <c r="AW213" s="13" t="s">
        <v>32</v>
      </c>
      <c r="AX213" s="13" t="s">
        <v>77</v>
      </c>
      <c r="AY213" s="161" t="s">
        <v>141</v>
      </c>
    </row>
    <row r="214" spans="2:51" s="14" customFormat="1" ht="11.25">
      <c r="B214" s="168"/>
      <c r="D214" s="160" t="s">
        <v>149</v>
      </c>
      <c r="E214" s="169" t="s">
        <v>1</v>
      </c>
      <c r="F214" s="170" t="s">
        <v>151</v>
      </c>
      <c r="H214" s="171">
        <v>0.013</v>
      </c>
      <c r="I214" s="172"/>
      <c r="L214" s="168"/>
      <c r="M214" s="173"/>
      <c r="N214" s="174"/>
      <c r="O214" s="174"/>
      <c r="P214" s="174"/>
      <c r="Q214" s="174"/>
      <c r="R214" s="174"/>
      <c r="S214" s="174"/>
      <c r="T214" s="175"/>
      <c r="AT214" s="169" t="s">
        <v>149</v>
      </c>
      <c r="AU214" s="169" t="s">
        <v>87</v>
      </c>
      <c r="AV214" s="14" t="s">
        <v>147</v>
      </c>
      <c r="AW214" s="14" t="s">
        <v>32</v>
      </c>
      <c r="AX214" s="14" t="s">
        <v>85</v>
      </c>
      <c r="AY214" s="169" t="s">
        <v>141</v>
      </c>
    </row>
    <row r="215" spans="1:65" s="2" customFormat="1" ht="16.5" customHeight="1">
      <c r="A215" s="32"/>
      <c r="B215" s="144"/>
      <c r="C215" s="145" t="s">
        <v>299</v>
      </c>
      <c r="D215" s="145" t="s">
        <v>143</v>
      </c>
      <c r="E215" s="146" t="s">
        <v>451</v>
      </c>
      <c r="F215" s="147" t="s">
        <v>452</v>
      </c>
      <c r="G215" s="148" t="s">
        <v>302</v>
      </c>
      <c r="H215" s="149">
        <v>16</v>
      </c>
      <c r="I215" s="150"/>
      <c r="J215" s="151">
        <f>ROUND(I215*H215,2)</f>
        <v>0</v>
      </c>
      <c r="K215" s="152"/>
      <c r="L215" s="33"/>
      <c r="M215" s="153" t="s">
        <v>1</v>
      </c>
      <c r="N215" s="154" t="s">
        <v>42</v>
      </c>
      <c r="O215" s="58"/>
      <c r="P215" s="155">
        <f>O215*H215</f>
        <v>0</v>
      </c>
      <c r="Q215" s="155">
        <v>4E-05</v>
      </c>
      <c r="R215" s="155">
        <f>Q215*H215</f>
        <v>0.00064</v>
      </c>
      <c r="S215" s="155">
        <v>0</v>
      </c>
      <c r="T215" s="156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7" t="s">
        <v>147</v>
      </c>
      <c r="AT215" s="157" t="s">
        <v>143</v>
      </c>
      <c r="AU215" s="157" t="s">
        <v>87</v>
      </c>
      <c r="AY215" s="17" t="s">
        <v>141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7" t="s">
        <v>85</v>
      </c>
      <c r="BK215" s="158">
        <f>ROUND(I215*H215,2)</f>
        <v>0</v>
      </c>
      <c r="BL215" s="17" t="s">
        <v>147</v>
      </c>
      <c r="BM215" s="157" t="s">
        <v>453</v>
      </c>
    </row>
    <row r="216" spans="2:51" s="15" customFormat="1" ht="11.25">
      <c r="B216" s="176"/>
      <c r="D216" s="160" t="s">
        <v>149</v>
      </c>
      <c r="E216" s="177" t="s">
        <v>1</v>
      </c>
      <c r="F216" s="178" t="s">
        <v>164</v>
      </c>
      <c r="H216" s="177" t="s">
        <v>1</v>
      </c>
      <c r="I216" s="179"/>
      <c r="L216" s="176"/>
      <c r="M216" s="180"/>
      <c r="N216" s="181"/>
      <c r="O216" s="181"/>
      <c r="P216" s="181"/>
      <c r="Q216" s="181"/>
      <c r="R216" s="181"/>
      <c r="S216" s="181"/>
      <c r="T216" s="182"/>
      <c r="AT216" s="177" t="s">
        <v>149</v>
      </c>
      <c r="AU216" s="177" t="s">
        <v>87</v>
      </c>
      <c r="AV216" s="15" t="s">
        <v>85</v>
      </c>
      <c r="AW216" s="15" t="s">
        <v>32</v>
      </c>
      <c r="AX216" s="15" t="s">
        <v>77</v>
      </c>
      <c r="AY216" s="177" t="s">
        <v>141</v>
      </c>
    </row>
    <row r="217" spans="2:51" s="13" customFormat="1" ht="11.25">
      <c r="B217" s="159"/>
      <c r="D217" s="160" t="s">
        <v>149</v>
      </c>
      <c r="E217" s="161" t="s">
        <v>1</v>
      </c>
      <c r="F217" s="162" t="s">
        <v>454</v>
      </c>
      <c r="H217" s="163">
        <v>16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149</v>
      </c>
      <c r="AU217" s="161" t="s">
        <v>87</v>
      </c>
      <c r="AV217" s="13" t="s">
        <v>87</v>
      </c>
      <c r="AW217" s="13" t="s">
        <v>32</v>
      </c>
      <c r="AX217" s="13" t="s">
        <v>77</v>
      </c>
      <c r="AY217" s="161" t="s">
        <v>141</v>
      </c>
    </row>
    <row r="218" spans="2:51" s="14" customFormat="1" ht="11.25">
      <c r="B218" s="168"/>
      <c r="D218" s="160" t="s">
        <v>149</v>
      </c>
      <c r="E218" s="169" t="s">
        <v>1</v>
      </c>
      <c r="F218" s="170" t="s">
        <v>151</v>
      </c>
      <c r="H218" s="171">
        <v>16</v>
      </c>
      <c r="I218" s="172"/>
      <c r="L218" s="168"/>
      <c r="M218" s="173"/>
      <c r="N218" s="174"/>
      <c r="O218" s="174"/>
      <c r="P218" s="174"/>
      <c r="Q218" s="174"/>
      <c r="R218" s="174"/>
      <c r="S218" s="174"/>
      <c r="T218" s="175"/>
      <c r="AT218" s="169" t="s">
        <v>149</v>
      </c>
      <c r="AU218" s="169" t="s">
        <v>87</v>
      </c>
      <c r="AV218" s="14" t="s">
        <v>147</v>
      </c>
      <c r="AW218" s="14" t="s">
        <v>32</v>
      </c>
      <c r="AX218" s="14" t="s">
        <v>85</v>
      </c>
      <c r="AY218" s="169" t="s">
        <v>141</v>
      </c>
    </row>
    <row r="219" spans="1:65" s="2" customFormat="1" ht="16.5" customHeight="1">
      <c r="A219" s="32"/>
      <c r="B219" s="144"/>
      <c r="C219" s="145" t="s">
        <v>305</v>
      </c>
      <c r="D219" s="145" t="s">
        <v>143</v>
      </c>
      <c r="E219" s="146" t="s">
        <v>456</v>
      </c>
      <c r="F219" s="147" t="s">
        <v>457</v>
      </c>
      <c r="G219" s="148" t="s">
        <v>302</v>
      </c>
      <c r="H219" s="149">
        <v>16</v>
      </c>
      <c r="I219" s="150"/>
      <c r="J219" s="151">
        <f>ROUND(I219*H219,2)</f>
        <v>0</v>
      </c>
      <c r="K219" s="152"/>
      <c r="L219" s="33"/>
      <c r="M219" s="153" t="s">
        <v>1</v>
      </c>
      <c r="N219" s="154" t="s">
        <v>42</v>
      </c>
      <c r="O219" s="58"/>
      <c r="P219" s="155">
        <f>O219*H219</f>
        <v>0</v>
      </c>
      <c r="Q219" s="155">
        <v>7E-05</v>
      </c>
      <c r="R219" s="155">
        <f>Q219*H219</f>
        <v>0.00112</v>
      </c>
      <c r="S219" s="155">
        <v>0</v>
      </c>
      <c r="T219" s="156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7" t="s">
        <v>147</v>
      </c>
      <c r="AT219" s="157" t="s">
        <v>143</v>
      </c>
      <c r="AU219" s="157" t="s">
        <v>87</v>
      </c>
      <c r="AY219" s="17" t="s">
        <v>141</v>
      </c>
      <c r="BE219" s="158">
        <f>IF(N219="základní",J219,0)</f>
        <v>0</v>
      </c>
      <c r="BF219" s="158">
        <f>IF(N219="snížená",J219,0)</f>
        <v>0</v>
      </c>
      <c r="BG219" s="158">
        <f>IF(N219="zákl. přenesená",J219,0)</f>
        <v>0</v>
      </c>
      <c r="BH219" s="158">
        <f>IF(N219="sníž. přenesená",J219,0)</f>
        <v>0</v>
      </c>
      <c r="BI219" s="158">
        <f>IF(N219="nulová",J219,0)</f>
        <v>0</v>
      </c>
      <c r="BJ219" s="17" t="s">
        <v>85</v>
      </c>
      <c r="BK219" s="158">
        <f>ROUND(I219*H219,2)</f>
        <v>0</v>
      </c>
      <c r="BL219" s="17" t="s">
        <v>147</v>
      </c>
      <c r="BM219" s="157" t="s">
        <v>458</v>
      </c>
    </row>
    <row r="220" spans="2:51" s="15" customFormat="1" ht="11.25">
      <c r="B220" s="176"/>
      <c r="D220" s="160" t="s">
        <v>149</v>
      </c>
      <c r="E220" s="177" t="s">
        <v>1</v>
      </c>
      <c r="F220" s="178" t="s">
        <v>164</v>
      </c>
      <c r="H220" s="177" t="s">
        <v>1</v>
      </c>
      <c r="I220" s="179"/>
      <c r="L220" s="176"/>
      <c r="M220" s="180"/>
      <c r="N220" s="181"/>
      <c r="O220" s="181"/>
      <c r="P220" s="181"/>
      <c r="Q220" s="181"/>
      <c r="R220" s="181"/>
      <c r="S220" s="181"/>
      <c r="T220" s="182"/>
      <c r="AT220" s="177" t="s">
        <v>149</v>
      </c>
      <c r="AU220" s="177" t="s">
        <v>87</v>
      </c>
      <c r="AV220" s="15" t="s">
        <v>85</v>
      </c>
      <c r="AW220" s="15" t="s">
        <v>32</v>
      </c>
      <c r="AX220" s="15" t="s">
        <v>77</v>
      </c>
      <c r="AY220" s="177" t="s">
        <v>141</v>
      </c>
    </row>
    <row r="221" spans="2:51" s="13" customFormat="1" ht="11.25">
      <c r="B221" s="159"/>
      <c r="D221" s="160" t="s">
        <v>149</v>
      </c>
      <c r="E221" s="161" t="s">
        <v>1</v>
      </c>
      <c r="F221" s="162" t="s">
        <v>223</v>
      </c>
      <c r="H221" s="163">
        <v>16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149</v>
      </c>
      <c r="AU221" s="161" t="s">
        <v>87</v>
      </c>
      <c r="AV221" s="13" t="s">
        <v>87</v>
      </c>
      <c r="AW221" s="13" t="s">
        <v>32</v>
      </c>
      <c r="AX221" s="13" t="s">
        <v>77</v>
      </c>
      <c r="AY221" s="161" t="s">
        <v>141</v>
      </c>
    </row>
    <row r="222" spans="2:51" s="14" customFormat="1" ht="11.25">
      <c r="B222" s="168"/>
      <c r="D222" s="160" t="s">
        <v>149</v>
      </c>
      <c r="E222" s="169" t="s">
        <v>1</v>
      </c>
      <c r="F222" s="170" t="s">
        <v>151</v>
      </c>
      <c r="H222" s="171">
        <v>16</v>
      </c>
      <c r="I222" s="172"/>
      <c r="L222" s="168"/>
      <c r="M222" s="173"/>
      <c r="N222" s="174"/>
      <c r="O222" s="174"/>
      <c r="P222" s="174"/>
      <c r="Q222" s="174"/>
      <c r="R222" s="174"/>
      <c r="S222" s="174"/>
      <c r="T222" s="175"/>
      <c r="AT222" s="169" t="s">
        <v>149</v>
      </c>
      <c r="AU222" s="169" t="s">
        <v>87</v>
      </c>
      <c r="AV222" s="14" t="s">
        <v>147</v>
      </c>
      <c r="AW222" s="14" t="s">
        <v>32</v>
      </c>
      <c r="AX222" s="14" t="s">
        <v>85</v>
      </c>
      <c r="AY222" s="169" t="s">
        <v>141</v>
      </c>
    </row>
    <row r="223" spans="1:65" s="2" customFormat="1" ht="16.5" customHeight="1">
      <c r="A223" s="32"/>
      <c r="B223" s="144"/>
      <c r="C223" s="145" t="s">
        <v>309</v>
      </c>
      <c r="D223" s="145" t="s">
        <v>143</v>
      </c>
      <c r="E223" s="146" t="s">
        <v>480</v>
      </c>
      <c r="F223" s="147" t="s">
        <v>481</v>
      </c>
      <c r="G223" s="148" t="s">
        <v>211</v>
      </c>
      <c r="H223" s="149">
        <v>7.2</v>
      </c>
      <c r="I223" s="150"/>
      <c r="J223" s="151">
        <f>ROUND(I223*H223,2)</f>
        <v>0</v>
      </c>
      <c r="K223" s="152"/>
      <c r="L223" s="33"/>
      <c r="M223" s="153" t="s">
        <v>1</v>
      </c>
      <c r="N223" s="154" t="s">
        <v>42</v>
      </c>
      <c r="O223" s="58"/>
      <c r="P223" s="155">
        <f>O223*H223</f>
        <v>0</v>
      </c>
      <c r="Q223" s="155">
        <v>0</v>
      </c>
      <c r="R223" s="155">
        <f>Q223*H223</f>
        <v>0</v>
      </c>
      <c r="S223" s="155">
        <v>0.04</v>
      </c>
      <c r="T223" s="156">
        <f>S223*H223</f>
        <v>0.28800000000000003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147</v>
      </c>
      <c r="AT223" s="157" t="s">
        <v>143</v>
      </c>
      <c r="AU223" s="157" t="s">
        <v>87</v>
      </c>
      <c r="AY223" s="17" t="s">
        <v>141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7" t="s">
        <v>85</v>
      </c>
      <c r="BK223" s="158">
        <f>ROUND(I223*H223,2)</f>
        <v>0</v>
      </c>
      <c r="BL223" s="17" t="s">
        <v>147</v>
      </c>
      <c r="BM223" s="157" t="s">
        <v>482</v>
      </c>
    </row>
    <row r="224" spans="2:51" s="13" customFormat="1" ht="11.25">
      <c r="B224" s="159"/>
      <c r="D224" s="160" t="s">
        <v>149</v>
      </c>
      <c r="E224" s="161" t="s">
        <v>1</v>
      </c>
      <c r="F224" s="162" t="s">
        <v>222</v>
      </c>
      <c r="H224" s="163">
        <v>7.2</v>
      </c>
      <c r="I224" s="164"/>
      <c r="L224" s="159"/>
      <c r="M224" s="165"/>
      <c r="N224" s="166"/>
      <c r="O224" s="166"/>
      <c r="P224" s="166"/>
      <c r="Q224" s="166"/>
      <c r="R224" s="166"/>
      <c r="S224" s="166"/>
      <c r="T224" s="167"/>
      <c r="AT224" s="161" t="s">
        <v>149</v>
      </c>
      <c r="AU224" s="161" t="s">
        <v>87</v>
      </c>
      <c r="AV224" s="13" t="s">
        <v>87</v>
      </c>
      <c r="AW224" s="13" t="s">
        <v>32</v>
      </c>
      <c r="AX224" s="13" t="s">
        <v>85</v>
      </c>
      <c r="AY224" s="161" t="s">
        <v>141</v>
      </c>
    </row>
    <row r="225" spans="1:65" s="2" customFormat="1" ht="21.75" customHeight="1">
      <c r="A225" s="32"/>
      <c r="B225" s="144"/>
      <c r="C225" s="145" t="s">
        <v>314</v>
      </c>
      <c r="D225" s="145" t="s">
        <v>143</v>
      </c>
      <c r="E225" s="146" t="s">
        <v>492</v>
      </c>
      <c r="F225" s="147" t="s">
        <v>493</v>
      </c>
      <c r="G225" s="148" t="s">
        <v>146</v>
      </c>
      <c r="H225" s="149">
        <v>63.8</v>
      </c>
      <c r="I225" s="150"/>
      <c r="J225" s="151">
        <f>ROUND(I225*H225,2)</f>
        <v>0</v>
      </c>
      <c r="K225" s="152"/>
      <c r="L225" s="33"/>
      <c r="M225" s="153" t="s">
        <v>1</v>
      </c>
      <c r="N225" s="154" t="s">
        <v>42</v>
      </c>
      <c r="O225" s="58"/>
      <c r="P225" s="155">
        <f>O225*H225</f>
        <v>0</v>
      </c>
      <c r="Q225" s="155">
        <v>0</v>
      </c>
      <c r="R225" s="155">
        <f>Q225*H225</f>
        <v>0</v>
      </c>
      <c r="S225" s="155">
        <v>0.02</v>
      </c>
      <c r="T225" s="156">
        <f>S225*H225</f>
        <v>1.276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147</v>
      </c>
      <c r="AT225" s="157" t="s">
        <v>143</v>
      </c>
      <c r="AU225" s="157" t="s">
        <v>87</v>
      </c>
      <c r="AY225" s="17" t="s">
        <v>141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7" t="s">
        <v>85</v>
      </c>
      <c r="BK225" s="158">
        <f>ROUND(I225*H225,2)</f>
        <v>0</v>
      </c>
      <c r="BL225" s="17" t="s">
        <v>147</v>
      </c>
      <c r="BM225" s="157" t="s">
        <v>494</v>
      </c>
    </row>
    <row r="226" spans="2:51" s="15" customFormat="1" ht="11.25">
      <c r="B226" s="176"/>
      <c r="D226" s="160" t="s">
        <v>149</v>
      </c>
      <c r="E226" s="177" t="s">
        <v>1</v>
      </c>
      <c r="F226" s="178" t="s">
        <v>318</v>
      </c>
      <c r="H226" s="177" t="s">
        <v>1</v>
      </c>
      <c r="I226" s="179"/>
      <c r="L226" s="176"/>
      <c r="M226" s="180"/>
      <c r="N226" s="181"/>
      <c r="O226" s="181"/>
      <c r="P226" s="181"/>
      <c r="Q226" s="181"/>
      <c r="R226" s="181"/>
      <c r="S226" s="181"/>
      <c r="T226" s="182"/>
      <c r="AT226" s="177" t="s">
        <v>149</v>
      </c>
      <c r="AU226" s="177" t="s">
        <v>87</v>
      </c>
      <c r="AV226" s="15" t="s">
        <v>85</v>
      </c>
      <c r="AW226" s="15" t="s">
        <v>32</v>
      </c>
      <c r="AX226" s="15" t="s">
        <v>77</v>
      </c>
      <c r="AY226" s="177" t="s">
        <v>141</v>
      </c>
    </row>
    <row r="227" spans="2:51" s="13" customFormat="1" ht="11.25">
      <c r="B227" s="159"/>
      <c r="D227" s="160" t="s">
        <v>149</v>
      </c>
      <c r="E227" s="161" t="s">
        <v>1</v>
      </c>
      <c r="F227" s="162" t="s">
        <v>816</v>
      </c>
      <c r="H227" s="163">
        <v>63.8</v>
      </c>
      <c r="I227" s="164"/>
      <c r="L227" s="159"/>
      <c r="M227" s="165"/>
      <c r="N227" s="166"/>
      <c r="O227" s="166"/>
      <c r="P227" s="166"/>
      <c r="Q227" s="166"/>
      <c r="R227" s="166"/>
      <c r="S227" s="166"/>
      <c r="T227" s="167"/>
      <c r="AT227" s="161" t="s">
        <v>149</v>
      </c>
      <c r="AU227" s="161" t="s">
        <v>87</v>
      </c>
      <c r="AV227" s="13" t="s">
        <v>87</v>
      </c>
      <c r="AW227" s="13" t="s">
        <v>32</v>
      </c>
      <c r="AX227" s="13" t="s">
        <v>77</v>
      </c>
      <c r="AY227" s="161" t="s">
        <v>141</v>
      </c>
    </row>
    <row r="228" spans="2:51" s="14" customFormat="1" ht="11.25">
      <c r="B228" s="168"/>
      <c r="D228" s="160" t="s">
        <v>149</v>
      </c>
      <c r="E228" s="169" t="s">
        <v>1</v>
      </c>
      <c r="F228" s="170" t="s">
        <v>151</v>
      </c>
      <c r="H228" s="171">
        <v>63.8</v>
      </c>
      <c r="I228" s="172"/>
      <c r="L228" s="168"/>
      <c r="M228" s="173"/>
      <c r="N228" s="174"/>
      <c r="O228" s="174"/>
      <c r="P228" s="174"/>
      <c r="Q228" s="174"/>
      <c r="R228" s="174"/>
      <c r="S228" s="174"/>
      <c r="T228" s="175"/>
      <c r="AT228" s="169" t="s">
        <v>149</v>
      </c>
      <c r="AU228" s="169" t="s">
        <v>87</v>
      </c>
      <c r="AV228" s="14" t="s">
        <v>147</v>
      </c>
      <c r="AW228" s="14" t="s">
        <v>32</v>
      </c>
      <c r="AX228" s="14" t="s">
        <v>85</v>
      </c>
      <c r="AY228" s="169" t="s">
        <v>141</v>
      </c>
    </row>
    <row r="229" spans="2:63" s="12" customFormat="1" ht="22.9" customHeight="1">
      <c r="B229" s="131"/>
      <c r="D229" s="132" t="s">
        <v>76</v>
      </c>
      <c r="E229" s="142" t="s">
        <v>530</v>
      </c>
      <c r="F229" s="142" t="s">
        <v>531</v>
      </c>
      <c r="I229" s="134"/>
      <c r="J229" s="143">
        <f>BK229</f>
        <v>0</v>
      </c>
      <c r="L229" s="131"/>
      <c r="M229" s="136"/>
      <c r="N229" s="137"/>
      <c r="O229" s="137"/>
      <c r="P229" s="138">
        <f>SUM(P230:P235)</f>
        <v>0</v>
      </c>
      <c r="Q229" s="137"/>
      <c r="R229" s="138">
        <f>SUM(R230:R235)</f>
        <v>0</v>
      </c>
      <c r="S229" s="137"/>
      <c r="T229" s="139">
        <f>SUM(T230:T235)</f>
        <v>0</v>
      </c>
      <c r="AR229" s="132" t="s">
        <v>85</v>
      </c>
      <c r="AT229" s="140" t="s">
        <v>76</v>
      </c>
      <c r="AU229" s="140" t="s">
        <v>85</v>
      </c>
      <c r="AY229" s="132" t="s">
        <v>141</v>
      </c>
      <c r="BK229" s="141">
        <f>SUM(BK230:BK235)</f>
        <v>0</v>
      </c>
    </row>
    <row r="230" spans="1:65" s="2" customFormat="1" ht="21.75" customHeight="1">
      <c r="A230" s="32"/>
      <c r="B230" s="144"/>
      <c r="C230" s="145" t="s">
        <v>320</v>
      </c>
      <c r="D230" s="145" t="s">
        <v>143</v>
      </c>
      <c r="E230" s="146" t="s">
        <v>533</v>
      </c>
      <c r="F230" s="147" t="s">
        <v>534</v>
      </c>
      <c r="G230" s="148" t="s">
        <v>196</v>
      </c>
      <c r="H230" s="149">
        <v>1.564</v>
      </c>
      <c r="I230" s="150"/>
      <c r="J230" s="151">
        <f>ROUND(I230*H230,2)</f>
        <v>0</v>
      </c>
      <c r="K230" s="152"/>
      <c r="L230" s="33"/>
      <c r="M230" s="153" t="s">
        <v>1</v>
      </c>
      <c r="N230" s="154" t="s">
        <v>42</v>
      </c>
      <c r="O230" s="58"/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7" t="s">
        <v>147</v>
      </c>
      <c r="AT230" s="157" t="s">
        <v>143</v>
      </c>
      <c r="AU230" s="157" t="s">
        <v>87</v>
      </c>
      <c r="AY230" s="17" t="s">
        <v>141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7" t="s">
        <v>85</v>
      </c>
      <c r="BK230" s="158">
        <f>ROUND(I230*H230,2)</f>
        <v>0</v>
      </c>
      <c r="BL230" s="17" t="s">
        <v>147</v>
      </c>
      <c r="BM230" s="157" t="s">
        <v>535</v>
      </c>
    </row>
    <row r="231" spans="1:65" s="2" customFormat="1" ht="16.5" customHeight="1">
      <c r="A231" s="32"/>
      <c r="B231" s="144"/>
      <c r="C231" s="145" t="s">
        <v>325</v>
      </c>
      <c r="D231" s="145" t="s">
        <v>143</v>
      </c>
      <c r="E231" s="146" t="s">
        <v>537</v>
      </c>
      <c r="F231" s="147" t="s">
        <v>538</v>
      </c>
      <c r="G231" s="148" t="s">
        <v>196</v>
      </c>
      <c r="H231" s="149">
        <v>1.564</v>
      </c>
      <c r="I231" s="150"/>
      <c r="J231" s="151">
        <f>ROUND(I231*H231,2)</f>
        <v>0</v>
      </c>
      <c r="K231" s="152"/>
      <c r="L231" s="33"/>
      <c r="M231" s="153" t="s">
        <v>1</v>
      </c>
      <c r="N231" s="154" t="s">
        <v>42</v>
      </c>
      <c r="O231" s="58"/>
      <c r="P231" s="155">
        <f>O231*H231</f>
        <v>0</v>
      </c>
      <c r="Q231" s="155">
        <v>0</v>
      </c>
      <c r="R231" s="155">
        <f>Q231*H231</f>
        <v>0</v>
      </c>
      <c r="S231" s="155">
        <v>0</v>
      </c>
      <c r="T231" s="15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7" t="s">
        <v>147</v>
      </c>
      <c r="AT231" s="157" t="s">
        <v>143</v>
      </c>
      <c r="AU231" s="157" t="s">
        <v>87</v>
      </c>
      <c r="AY231" s="17" t="s">
        <v>141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7" t="s">
        <v>85</v>
      </c>
      <c r="BK231" s="158">
        <f>ROUND(I231*H231,2)</f>
        <v>0</v>
      </c>
      <c r="BL231" s="17" t="s">
        <v>147</v>
      </c>
      <c r="BM231" s="157" t="s">
        <v>539</v>
      </c>
    </row>
    <row r="232" spans="1:65" s="2" customFormat="1" ht="16.5" customHeight="1">
      <c r="A232" s="32"/>
      <c r="B232" s="144"/>
      <c r="C232" s="145" t="s">
        <v>330</v>
      </c>
      <c r="D232" s="145" t="s">
        <v>143</v>
      </c>
      <c r="E232" s="146" t="s">
        <v>541</v>
      </c>
      <c r="F232" s="147" t="s">
        <v>542</v>
      </c>
      <c r="G232" s="148" t="s">
        <v>196</v>
      </c>
      <c r="H232" s="149">
        <v>7.82</v>
      </c>
      <c r="I232" s="150"/>
      <c r="J232" s="151">
        <f>ROUND(I232*H232,2)</f>
        <v>0</v>
      </c>
      <c r="K232" s="152"/>
      <c r="L232" s="33"/>
      <c r="M232" s="153" t="s">
        <v>1</v>
      </c>
      <c r="N232" s="154" t="s">
        <v>42</v>
      </c>
      <c r="O232" s="58"/>
      <c r="P232" s="155">
        <f>O232*H232</f>
        <v>0</v>
      </c>
      <c r="Q232" s="155">
        <v>0</v>
      </c>
      <c r="R232" s="155">
        <f>Q232*H232</f>
        <v>0</v>
      </c>
      <c r="S232" s="155">
        <v>0</v>
      </c>
      <c r="T232" s="156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57" t="s">
        <v>147</v>
      </c>
      <c r="AT232" s="157" t="s">
        <v>143</v>
      </c>
      <c r="AU232" s="157" t="s">
        <v>87</v>
      </c>
      <c r="AY232" s="17" t="s">
        <v>141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7" t="s">
        <v>85</v>
      </c>
      <c r="BK232" s="158">
        <f>ROUND(I232*H232,2)</f>
        <v>0</v>
      </c>
      <c r="BL232" s="17" t="s">
        <v>147</v>
      </c>
      <c r="BM232" s="157" t="s">
        <v>543</v>
      </c>
    </row>
    <row r="233" spans="2:51" s="13" customFormat="1" ht="11.25">
      <c r="B233" s="159"/>
      <c r="D233" s="160" t="s">
        <v>149</v>
      </c>
      <c r="F233" s="162" t="s">
        <v>817</v>
      </c>
      <c r="H233" s="163">
        <v>7.82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149</v>
      </c>
      <c r="AU233" s="161" t="s">
        <v>87</v>
      </c>
      <c r="AV233" s="13" t="s">
        <v>87</v>
      </c>
      <c r="AW233" s="13" t="s">
        <v>3</v>
      </c>
      <c r="AX233" s="13" t="s">
        <v>85</v>
      </c>
      <c r="AY233" s="161" t="s">
        <v>141</v>
      </c>
    </row>
    <row r="234" spans="1:65" s="2" customFormat="1" ht="21.75" customHeight="1">
      <c r="A234" s="32"/>
      <c r="B234" s="144"/>
      <c r="C234" s="145" t="s">
        <v>334</v>
      </c>
      <c r="D234" s="145" t="s">
        <v>143</v>
      </c>
      <c r="E234" s="146" t="s">
        <v>546</v>
      </c>
      <c r="F234" s="147" t="s">
        <v>547</v>
      </c>
      <c r="G234" s="148" t="s">
        <v>196</v>
      </c>
      <c r="H234" s="149">
        <v>1.564</v>
      </c>
      <c r="I234" s="150"/>
      <c r="J234" s="151">
        <f>ROUND(I234*H234,2)</f>
        <v>0</v>
      </c>
      <c r="K234" s="152"/>
      <c r="L234" s="33"/>
      <c r="M234" s="153" t="s">
        <v>1</v>
      </c>
      <c r="N234" s="154" t="s">
        <v>42</v>
      </c>
      <c r="O234" s="58"/>
      <c r="P234" s="155">
        <f>O234*H234</f>
        <v>0</v>
      </c>
      <c r="Q234" s="155">
        <v>0</v>
      </c>
      <c r="R234" s="155">
        <f>Q234*H234</f>
        <v>0</v>
      </c>
      <c r="S234" s="155">
        <v>0</v>
      </c>
      <c r="T234" s="156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7" t="s">
        <v>147</v>
      </c>
      <c r="AT234" s="157" t="s">
        <v>143</v>
      </c>
      <c r="AU234" s="157" t="s">
        <v>87</v>
      </c>
      <c r="AY234" s="17" t="s">
        <v>141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7" t="s">
        <v>85</v>
      </c>
      <c r="BK234" s="158">
        <f>ROUND(I234*H234,2)</f>
        <v>0</v>
      </c>
      <c r="BL234" s="17" t="s">
        <v>147</v>
      </c>
      <c r="BM234" s="157" t="s">
        <v>548</v>
      </c>
    </row>
    <row r="235" spans="1:65" s="2" customFormat="1" ht="16.5" customHeight="1">
      <c r="A235" s="32"/>
      <c r="B235" s="144"/>
      <c r="C235" s="145" t="s">
        <v>338</v>
      </c>
      <c r="D235" s="145" t="s">
        <v>143</v>
      </c>
      <c r="E235" s="146" t="s">
        <v>550</v>
      </c>
      <c r="F235" s="147" t="s">
        <v>551</v>
      </c>
      <c r="G235" s="148" t="s">
        <v>196</v>
      </c>
      <c r="H235" s="149">
        <v>1.564</v>
      </c>
      <c r="I235" s="150"/>
      <c r="J235" s="151">
        <f>ROUND(I235*H235,2)</f>
        <v>0</v>
      </c>
      <c r="K235" s="152"/>
      <c r="L235" s="33"/>
      <c r="M235" s="153" t="s">
        <v>1</v>
      </c>
      <c r="N235" s="154" t="s">
        <v>42</v>
      </c>
      <c r="O235" s="58"/>
      <c r="P235" s="155">
        <f>O235*H235</f>
        <v>0</v>
      </c>
      <c r="Q235" s="155">
        <v>0</v>
      </c>
      <c r="R235" s="155">
        <f>Q235*H235</f>
        <v>0</v>
      </c>
      <c r="S235" s="155">
        <v>0</v>
      </c>
      <c r="T235" s="156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7" t="s">
        <v>147</v>
      </c>
      <c r="AT235" s="157" t="s">
        <v>143</v>
      </c>
      <c r="AU235" s="157" t="s">
        <v>87</v>
      </c>
      <c r="AY235" s="17" t="s">
        <v>141</v>
      </c>
      <c r="BE235" s="158">
        <f>IF(N235="základní",J235,0)</f>
        <v>0</v>
      </c>
      <c r="BF235" s="158">
        <f>IF(N235="snížená",J235,0)</f>
        <v>0</v>
      </c>
      <c r="BG235" s="158">
        <f>IF(N235="zákl. přenesená",J235,0)</f>
        <v>0</v>
      </c>
      <c r="BH235" s="158">
        <f>IF(N235="sníž. přenesená",J235,0)</f>
        <v>0</v>
      </c>
      <c r="BI235" s="158">
        <f>IF(N235="nulová",J235,0)</f>
        <v>0</v>
      </c>
      <c r="BJ235" s="17" t="s">
        <v>85</v>
      </c>
      <c r="BK235" s="158">
        <f>ROUND(I235*H235,2)</f>
        <v>0</v>
      </c>
      <c r="BL235" s="17" t="s">
        <v>147</v>
      </c>
      <c r="BM235" s="157" t="s">
        <v>552</v>
      </c>
    </row>
    <row r="236" spans="2:63" s="12" customFormat="1" ht="22.9" customHeight="1">
      <c r="B236" s="131"/>
      <c r="D236" s="132" t="s">
        <v>76</v>
      </c>
      <c r="E236" s="142" t="s">
        <v>553</v>
      </c>
      <c r="F236" s="142" t="s">
        <v>554</v>
      </c>
      <c r="I236" s="134"/>
      <c r="J236" s="143">
        <f>BK236</f>
        <v>0</v>
      </c>
      <c r="L236" s="131"/>
      <c r="M236" s="136"/>
      <c r="N236" s="137"/>
      <c r="O236" s="137"/>
      <c r="P236" s="138">
        <f>P237</f>
        <v>0</v>
      </c>
      <c r="Q236" s="137"/>
      <c r="R236" s="138">
        <f>R237</f>
        <v>0</v>
      </c>
      <c r="S236" s="137"/>
      <c r="T236" s="139">
        <f>T237</f>
        <v>0</v>
      </c>
      <c r="AR236" s="132" t="s">
        <v>85</v>
      </c>
      <c r="AT236" s="140" t="s">
        <v>76</v>
      </c>
      <c r="AU236" s="140" t="s">
        <v>85</v>
      </c>
      <c r="AY236" s="132" t="s">
        <v>141</v>
      </c>
      <c r="BK236" s="141">
        <f>BK237</f>
        <v>0</v>
      </c>
    </row>
    <row r="237" spans="1:65" s="2" customFormat="1" ht="16.5" customHeight="1">
      <c r="A237" s="32"/>
      <c r="B237" s="144"/>
      <c r="C237" s="145" t="s">
        <v>343</v>
      </c>
      <c r="D237" s="145" t="s">
        <v>143</v>
      </c>
      <c r="E237" s="146" t="s">
        <v>556</v>
      </c>
      <c r="F237" s="147" t="s">
        <v>557</v>
      </c>
      <c r="G237" s="148" t="s">
        <v>196</v>
      </c>
      <c r="H237" s="149">
        <v>223.663</v>
      </c>
      <c r="I237" s="150"/>
      <c r="J237" s="151">
        <f>ROUND(I237*H237,2)</f>
        <v>0</v>
      </c>
      <c r="K237" s="152"/>
      <c r="L237" s="33"/>
      <c r="M237" s="153" t="s">
        <v>1</v>
      </c>
      <c r="N237" s="154" t="s">
        <v>42</v>
      </c>
      <c r="O237" s="58"/>
      <c r="P237" s="155">
        <f>O237*H237</f>
        <v>0</v>
      </c>
      <c r="Q237" s="155">
        <v>0</v>
      </c>
      <c r="R237" s="155">
        <f>Q237*H237</f>
        <v>0</v>
      </c>
      <c r="S237" s="155">
        <v>0</v>
      </c>
      <c r="T237" s="156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147</v>
      </c>
      <c r="AT237" s="157" t="s">
        <v>143</v>
      </c>
      <c r="AU237" s="157" t="s">
        <v>87</v>
      </c>
      <c r="AY237" s="17" t="s">
        <v>141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7" t="s">
        <v>85</v>
      </c>
      <c r="BK237" s="158">
        <f>ROUND(I237*H237,2)</f>
        <v>0</v>
      </c>
      <c r="BL237" s="17" t="s">
        <v>147</v>
      </c>
      <c r="BM237" s="157" t="s">
        <v>558</v>
      </c>
    </row>
    <row r="238" spans="2:63" s="12" customFormat="1" ht="25.9" customHeight="1">
      <c r="B238" s="131"/>
      <c r="D238" s="132" t="s">
        <v>76</v>
      </c>
      <c r="E238" s="133" t="s">
        <v>559</v>
      </c>
      <c r="F238" s="133" t="s">
        <v>560</v>
      </c>
      <c r="I238" s="134"/>
      <c r="J238" s="135">
        <f>BK238</f>
        <v>0</v>
      </c>
      <c r="L238" s="131"/>
      <c r="M238" s="136"/>
      <c r="N238" s="137"/>
      <c r="O238" s="137"/>
      <c r="P238" s="138">
        <f>P239+P255+P259+P275+P282</f>
        <v>0</v>
      </c>
      <c r="Q238" s="137"/>
      <c r="R238" s="138">
        <f>R239+R255+R259+R275+R282</f>
        <v>1.0325585999999998</v>
      </c>
      <c r="S238" s="137"/>
      <c r="T238" s="139">
        <f>T239+T255+T259+T275+T282</f>
        <v>0</v>
      </c>
      <c r="AR238" s="132" t="s">
        <v>87</v>
      </c>
      <c r="AT238" s="140" t="s">
        <v>76</v>
      </c>
      <c r="AU238" s="140" t="s">
        <v>77</v>
      </c>
      <c r="AY238" s="132" t="s">
        <v>141</v>
      </c>
      <c r="BK238" s="141">
        <f>BK239+BK255+BK259+BK275+BK282</f>
        <v>0</v>
      </c>
    </row>
    <row r="239" spans="2:63" s="12" customFormat="1" ht="22.9" customHeight="1">
      <c r="B239" s="131"/>
      <c r="D239" s="132" t="s">
        <v>76</v>
      </c>
      <c r="E239" s="142" t="s">
        <v>561</v>
      </c>
      <c r="F239" s="142" t="s">
        <v>562</v>
      </c>
      <c r="I239" s="134"/>
      <c r="J239" s="143">
        <f>BK239</f>
        <v>0</v>
      </c>
      <c r="L239" s="131"/>
      <c r="M239" s="136"/>
      <c r="N239" s="137"/>
      <c r="O239" s="137"/>
      <c r="P239" s="138">
        <f>SUM(P240:P254)</f>
        <v>0</v>
      </c>
      <c r="Q239" s="137"/>
      <c r="R239" s="138">
        <f>SUM(R240:R254)</f>
        <v>0.9821085999999999</v>
      </c>
      <c r="S239" s="137"/>
      <c r="T239" s="139">
        <f>SUM(T240:T254)</f>
        <v>0</v>
      </c>
      <c r="AR239" s="132" t="s">
        <v>87</v>
      </c>
      <c r="AT239" s="140" t="s">
        <v>76</v>
      </c>
      <c r="AU239" s="140" t="s">
        <v>85</v>
      </c>
      <c r="AY239" s="132" t="s">
        <v>141</v>
      </c>
      <c r="BK239" s="141">
        <f>SUM(BK240:BK254)</f>
        <v>0</v>
      </c>
    </row>
    <row r="240" spans="1:65" s="2" customFormat="1" ht="16.5" customHeight="1">
      <c r="A240" s="32"/>
      <c r="B240" s="144"/>
      <c r="C240" s="145" t="s">
        <v>347</v>
      </c>
      <c r="D240" s="145" t="s">
        <v>143</v>
      </c>
      <c r="E240" s="146" t="s">
        <v>564</v>
      </c>
      <c r="F240" s="147" t="s">
        <v>565</v>
      </c>
      <c r="G240" s="148" t="s">
        <v>146</v>
      </c>
      <c r="H240" s="149">
        <v>202.71</v>
      </c>
      <c r="I240" s="150"/>
      <c r="J240" s="151">
        <f>ROUND(I240*H240,2)</f>
        <v>0</v>
      </c>
      <c r="K240" s="152"/>
      <c r="L240" s="33"/>
      <c r="M240" s="153" t="s">
        <v>1</v>
      </c>
      <c r="N240" s="154" t="s">
        <v>42</v>
      </c>
      <c r="O240" s="58"/>
      <c r="P240" s="155">
        <f>O240*H240</f>
        <v>0</v>
      </c>
      <c r="Q240" s="155">
        <v>0</v>
      </c>
      <c r="R240" s="155">
        <f>Q240*H240</f>
        <v>0</v>
      </c>
      <c r="S240" s="155">
        <v>0</v>
      </c>
      <c r="T240" s="156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57" t="s">
        <v>223</v>
      </c>
      <c r="AT240" s="157" t="s">
        <v>143</v>
      </c>
      <c r="AU240" s="157" t="s">
        <v>87</v>
      </c>
      <c r="AY240" s="17" t="s">
        <v>141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17" t="s">
        <v>85</v>
      </c>
      <c r="BK240" s="158">
        <f>ROUND(I240*H240,2)</f>
        <v>0</v>
      </c>
      <c r="BL240" s="17" t="s">
        <v>223</v>
      </c>
      <c r="BM240" s="157" t="s">
        <v>566</v>
      </c>
    </row>
    <row r="241" spans="1:65" s="2" customFormat="1" ht="16.5" customHeight="1">
      <c r="A241" s="32"/>
      <c r="B241" s="144"/>
      <c r="C241" s="183" t="s">
        <v>353</v>
      </c>
      <c r="D241" s="183" t="s">
        <v>359</v>
      </c>
      <c r="E241" s="184" t="s">
        <v>568</v>
      </c>
      <c r="F241" s="185" t="s">
        <v>569</v>
      </c>
      <c r="G241" s="186" t="s">
        <v>196</v>
      </c>
      <c r="H241" s="187">
        <v>0.079</v>
      </c>
      <c r="I241" s="188"/>
      <c r="J241" s="189">
        <f>ROUND(I241*H241,2)</f>
        <v>0</v>
      </c>
      <c r="K241" s="190"/>
      <c r="L241" s="191"/>
      <c r="M241" s="192" t="s">
        <v>1</v>
      </c>
      <c r="N241" s="193" t="s">
        <v>42</v>
      </c>
      <c r="O241" s="58"/>
      <c r="P241" s="155">
        <f>O241*H241</f>
        <v>0</v>
      </c>
      <c r="Q241" s="155">
        <v>1</v>
      </c>
      <c r="R241" s="155">
        <f>Q241*H241</f>
        <v>0.079</v>
      </c>
      <c r="S241" s="155">
        <v>0</v>
      </c>
      <c r="T241" s="156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7" t="s">
        <v>305</v>
      </c>
      <c r="AT241" s="157" t="s">
        <v>359</v>
      </c>
      <c r="AU241" s="157" t="s">
        <v>87</v>
      </c>
      <c r="AY241" s="17" t="s">
        <v>141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7" t="s">
        <v>85</v>
      </c>
      <c r="BK241" s="158">
        <f>ROUND(I241*H241,2)</f>
        <v>0</v>
      </c>
      <c r="BL241" s="17" t="s">
        <v>223</v>
      </c>
      <c r="BM241" s="157" t="s">
        <v>570</v>
      </c>
    </row>
    <row r="242" spans="2:51" s="13" customFormat="1" ht="11.25">
      <c r="B242" s="159"/>
      <c r="D242" s="160" t="s">
        <v>149</v>
      </c>
      <c r="F242" s="162" t="s">
        <v>818</v>
      </c>
      <c r="H242" s="163">
        <v>0.079</v>
      </c>
      <c r="I242" s="164"/>
      <c r="L242" s="159"/>
      <c r="M242" s="165"/>
      <c r="N242" s="166"/>
      <c r="O242" s="166"/>
      <c r="P242" s="166"/>
      <c r="Q242" s="166"/>
      <c r="R242" s="166"/>
      <c r="S242" s="166"/>
      <c r="T242" s="167"/>
      <c r="AT242" s="161" t="s">
        <v>149</v>
      </c>
      <c r="AU242" s="161" t="s">
        <v>87</v>
      </c>
      <c r="AV242" s="13" t="s">
        <v>87</v>
      </c>
      <c r="AW242" s="13" t="s">
        <v>3</v>
      </c>
      <c r="AX242" s="13" t="s">
        <v>85</v>
      </c>
      <c r="AY242" s="161" t="s">
        <v>141</v>
      </c>
    </row>
    <row r="243" spans="1:65" s="2" customFormat="1" ht="24.2" customHeight="1">
      <c r="A243" s="32"/>
      <c r="B243" s="144"/>
      <c r="C243" s="145" t="s">
        <v>358</v>
      </c>
      <c r="D243" s="145" t="s">
        <v>143</v>
      </c>
      <c r="E243" s="146" t="s">
        <v>573</v>
      </c>
      <c r="F243" s="147" t="s">
        <v>574</v>
      </c>
      <c r="G243" s="148" t="s">
        <v>146</v>
      </c>
      <c r="H243" s="149">
        <v>0.72</v>
      </c>
      <c r="I243" s="150"/>
      <c r="J243" s="151">
        <f>ROUND(I243*H243,2)</f>
        <v>0</v>
      </c>
      <c r="K243" s="152"/>
      <c r="L243" s="33"/>
      <c r="M243" s="153" t="s">
        <v>1</v>
      </c>
      <c r="N243" s="154" t="s">
        <v>42</v>
      </c>
      <c r="O243" s="58"/>
      <c r="P243" s="155">
        <f>O243*H243</f>
        <v>0</v>
      </c>
      <c r="Q243" s="155">
        <v>0.006</v>
      </c>
      <c r="R243" s="155">
        <f>Q243*H243</f>
        <v>0.00432</v>
      </c>
      <c r="S243" s="155">
        <v>0</v>
      </c>
      <c r="T243" s="156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7" t="s">
        <v>223</v>
      </c>
      <c r="AT243" s="157" t="s">
        <v>143</v>
      </c>
      <c r="AU243" s="157" t="s">
        <v>87</v>
      </c>
      <c r="AY243" s="17" t="s">
        <v>141</v>
      </c>
      <c r="BE243" s="158">
        <f>IF(N243="základní",J243,0)</f>
        <v>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17" t="s">
        <v>85</v>
      </c>
      <c r="BK243" s="158">
        <f>ROUND(I243*H243,2)</f>
        <v>0</v>
      </c>
      <c r="BL243" s="17" t="s">
        <v>223</v>
      </c>
      <c r="BM243" s="157" t="s">
        <v>575</v>
      </c>
    </row>
    <row r="244" spans="2:51" s="15" customFormat="1" ht="11.25">
      <c r="B244" s="176"/>
      <c r="D244" s="160" t="s">
        <v>149</v>
      </c>
      <c r="E244" s="177" t="s">
        <v>1</v>
      </c>
      <c r="F244" s="178" t="s">
        <v>164</v>
      </c>
      <c r="H244" s="177" t="s">
        <v>1</v>
      </c>
      <c r="I244" s="179"/>
      <c r="L244" s="176"/>
      <c r="M244" s="180"/>
      <c r="N244" s="181"/>
      <c r="O244" s="181"/>
      <c r="P244" s="181"/>
      <c r="Q244" s="181"/>
      <c r="R244" s="181"/>
      <c r="S244" s="181"/>
      <c r="T244" s="182"/>
      <c r="AT244" s="177" t="s">
        <v>149</v>
      </c>
      <c r="AU244" s="177" t="s">
        <v>87</v>
      </c>
      <c r="AV244" s="15" t="s">
        <v>85</v>
      </c>
      <c r="AW244" s="15" t="s">
        <v>32</v>
      </c>
      <c r="AX244" s="15" t="s">
        <v>77</v>
      </c>
      <c r="AY244" s="177" t="s">
        <v>141</v>
      </c>
    </row>
    <row r="245" spans="2:51" s="13" customFormat="1" ht="11.25">
      <c r="B245" s="159"/>
      <c r="D245" s="160" t="s">
        <v>149</v>
      </c>
      <c r="E245" s="161" t="s">
        <v>1</v>
      </c>
      <c r="F245" s="162" t="s">
        <v>324</v>
      </c>
      <c r="H245" s="163">
        <v>0.72</v>
      </c>
      <c r="I245" s="164"/>
      <c r="L245" s="159"/>
      <c r="M245" s="165"/>
      <c r="N245" s="166"/>
      <c r="O245" s="166"/>
      <c r="P245" s="166"/>
      <c r="Q245" s="166"/>
      <c r="R245" s="166"/>
      <c r="S245" s="166"/>
      <c r="T245" s="167"/>
      <c r="AT245" s="161" t="s">
        <v>149</v>
      </c>
      <c r="AU245" s="161" t="s">
        <v>87</v>
      </c>
      <c r="AV245" s="13" t="s">
        <v>87</v>
      </c>
      <c r="AW245" s="13" t="s">
        <v>32</v>
      </c>
      <c r="AX245" s="13" t="s">
        <v>77</v>
      </c>
      <c r="AY245" s="161" t="s">
        <v>141</v>
      </c>
    </row>
    <row r="246" spans="2:51" s="14" customFormat="1" ht="11.25">
      <c r="B246" s="168"/>
      <c r="D246" s="160" t="s">
        <v>149</v>
      </c>
      <c r="E246" s="169" t="s">
        <v>1</v>
      </c>
      <c r="F246" s="170" t="s">
        <v>151</v>
      </c>
      <c r="H246" s="171">
        <v>0.72</v>
      </c>
      <c r="I246" s="172"/>
      <c r="L246" s="168"/>
      <c r="M246" s="173"/>
      <c r="N246" s="174"/>
      <c r="O246" s="174"/>
      <c r="P246" s="174"/>
      <c r="Q246" s="174"/>
      <c r="R246" s="174"/>
      <c r="S246" s="174"/>
      <c r="T246" s="175"/>
      <c r="AT246" s="169" t="s">
        <v>149</v>
      </c>
      <c r="AU246" s="169" t="s">
        <v>87</v>
      </c>
      <c r="AV246" s="14" t="s">
        <v>147</v>
      </c>
      <c r="AW246" s="14" t="s">
        <v>32</v>
      </c>
      <c r="AX246" s="14" t="s">
        <v>85</v>
      </c>
      <c r="AY246" s="169" t="s">
        <v>141</v>
      </c>
    </row>
    <row r="247" spans="1:65" s="2" customFormat="1" ht="24.2" customHeight="1">
      <c r="A247" s="32"/>
      <c r="B247" s="144"/>
      <c r="C247" s="145" t="s">
        <v>364</v>
      </c>
      <c r="D247" s="145" t="s">
        <v>143</v>
      </c>
      <c r="E247" s="146" t="s">
        <v>577</v>
      </c>
      <c r="F247" s="147" t="s">
        <v>578</v>
      </c>
      <c r="G247" s="148" t="s">
        <v>146</v>
      </c>
      <c r="H247" s="149">
        <v>2.4</v>
      </c>
      <c r="I247" s="150"/>
      <c r="J247" s="151">
        <f>ROUND(I247*H247,2)</f>
        <v>0</v>
      </c>
      <c r="K247" s="152"/>
      <c r="L247" s="33"/>
      <c r="M247" s="153" t="s">
        <v>1</v>
      </c>
      <c r="N247" s="154" t="s">
        <v>42</v>
      </c>
      <c r="O247" s="58"/>
      <c r="P247" s="155">
        <f>O247*H247</f>
        <v>0</v>
      </c>
      <c r="Q247" s="155">
        <v>0.00601</v>
      </c>
      <c r="R247" s="155">
        <f>Q247*H247</f>
        <v>0.014424</v>
      </c>
      <c r="S247" s="155">
        <v>0</v>
      </c>
      <c r="T247" s="15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7" t="s">
        <v>223</v>
      </c>
      <c r="AT247" s="157" t="s">
        <v>143</v>
      </c>
      <c r="AU247" s="157" t="s">
        <v>87</v>
      </c>
      <c r="AY247" s="17" t="s">
        <v>141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7" t="s">
        <v>85</v>
      </c>
      <c r="BK247" s="158">
        <f>ROUND(I247*H247,2)</f>
        <v>0</v>
      </c>
      <c r="BL247" s="17" t="s">
        <v>223</v>
      </c>
      <c r="BM247" s="157" t="s">
        <v>579</v>
      </c>
    </row>
    <row r="248" spans="2:51" s="15" customFormat="1" ht="11.25">
      <c r="B248" s="176"/>
      <c r="D248" s="160" t="s">
        <v>149</v>
      </c>
      <c r="E248" s="177" t="s">
        <v>1</v>
      </c>
      <c r="F248" s="178" t="s">
        <v>164</v>
      </c>
      <c r="H248" s="177" t="s">
        <v>1</v>
      </c>
      <c r="I248" s="179"/>
      <c r="L248" s="176"/>
      <c r="M248" s="180"/>
      <c r="N248" s="181"/>
      <c r="O248" s="181"/>
      <c r="P248" s="181"/>
      <c r="Q248" s="181"/>
      <c r="R248" s="181"/>
      <c r="S248" s="181"/>
      <c r="T248" s="182"/>
      <c r="AT248" s="177" t="s">
        <v>149</v>
      </c>
      <c r="AU248" s="177" t="s">
        <v>87</v>
      </c>
      <c r="AV248" s="15" t="s">
        <v>85</v>
      </c>
      <c r="AW248" s="15" t="s">
        <v>32</v>
      </c>
      <c r="AX248" s="15" t="s">
        <v>77</v>
      </c>
      <c r="AY248" s="177" t="s">
        <v>141</v>
      </c>
    </row>
    <row r="249" spans="2:51" s="13" customFormat="1" ht="11.25">
      <c r="B249" s="159"/>
      <c r="D249" s="160" t="s">
        <v>149</v>
      </c>
      <c r="E249" s="161" t="s">
        <v>1</v>
      </c>
      <c r="F249" s="162" t="s">
        <v>249</v>
      </c>
      <c r="H249" s="163">
        <v>2.4</v>
      </c>
      <c r="I249" s="164"/>
      <c r="L249" s="159"/>
      <c r="M249" s="165"/>
      <c r="N249" s="166"/>
      <c r="O249" s="166"/>
      <c r="P249" s="166"/>
      <c r="Q249" s="166"/>
      <c r="R249" s="166"/>
      <c r="S249" s="166"/>
      <c r="T249" s="167"/>
      <c r="AT249" s="161" t="s">
        <v>149</v>
      </c>
      <c r="AU249" s="161" t="s">
        <v>87</v>
      </c>
      <c r="AV249" s="13" t="s">
        <v>87</v>
      </c>
      <c r="AW249" s="13" t="s">
        <v>32</v>
      </c>
      <c r="AX249" s="13" t="s">
        <v>77</v>
      </c>
      <c r="AY249" s="161" t="s">
        <v>141</v>
      </c>
    </row>
    <row r="250" spans="2:51" s="14" customFormat="1" ht="11.25">
      <c r="B250" s="168"/>
      <c r="D250" s="160" t="s">
        <v>149</v>
      </c>
      <c r="E250" s="169" t="s">
        <v>1</v>
      </c>
      <c r="F250" s="170" t="s">
        <v>151</v>
      </c>
      <c r="H250" s="171">
        <v>2.4</v>
      </c>
      <c r="I250" s="172"/>
      <c r="L250" s="168"/>
      <c r="M250" s="173"/>
      <c r="N250" s="174"/>
      <c r="O250" s="174"/>
      <c r="P250" s="174"/>
      <c r="Q250" s="174"/>
      <c r="R250" s="174"/>
      <c r="S250" s="174"/>
      <c r="T250" s="175"/>
      <c r="AT250" s="169" t="s">
        <v>149</v>
      </c>
      <c r="AU250" s="169" t="s">
        <v>87</v>
      </c>
      <c r="AV250" s="14" t="s">
        <v>147</v>
      </c>
      <c r="AW250" s="14" t="s">
        <v>32</v>
      </c>
      <c r="AX250" s="14" t="s">
        <v>85</v>
      </c>
      <c r="AY250" s="169" t="s">
        <v>141</v>
      </c>
    </row>
    <row r="251" spans="1:65" s="2" customFormat="1" ht="16.5" customHeight="1">
      <c r="A251" s="32"/>
      <c r="B251" s="144"/>
      <c r="C251" s="145" t="s">
        <v>370</v>
      </c>
      <c r="D251" s="145" t="s">
        <v>143</v>
      </c>
      <c r="E251" s="146" t="s">
        <v>581</v>
      </c>
      <c r="F251" s="147" t="s">
        <v>582</v>
      </c>
      <c r="G251" s="148" t="s">
        <v>146</v>
      </c>
      <c r="H251" s="149">
        <v>202.71</v>
      </c>
      <c r="I251" s="150"/>
      <c r="J251" s="151">
        <f>ROUND(I251*H251,2)</f>
        <v>0</v>
      </c>
      <c r="K251" s="152"/>
      <c r="L251" s="33"/>
      <c r="M251" s="153" t="s">
        <v>1</v>
      </c>
      <c r="N251" s="154" t="s">
        <v>42</v>
      </c>
      <c r="O251" s="58"/>
      <c r="P251" s="155">
        <f>O251*H251</f>
        <v>0</v>
      </c>
      <c r="Q251" s="155">
        <v>0.0004</v>
      </c>
      <c r="R251" s="155">
        <f>Q251*H251</f>
        <v>0.081084</v>
      </c>
      <c r="S251" s="155">
        <v>0</v>
      </c>
      <c r="T251" s="15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7" t="s">
        <v>223</v>
      </c>
      <c r="AT251" s="157" t="s">
        <v>143</v>
      </c>
      <c r="AU251" s="157" t="s">
        <v>87</v>
      </c>
      <c r="AY251" s="17" t="s">
        <v>141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7" t="s">
        <v>85</v>
      </c>
      <c r="BK251" s="158">
        <f>ROUND(I251*H251,2)</f>
        <v>0</v>
      </c>
      <c r="BL251" s="17" t="s">
        <v>223</v>
      </c>
      <c r="BM251" s="157" t="s">
        <v>583</v>
      </c>
    </row>
    <row r="252" spans="1:65" s="2" customFormat="1" ht="24.2" customHeight="1">
      <c r="A252" s="32"/>
      <c r="B252" s="144"/>
      <c r="C252" s="183" t="s">
        <v>375</v>
      </c>
      <c r="D252" s="183" t="s">
        <v>359</v>
      </c>
      <c r="E252" s="184" t="s">
        <v>585</v>
      </c>
      <c r="F252" s="185" t="s">
        <v>586</v>
      </c>
      <c r="G252" s="186" t="s">
        <v>146</v>
      </c>
      <c r="H252" s="187">
        <v>236.259</v>
      </c>
      <c r="I252" s="188"/>
      <c r="J252" s="189">
        <f>ROUND(I252*H252,2)</f>
        <v>0</v>
      </c>
      <c r="K252" s="190"/>
      <c r="L252" s="191"/>
      <c r="M252" s="192" t="s">
        <v>1</v>
      </c>
      <c r="N252" s="193" t="s">
        <v>42</v>
      </c>
      <c r="O252" s="58"/>
      <c r="P252" s="155">
        <f>O252*H252</f>
        <v>0</v>
      </c>
      <c r="Q252" s="155">
        <v>0.0034</v>
      </c>
      <c r="R252" s="155">
        <f>Q252*H252</f>
        <v>0.8032805999999999</v>
      </c>
      <c r="S252" s="155">
        <v>0</v>
      </c>
      <c r="T252" s="156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7" t="s">
        <v>305</v>
      </c>
      <c r="AT252" s="157" t="s">
        <v>359</v>
      </c>
      <c r="AU252" s="157" t="s">
        <v>87</v>
      </c>
      <c r="AY252" s="17" t="s">
        <v>141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7" t="s">
        <v>85</v>
      </c>
      <c r="BK252" s="158">
        <f>ROUND(I252*H252,2)</f>
        <v>0</v>
      </c>
      <c r="BL252" s="17" t="s">
        <v>223</v>
      </c>
      <c r="BM252" s="157" t="s">
        <v>587</v>
      </c>
    </row>
    <row r="253" spans="2:51" s="13" customFormat="1" ht="11.25">
      <c r="B253" s="159"/>
      <c r="D253" s="160" t="s">
        <v>149</v>
      </c>
      <c r="F253" s="162" t="s">
        <v>819</v>
      </c>
      <c r="H253" s="163">
        <v>236.259</v>
      </c>
      <c r="I253" s="164"/>
      <c r="L253" s="159"/>
      <c r="M253" s="165"/>
      <c r="N253" s="166"/>
      <c r="O253" s="166"/>
      <c r="P253" s="166"/>
      <c r="Q253" s="166"/>
      <c r="R253" s="166"/>
      <c r="S253" s="166"/>
      <c r="T253" s="167"/>
      <c r="AT253" s="161" t="s">
        <v>149</v>
      </c>
      <c r="AU253" s="161" t="s">
        <v>87</v>
      </c>
      <c r="AV253" s="13" t="s">
        <v>87</v>
      </c>
      <c r="AW253" s="13" t="s">
        <v>3</v>
      </c>
      <c r="AX253" s="13" t="s">
        <v>85</v>
      </c>
      <c r="AY253" s="161" t="s">
        <v>141</v>
      </c>
    </row>
    <row r="254" spans="1:65" s="2" customFormat="1" ht="16.5" customHeight="1">
      <c r="A254" s="32"/>
      <c r="B254" s="144"/>
      <c r="C254" s="145" t="s">
        <v>379</v>
      </c>
      <c r="D254" s="145" t="s">
        <v>143</v>
      </c>
      <c r="E254" s="146" t="s">
        <v>590</v>
      </c>
      <c r="F254" s="147" t="s">
        <v>591</v>
      </c>
      <c r="G254" s="148" t="s">
        <v>592</v>
      </c>
      <c r="H254" s="194"/>
      <c r="I254" s="150"/>
      <c r="J254" s="151">
        <f>ROUND(I254*H254,2)</f>
        <v>0</v>
      </c>
      <c r="K254" s="152"/>
      <c r="L254" s="33"/>
      <c r="M254" s="153" t="s">
        <v>1</v>
      </c>
      <c r="N254" s="154" t="s">
        <v>42</v>
      </c>
      <c r="O254" s="58"/>
      <c r="P254" s="155">
        <f>O254*H254</f>
        <v>0</v>
      </c>
      <c r="Q254" s="155">
        <v>0</v>
      </c>
      <c r="R254" s="155">
        <f>Q254*H254</f>
        <v>0</v>
      </c>
      <c r="S254" s="155">
        <v>0</v>
      </c>
      <c r="T254" s="15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223</v>
      </c>
      <c r="AT254" s="157" t="s">
        <v>143</v>
      </c>
      <c r="AU254" s="157" t="s">
        <v>87</v>
      </c>
      <c r="AY254" s="17" t="s">
        <v>141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7" t="s">
        <v>85</v>
      </c>
      <c r="BK254" s="158">
        <f>ROUND(I254*H254,2)</f>
        <v>0</v>
      </c>
      <c r="BL254" s="17" t="s">
        <v>223</v>
      </c>
      <c r="BM254" s="157" t="s">
        <v>593</v>
      </c>
    </row>
    <row r="255" spans="2:63" s="12" customFormat="1" ht="22.9" customHeight="1">
      <c r="B255" s="131"/>
      <c r="D255" s="132" t="s">
        <v>76</v>
      </c>
      <c r="E255" s="142" t="s">
        <v>612</v>
      </c>
      <c r="F255" s="142" t="s">
        <v>613</v>
      </c>
      <c r="I255" s="134"/>
      <c r="J255" s="143">
        <f>BK255</f>
        <v>0</v>
      </c>
      <c r="L255" s="131"/>
      <c r="M255" s="136"/>
      <c r="N255" s="137"/>
      <c r="O255" s="137"/>
      <c r="P255" s="138">
        <f>SUM(P256:P258)</f>
        <v>0</v>
      </c>
      <c r="Q255" s="137"/>
      <c r="R255" s="138">
        <f>SUM(R256:R258)</f>
        <v>0.0014</v>
      </c>
      <c r="S255" s="137"/>
      <c r="T255" s="139">
        <f>SUM(T256:T258)</f>
        <v>0</v>
      </c>
      <c r="AR255" s="132" t="s">
        <v>87</v>
      </c>
      <c r="AT255" s="140" t="s">
        <v>76</v>
      </c>
      <c r="AU255" s="140" t="s">
        <v>85</v>
      </c>
      <c r="AY255" s="132" t="s">
        <v>141</v>
      </c>
      <c r="BK255" s="141">
        <f>SUM(BK256:BK258)</f>
        <v>0</v>
      </c>
    </row>
    <row r="256" spans="1:65" s="2" customFormat="1" ht="16.5" customHeight="1">
      <c r="A256" s="32"/>
      <c r="B256" s="144"/>
      <c r="C256" s="145" t="s">
        <v>383</v>
      </c>
      <c r="D256" s="145" t="s">
        <v>143</v>
      </c>
      <c r="E256" s="146" t="s">
        <v>615</v>
      </c>
      <c r="F256" s="147" t="s">
        <v>616</v>
      </c>
      <c r="G256" s="148" t="s">
        <v>302</v>
      </c>
      <c r="H256" s="149">
        <v>4</v>
      </c>
      <c r="I256" s="150"/>
      <c r="J256" s="151">
        <f>ROUND(I256*H256,2)</f>
        <v>0</v>
      </c>
      <c r="K256" s="152"/>
      <c r="L256" s="33"/>
      <c r="M256" s="153" t="s">
        <v>1</v>
      </c>
      <c r="N256" s="154" t="s">
        <v>42</v>
      </c>
      <c r="O256" s="58"/>
      <c r="P256" s="155">
        <f>O256*H256</f>
        <v>0</v>
      </c>
      <c r="Q256" s="155">
        <v>0</v>
      </c>
      <c r="R256" s="155">
        <f>Q256*H256</f>
        <v>0</v>
      </c>
      <c r="S256" s="155">
        <v>0</v>
      </c>
      <c r="T256" s="15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7" t="s">
        <v>223</v>
      </c>
      <c r="AT256" s="157" t="s">
        <v>143</v>
      </c>
      <c r="AU256" s="157" t="s">
        <v>87</v>
      </c>
      <c r="AY256" s="17" t="s">
        <v>141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7" t="s">
        <v>85</v>
      </c>
      <c r="BK256" s="158">
        <f>ROUND(I256*H256,2)</f>
        <v>0</v>
      </c>
      <c r="BL256" s="17" t="s">
        <v>223</v>
      </c>
      <c r="BM256" s="157" t="s">
        <v>617</v>
      </c>
    </row>
    <row r="257" spans="1:65" s="2" customFormat="1" ht="16.5" customHeight="1">
      <c r="A257" s="32"/>
      <c r="B257" s="144"/>
      <c r="C257" s="183" t="s">
        <v>387</v>
      </c>
      <c r="D257" s="183" t="s">
        <v>359</v>
      </c>
      <c r="E257" s="184" t="s">
        <v>619</v>
      </c>
      <c r="F257" s="185" t="s">
        <v>620</v>
      </c>
      <c r="G257" s="186" t="s">
        <v>302</v>
      </c>
      <c r="H257" s="187">
        <v>4</v>
      </c>
      <c r="I257" s="188"/>
      <c r="J257" s="189">
        <f>ROUND(I257*H257,2)</f>
        <v>0</v>
      </c>
      <c r="K257" s="190"/>
      <c r="L257" s="191"/>
      <c r="M257" s="192" t="s">
        <v>1</v>
      </c>
      <c r="N257" s="193" t="s">
        <v>42</v>
      </c>
      <c r="O257" s="58"/>
      <c r="P257" s="155">
        <f>O257*H257</f>
        <v>0</v>
      </c>
      <c r="Q257" s="155">
        <v>0.00035</v>
      </c>
      <c r="R257" s="155">
        <f>Q257*H257</f>
        <v>0.0014</v>
      </c>
      <c r="S257" s="155">
        <v>0</v>
      </c>
      <c r="T257" s="156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7" t="s">
        <v>305</v>
      </c>
      <c r="AT257" s="157" t="s">
        <v>359</v>
      </c>
      <c r="AU257" s="157" t="s">
        <v>87</v>
      </c>
      <c r="AY257" s="17" t="s">
        <v>141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7" t="s">
        <v>85</v>
      </c>
      <c r="BK257" s="158">
        <f>ROUND(I257*H257,2)</f>
        <v>0</v>
      </c>
      <c r="BL257" s="17" t="s">
        <v>223</v>
      </c>
      <c r="BM257" s="157" t="s">
        <v>621</v>
      </c>
    </row>
    <row r="258" spans="1:65" s="2" customFormat="1" ht="16.5" customHeight="1">
      <c r="A258" s="32"/>
      <c r="B258" s="144"/>
      <c r="C258" s="145" t="s">
        <v>391</v>
      </c>
      <c r="D258" s="145" t="s">
        <v>143</v>
      </c>
      <c r="E258" s="146" t="s">
        <v>623</v>
      </c>
      <c r="F258" s="147" t="s">
        <v>624</v>
      </c>
      <c r="G258" s="148" t="s">
        <v>592</v>
      </c>
      <c r="H258" s="194"/>
      <c r="I258" s="150"/>
      <c r="J258" s="151">
        <f>ROUND(I258*H258,2)</f>
        <v>0</v>
      </c>
      <c r="K258" s="152"/>
      <c r="L258" s="33"/>
      <c r="M258" s="153" t="s">
        <v>1</v>
      </c>
      <c r="N258" s="154" t="s">
        <v>42</v>
      </c>
      <c r="O258" s="58"/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223</v>
      </c>
      <c r="AT258" s="157" t="s">
        <v>143</v>
      </c>
      <c r="AU258" s="157" t="s">
        <v>87</v>
      </c>
      <c r="AY258" s="17" t="s">
        <v>141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7" t="s">
        <v>85</v>
      </c>
      <c r="BK258" s="158">
        <f>ROUND(I258*H258,2)</f>
        <v>0</v>
      </c>
      <c r="BL258" s="17" t="s">
        <v>223</v>
      </c>
      <c r="BM258" s="157" t="s">
        <v>625</v>
      </c>
    </row>
    <row r="259" spans="2:63" s="12" customFormat="1" ht="22.9" customHeight="1">
      <c r="B259" s="131"/>
      <c r="D259" s="132" t="s">
        <v>76</v>
      </c>
      <c r="E259" s="142" t="s">
        <v>626</v>
      </c>
      <c r="F259" s="142" t="s">
        <v>627</v>
      </c>
      <c r="I259" s="134"/>
      <c r="J259" s="143">
        <f>BK259</f>
        <v>0</v>
      </c>
      <c r="L259" s="131"/>
      <c r="M259" s="136"/>
      <c r="N259" s="137"/>
      <c r="O259" s="137"/>
      <c r="P259" s="138">
        <f>SUM(P260:P274)</f>
        <v>0</v>
      </c>
      <c r="Q259" s="137"/>
      <c r="R259" s="138">
        <f>SUM(R260:R274)</f>
        <v>0.016586800000000002</v>
      </c>
      <c r="S259" s="137"/>
      <c r="T259" s="139">
        <f>SUM(T260:T274)</f>
        <v>0</v>
      </c>
      <c r="AR259" s="132" t="s">
        <v>87</v>
      </c>
      <c r="AT259" s="140" t="s">
        <v>76</v>
      </c>
      <c r="AU259" s="140" t="s">
        <v>85</v>
      </c>
      <c r="AY259" s="132" t="s">
        <v>141</v>
      </c>
      <c r="BK259" s="141">
        <f>SUM(BK260:BK274)</f>
        <v>0</v>
      </c>
    </row>
    <row r="260" spans="1:65" s="2" customFormat="1" ht="16.5" customHeight="1">
      <c r="A260" s="32"/>
      <c r="B260" s="144"/>
      <c r="C260" s="145" t="s">
        <v>395</v>
      </c>
      <c r="D260" s="145" t="s">
        <v>143</v>
      </c>
      <c r="E260" s="146" t="s">
        <v>629</v>
      </c>
      <c r="F260" s="147" t="s">
        <v>630</v>
      </c>
      <c r="G260" s="148" t="s">
        <v>158</v>
      </c>
      <c r="H260" s="149">
        <v>0.871</v>
      </c>
      <c r="I260" s="150"/>
      <c r="J260" s="151">
        <f>ROUND(I260*H260,2)</f>
        <v>0</v>
      </c>
      <c r="K260" s="152"/>
      <c r="L260" s="33"/>
      <c r="M260" s="153" t="s">
        <v>1</v>
      </c>
      <c r="N260" s="154" t="s">
        <v>42</v>
      </c>
      <c r="O260" s="58"/>
      <c r="P260" s="155">
        <f>O260*H260</f>
        <v>0</v>
      </c>
      <c r="Q260" s="155">
        <v>0</v>
      </c>
      <c r="R260" s="155">
        <f>Q260*H260</f>
        <v>0</v>
      </c>
      <c r="S260" s="155">
        <v>0</v>
      </c>
      <c r="T260" s="156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7" t="s">
        <v>223</v>
      </c>
      <c r="AT260" s="157" t="s">
        <v>143</v>
      </c>
      <c r="AU260" s="157" t="s">
        <v>87</v>
      </c>
      <c r="AY260" s="17" t="s">
        <v>141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7" t="s">
        <v>85</v>
      </c>
      <c r="BK260" s="158">
        <f>ROUND(I260*H260,2)</f>
        <v>0</v>
      </c>
      <c r="BL260" s="17" t="s">
        <v>223</v>
      </c>
      <c r="BM260" s="157" t="s">
        <v>631</v>
      </c>
    </row>
    <row r="261" spans="2:51" s="15" customFormat="1" ht="11.25">
      <c r="B261" s="176"/>
      <c r="D261" s="160" t="s">
        <v>149</v>
      </c>
      <c r="E261" s="177" t="s">
        <v>1</v>
      </c>
      <c r="F261" s="178" t="s">
        <v>164</v>
      </c>
      <c r="H261" s="177" t="s">
        <v>1</v>
      </c>
      <c r="I261" s="179"/>
      <c r="L261" s="176"/>
      <c r="M261" s="180"/>
      <c r="N261" s="181"/>
      <c r="O261" s="181"/>
      <c r="P261" s="181"/>
      <c r="Q261" s="181"/>
      <c r="R261" s="181"/>
      <c r="S261" s="181"/>
      <c r="T261" s="182"/>
      <c r="AT261" s="177" t="s">
        <v>149</v>
      </c>
      <c r="AU261" s="177" t="s">
        <v>87</v>
      </c>
      <c r="AV261" s="15" t="s">
        <v>85</v>
      </c>
      <c r="AW261" s="15" t="s">
        <v>32</v>
      </c>
      <c r="AX261" s="15" t="s">
        <v>77</v>
      </c>
      <c r="AY261" s="177" t="s">
        <v>141</v>
      </c>
    </row>
    <row r="262" spans="2:51" s="13" customFormat="1" ht="11.25">
      <c r="B262" s="159"/>
      <c r="D262" s="160" t="s">
        <v>149</v>
      </c>
      <c r="E262" s="161" t="s">
        <v>1</v>
      </c>
      <c r="F262" s="162" t="s">
        <v>632</v>
      </c>
      <c r="H262" s="163">
        <v>0.871</v>
      </c>
      <c r="I262" s="164"/>
      <c r="L262" s="159"/>
      <c r="M262" s="165"/>
      <c r="N262" s="166"/>
      <c r="O262" s="166"/>
      <c r="P262" s="166"/>
      <c r="Q262" s="166"/>
      <c r="R262" s="166"/>
      <c r="S262" s="166"/>
      <c r="T262" s="167"/>
      <c r="AT262" s="161" t="s">
        <v>149</v>
      </c>
      <c r="AU262" s="161" t="s">
        <v>87</v>
      </c>
      <c r="AV262" s="13" t="s">
        <v>87</v>
      </c>
      <c r="AW262" s="13" t="s">
        <v>32</v>
      </c>
      <c r="AX262" s="13" t="s">
        <v>77</v>
      </c>
      <c r="AY262" s="161" t="s">
        <v>141</v>
      </c>
    </row>
    <row r="263" spans="2:51" s="14" customFormat="1" ht="11.25">
      <c r="B263" s="168"/>
      <c r="D263" s="160" t="s">
        <v>149</v>
      </c>
      <c r="E263" s="169" t="s">
        <v>1</v>
      </c>
      <c r="F263" s="170" t="s">
        <v>151</v>
      </c>
      <c r="H263" s="171">
        <v>0.871</v>
      </c>
      <c r="I263" s="172"/>
      <c r="L263" s="168"/>
      <c r="M263" s="173"/>
      <c r="N263" s="174"/>
      <c r="O263" s="174"/>
      <c r="P263" s="174"/>
      <c r="Q263" s="174"/>
      <c r="R263" s="174"/>
      <c r="S263" s="174"/>
      <c r="T263" s="175"/>
      <c r="AT263" s="169" t="s">
        <v>149</v>
      </c>
      <c r="AU263" s="169" t="s">
        <v>87</v>
      </c>
      <c r="AV263" s="14" t="s">
        <v>147</v>
      </c>
      <c r="AW263" s="14" t="s">
        <v>32</v>
      </c>
      <c r="AX263" s="14" t="s">
        <v>85</v>
      </c>
      <c r="AY263" s="169" t="s">
        <v>141</v>
      </c>
    </row>
    <row r="264" spans="1:65" s="2" customFormat="1" ht="16.5" customHeight="1">
      <c r="A264" s="32"/>
      <c r="B264" s="144"/>
      <c r="C264" s="145" t="s">
        <v>399</v>
      </c>
      <c r="D264" s="145" t="s">
        <v>143</v>
      </c>
      <c r="E264" s="146" t="s">
        <v>634</v>
      </c>
      <c r="F264" s="147" t="s">
        <v>635</v>
      </c>
      <c r="G264" s="148" t="s">
        <v>146</v>
      </c>
      <c r="H264" s="149">
        <v>0.871</v>
      </c>
      <c r="I264" s="150"/>
      <c r="J264" s="151">
        <f>ROUND(I264*H264,2)</f>
        <v>0</v>
      </c>
      <c r="K264" s="152"/>
      <c r="L264" s="33"/>
      <c r="M264" s="153" t="s">
        <v>1</v>
      </c>
      <c r="N264" s="154" t="s">
        <v>42</v>
      </c>
      <c r="O264" s="58"/>
      <c r="P264" s="155">
        <f>O264*H264</f>
        <v>0</v>
      </c>
      <c r="Q264" s="155">
        <v>0</v>
      </c>
      <c r="R264" s="155">
        <f>Q264*H264</f>
        <v>0</v>
      </c>
      <c r="S264" s="155">
        <v>0</v>
      </c>
      <c r="T264" s="156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7" t="s">
        <v>223</v>
      </c>
      <c r="AT264" s="157" t="s">
        <v>143</v>
      </c>
      <c r="AU264" s="157" t="s">
        <v>87</v>
      </c>
      <c r="AY264" s="17" t="s">
        <v>141</v>
      </c>
      <c r="BE264" s="158">
        <f>IF(N264="základní",J264,0)</f>
        <v>0</v>
      </c>
      <c r="BF264" s="158">
        <f>IF(N264="snížená",J264,0)</f>
        <v>0</v>
      </c>
      <c r="BG264" s="158">
        <f>IF(N264="zákl. přenesená",J264,0)</f>
        <v>0</v>
      </c>
      <c r="BH264" s="158">
        <f>IF(N264="sníž. přenesená",J264,0)</f>
        <v>0</v>
      </c>
      <c r="BI264" s="158">
        <f>IF(N264="nulová",J264,0)</f>
        <v>0</v>
      </c>
      <c r="BJ264" s="17" t="s">
        <v>85</v>
      </c>
      <c r="BK264" s="158">
        <f>ROUND(I264*H264,2)</f>
        <v>0</v>
      </c>
      <c r="BL264" s="17" t="s">
        <v>223</v>
      </c>
      <c r="BM264" s="157" t="s">
        <v>636</v>
      </c>
    </row>
    <row r="265" spans="2:51" s="15" customFormat="1" ht="11.25">
      <c r="B265" s="176"/>
      <c r="D265" s="160" t="s">
        <v>149</v>
      </c>
      <c r="E265" s="177" t="s">
        <v>1</v>
      </c>
      <c r="F265" s="178" t="s">
        <v>164</v>
      </c>
      <c r="H265" s="177" t="s">
        <v>1</v>
      </c>
      <c r="I265" s="179"/>
      <c r="L265" s="176"/>
      <c r="M265" s="180"/>
      <c r="N265" s="181"/>
      <c r="O265" s="181"/>
      <c r="P265" s="181"/>
      <c r="Q265" s="181"/>
      <c r="R265" s="181"/>
      <c r="S265" s="181"/>
      <c r="T265" s="182"/>
      <c r="AT265" s="177" t="s">
        <v>149</v>
      </c>
      <c r="AU265" s="177" t="s">
        <v>87</v>
      </c>
      <c r="AV265" s="15" t="s">
        <v>85</v>
      </c>
      <c r="AW265" s="15" t="s">
        <v>32</v>
      </c>
      <c r="AX265" s="15" t="s">
        <v>77</v>
      </c>
      <c r="AY265" s="177" t="s">
        <v>141</v>
      </c>
    </row>
    <row r="266" spans="2:51" s="13" customFormat="1" ht="11.25">
      <c r="B266" s="159"/>
      <c r="D266" s="160" t="s">
        <v>149</v>
      </c>
      <c r="E266" s="161" t="s">
        <v>1</v>
      </c>
      <c r="F266" s="162" t="s">
        <v>632</v>
      </c>
      <c r="H266" s="163">
        <v>0.871</v>
      </c>
      <c r="I266" s="164"/>
      <c r="L266" s="159"/>
      <c r="M266" s="165"/>
      <c r="N266" s="166"/>
      <c r="O266" s="166"/>
      <c r="P266" s="166"/>
      <c r="Q266" s="166"/>
      <c r="R266" s="166"/>
      <c r="S266" s="166"/>
      <c r="T266" s="167"/>
      <c r="AT266" s="161" t="s">
        <v>149</v>
      </c>
      <c r="AU266" s="161" t="s">
        <v>87</v>
      </c>
      <c r="AV266" s="13" t="s">
        <v>87</v>
      </c>
      <c r="AW266" s="13" t="s">
        <v>32</v>
      </c>
      <c r="AX266" s="13" t="s">
        <v>77</v>
      </c>
      <c r="AY266" s="161" t="s">
        <v>141</v>
      </c>
    </row>
    <row r="267" spans="2:51" s="14" customFormat="1" ht="11.25">
      <c r="B267" s="168"/>
      <c r="D267" s="160" t="s">
        <v>149</v>
      </c>
      <c r="E267" s="169" t="s">
        <v>1</v>
      </c>
      <c r="F267" s="170" t="s">
        <v>151</v>
      </c>
      <c r="H267" s="171">
        <v>0.871</v>
      </c>
      <c r="I267" s="172"/>
      <c r="L267" s="168"/>
      <c r="M267" s="173"/>
      <c r="N267" s="174"/>
      <c r="O267" s="174"/>
      <c r="P267" s="174"/>
      <c r="Q267" s="174"/>
      <c r="R267" s="174"/>
      <c r="S267" s="174"/>
      <c r="T267" s="175"/>
      <c r="AT267" s="169" t="s">
        <v>149</v>
      </c>
      <c r="AU267" s="169" t="s">
        <v>87</v>
      </c>
      <c r="AV267" s="14" t="s">
        <v>147</v>
      </c>
      <c r="AW267" s="14" t="s">
        <v>32</v>
      </c>
      <c r="AX267" s="14" t="s">
        <v>85</v>
      </c>
      <c r="AY267" s="169" t="s">
        <v>141</v>
      </c>
    </row>
    <row r="268" spans="1:65" s="2" customFormat="1" ht="16.5" customHeight="1">
      <c r="A268" s="32"/>
      <c r="B268" s="144"/>
      <c r="C268" s="183" t="s">
        <v>403</v>
      </c>
      <c r="D268" s="183" t="s">
        <v>359</v>
      </c>
      <c r="E268" s="184" t="s">
        <v>638</v>
      </c>
      <c r="F268" s="185" t="s">
        <v>639</v>
      </c>
      <c r="G268" s="186" t="s">
        <v>158</v>
      </c>
      <c r="H268" s="187">
        <v>0.033</v>
      </c>
      <c r="I268" s="188"/>
      <c r="J268" s="189">
        <f>ROUND(I268*H268,2)</f>
        <v>0</v>
      </c>
      <c r="K268" s="190"/>
      <c r="L268" s="191"/>
      <c r="M268" s="192" t="s">
        <v>1</v>
      </c>
      <c r="N268" s="193" t="s">
        <v>42</v>
      </c>
      <c r="O268" s="58"/>
      <c r="P268" s="155">
        <f>O268*H268</f>
        <v>0</v>
      </c>
      <c r="Q268" s="155">
        <v>0.5</v>
      </c>
      <c r="R268" s="155">
        <f>Q268*H268</f>
        <v>0.0165</v>
      </c>
      <c r="S268" s="155">
        <v>0</v>
      </c>
      <c r="T268" s="156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7" t="s">
        <v>305</v>
      </c>
      <c r="AT268" s="157" t="s">
        <v>359</v>
      </c>
      <c r="AU268" s="157" t="s">
        <v>87</v>
      </c>
      <c r="AY268" s="17" t="s">
        <v>141</v>
      </c>
      <c r="BE268" s="158">
        <f>IF(N268="základní",J268,0)</f>
        <v>0</v>
      </c>
      <c r="BF268" s="158">
        <f>IF(N268="snížená",J268,0)</f>
        <v>0</v>
      </c>
      <c r="BG268" s="158">
        <f>IF(N268="zákl. přenesená",J268,0)</f>
        <v>0</v>
      </c>
      <c r="BH268" s="158">
        <f>IF(N268="sníž. přenesená",J268,0)</f>
        <v>0</v>
      </c>
      <c r="BI268" s="158">
        <f>IF(N268="nulová",J268,0)</f>
        <v>0</v>
      </c>
      <c r="BJ268" s="17" t="s">
        <v>85</v>
      </c>
      <c r="BK268" s="158">
        <f>ROUND(I268*H268,2)</f>
        <v>0</v>
      </c>
      <c r="BL268" s="17" t="s">
        <v>223</v>
      </c>
      <c r="BM268" s="157" t="s">
        <v>640</v>
      </c>
    </row>
    <row r="269" spans="2:51" s="15" customFormat="1" ht="11.25">
      <c r="B269" s="176"/>
      <c r="D269" s="160" t="s">
        <v>149</v>
      </c>
      <c r="E269" s="177" t="s">
        <v>1</v>
      </c>
      <c r="F269" s="178" t="s">
        <v>164</v>
      </c>
      <c r="H269" s="177" t="s">
        <v>1</v>
      </c>
      <c r="I269" s="179"/>
      <c r="L269" s="176"/>
      <c r="M269" s="180"/>
      <c r="N269" s="181"/>
      <c r="O269" s="181"/>
      <c r="P269" s="181"/>
      <c r="Q269" s="181"/>
      <c r="R269" s="181"/>
      <c r="S269" s="181"/>
      <c r="T269" s="182"/>
      <c r="AT269" s="177" t="s">
        <v>149</v>
      </c>
      <c r="AU269" s="177" t="s">
        <v>87</v>
      </c>
      <c r="AV269" s="15" t="s">
        <v>85</v>
      </c>
      <c r="AW269" s="15" t="s">
        <v>32</v>
      </c>
      <c r="AX269" s="15" t="s">
        <v>77</v>
      </c>
      <c r="AY269" s="177" t="s">
        <v>141</v>
      </c>
    </row>
    <row r="270" spans="2:51" s="13" customFormat="1" ht="11.25">
      <c r="B270" s="159"/>
      <c r="D270" s="160" t="s">
        <v>149</v>
      </c>
      <c r="E270" s="161" t="s">
        <v>1</v>
      </c>
      <c r="F270" s="162" t="s">
        <v>641</v>
      </c>
      <c r="H270" s="163">
        <v>0.033</v>
      </c>
      <c r="I270" s="164"/>
      <c r="L270" s="159"/>
      <c r="M270" s="165"/>
      <c r="N270" s="166"/>
      <c r="O270" s="166"/>
      <c r="P270" s="166"/>
      <c r="Q270" s="166"/>
      <c r="R270" s="166"/>
      <c r="S270" s="166"/>
      <c r="T270" s="167"/>
      <c r="AT270" s="161" t="s">
        <v>149</v>
      </c>
      <c r="AU270" s="161" t="s">
        <v>87</v>
      </c>
      <c r="AV270" s="13" t="s">
        <v>87</v>
      </c>
      <c r="AW270" s="13" t="s">
        <v>32</v>
      </c>
      <c r="AX270" s="13" t="s">
        <v>77</v>
      </c>
      <c r="AY270" s="161" t="s">
        <v>141</v>
      </c>
    </row>
    <row r="271" spans="2:51" s="14" customFormat="1" ht="11.25">
      <c r="B271" s="168"/>
      <c r="D271" s="160" t="s">
        <v>149</v>
      </c>
      <c r="E271" s="169" t="s">
        <v>1</v>
      </c>
      <c r="F271" s="170" t="s">
        <v>151</v>
      </c>
      <c r="H271" s="171">
        <v>0.033</v>
      </c>
      <c r="I271" s="172"/>
      <c r="L271" s="168"/>
      <c r="M271" s="173"/>
      <c r="N271" s="174"/>
      <c r="O271" s="174"/>
      <c r="P271" s="174"/>
      <c r="Q271" s="174"/>
      <c r="R271" s="174"/>
      <c r="S271" s="174"/>
      <c r="T271" s="175"/>
      <c r="AT271" s="169" t="s">
        <v>149</v>
      </c>
      <c r="AU271" s="169" t="s">
        <v>87</v>
      </c>
      <c r="AV271" s="14" t="s">
        <v>147</v>
      </c>
      <c r="AW271" s="14" t="s">
        <v>32</v>
      </c>
      <c r="AX271" s="14" t="s">
        <v>85</v>
      </c>
      <c r="AY271" s="169" t="s">
        <v>141</v>
      </c>
    </row>
    <row r="272" spans="1:65" s="2" customFormat="1" ht="16.5" customHeight="1">
      <c r="A272" s="32"/>
      <c r="B272" s="144"/>
      <c r="C272" s="145" t="s">
        <v>407</v>
      </c>
      <c r="D272" s="145" t="s">
        <v>143</v>
      </c>
      <c r="E272" s="146" t="s">
        <v>643</v>
      </c>
      <c r="F272" s="147" t="s">
        <v>644</v>
      </c>
      <c r="G272" s="148" t="s">
        <v>158</v>
      </c>
      <c r="H272" s="149">
        <v>0.031</v>
      </c>
      <c r="I272" s="150"/>
      <c r="J272" s="151">
        <f>ROUND(I272*H272,2)</f>
        <v>0</v>
      </c>
      <c r="K272" s="152"/>
      <c r="L272" s="33"/>
      <c r="M272" s="153" t="s">
        <v>1</v>
      </c>
      <c r="N272" s="154" t="s">
        <v>42</v>
      </c>
      <c r="O272" s="58"/>
      <c r="P272" s="155">
        <f>O272*H272</f>
        <v>0</v>
      </c>
      <c r="Q272" s="155">
        <v>0.0028</v>
      </c>
      <c r="R272" s="155">
        <f>Q272*H272</f>
        <v>8.68E-05</v>
      </c>
      <c r="S272" s="155">
        <v>0</v>
      </c>
      <c r="T272" s="156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7" t="s">
        <v>223</v>
      </c>
      <c r="AT272" s="157" t="s">
        <v>143</v>
      </c>
      <c r="AU272" s="157" t="s">
        <v>87</v>
      </c>
      <c r="AY272" s="17" t="s">
        <v>141</v>
      </c>
      <c r="BE272" s="158">
        <f>IF(N272="základní",J272,0)</f>
        <v>0</v>
      </c>
      <c r="BF272" s="158">
        <f>IF(N272="snížená",J272,0)</f>
        <v>0</v>
      </c>
      <c r="BG272" s="158">
        <f>IF(N272="zákl. přenesená",J272,0)</f>
        <v>0</v>
      </c>
      <c r="BH272" s="158">
        <f>IF(N272="sníž. přenesená",J272,0)</f>
        <v>0</v>
      </c>
      <c r="BI272" s="158">
        <f>IF(N272="nulová",J272,0)</f>
        <v>0</v>
      </c>
      <c r="BJ272" s="17" t="s">
        <v>85</v>
      </c>
      <c r="BK272" s="158">
        <f>ROUND(I272*H272,2)</f>
        <v>0</v>
      </c>
      <c r="BL272" s="17" t="s">
        <v>223</v>
      </c>
      <c r="BM272" s="157" t="s">
        <v>645</v>
      </c>
    </row>
    <row r="273" spans="2:51" s="13" customFormat="1" ht="11.25">
      <c r="B273" s="159"/>
      <c r="D273" s="160" t="s">
        <v>149</v>
      </c>
      <c r="E273" s="161" t="s">
        <v>1</v>
      </c>
      <c r="F273" s="162" t="s">
        <v>646</v>
      </c>
      <c r="H273" s="163">
        <v>0.031</v>
      </c>
      <c r="I273" s="164"/>
      <c r="L273" s="159"/>
      <c r="M273" s="165"/>
      <c r="N273" s="166"/>
      <c r="O273" s="166"/>
      <c r="P273" s="166"/>
      <c r="Q273" s="166"/>
      <c r="R273" s="166"/>
      <c r="S273" s="166"/>
      <c r="T273" s="167"/>
      <c r="AT273" s="161" t="s">
        <v>149</v>
      </c>
      <c r="AU273" s="161" t="s">
        <v>87</v>
      </c>
      <c r="AV273" s="13" t="s">
        <v>87</v>
      </c>
      <c r="AW273" s="13" t="s">
        <v>32</v>
      </c>
      <c r="AX273" s="13" t="s">
        <v>85</v>
      </c>
      <c r="AY273" s="161" t="s">
        <v>141</v>
      </c>
    </row>
    <row r="274" spans="1:65" s="2" customFormat="1" ht="16.5" customHeight="1">
      <c r="A274" s="32"/>
      <c r="B274" s="144"/>
      <c r="C274" s="145" t="s">
        <v>411</v>
      </c>
      <c r="D274" s="145" t="s">
        <v>143</v>
      </c>
      <c r="E274" s="146" t="s">
        <v>648</v>
      </c>
      <c r="F274" s="147" t="s">
        <v>649</v>
      </c>
      <c r="G274" s="148" t="s">
        <v>592</v>
      </c>
      <c r="H274" s="194"/>
      <c r="I274" s="150"/>
      <c r="J274" s="151">
        <f>ROUND(I274*H274,2)</f>
        <v>0</v>
      </c>
      <c r="K274" s="152"/>
      <c r="L274" s="33"/>
      <c r="M274" s="153" t="s">
        <v>1</v>
      </c>
      <c r="N274" s="154" t="s">
        <v>42</v>
      </c>
      <c r="O274" s="58"/>
      <c r="P274" s="155">
        <f>O274*H274</f>
        <v>0</v>
      </c>
      <c r="Q274" s="155">
        <v>0</v>
      </c>
      <c r="R274" s="155">
        <f>Q274*H274</f>
        <v>0</v>
      </c>
      <c r="S274" s="155">
        <v>0</v>
      </c>
      <c r="T274" s="156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57" t="s">
        <v>223</v>
      </c>
      <c r="AT274" s="157" t="s">
        <v>143</v>
      </c>
      <c r="AU274" s="157" t="s">
        <v>87</v>
      </c>
      <c r="AY274" s="17" t="s">
        <v>141</v>
      </c>
      <c r="BE274" s="158">
        <f>IF(N274="základní",J274,0)</f>
        <v>0</v>
      </c>
      <c r="BF274" s="158">
        <f>IF(N274="snížená",J274,0)</f>
        <v>0</v>
      </c>
      <c r="BG274" s="158">
        <f>IF(N274="zákl. přenesená",J274,0)</f>
        <v>0</v>
      </c>
      <c r="BH274" s="158">
        <f>IF(N274="sníž. přenesená",J274,0)</f>
        <v>0</v>
      </c>
      <c r="BI274" s="158">
        <f>IF(N274="nulová",J274,0)</f>
        <v>0</v>
      </c>
      <c r="BJ274" s="17" t="s">
        <v>85</v>
      </c>
      <c r="BK274" s="158">
        <f>ROUND(I274*H274,2)</f>
        <v>0</v>
      </c>
      <c r="BL274" s="17" t="s">
        <v>223</v>
      </c>
      <c r="BM274" s="157" t="s">
        <v>650</v>
      </c>
    </row>
    <row r="275" spans="2:63" s="12" customFormat="1" ht="22.9" customHeight="1">
      <c r="B275" s="131"/>
      <c r="D275" s="132" t="s">
        <v>76</v>
      </c>
      <c r="E275" s="142" t="s">
        <v>651</v>
      </c>
      <c r="F275" s="142" t="s">
        <v>652</v>
      </c>
      <c r="I275" s="134"/>
      <c r="J275" s="143">
        <f>BK275</f>
        <v>0</v>
      </c>
      <c r="L275" s="131"/>
      <c r="M275" s="136"/>
      <c r="N275" s="137"/>
      <c r="O275" s="137"/>
      <c r="P275" s="138">
        <f>SUM(P276:P281)</f>
        <v>0</v>
      </c>
      <c r="Q275" s="137"/>
      <c r="R275" s="138">
        <f>SUM(R276:R281)</f>
        <v>0.0014592</v>
      </c>
      <c r="S275" s="137"/>
      <c r="T275" s="139">
        <f>SUM(T276:T281)</f>
        <v>0</v>
      </c>
      <c r="AR275" s="132" t="s">
        <v>87</v>
      </c>
      <c r="AT275" s="140" t="s">
        <v>76</v>
      </c>
      <c r="AU275" s="140" t="s">
        <v>85</v>
      </c>
      <c r="AY275" s="132" t="s">
        <v>141</v>
      </c>
      <c r="BK275" s="141">
        <f>SUM(BK276:BK281)</f>
        <v>0</v>
      </c>
    </row>
    <row r="276" spans="1:65" s="2" customFormat="1" ht="16.5" customHeight="1">
      <c r="A276" s="32"/>
      <c r="B276" s="144"/>
      <c r="C276" s="145" t="s">
        <v>415</v>
      </c>
      <c r="D276" s="145" t="s">
        <v>143</v>
      </c>
      <c r="E276" s="146" t="s">
        <v>654</v>
      </c>
      <c r="F276" s="147" t="s">
        <v>655</v>
      </c>
      <c r="G276" s="148" t="s">
        <v>146</v>
      </c>
      <c r="H276" s="149">
        <v>3.84</v>
      </c>
      <c r="I276" s="150"/>
      <c r="J276" s="151">
        <f>ROUND(I276*H276,2)</f>
        <v>0</v>
      </c>
      <c r="K276" s="152"/>
      <c r="L276" s="33"/>
      <c r="M276" s="153" t="s">
        <v>1</v>
      </c>
      <c r="N276" s="154" t="s">
        <v>42</v>
      </c>
      <c r="O276" s="58"/>
      <c r="P276" s="155">
        <f>O276*H276</f>
        <v>0</v>
      </c>
      <c r="Q276" s="155">
        <v>0.00014</v>
      </c>
      <c r="R276" s="155">
        <f>Q276*H276</f>
        <v>0.0005376</v>
      </c>
      <c r="S276" s="155">
        <v>0</v>
      </c>
      <c r="T276" s="156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57" t="s">
        <v>223</v>
      </c>
      <c r="AT276" s="157" t="s">
        <v>143</v>
      </c>
      <c r="AU276" s="157" t="s">
        <v>87</v>
      </c>
      <c r="AY276" s="17" t="s">
        <v>141</v>
      </c>
      <c r="BE276" s="158">
        <f>IF(N276="základní",J276,0)</f>
        <v>0</v>
      </c>
      <c r="BF276" s="158">
        <f>IF(N276="snížená",J276,0)</f>
        <v>0</v>
      </c>
      <c r="BG276" s="158">
        <f>IF(N276="zákl. přenesená",J276,0)</f>
        <v>0</v>
      </c>
      <c r="BH276" s="158">
        <f>IF(N276="sníž. přenesená",J276,0)</f>
        <v>0</v>
      </c>
      <c r="BI276" s="158">
        <f>IF(N276="nulová",J276,0)</f>
        <v>0</v>
      </c>
      <c r="BJ276" s="17" t="s">
        <v>85</v>
      </c>
      <c r="BK276" s="158">
        <f>ROUND(I276*H276,2)</f>
        <v>0</v>
      </c>
      <c r="BL276" s="17" t="s">
        <v>223</v>
      </c>
      <c r="BM276" s="157" t="s">
        <v>656</v>
      </c>
    </row>
    <row r="277" spans="2:51" s="15" customFormat="1" ht="11.25">
      <c r="B277" s="176"/>
      <c r="D277" s="160" t="s">
        <v>149</v>
      </c>
      <c r="E277" s="177" t="s">
        <v>1</v>
      </c>
      <c r="F277" s="178" t="s">
        <v>164</v>
      </c>
      <c r="H277" s="177" t="s">
        <v>1</v>
      </c>
      <c r="I277" s="179"/>
      <c r="L277" s="176"/>
      <c r="M277" s="180"/>
      <c r="N277" s="181"/>
      <c r="O277" s="181"/>
      <c r="P277" s="181"/>
      <c r="Q277" s="181"/>
      <c r="R277" s="181"/>
      <c r="S277" s="181"/>
      <c r="T277" s="182"/>
      <c r="AT277" s="177" t="s">
        <v>149</v>
      </c>
      <c r="AU277" s="177" t="s">
        <v>87</v>
      </c>
      <c r="AV277" s="15" t="s">
        <v>85</v>
      </c>
      <c r="AW277" s="15" t="s">
        <v>32</v>
      </c>
      <c r="AX277" s="15" t="s">
        <v>77</v>
      </c>
      <c r="AY277" s="177" t="s">
        <v>141</v>
      </c>
    </row>
    <row r="278" spans="2:51" s="13" customFormat="1" ht="11.25">
      <c r="B278" s="159"/>
      <c r="D278" s="160" t="s">
        <v>149</v>
      </c>
      <c r="E278" s="161" t="s">
        <v>1</v>
      </c>
      <c r="F278" s="162" t="s">
        <v>657</v>
      </c>
      <c r="H278" s="163">
        <v>3.84</v>
      </c>
      <c r="I278" s="164"/>
      <c r="L278" s="159"/>
      <c r="M278" s="165"/>
      <c r="N278" s="166"/>
      <c r="O278" s="166"/>
      <c r="P278" s="166"/>
      <c r="Q278" s="166"/>
      <c r="R278" s="166"/>
      <c r="S278" s="166"/>
      <c r="T278" s="167"/>
      <c r="AT278" s="161" t="s">
        <v>149</v>
      </c>
      <c r="AU278" s="161" t="s">
        <v>87</v>
      </c>
      <c r="AV278" s="13" t="s">
        <v>87</v>
      </c>
      <c r="AW278" s="13" t="s">
        <v>32</v>
      </c>
      <c r="AX278" s="13" t="s">
        <v>77</v>
      </c>
      <c r="AY278" s="161" t="s">
        <v>141</v>
      </c>
    </row>
    <row r="279" spans="2:51" s="14" customFormat="1" ht="11.25">
      <c r="B279" s="168"/>
      <c r="D279" s="160" t="s">
        <v>149</v>
      </c>
      <c r="E279" s="169" t="s">
        <v>1</v>
      </c>
      <c r="F279" s="170" t="s">
        <v>151</v>
      </c>
      <c r="H279" s="171">
        <v>3.84</v>
      </c>
      <c r="I279" s="172"/>
      <c r="L279" s="168"/>
      <c r="M279" s="173"/>
      <c r="N279" s="174"/>
      <c r="O279" s="174"/>
      <c r="P279" s="174"/>
      <c r="Q279" s="174"/>
      <c r="R279" s="174"/>
      <c r="S279" s="174"/>
      <c r="T279" s="175"/>
      <c r="AT279" s="169" t="s">
        <v>149</v>
      </c>
      <c r="AU279" s="169" t="s">
        <v>87</v>
      </c>
      <c r="AV279" s="14" t="s">
        <v>147</v>
      </c>
      <c r="AW279" s="14" t="s">
        <v>32</v>
      </c>
      <c r="AX279" s="14" t="s">
        <v>85</v>
      </c>
      <c r="AY279" s="169" t="s">
        <v>141</v>
      </c>
    </row>
    <row r="280" spans="1:65" s="2" customFormat="1" ht="16.5" customHeight="1">
      <c r="A280" s="32"/>
      <c r="B280" s="144"/>
      <c r="C280" s="145" t="s">
        <v>419</v>
      </c>
      <c r="D280" s="145" t="s">
        <v>143</v>
      </c>
      <c r="E280" s="146" t="s">
        <v>659</v>
      </c>
      <c r="F280" s="147" t="s">
        <v>660</v>
      </c>
      <c r="G280" s="148" t="s">
        <v>146</v>
      </c>
      <c r="H280" s="149">
        <v>7.68</v>
      </c>
      <c r="I280" s="150"/>
      <c r="J280" s="151">
        <f>ROUND(I280*H280,2)</f>
        <v>0</v>
      </c>
      <c r="K280" s="152"/>
      <c r="L280" s="33"/>
      <c r="M280" s="153" t="s">
        <v>1</v>
      </c>
      <c r="N280" s="154" t="s">
        <v>42</v>
      </c>
      <c r="O280" s="58"/>
      <c r="P280" s="155">
        <f>O280*H280</f>
        <v>0</v>
      </c>
      <c r="Q280" s="155">
        <v>0.00012</v>
      </c>
      <c r="R280" s="155">
        <f>Q280*H280</f>
        <v>0.0009216</v>
      </c>
      <c r="S280" s="155">
        <v>0</v>
      </c>
      <c r="T280" s="156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7" t="s">
        <v>223</v>
      </c>
      <c r="AT280" s="157" t="s">
        <v>143</v>
      </c>
      <c r="AU280" s="157" t="s">
        <v>87</v>
      </c>
      <c r="AY280" s="17" t="s">
        <v>141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7" t="s">
        <v>85</v>
      </c>
      <c r="BK280" s="158">
        <f>ROUND(I280*H280,2)</f>
        <v>0</v>
      </c>
      <c r="BL280" s="17" t="s">
        <v>223</v>
      </c>
      <c r="BM280" s="157" t="s">
        <v>661</v>
      </c>
    </row>
    <row r="281" spans="2:51" s="13" customFormat="1" ht="11.25">
      <c r="B281" s="159"/>
      <c r="D281" s="160" t="s">
        <v>149</v>
      </c>
      <c r="E281" s="161" t="s">
        <v>1</v>
      </c>
      <c r="F281" s="162" t="s">
        <v>662</v>
      </c>
      <c r="H281" s="163">
        <v>7.68</v>
      </c>
      <c r="I281" s="164"/>
      <c r="L281" s="159"/>
      <c r="M281" s="165"/>
      <c r="N281" s="166"/>
      <c r="O281" s="166"/>
      <c r="P281" s="166"/>
      <c r="Q281" s="166"/>
      <c r="R281" s="166"/>
      <c r="S281" s="166"/>
      <c r="T281" s="167"/>
      <c r="AT281" s="161" t="s">
        <v>149</v>
      </c>
      <c r="AU281" s="161" t="s">
        <v>87</v>
      </c>
      <c r="AV281" s="13" t="s">
        <v>87</v>
      </c>
      <c r="AW281" s="13" t="s">
        <v>32</v>
      </c>
      <c r="AX281" s="13" t="s">
        <v>85</v>
      </c>
      <c r="AY281" s="161" t="s">
        <v>141</v>
      </c>
    </row>
    <row r="282" spans="2:63" s="12" customFormat="1" ht="22.9" customHeight="1">
      <c r="B282" s="131"/>
      <c r="D282" s="132" t="s">
        <v>76</v>
      </c>
      <c r="E282" s="142" t="s">
        <v>663</v>
      </c>
      <c r="F282" s="142" t="s">
        <v>664</v>
      </c>
      <c r="I282" s="134"/>
      <c r="J282" s="143">
        <f>BK282</f>
        <v>0</v>
      </c>
      <c r="L282" s="131"/>
      <c r="M282" s="136"/>
      <c r="N282" s="137"/>
      <c r="O282" s="137"/>
      <c r="P282" s="138">
        <f>SUM(P283:P289)</f>
        <v>0</v>
      </c>
      <c r="Q282" s="137"/>
      <c r="R282" s="138">
        <f>SUM(R283:R289)</f>
        <v>0.031004000000000004</v>
      </c>
      <c r="S282" s="137"/>
      <c r="T282" s="139">
        <f>SUM(T283:T289)</f>
        <v>0</v>
      </c>
      <c r="AR282" s="132" t="s">
        <v>87</v>
      </c>
      <c r="AT282" s="140" t="s">
        <v>76</v>
      </c>
      <c r="AU282" s="140" t="s">
        <v>85</v>
      </c>
      <c r="AY282" s="132" t="s">
        <v>141</v>
      </c>
      <c r="BK282" s="141">
        <f>SUM(BK283:BK289)</f>
        <v>0</v>
      </c>
    </row>
    <row r="283" spans="1:65" s="2" customFormat="1" ht="16.5" customHeight="1">
      <c r="A283" s="32"/>
      <c r="B283" s="144"/>
      <c r="C283" s="145" t="s">
        <v>423</v>
      </c>
      <c r="D283" s="145" t="s">
        <v>143</v>
      </c>
      <c r="E283" s="146" t="s">
        <v>666</v>
      </c>
      <c r="F283" s="147" t="s">
        <v>667</v>
      </c>
      <c r="G283" s="148" t="s">
        <v>146</v>
      </c>
      <c r="H283" s="149">
        <v>67.4</v>
      </c>
      <c r="I283" s="150"/>
      <c r="J283" s="151">
        <f>ROUND(I283*H283,2)</f>
        <v>0</v>
      </c>
      <c r="K283" s="152"/>
      <c r="L283" s="33"/>
      <c r="M283" s="153" t="s">
        <v>1</v>
      </c>
      <c r="N283" s="154" t="s">
        <v>42</v>
      </c>
      <c r="O283" s="58"/>
      <c r="P283" s="155">
        <f>O283*H283</f>
        <v>0</v>
      </c>
      <c r="Q283" s="155">
        <v>0.0002</v>
      </c>
      <c r="R283" s="155">
        <f>Q283*H283</f>
        <v>0.013480000000000002</v>
      </c>
      <c r="S283" s="155">
        <v>0</v>
      </c>
      <c r="T283" s="156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7" t="s">
        <v>223</v>
      </c>
      <c r="AT283" s="157" t="s">
        <v>143</v>
      </c>
      <c r="AU283" s="157" t="s">
        <v>87</v>
      </c>
      <c r="AY283" s="17" t="s">
        <v>141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7" t="s">
        <v>85</v>
      </c>
      <c r="BK283" s="158">
        <f>ROUND(I283*H283,2)</f>
        <v>0</v>
      </c>
      <c r="BL283" s="17" t="s">
        <v>223</v>
      </c>
      <c r="BM283" s="157" t="s">
        <v>668</v>
      </c>
    </row>
    <row r="284" spans="2:51" s="15" customFormat="1" ht="11.25">
      <c r="B284" s="176"/>
      <c r="D284" s="160" t="s">
        <v>149</v>
      </c>
      <c r="E284" s="177" t="s">
        <v>1</v>
      </c>
      <c r="F284" s="178" t="s">
        <v>318</v>
      </c>
      <c r="H284" s="177" t="s">
        <v>1</v>
      </c>
      <c r="I284" s="179"/>
      <c r="L284" s="176"/>
      <c r="M284" s="180"/>
      <c r="N284" s="181"/>
      <c r="O284" s="181"/>
      <c r="P284" s="181"/>
      <c r="Q284" s="181"/>
      <c r="R284" s="181"/>
      <c r="S284" s="181"/>
      <c r="T284" s="182"/>
      <c r="AT284" s="177" t="s">
        <v>149</v>
      </c>
      <c r="AU284" s="177" t="s">
        <v>87</v>
      </c>
      <c r="AV284" s="15" t="s">
        <v>85</v>
      </c>
      <c r="AW284" s="15" t="s">
        <v>32</v>
      </c>
      <c r="AX284" s="15" t="s">
        <v>77</v>
      </c>
      <c r="AY284" s="177" t="s">
        <v>141</v>
      </c>
    </row>
    <row r="285" spans="2:51" s="13" customFormat="1" ht="11.25">
      <c r="B285" s="159"/>
      <c r="D285" s="160" t="s">
        <v>149</v>
      </c>
      <c r="E285" s="161" t="s">
        <v>1</v>
      </c>
      <c r="F285" s="162" t="s">
        <v>814</v>
      </c>
      <c r="H285" s="163">
        <v>63.8</v>
      </c>
      <c r="I285" s="164"/>
      <c r="L285" s="159"/>
      <c r="M285" s="165"/>
      <c r="N285" s="166"/>
      <c r="O285" s="166"/>
      <c r="P285" s="166"/>
      <c r="Q285" s="166"/>
      <c r="R285" s="166"/>
      <c r="S285" s="166"/>
      <c r="T285" s="167"/>
      <c r="AT285" s="161" t="s">
        <v>149</v>
      </c>
      <c r="AU285" s="161" t="s">
        <v>87</v>
      </c>
      <c r="AV285" s="13" t="s">
        <v>87</v>
      </c>
      <c r="AW285" s="13" t="s">
        <v>32</v>
      </c>
      <c r="AX285" s="13" t="s">
        <v>77</v>
      </c>
      <c r="AY285" s="161" t="s">
        <v>141</v>
      </c>
    </row>
    <row r="286" spans="2:51" s="15" customFormat="1" ht="11.25">
      <c r="B286" s="176"/>
      <c r="D286" s="160" t="s">
        <v>149</v>
      </c>
      <c r="E286" s="177" t="s">
        <v>1</v>
      </c>
      <c r="F286" s="178" t="s">
        <v>669</v>
      </c>
      <c r="H286" s="177" t="s">
        <v>1</v>
      </c>
      <c r="I286" s="179"/>
      <c r="L286" s="176"/>
      <c r="M286" s="180"/>
      <c r="N286" s="181"/>
      <c r="O286" s="181"/>
      <c r="P286" s="181"/>
      <c r="Q286" s="181"/>
      <c r="R286" s="181"/>
      <c r="S286" s="181"/>
      <c r="T286" s="182"/>
      <c r="AT286" s="177" t="s">
        <v>149</v>
      </c>
      <c r="AU286" s="177" t="s">
        <v>87</v>
      </c>
      <c r="AV286" s="15" t="s">
        <v>85</v>
      </c>
      <c r="AW286" s="15" t="s">
        <v>32</v>
      </c>
      <c r="AX286" s="15" t="s">
        <v>77</v>
      </c>
      <c r="AY286" s="177" t="s">
        <v>141</v>
      </c>
    </row>
    <row r="287" spans="2:51" s="13" customFormat="1" ht="11.25">
      <c r="B287" s="159"/>
      <c r="D287" s="160" t="s">
        <v>149</v>
      </c>
      <c r="E287" s="161" t="s">
        <v>1</v>
      </c>
      <c r="F287" s="162" t="s">
        <v>670</v>
      </c>
      <c r="H287" s="163">
        <v>3.6</v>
      </c>
      <c r="I287" s="164"/>
      <c r="L287" s="159"/>
      <c r="M287" s="165"/>
      <c r="N287" s="166"/>
      <c r="O287" s="166"/>
      <c r="P287" s="166"/>
      <c r="Q287" s="166"/>
      <c r="R287" s="166"/>
      <c r="S287" s="166"/>
      <c r="T287" s="167"/>
      <c r="AT287" s="161" t="s">
        <v>149</v>
      </c>
      <c r="AU287" s="161" t="s">
        <v>87</v>
      </c>
      <c r="AV287" s="13" t="s">
        <v>87</v>
      </c>
      <c r="AW287" s="13" t="s">
        <v>32</v>
      </c>
      <c r="AX287" s="13" t="s">
        <v>77</v>
      </c>
      <c r="AY287" s="161" t="s">
        <v>141</v>
      </c>
    </row>
    <row r="288" spans="2:51" s="14" customFormat="1" ht="11.25">
      <c r="B288" s="168"/>
      <c r="D288" s="160" t="s">
        <v>149</v>
      </c>
      <c r="E288" s="169" t="s">
        <v>1</v>
      </c>
      <c r="F288" s="170" t="s">
        <v>151</v>
      </c>
      <c r="H288" s="171">
        <v>67.39999999999999</v>
      </c>
      <c r="I288" s="172"/>
      <c r="L288" s="168"/>
      <c r="M288" s="173"/>
      <c r="N288" s="174"/>
      <c r="O288" s="174"/>
      <c r="P288" s="174"/>
      <c r="Q288" s="174"/>
      <c r="R288" s="174"/>
      <c r="S288" s="174"/>
      <c r="T288" s="175"/>
      <c r="AT288" s="169" t="s">
        <v>149</v>
      </c>
      <c r="AU288" s="169" t="s">
        <v>87</v>
      </c>
      <c r="AV288" s="14" t="s">
        <v>147</v>
      </c>
      <c r="AW288" s="14" t="s">
        <v>32</v>
      </c>
      <c r="AX288" s="14" t="s">
        <v>85</v>
      </c>
      <c r="AY288" s="169" t="s">
        <v>141</v>
      </c>
    </row>
    <row r="289" spans="1:65" s="2" customFormat="1" ht="16.5" customHeight="1">
      <c r="A289" s="32"/>
      <c r="B289" s="144"/>
      <c r="C289" s="145" t="s">
        <v>427</v>
      </c>
      <c r="D289" s="145" t="s">
        <v>143</v>
      </c>
      <c r="E289" s="146" t="s">
        <v>672</v>
      </c>
      <c r="F289" s="147" t="s">
        <v>673</v>
      </c>
      <c r="G289" s="148" t="s">
        <v>146</v>
      </c>
      <c r="H289" s="149">
        <v>67.4</v>
      </c>
      <c r="I289" s="150"/>
      <c r="J289" s="151">
        <f>ROUND(I289*H289,2)</f>
        <v>0</v>
      </c>
      <c r="K289" s="152"/>
      <c r="L289" s="33"/>
      <c r="M289" s="153" t="s">
        <v>1</v>
      </c>
      <c r="N289" s="154" t="s">
        <v>42</v>
      </c>
      <c r="O289" s="58"/>
      <c r="P289" s="155">
        <f>O289*H289</f>
        <v>0</v>
      </c>
      <c r="Q289" s="155">
        <v>0.00026</v>
      </c>
      <c r="R289" s="155">
        <f>Q289*H289</f>
        <v>0.017524</v>
      </c>
      <c r="S289" s="155">
        <v>0</v>
      </c>
      <c r="T289" s="156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57" t="s">
        <v>223</v>
      </c>
      <c r="AT289" s="157" t="s">
        <v>143</v>
      </c>
      <c r="AU289" s="157" t="s">
        <v>87</v>
      </c>
      <c r="AY289" s="17" t="s">
        <v>141</v>
      </c>
      <c r="BE289" s="158">
        <f>IF(N289="základní",J289,0)</f>
        <v>0</v>
      </c>
      <c r="BF289" s="158">
        <f>IF(N289="snížená",J289,0)</f>
        <v>0</v>
      </c>
      <c r="BG289" s="158">
        <f>IF(N289="zákl. přenesená",J289,0)</f>
        <v>0</v>
      </c>
      <c r="BH289" s="158">
        <f>IF(N289="sníž. přenesená",J289,0)</f>
        <v>0</v>
      </c>
      <c r="BI289" s="158">
        <f>IF(N289="nulová",J289,0)</f>
        <v>0</v>
      </c>
      <c r="BJ289" s="17" t="s">
        <v>85</v>
      </c>
      <c r="BK289" s="158">
        <f>ROUND(I289*H289,2)</f>
        <v>0</v>
      </c>
      <c r="BL289" s="17" t="s">
        <v>223</v>
      </c>
      <c r="BM289" s="157" t="s">
        <v>674</v>
      </c>
    </row>
    <row r="290" spans="2:63" s="12" customFormat="1" ht="25.9" customHeight="1">
      <c r="B290" s="131"/>
      <c r="D290" s="132" t="s">
        <v>76</v>
      </c>
      <c r="E290" s="133" t="s">
        <v>675</v>
      </c>
      <c r="F290" s="133" t="s">
        <v>676</v>
      </c>
      <c r="I290" s="134"/>
      <c r="J290" s="135">
        <f>BK290</f>
        <v>0</v>
      </c>
      <c r="L290" s="131"/>
      <c r="M290" s="136"/>
      <c r="N290" s="137"/>
      <c r="O290" s="137"/>
      <c r="P290" s="138">
        <f>P291+P293</f>
        <v>0</v>
      </c>
      <c r="Q290" s="137"/>
      <c r="R290" s="138">
        <f>R291+R293</f>
        <v>0</v>
      </c>
      <c r="S290" s="137"/>
      <c r="T290" s="139">
        <f>T291+T293</f>
        <v>0</v>
      </c>
      <c r="AR290" s="132" t="s">
        <v>166</v>
      </c>
      <c r="AT290" s="140" t="s">
        <v>76</v>
      </c>
      <c r="AU290" s="140" t="s">
        <v>77</v>
      </c>
      <c r="AY290" s="132" t="s">
        <v>141</v>
      </c>
      <c r="BK290" s="141">
        <f>BK291+BK293</f>
        <v>0</v>
      </c>
    </row>
    <row r="291" spans="2:63" s="12" customFormat="1" ht="22.9" customHeight="1">
      <c r="B291" s="131"/>
      <c r="D291" s="132" t="s">
        <v>76</v>
      </c>
      <c r="E291" s="142" t="s">
        <v>677</v>
      </c>
      <c r="F291" s="142" t="s">
        <v>678</v>
      </c>
      <c r="I291" s="134"/>
      <c r="J291" s="143">
        <f>BK291</f>
        <v>0</v>
      </c>
      <c r="L291" s="131"/>
      <c r="M291" s="136"/>
      <c r="N291" s="137"/>
      <c r="O291" s="137"/>
      <c r="P291" s="138">
        <f>P292</f>
        <v>0</v>
      </c>
      <c r="Q291" s="137"/>
      <c r="R291" s="138">
        <f>R292</f>
        <v>0</v>
      </c>
      <c r="S291" s="137"/>
      <c r="T291" s="139">
        <f>T292</f>
        <v>0</v>
      </c>
      <c r="AR291" s="132" t="s">
        <v>166</v>
      </c>
      <c r="AT291" s="140" t="s">
        <v>76</v>
      </c>
      <c r="AU291" s="140" t="s">
        <v>85</v>
      </c>
      <c r="AY291" s="132" t="s">
        <v>141</v>
      </c>
      <c r="BK291" s="141">
        <f>BK292</f>
        <v>0</v>
      </c>
    </row>
    <row r="292" spans="1:65" s="2" customFormat="1" ht="16.5" customHeight="1">
      <c r="A292" s="32"/>
      <c r="B292" s="144"/>
      <c r="C292" s="145" t="s">
        <v>432</v>
      </c>
      <c r="D292" s="145" t="s">
        <v>143</v>
      </c>
      <c r="E292" s="146" t="s">
        <v>680</v>
      </c>
      <c r="F292" s="147" t="s">
        <v>678</v>
      </c>
      <c r="G292" s="148" t="s">
        <v>681</v>
      </c>
      <c r="H292" s="149">
        <v>4</v>
      </c>
      <c r="I292" s="150"/>
      <c r="J292" s="151">
        <f>ROUND(I292*H292,2)</f>
        <v>0</v>
      </c>
      <c r="K292" s="152"/>
      <c r="L292" s="33"/>
      <c r="M292" s="153" t="s">
        <v>1</v>
      </c>
      <c r="N292" s="154" t="s">
        <v>42</v>
      </c>
      <c r="O292" s="58"/>
      <c r="P292" s="155">
        <f>O292*H292</f>
        <v>0</v>
      </c>
      <c r="Q292" s="155">
        <v>0</v>
      </c>
      <c r="R292" s="155">
        <f>Q292*H292</f>
        <v>0</v>
      </c>
      <c r="S292" s="155">
        <v>0</v>
      </c>
      <c r="T292" s="156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7" t="s">
        <v>682</v>
      </c>
      <c r="AT292" s="157" t="s">
        <v>143</v>
      </c>
      <c r="AU292" s="157" t="s">
        <v>87</v>
      </c>
      <c r="AY292" s="17" t="s">
        <v>141</v>
      </c>
      <c r="BE292" s="158">
        <f>IF(N292="základní",J292,0)</f>
        <v>0</v>
      </c>
      <c r="BF292" s="158">
        <f>IF(N292="snížená",J292,0)</f>
        <v>0</v>
      </c>
      <c r="BG292" s="158">
        <f>IF(N292="zákl. přenesená",J292,0)</f>
        <v>0</v>
      </c>
      <c r="BH292" s="158">
        <f>IF(N292="sníž. přenesená",J292,0)</f>
        <v>0</v>
      </c>
      <c r="BI292" s="158">
        <f>IF(N292="nulová",J292,0)</f>
        <v>0</v>
      </c>
      <c r="BJ292" s="17" t="s">
        <v>85</v>
      </c>
      <c r="BK292" s="158">
        <f>ROUND(I292*H292,2)</f>
        <v>0</v>
      </c>
      <c r="BL292" s="17" t="s">
        <v>682</v>
      </c>
      <c r="BM292" s="157" t="s">
        <v>683</v>
      </c>
    </row>
    <row r="293" spans="2:63" s="12" customFormat="1" ht="22.9" customHeight="1">
      <c r="B293" s="131"/>
      <c r="D293" s="132" t="s">
        <v>76</v>
      </c>
      <c r="E293" s="142" t="s">
        <v>684</v>
      </c>
      <c r="F293" s="142" t="s">
        <v>685</v>
      </c>
      <c r="I293" s="134"/>
      <c r="J293" s="143">
        <f>BK293</f>
        <v>0</v>
      </c>
      <c r="L293" s="131"/>
      <c r="M293" s="136"/>
      <c r="N293" s="137"/>
      <c r="O293" s="137"/>
      <c r="P293" s="138">
        <f>P294</f>
        <v>0</v>
      </c>
      <c r="Q293" s="137"/>
      <c r="R293" s="138">
        <f>R294</f>
        <v>0</v>
      </c>
      <c r="S293" s="137"/>
      <c r="T293" s="139">
        <f>T294</f>
        <v>0</v>
      </c>
      <c r="AR293" s="132" t="s">
        <v>166</v>
      </c>
      <c r="AT293" s="140" t="s">
        <v>76</v>
      </c>
      <c r="AU293" s="140" t="s">
        <v>85</v>
      </c>
      <c r="AY293" s="132" t="s">
        <v>141</v>
      </c>
      <c r="BK293" s="141">
        <f>BK294</f>
        <v>0</v>
      </c>
    </row>
    <row r="294" spans="1:65" s="2" customFormat="1" ht="16.5" customHeight="1">
      <c r="A294" s="32"/>
      <c r="B294" s="144"/>
      <c r="C294" s="145" t="s">
        <v>437</v>
      </c>
      <c r="D294" s="145" t="s">
        <v>143</v>
      </c>
      <c r="E294" s="146" t="s">
        <v>687</v>
      </c>
      <c r="F294" s="147" t="s">
        <v>685</v>
      </c>
      <c r="G294" s="148" t="s">
        <v>681</v>
      </c>
      <c r="H294" s="149">
        <v>4</v>
      </c>
      <c r="I294" s="150"/>
      <c r="J294" s="151">
        <f>ROUND(I294*H294,2)</f>
        <v>0</v>
      </c>
      <c r="K294" s="152"/>
      <c r="L294" s="33"/>
      <c r="M294" s="195" t="s">
        <v>1</v>
      </c>
      <c r="N294" s="196" t="s">
        <v>42</v>
      </c>
      <c r="O294" s="197"/>
      <c r="P294" s="198">
        <f>O294*H294</f>
        <v>0</v>
      </c>
      <c r="Q294" s="198">
        <v>0</v>
      </c>
      <c r="R294" s="198">
        <f>Q294*H294</f>
        <v>0</v>
      </c>
      <c r="S294" s="198">
        <v>0</v>
      </c>
      <c r="T294" s="19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7" t="s">
        <v>682</v>
      </c>
      <c r="AT294" s="157" t="s">
        <v>143</v>
      </c>
      <c r="AU294" s="157" t="s">
        <v>87</v>
      </c>
      <c r="AY294" s="17" t="s">
        <v>141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7" t="s">
        <v>85</v>
      </c>
      <c r="BK294" s="158">
        <f>ROUND(I294*H294,2)</f>
        <v>0</v>
      </c>
      <c r="BL294" s="17" t="s">
        <v>682</v>
      </c>
      <c r="BM294" s="157" t="s">
        <v>688</v>
      </c>
    </row>
    <row r="295" spans="1:31" s="2" customFormat="1" ht="6.95" customHeight="1">
      <c r="A295" s="32"/>
      <c r="B295" s="47"/>
      <c r="C295" s="48"/>
      <c r="D295" s="48"/>
      <c r="E295" s="48"/>
      <c r="F295" s="48"/>
      <c r="G295" s="48"/>
      <c r="H295" s="48"/>
      <c r="I295" s="48"/>
      <c r="J295" s="48"/>
      <c r="K295" s="48"/>
      <c r="L295" s="33"/>
      <c r="M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</row>
  </sheetData>
  <autoFilter ref="C132:K294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Jukl</dc:creator>
  <cp:keywords/>
  <dc:description/>
  <cp:lastModifiedBy>Jindřich Jukl</cp:lastModifiedBy>
  <dcterms:created xsi:type="dcterms:W3CDTF">2023-09-21T14:49:47Z</dcterms:created>
  <dcterms:modified xsi:type="dcterms:W3CDTF">2023-09-21T14:51:17Z</dcterms:modified>
  <cp:category/>
  <cp:version/>
  <cp:contentType/>
  <cp:contentStatus/>
</cp:coreProperties>
</file>