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_Zakazky\PK_Horin\_PD\"/>
    </mc:Choice>
  </mc:AlternateContent>
  <xr:revisionPtr revIDLastSave="0" documentId="13_ncr:1_{77C0848B-98CC-48B1-9BEF-3B570EBDEC61}" xr6:coauthVersionLast="47" xr6:coauthVersionMax="47" xr10:uidLastSave="{00000000-0000-0000-0000-000000000000}"/>
  <bookViews>
    <workbookView xWindow="2832" yWindow="60" windowWidth="17280" windowHeight="12636" xr2:uid="{00000000-000D-0000-FFFF-FFFF00000000}"/>
  </bookViews>
  <sheets>
    <sheet name="Rekapitulace stavby" sheetId="1" r:id="rId1"/>
    <sheet name="01 - Oprava provizorního ..." sheetId="2" r:id="rId2"/>
    <sheet name="02 - VON" sheetId="3" r:id="rId3"/>
  </sheets>
  <definedNames>
    <definedName name="_xlnm._FilterDatabase" localSheetId="1" hidden="1">'01 - Oprava provizorního ...'!$C$118:$K$160</definedName>
    <definedName name="_xlnm._FilterDatabase" localSheetId="2" hidden="1">'02 - VON'!$C$117:$K$123</definedName>
    <definedName name="_xlnm.Print_Titles" localSheetId="1">'01 - Oprava provizorního ...'!$118:$118</definedName>
    <definedName name="_xlnm.Print_Titles" localSheetId="2">'02 - VON'!$117:$117</definedName>
    <definedName name="_xlnm.Print_Titles" localSheetId="0">'Rekapitulace stavby'!$92:$92</definedName>
    <definedName name="_xlnm.Print_Area" localSheetId="1">'01 - Oprava provizorního ...'!$C$106:$J$160</definedName>
    <definedName name="_xlnm.Print_Area" localSheetId="2">'02 - VON'!$C$105:$J$123</definedName>
    <definedName name="_xlnm.Print_Area" localSheetId="0">'Rekapitulace stavby'!$D$4:$AO$76,'Rekapitulace stavby'!$C$82:$AQ$97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1" i="3"/>
  <c r="BH121" i="3"/>
  <c r="BG121" i="3"/>
  <c r="BF121" i="3"/>
  <c r="T121" i="3"/>
  <c r="T120" i="3"/>
  <c r="T119" i="3" s="1"/>
  <c r="T118" i="3" s="1"/>
  <c r="R121" i="3"/>
  <c r="R120" i="3"/>
  <c r="R119" i="3" s="1"/>
  <c r="R118" i="3" s="1"/>
  <c r="P121" i="3"/>
  <c r="P120" i="3"/>
  <c r="P119" i="3" s="1"/>
  <c r="P118" i="3" s="1"/>
  <c r="AU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92" i="3"/>
  <c r="J17" i="3"/>
  <c r="J12" i="3"/>
  <c r="J112" i="3" s="1"/>
  <c r="E7" i="3"/>
  <c r="E85" i="3" s="1"/>
  <c r="J37" i="2"/>
  <c r="J36" i="2"/>
  <c r="AY95" i="1"/>
  <c r="J35" i="2"/>
  <c r="AX95" i="1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F37" i="2" s="1"/>
  <c r="BH121" i="2"/>
  <c r="BG121" i="2"/>
  <c r="BF121" i="2"/>
  <c r="T121" i="2"/>
  <c r="R121" i="2"/>
  <c r="P121" i="2"/>
  <c r="J116" i="2"/>
  <c r="J115" i="2"/>
  <c r="F115" i="2"/>
  <c r="F113" i="2"/>
  <c r="E111" i="2"/>
  <c r="J92" i="2"/>
  <c r="J91" i="2"/>
  <c r="F91" i="2"/>
  <c r="F89" i="2"/>
  <c r="E87" i="2"/>
  <c r="J18" i="2"/>
  <c r="E18" i="2"/>
  <c r="F116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153" i="2"/>
  <c r="BK150" i="2"/>
  <c r="F36" i="3"/>
  <c r="BC96" i="1" s="1"/>
  <c r="BK156" i="2"/>
  <c r="J34" i="2"/>
  <c r="BK142" i="2"/>
  <c r="J147" i="2"/>
  <c r="BK159" i="2"/>
  <c r="BK133" i="2"/>
  <c r="BK125" i="2"/>
  <c r="J150" i="2"/>
  <c r="BK139" i="2"/>
  <c r="J133" i="2"/>
  <c r="J125" i="2"/>
  <c r="AS94" i="1"/>
  <c r="J142" i="2"/>
  <c r="BK147" i="2"/>
  <c r="F35" i="2"/>
  <c r="J34" i="3"/>
  <c r="AW96" i="1" s="1"/>
  <c r="J156" i="2"/>
  <c r="J139" i="2"/>
  <c r="BK136" i="2"/>
  <c r="J129" i="2"/>
  <c r="J121" i="2"/>
  <c r="BK121" i="3"/>
  <c r="F35" i="3"/>
  <c r="BB96" i="1"/>
  <c r="BK153" i="2"/>
  <c r="J159" i="2"/>
  <c r="J136" i="2"/>
  <c r="BK129" i="2"/>
  <c r="BK121" i="2"/>
  <c r="J121" i="3"/>
  <c r="F37" i="3"/>
  <c r="BD96" i="1" s="1"/>
  <c r="F36" i="2"/>
  <c r="F34" i="2" l="1"/>
  <c r="P146" i="2"/>
  <c r="R124" i="2"/>
  <c r="R120" i="2"/>
  <c r="T124" i="2"/>
  <c r="T120" i="2" s="1"/>
  <c r="BK124" i="2"/>
  <c r="J124" i="2" s="1"/>
  <c r="J98" i="2" s="1"/>
  <c r="R146" i="2"/>
  <c r="T146" i="2"/>
  <c r="P124" i="2"/>
  <c r="P120" i="2"/>
  <c r="BK146" i="2"/>
  <c r="J146" i="2"/>
  <c r="J99" i="2" s="1"/>
  <c r="BK120" i="3"/>
  <c r="J120" i="3" s="1"/>
  <c r="J98" i="3" s="1"/>
  <c r="BK120" i="2"/>
  <c r="J120" i="2" s="1"/>
  <c r="J97" i="2" s="1"/>
  <c r="J89" i="3"/>
  <c r="F115" i="3"/>
  <c r="BE121" i="3"/>
  <c r="E108" i="3"/>
  <c r="F92" i="2"/>
  <c r="E109" i="2"/>
  <c r="J113" i="2"/>
  <c r="BE121" i="2"/>
  <c r="BE125" i="2"/>
  <c r="BE129" i="2"/>
  <c r="BE139" i="2"/>
  <c r="BE159" i="2"/>
  <c r="AW95" i="1"/>
  <c r="BE133" i="2"/>
  <c r="BA95" i="1"/>
  <c r="BC95" i="1"/>
  <c r="BE136" i="2"/>
  <c r="BE147" i="2"/>
  <c r="BE150" i="2"/>
  <c r="BE153" i="2"/>
  <c r="BE156" i="2"/>
  <c r="BB95" i="1"/>
  <c r="BB94" i="1" s="1"/>
  <c r="W31" i="1" s="1"/>
  <c r="BE142" i="2"/>
  <c r="BD95" i="1"/>
  <c r="BD94" i="1"/>
  <c r="W33" i="1"/>
  <c r="BC94" i="1"/>
  <c r="W32" i="1"/>
  <c r="F33" i="3"/>
  <c r="AZ96" i="1" s="1"/>
  <c r="F34" i="3"/>
  <c r="BA96" i="1"/>
  <c r="BA94" i="1"/>
  <c r="W30" i="1" s="1"/>
  <c r="P119" i="2" l="1"/>
  <c r="AU95" i="1" s="1"/>
  <c r="AU94" i="1" s="1"/>
  <c r="T119" i="2"/>
  <c r="R119" i="2"/>
  <c r="BK119" i="2"/>
  <c r="J119" i="2"/>
  <c r="J96" i="2" s="1"/>
  <c r="BK119" i="3"/>
  <c r="J119" i="3"/>
  <c r="J97" i="3"/>
  <c r="J33" i="2"/>
  <c r="AV95" i="1" s="1"/>
  <c r="AT95" i="1" s="1"/>
  <c r="AX94" i="1"/>
  <c r="AW94" i="1"/>
  <c r="AK30" i="1"/>
  <c r="F33" i="2"/>
  <c r="AZ95" i="1" s="1"/>
  <c r="AZ94" i="1" s="1"/>
  <c r="AV94" i="1" s="1"/>
  <c r="AK29" i="1" s="1"/>
  <c r="AY94" i="1"/>
  <c r="J33" i="3"/>
  <c r="AV96" i="1" s="1"/>
  <c r="AT96" i="1" s="1"/>
  <c r="J30" i="2" l="1"/>
  <c r="AG95" i="1" s="1"/>
  <c r="AN95" i="1" s="1"/>
  <c r="BK118" i="3"/>
  <c r="J118" i="3"/>
  <c r="J96" i="3" s="1"/>
  <c r="W29" i="1"/>
  <c r="AT94" i="1"/>
  <c r="J39" i="2" l="1"/>
  <c r="J30" i="3"/>
  <c r="AG96" i="1"/>
  <c r="J39" i="3" l="1"/>
  <c r="AN96" i="1"/>
  <c r="AG94" i="1"/>
  <c r="AK26" i="1"/>
  <c r="AK35" i="1" s="1"/>
  <c r="AN94" i="1"/>
</calcChain>
</file>

<file path=xl/sharedStrings.xml><?xml version="1.0" encoding="utf-8"?>
<sst xmlns="http://schemas.openxmlformats.org/spreadsheetml/2006/main" count="710" uniqueCount="220">
  <si>
    <t>Export Komplet</t>
  </si>
  <si>
    <t/>
  </si>
  <si>
    <t>2.0</t>
  </si>
  <si>
    <t>ZAMOK</t>
  </si>
  <si>
    <t>False</t>
  </si>
  <si>
    <t>{03963270-d0ac-4f20-8e3c-8a8dc481f1fa}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</si>
  <si>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</si>
  <si>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</si>
  <si>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</si>
  <si>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</si>
  <si>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</si>
  <si>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</si>
  <si>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</si>
  <si>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</si>
  <si>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</si>
  <si>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</si>
  <si>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</si>
  <si>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PK Hořín - oprava povrchových ochran a těsnění hradících trámců PK</t>
  </si>
  <si>
    <t>KSO:</t>
  </si>
  <si>
    <t>832 59</t>
  </si>
  <si>
    <t>CC-CZ:</t>
  </si>
  <si>
    <t>Místo:</t>
  </si>
  <si>
    <t>PK Hořín</t>
  </si>
  <si>
    <t>Datum:</t>
  </si>
  <si>
    <t>7. 9. 2023</t>
  </si>
  <si>
    <t>Zadavatel:</t>
  </si>
  <si>
    <t>IČ:</t>
  </si>
  <si>
    <t>70889953</t>
  </si>
  <si>
    <t>Povodí Vltavy státní podnik</t>
  </si>
  <si>
    <t>DIČ:</t>
  </si>
  <si>
    <t>Uchazeč:</t>
  </si>
  <si>
    <t>Vyplň údaj</t>
  </si>
  <si>
    <t>Projektant:</t>
  </si>
  <si>
    <t>05645328</t>
  </si>
  <si>
    <t>Ing. M. Klimešová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</si>
  <si>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</si>
  <si>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</si>
  <si>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</si>
  <si>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</si>
  <si>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</si>
  <si>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</si>
  <si>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</si>
  <si>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</si>
  <si>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</si>
  <si>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</si>
  <si>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</si>
  <si>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</si>
  <si>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</si>
  <si>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</si>
  <si>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</si>
  <si>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</si>
  <si>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</si>
  <si>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</si>
  <si>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</si>
  <si>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</si>
  <si>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</si>
  <si>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</si>
  <si>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</si>
  <si>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</si>
  <si>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</si>
  <si>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</si>
  <si>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</si>
  <si>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</si>
  <si>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</si>
  <si>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</si>
  <si>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</si>
  <si>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</si>
  <si>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</si>
  <si>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</si>
  <si>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</si>
  <si>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</si>
  <si>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</si>
  <si>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</si>
  <si>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</si>
  <si>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</si>
  <si>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</si>
  <si>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</si>
  <si>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</si>
  <si>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</si>
  <si>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</si>
  <si>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</si>
  <si>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</si>
  <si>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</si>
  <si>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</si>
  <si>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provizorního hrazení PK</t>
  </si>
  <si>
    <t>PRO</t>
  </si>
  <si>
    <t>1</t>
  </si>
  <si>
    <t>{a4fbc278-715b-47e3-a5ed-1284b282d6d6}</t>
  </si>
  <si>
    <t>832 51</t>
  </si>
  <si>
    <t>2</t>
  </si>
  <si>
    <t>02</t>
  </si>
  <si>
    <t>VON</t>
  </si>
  <si>
    <t>{f85b7afc-ab67-41a2-82d9-caee4312f916}</t>
  </si>
  <si>
    <t>KRYCÍ LIST SOUPISU PRACÍ</t>
  </si>
  <si>
    <t>Objekt:</t>
  </si>
  <si>
    <t>01 - Oprava provizorního hrazení PK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</si>
  <si>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</si>
  <si>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</si>
  <si>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</si>
  <si>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</si>
  <si>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</si>
  <si>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</si>
  <si>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</si>
  <si>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</si>
  <si>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</si>
  <si>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</si>
  <si>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</si>
  <si>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</si>
  <si>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</si>
  <si>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</si>
  <si>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</si>
  <si>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</si>
  <si>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</si>
  <si>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</si>
  <si>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</si>
  <si>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</si>
  <si>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</si>
  <si>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</si>
  <si>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</si>
  <si>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</si>
  <si>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K</t>
  </si>
  <si>
    <t>001_R</t>
  </si>
  <si>
    <t>Transport hradidel do a z dílen zhotovitele, včetně naložení, složení, dopravy a veškeré manipulace</t>
  </si>
  <si>
    <t>kpl</t>
  </si>
  <si>
    <t>897468558</t>
  </si>
  <si>
    <t>PP</t>
  </si>
  <si>
    <t>Transport hradidel do a z dílen zhotovitele, včetně naložení, složení dopravy a veškeré manipulace</t>
  </si>
  <si>
    <t>P</t>
  </si>
  <si>
    <t xml:space="preserve">Poznámka k položce:_x000D_
Viz B. Sozhrnná technická zpráva, kap. 2.5._x000D_
- včetně naložení a složení hradidel v areálu VD Hořín  _x000D_
- včetně dopravy tam a zpět do dílen zhotovitele_x000D_
- včetně pronájmu jeřábu typu AC 80 a podobné pro manipulace s hradidly_x000D_
- včetně veškeré manipulace_x000D_
_x000D_
</t>
  </si>
  <si>
    <t>767</t>
  </si>
  <si>
    <t>Konstrukce zámečnické</t>
  </si>
  <si>
    <t>002_R</t>
  </si>
  <si>
    <t>Demontáž a montáž konstrukce těsnění vrchního a spodního</t>
  </si>
  <si>
    <t>m</t>
  </si>
  <si>
    <t>1513248562</t>
  </si>
  <si>
    <t xml:space="preserve">Výroba, dodávka a montáž konstrukce těsnění vrchního a spodního
</t>
  </si>
  <si>
    <t>Poznámka k položce:_x000D_
Viz B. technická zpráva, kap. 2.5._x000D_
- včetně nákladů na seřízení těsnění_x000D_
- včetně nákladů na manipulaci s ocel. prvky pro potřeby nátěrů_x000D_
- cnea obsahuje náklady na instalaci pryžových prvků a jejich případnou rozměrovou úpravu</t>
  </si>
  <si>
    <t>VV</t>
  </si>
  <si>
    <t>25*11,14</t>
  </si>
  <si>
    <t>3</t>
  </si>
  <si>
    <t>M</t>
  </si>
  <si>
    <t>001_M</t>
  </si>
  <si>
    <t>Pryžové těsnění profil "U" typ 26x70/45 mm, SBR, 65°Sh</t>
  </si>
  <si>
    <t>1485986265</t>
  </si>
  <si>
    <t>Pryžové těsnění profil nota A typ 130 x 65 mm, SBR 60°ShA</t>
  </si>
  <si>
    <t xml:space="preserve">Poznámka k položce:_x000D_
- pryž. těsnění dnové a korunní – rozměry ověřit při demontáži !_x000D_
Viz B. zpráva, kap. 2.5.2._x000D_
</t>
  </si>
  <si>
    <t>11,14*25</t>
  </si>
  <si>
    <t>4</t>
  </si>
  <si>
    <t>31148132_R</t>
  </si>
  <si>
    <t>Šroub  mosazný se zápustnou hlavou</t>
  </si>
  <si>
    <t>100 kus</t>
  </si>
  <si>
    <t>2095906023</t>
  </si>
  <si>
    <t>šroub  mosazný se zápustnou hlavou</t>
  </si>
  <si>
    <t>Poznámka k položce:_x000D_
spojovací materiál pro přítlačnou lištu těsnění, viz výkres D.1.</t>
  </si>
  <si>
    <t>5</t>
  </si>
  <si>
    <t>003_R</t>
  </si>
  <si>
    <t>Výměna stávajících matic přítlačné lišty za navařovací matice M8</t>
  </si>
  <si>
    <t>100 ks</t>
  </si>
  <si>
    <t>-1626628911</t>
  </si>
  <si>
    <t>Poznámka k položce:_x000D_
Viz B. technická zpráva, _x000D_
včetně materiálu a včetně odstranění původních a přivaření nových matic</t>
  </si>
  <si>
    <t>6</t>
  </si>
  <si>
    <t>004_R</t>
  </si>
  <si>
    <t>Nerez - spojovací materiál A2-70</t>
  </si>
  <si>
    <t>ks</t>
  </si>
  <si>
    <t>225684060</t>
  </si>
  <si>
    <t>Nerez - spojovací materiál, materiál A2-70</t>
  </si>
  <si>
    <t>Poznámka k položce:_x000D_
Viz B. zpráva, kap.2.5.2._x000D_
- zahrnuje nerez spojovací materiál, cca 50 ks šroubovací zátky_x000D_
- včetně odstranění původníí zátky_x000D_
- včetně montáže, dodávky</t>
  </si>
  <si>
    <t>7</t>
  </si>
  <si>
    <t>005_R</t>
  </si>
  <si>
    <t>Výroba, dodávka a montáž nerezových prvků, včetně materiálu 1.4301</t>
  </si>
  <si>
    <t>kg</t>
  </si>
  <si>
    <t>-1722629064</t>
  </si>
  <si>
    <t>Výroba, dodávka a montáž nerezových prvků, včetně materiálu nerez 1.4301</t>
  </si>
  <si>
    <t>Poznámka k položce:_x000D_
Viz B. technická zpráva, _x000D_
materiál nerez dle ČSN 10088-1 1.4301 ( X5CrNi 18-10 )_x000D_
- přítlačné lišty těsnění (výkres D.1.).</t>
  </si>
  <si>
    <t>11,14 "m"*25 "ks"*2,36 "přítlačná lišta, výkres D.1."</t>
  </si>
  <si>
    <t>789</t>
  </si>
  <si>
    <t>Povrchové úpravy ocelových konstrukcí a technologických zařízení</t>
  </si>
  <si>
    <t>8</t>
  </si>
  <si>
    <t>007_R</t>
  </si>
  <si>
    <t>Ošetření dutin konzervačním a vytěsňovacím olejem</t>
  </si>
  <si>
    <t>m2</t>
  </si>
  <si>
    <t>16</t>
  </si>
  <si>
    <t>-1315253223</t>
  </si>
  <si>
    <t>Poznámka k položce:_x000D_
Viz B. zpráva, kap. 2.5.2._x000D_
ošetření dutin hradidel._x000D_
- cena včetně materiálu a práce.</t>
  </si>
  <si>
    <t>9</t>
  </si>
  <si>
    <t>789221512_R</t>
  </si>
  <si>
    <t>Otryskání abrazivem ze strusky ocelových kcí pro všechny stupně zrezavění, stupeň přípravy Sa 2 1/2</t>
  </si>
  <si>
    <t>1171186117</t>
  </si>
  <si>
    <t>Otryskání abrazivem ze strusky ocelových kcí pro všechny stupně zrezavění, stupeň přípravy Sa 2½</t>
  </si>
  <si>
    <t>Poznámka k položce:_x000D_
Práce v dílnách zhotovitele, viz výkres D.1.</t>
  </si>
  <si>
    <t>10</t>
  </si>
  <si>
    <t>789325216_R</t>
  </si>
  <si>
    <t>Zhotovení nátěru ocelových konstrukcí dvousložkového</t>
  </si>
  <si>
    <t>-1034945231</t>
  </si>
  <si>
    <t xml:space="preserve">Zhotovení nátěru ocelových konstrukcí dvousložkového epoxidového. Cena obsahuje náklady na práci a veškerý materiál včetně spotřeby nátěrových hmot.
</t>
  </si>
  <si>
    <t>Poznámka k položce:_x000D_
Specifikace nátěru viz B. zpráva, kap.2.5.2._x000D_
Práce v dílnách zhotovitele, viz výkres D.1._x000D_
Nátěr dvousložkovou epoxidovou barvou, položka obsahuje náklady na zhotovení nátěru, včetně spotřeby nátěrových hmot._x000D_
Nátěr veškerých ocelových ploch vrat včetně nově dodaných prvků._x000D_
kategorie „klasifikace vnějšího prostředí“ (dle ČSN ISO 12 944-2) -  C5-I, –velmi vysoká (průmyslová)._x000D_
„stupeň korozní agresivity“ vody (ČSN ISO 12 944-2) – Im1 – ponor do sladké vody._x000D_
doporučené skladby systému a minimální tloušťky jednotlivých vrstev PKO (dle ČSN ISO 12 944-5) s požadovanou životností dle ČSN ISO 12 944-1 kategorie H – vysoká (více než 15 let)._x000D_
Cena obsahuje i náklady na přesun hmot v rámci stavby.</t>
  </si>
  <si>
    <t>11</t>
  </si>
  <si>
    <t>789421542</t>
  </si>
  <si>
    <t>Žárové stříkání ocelových konstrukcí třídy II ZnAl 150 μm</t>
  </si>
  <si>
    <t>1380403754</t>
  </si>
  <si>
    <t>Žárové stříkání ocelových konstrukcí slitinou zinacor ZnAl, tloušťky 150 μm, třídy II</t>
  </si>
  <si>
    <t>Poznámka k položce:_x000D_
Viz B. zpráva, kap. 2.5.2._x000D_
metalizace tl. 120 um (žárové stříkání slitinou ZnAl15).</t>
  </si>
  <si>
    <t>12</t>
  </si>
  <si>
    <t>99878910_R</t>
  </si>
  <si>
    <t>Přesun hmot PSV</t>
  </si>
  <si>
    <t>t</t>
  </si>
  <si>
    <t>-20825949</t>
  </si>
  <si>
    <t>02 - VON</t>
  </si>
  <si>
    <t>VRN - Vedlejší rozpočtové náklady</t>
  </si>
  <si>
    <t xml:space="preserve">    VRN4 - Inženýrská činnost</t>
  </si>
  <si>
    <t>VRN</t>
  </si>
  <si>
    <t>Vedlejší rozpočtové náklady</t>
  </si>
  <si>
    <t>VRN4</t>
  </si>
  <si>
    <t>Inženýrská činnost</t>
  </si>
  <si>
    <t>043002001</t>
  </si>
  <si>
    <t>Zkoušky a ostatní měření - měření tloušťky nátěru</t>
  </si>
  <si>
    <t>1024</t>
  </si>
  <si>
    <t>930662437</t>
  </si>
  <si>
    <t xml:space="preserve">Měření tloušťky nátěrů
</t>
  </si>
  <si>
    <t xml:space="preserve">Poznámka k položce:_x000D_
rozsah viz B. zpráva  kap.2.5.3._x000D_
- měřeníi, vyhodnocení a záznam zkoušek_x000D_
- cena obsahuje veškeré náklady na provedení uvedených zkoušek a jejich vyhodnocení_x000D_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</si>
</sst>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30" workbookViewId="0"/>
  </sheetViews>
  <sheetFormatPr defaultRowHeight="14.4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0.1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9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7"/>
      <c r="BE5" s="196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200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7"/>
      <c r="BE6" s="197"/>
      <c r="BS6" s="14" t="s">
        <v>6</v>
      </c>
    </row>
    <row r="7" spans="1:74" ht="12" customHeight="1">
      <c r="B7" s="17"/>
      <c r="D7" s="24" t="s">
        <v>18</v>
      </c>
      <c r="K7" s="22" t="s">
        <v>19</v>
      </c>
      <c r="AK7" s="24" t="s">
        <v>20</v>
      </c>
      <c r="AN7" s="22" t="s">
        <v>1</v>
      </c>
      <c r="AR7" s="17"/>
      <c r="BE7" s="197"/>
      <c r="BS7" s="14" t="s">
        <v>6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97"/>
      <c r="BS8" s="14" t="s">
        <v>6</v>
      </c>
    </row>
    <row r="9" spans="1:74" ht="14.45" customHeight="1">
      <c r="B9" s="17"/>
      <c r="AR9" s="17"/>
      <c r="BE9" s="197"/>
      <c r="BS9" s="14" t="s">
        <v>6</v>
      </c>
    </row>
    <row r="10" spans="1:74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197"/>
      <c r="BS10" s="14" t="s">
        <v>6</v>
      </c>
    </row>
    <row r="11" spans="1:74" ht="18.399999999999999" customHeight="1">
      <c r="B11" s="17"/>
      <c r="E11" s="22" t="s">
        <v>28</v>
      </c>
      <c r="AK11" s="24" t="s">
        <v>29</v>
      </c>
      <c r="AN11" s="22" t="s">
        <v>1</v>
      </c>
      <c r="AR11" s="17"/>
      <c r="BE11" s="197"/>
      <c r="BS11" s="14" t="s">
        <v>6</v>
      </c>
    </row>
    <row r="12" spans="1:74" ht="6.95" customHeight="1">
      <c r="B12" s="17"/>
      <c r="AR12" s="17"/>
      <c r="BE12" s="197"/>
      <c r="BS12" s="14" t="s">
        <v>6</v>
      </c>
    </row>
    <row r="13" spans="1:74" ht="12" customHeight="1">
      <c r="B13" s="17"/>
      <c r="D13" s="24" t="s">
        <v>30</v>
      </c>
      <c r="AK13" s="24" t="s">
        <v>26</v>
      </c>
      <c r="AN13" s="26" t="s">
        <v>31</v>
      </c>
      <c r="AR13" s="17"/>
      <c r="BE13" s="197"/>
      <c r="BS13" s="14" t="s">
        <v>6</v>
      </c>
    </row>
    <row r="14" spans="1:74" ht="13.15">
      <c r="B14" s="17"/>
      <c r="E14" s="201" t="s">
        <v>31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4" t="s">
        <v>29</v>
      </c>
      <c r="AN14" s="26" t="s">
        <v>31</v>
      </c>
      <c r="AR14" s="17"/>
      <c r="BE14" s="197"/>
      <c r="BS14" s="14" t="s">
        <v>6</v>
      </c>
    </row>
    <row r="15" spans="1:74" ht="6.95" customHeight="1">
      <c r="B15" s="17"/>
      <c r="AR15" s="17"/>
      <c r="BE15" s="197"/>
      <c r="BS15" s="14" t="s">
        <v>4</v>
      </c>
    </row>
    <row r="16" spans="1:74" ht="12" customHeight="1">
      <c r="B16" s="17"/>
      <c r="D16" s="24" t="s">
        <v>32</v>
      </c>
      <c r="AK16" s="24" t="s">
        <v>26</v>
      </c>
      <c r="AN16" s="22" t="s">
        <v>33</v>
      </c>
      <c r="AR16" s="17"/>
      <c r="BE16" s="197"/>
      <c r="BS16" s="14" t="s">
        <v>4</v>
      </c>
    </row>
    <row r="17" spans="2:71" ht="18.399999999999999" customHeight="1">
      <c r="B17" s="17"/>
      <c r="E17" s="22" t="s">
        <v>34</v>
      </c>
      <c r="AK17" s="24" t="s">
        <v>29</v>
      </c>
      <c r="AN17" s="22" t="s">
        <v>1</v>
      </c>
      <c r="AR17" s="17"/>
      <c r="BE17" s="197"/>
      <c r="BS17" s="14" t="s">
        <v>35</v>
      </c>
    </row>
    <row r="18" spans="2:71" ht="6.95" customHeight="1">
      <c r="B18" s="17"/>
      <c r="AR18" s="17"/>
      <c r="BE18" s="197"/>
      <c r="BS18" s="14" t="s">
        <v>6</v>
      </c>
    </row>
    <row r="19" spans="2:71" ht="12" customHeight="1">
      <c r="B19" s="17"/>
      <c r="D19" s="24" t="s">
        <v>36</v>
      </c>
      <c r="AK19" s="24" t="s">
        <v>26</v>
      </c>
      <c r="AN19" s="22" t="s">
        <v>33</v>
      </c>
      <c r="AR19" s="17"/>
      <c r="BE19" s="197"/>
      <c r="BS19" s="14" t="s">
        <v>6</v>
      </c>
    </row>
    <row r="20" spans="2:71" ht="18.399999999999999" customHeight="1">
      <c r="B20" s="17"/>
      <c r="E20" s="22" t="s">
        <v>34</v>
      </c>
      <c r="AK20" s="24" t="s">
        <v>29</v>
      </c>
      <c r="AN20" s="22" t="s">
        <v>1</v>
      </c>
      <c r="AR20" s="17"/>
      <c r="BE20" s="197"/>
      <c r="BS20" s="14" t="s">
        <v>35</v>
      </c>
    </row>
    <row r="21" spans="2:71" ht="6.95" customHeight="1">
      <c r="B21" s="17"/>
      <c r="AR21" s="17"/>
      <c r="BE21" s="197"/>
    </row>
    <row r="22" spans="2:71" ht="12" customHeight="1">
      <c r="B22" s="17"/>
      <c r="D22" s="24" t="s">
        <v>37</v>
      </c>
      <c r="AR22" s="17"/>
      <c r="BE22" s="197"/>
    </row>
    <row r="23" spans="2:71" ht="16.5" customHeight="1">
      <c r="B23" s="17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  <c r="BE23" s="197"/>
    </row>
    <row r="24" spans="2:71" ht="6.95" customHeight="1">
      <c r="B24" s="17"/>
      <c r="AR24" s="17"/>
      <c r="BE24" s="197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7"/>
    </row>
    <row r="26" spans="2:71" s="1" customFormat="1" ht="25.9" customHeight="1">
      <c r="B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4">
        <f>ROUND(AG94,2)</f>
        <v>0</v>
      </c>
      <c r="AL26" s="205"/>
      <c r="AM26" s="205"/>
      <c r="AN26" s="205"/>
      <c r="AO26" s="205"/>
      <c r="AR26" s="29"/>
      <c r="BE26" s="197"/>
    </row>
    <row r="27" spans="2:71" s="1" customFormat="1" ht="6.95" customHeight="1">
      <c r="B27" s="29"/>
      <c r="AR27" s="29"/>
      <c r="BE27" s="197"/>
    </row>
    <row r="28" spans="2:71" s="1" customFormat="1" ht="13.15">
      <c r="B28" s="29"/>
      <c r="L28" s="206" t="s">
        <v>39</v>
      </c>
      <c r="M28" s="206"/>
      <c r="N28" s="206"/>
      <c r="O28" s="206"/>
      <c r="P28" s="206"/>
      <c r="W28" s="206" t="s">
        <v>40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41</v>
      </c>
      <c r="AL28" s="206"/>
      <c r="AM28" s="206"/>
      <c r="AN28" s="206"/>
      <c r="AO28" s="206"/>
      <c r="AR28" s="29"/>
      <c r="BE28" s="197"/>
    </row>
    <row r="29" spans="2:71" s="2" customFormat="1" ht="14.45" customHeight="1">
      <c r="B29" s="33"/>
      <c r="D29" s="24" t="s">
        <v>42</v>
      </c>
      <c r="F29" s="24" t="s">
        <v>43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3"/>
      <c r="BE29" s="198"/>
    </row>
    <row r="30" spans="2:71" s="2" customFormat="1" ht="14.45" customHeight="1">
      <c r="B30" s="33"/>
      <c r="F30" s="24" t="s">
        <v>44</v>
      </c>
      <c r="L30" s="191">
        <v>0.15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3"/>
      <c r="BE30" s="198"/>
    </row>
    <row r="31" spans="2:71" s="2" customFormat="1" ht="14.45" hidden="1" customHeight="1">
      <c r="B31" s="33"/>
      <c r="F31" s="24" t="s">
        <v>45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3"/>
      <c r="BE31" s="198"/>
    </row>
    <row r="32" spans="2:71" s="2" customFormat="1" ht="14.45" hidden="1" customHeight="1">
      <c r="B32" s="33"/>
      <c r="F32" s="24" t="s">
        <v>46</v>
      </c>
      <c r="L32" s="191">
        <v>0.15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3"/>
      <c r="BE32" s="198"/>
    </row>
    <row r="33" spans="2:57" s="2" customFormat="1" ht="14.45" hidden="1" customHeight="1">
      <c r="B33" s="33"/>
      <c r="F33" s="24" t="s">
        <v>47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3"/>
      <c r="BE33" s="198"/>
    </row>
    <row r="34" spans="2:57" s="1" customFormat="1" ht="6.95" customHeight="1">
      <c r="B34" s="29"/>
      <c r="AR34" s="29"/>
      <c r="BE34" s="197"/>
    </row>
    <row r="35" spans="2:57" s="1" customFormat="1" ht="25.9" customHeight="1"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92" t="s">
        <v>50</v>
      </c>
      <c r="Y35" s="193"/>
      <c r="Z35" s="193"/>
      <c r="AA35" s="193"/>
      <c r="AB35" s="193"/>
      <c r="AC35" s="36"/>
      <c r="AD35" s="36"/>
      <c r="AE35" s="36"/>
      <c r="AF35" s="36"/>
      <c r="AG35" s="36"/>
      <c r="AH35" s="36"/>
      <c r="AI35" s="36"/>
      <c r="AJ35" s="36"/>
      <c r="AK35" s="194">
        <f>SUM(AK26:AK33)</f>
        <v>0</v>
      </c>
      <c r="AL35" s="193"/>
      <c r="AM35" s="193"/>
      <c r="AN35" s="193"/>
      <c r="AO35" s="195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9"/>
    </row>
    <row r="50" spans="2:44" ht="10.15">
      <c r="B50" s="17"/>
      <c r="AR50" s="17"/>
    </row>
    <row r="51" spans="2:44" ht="10.15">
      <c r="B51" s="17"/>
      <c r="AR51" s="17"/>
    </row>
    <row r="52" spans="2:44" ht="10.15">
      <c r="B52" s="17"/>
      <c r="AR52" s="17"/>
    </row>
    <row r="53" spans="2:44" ht="10.15">
      <c r="B53" s="17"/>
      <c r="AR53" s="17"/>
    </row>
    <row r="54" spans="2:44" ht="10.15">
      <c r="B54" s="17"/>
      <c r="AR54" s="17"/>
    </row>
    <row r="55" spans="2:44" ht="10.15">
      <c r="B55" s="17"/>
      <c r="AR55" s="17"/>
    </row>
    <row r="56" spans="2:44" ht="10.15">
      <c r="B56" s="17"/>
      <c r="AR56" s="17"/>
    </row>
    <row r="57" spans="2:44" ht="10.15">
      <c r="B57" s="17"/>
      <c r="AR57" s="17"/>
    </row>
    <row r="58" spans="2:44" ht="10.15">
      <c r="B58" s="17"/>
      <c r="AR58" s="17"/>
    </row>
    <row r="59" spans="2:44" ht="10.15">
      <c r="B59" s="17"/>
      <c r="AR59" s="17"/>
    </row>
    <row r="60" spans="2:44" s="1" customFormat="1" ht="13.15">
      <c r="B60" s="29"/>
      <c r="D60" s="40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53</v>
      </c>
      <c r="AI60" s="31"/>
      <c r="AJ60" s="31"/>
      <c r="AK60" s="31"/>
      <c r="AL60" s="31"/>
      <c r="AM60" s="40" t="s">
        <v>54</v>
      </c>
      <c r="AN60" s="31"/>
      <c r="AO60" s="31"/>
      <c r="AR60" s="29"/>
    </row>
    <row r="61" spans="2:44" ht="10.15">
      <c r="B61" s="17"/>
      <c r="AR61" s="17"/>
    </row>
    <row r="62" spans="2:44" ht="10.15">
      <c r="B62" s="17"/>
      <c r="AR62" s="17"/>
    </row>
    <row r="63" spans="2:44" ht="10.15">
      <c r="B63" s="17"/>
      <c r="AR63" s="17"/>
    </row>
    <row r="64" spans="2:44" s="1" customFormat="1" ht="13.15">
      <c r="B64" s="29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9"/>
    </row>
    <row r="65" spans="2:44" ht="10.15">
      <c r="B65" s="17"/>
      <c r="AR65" s="17"/>
    </row>
    <row r="66" spans="2:44" ht="10.15">
      <c r="B66" s="17"/>
      <c r="AR66" s="17"/>
    </row>
    <row r="67" spans="2:44" ht="10.15">
      <c r="B67" s="17"/>
      <c r="AR67" s="17"/>
    </row>
    <row r="68" spans="2:44" ht="10.15">
      <c r="B68" s="17"/>
      <c r="AR68" s="17"/>
    </row>
    <row r="69" spans="2:44" ht="10.15">
      <c r="B69" s="17"/>
      <c r="AR69" s="17"/>
    </row>
    <row r="70" spans="2:44" ht="10.15">
      <c r="B70" s="17"/>
      <c r="AR70" s="17"/>
    </row>
    <row r="71" spans="2:44" ht="10.15">
      <c r="B71" s="17"/>
      <c r="AR71" s="17"/>
    </row>
    <row r="72" spans="2:44" ht="10.15">
      <c r="B72" s="17"/>
      <c r="AR72" s="17"/>
    </row>
    <row r="73" spans="2:44" ht="10.15">
      <c r="B73" s="17"/>
      <c r="AR73" s="17"/>
    </row>
    <row r="74" spans="2:44" ht="10.15">
      <c r="B74" s="17"/>
      <c r="AR74" s="17"/>
    </row>
    <row r="75" spans="2:44" s="1" customFormat="1" ht="13.15">
      <c r="B75" s="29"/>
      <c r="D75" s="40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53</v>
      </c>
      <c r="AI75" s="31"/>
      <c r="AJ75" s="31"/>
      <c r="AK75" s="31"/>
      <c r="AL75" s="31"/>
      <c r="AM75" s="40" t="s">
        <v>54</v>
      </c>
      <c r="AN75" s="31"/>
      <c r="AO75" s="31"/>
      <c r="AR75" s="29"/>
    </row>
    <row r="76" spans="2:44" s="1" customFormat="1" ht="10.15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57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2023-10</v>
      </c>
      <c r="AR84" s="45"/>
    </row>
    <row r="85" spans="1:91" s="4" customFormat="1" ht="36.950000000000003" customHeight="1">
      <c r="B85" s="46"/>
      <c r="C85" s="47" t="s">
        <v>16</v>
      </c>
      <c r="L85" s="180" t="str">
        <f>K6</f>
        <v>PK Hořín - oprava povrchových ochran a těsnění hradících trámců PK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21</v>
      </c>
      <c r="L87" s="48" t="str">
        <f>IF(K8="","",K8)</f>
        <v>PK Hořín</v>
      </c>
      <c r="AI87" s="24" t="s">
        <v>23</v>
      </c>
      <c r="AM87" s="182" t="str">
        <f>IF(AN8= "","",AN8)</f>
        <v>7. 9. 2023</v>
      </c>
      <c r="AN87" s="182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25</v>
      </c>
      <c r="L89" s="3" t="str">
        <f>IF(E11= "","",E11)</f>
        <v>Povodí Vltavy státní podnik</v>
      </c>
      <c r="AI89" s="24" t="s">
        <v>32</v>
      </c>
      <c r="AM89" s="183" t="str">
        <f>IF(E17="","",E17)</f>
        <v>Ing. M. Klimešová</v>
      </c>
      <c r="AN89" s="184"/>
      <c r="AO89" s="184"/>
      <c r="AP89" s="184"/>
      <c r="AR89" s="29"/>
      <c r="AS89" s="185" t="s">
        <v>58</v>
      </c>
      <c r="AT89" s="186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30</v>
      </c>
      <c r="L90" s="3" t="str">
        <f>IF(E14= "Vyplň údaj","",E14)</f>
        <v/>
      </c>
      <c r="AI90" s="24" t="s">
        <v>36</v>
      </c>
      <c r="AM90" s="183" t="str">
        <f>IF(E20="","",E20)</f>
        <v>Ing. M. Klimešová</v>
      </c>
      <c r="AN90" s="184"/>
      <c r="AO90" s="184"/>
      <c r="AP90" s="184"/>
      <c r="AR90" s="29"/>
      <c r="AS90" s="187"/>
      <c r="AT90" s="188"/>
      <c r="BD90" s="53"/>
    </row>
    <row r="91" spans="1:91" s="1" customFormat="1" ht="10.9" customHeight="1">
      <c r="B91" s="29"/>
      <c r="AR91" s="29"/>
      <c r="AS91" s="187"/>
      <c r="AT91" s="188"/>
      <c r="BD91" s="53"/>
    </row>
    <row r="92" spans="1:91" s="1" customFormat="1" ht="29.25" customHeight="1">
      <c r="B92" s="29"/>
      <c r="C92" s="175" t="s">
        <v>59</v>
      </c>
      <c r="D92" s="176"/>
      <c r="E92" s="176"/>
      <c r="F92" s="176"/>
      <c r="G92" s="176"/>
      <c r="H92" s="54"/>
      <c r="I92" s="177" t="s">
        <v>60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61</v>
      </c>
      <c r="AH92" s="176"/>
      <c r="AI92" s="176"/>
      <c r="AJ92" s="176"/>
      <c r="AK92" s="176"/>
      <c r="AL92" s="176"/>
      <c r="AM92" s="176"/>
      <c r="AN92" s="177" t="s">
        <v>62</v>
      </c>
      <c r="AO92" s="176"/>
      <c r="AP92" s="179"/>
      <c r="AQ92" s="55" t="s">
        <v>63</v>
      </c>
      <c r="AR92" s="29"/>
      <c r="AS92" s="56" t="s">
        <v>64</v>
      </c>
      <c r="AT92" s="57" t="s">
        <v>65</v>
      </c>
      <c r="AU92" s="57" t="s">
        <v>66</v>
      </c>
      <c r="AV92" s="57" t="s">
        <v>67</v>
      </c>
      <c r="AW92" s="57" t="s">
        <v>68</v>
      </c>
      <c r="AX92" s="57" t="s">
        <v>69</v>
      </c>
      <c r="AY92" s="57" t="s">
        <v>70</v>
      </c>
      <c r="AZ92" s="57" t="s">
        <v>71</v>
      </c>
      <c r="BA92" s="57" t="s">
        <v>72</v>
      </c>
      <c r="BB92" s="57" t="s">
        <v>73</v>
      </c>
      <c r="BC92" s="57" t="s">
        <v>74</v>
      </c>
      <c r="BD92" s="58" t="s">
        <v>75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76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73">
        <f>ROUND(SUM(AG95:AG96),2)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4" t="s">
        <v>1</v>
      </c>
      <c r="AR94" s="60"/>
      <c r="AS94" s="65">
        <f>ROUND(SUM(AS95:AS96),2)</f>
        <v>0</v>
      </c>
      <c r="AT94" s="66">
        <f>ROUND(SUM(AV94:AW94),2)</f>
        <v>0</v>
      </c>
      <c r="AU94" s="67">
        <f>ROUND(SUM(AU95:AU96),5)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ROUND(SUM(AZ95:AZ96),2)</f>
        <v>0</v>
      </c>
      <c r="BA94" s="66">
        <f>ROUND(SUM(BA95:BA96),2)</f>
        <v>0</v>
      </c>
      <c r="BB94" s="66">
        <f>ROUND(SUM(BB95:BB96),2)</f>
        <v>0</v>
      </c>
      <c r="BC94" s="66">
        <f>ROUND(SUM(BC95:BC96),2)</f>
        <v>0</v>
      </c>
      <c r="BD94" s="68">
        <f>ROUND(SUM(BD95:BD96),2)</f>
        <v>0</v>
      </c>
      <c r="BS94" s="69" t="s">
        <v>77</v>
      </c>
      <c r="BT94" s="69" t="s">
        <v>78</v>
      </c>
      <c r="BU94" s="70" t="s">
        <v>79</v>
      </c>
      <c r="BV94" s="69" t="s">
        <v>80</v>
      </c>
      <c r="BW94" s="69" t="s">
        <v>5</v>
      </c>
      <c r="BX94" s="69" t="s">
        <v>81</v>
      </c>
      <c r="CL94" s="69" t="s">
        <v>19</v>
      </c>
    </row>
    <row r="95" spans="1:91" s="6" customFormat="1" ht="16.5" customHeight="1">
      <c r="A95" s="71" t="s">
        <v>82</v>
      </c>
      <c r="B95" s="72"/>
      <c r="C95" s="73"/>
      <c r="D95" s="172" t="s">
        <v>83</v>
      </c>
      <c r="E95" s="172"/>
      <c r="F95" s="172"/>
      <c r="G95" s="172"/>
      <c r="H95" s="172"/>
      <c r="I95" s="74"/>
      <c r="J95" s="172" t="s">
        <v>84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'01 - Oprava provizorního ...'!J30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5" t="s">
        <v>85</v>
      </c>
      <c r="AR95" s="72"/>
      <c r="AS95" s="76">
        <v>0</v>
      </c>
      <c r="AT95" s="77">
        <f>ROUND(SUM(AV95:AW95),2)</f>
        <v>0</v>
      </c>
      <c r="AU95" s="78">
        <f>'01 - Oprava provizorního ...'!P119</f>
        <v>0</v>
      </c>
      <c r="AV95" s="77">
        <f>'01 - Oprava provizorního ...'!J33</f>
        <v>0</v>
      </c>
      <c r="AW95" s="77">
        <f>'01 - Oprava provizorního ...'!J34</f>
        <v>0</v>
      </c>
      <c r="AX95" s="77">
        <f>'01 - Oprava provizorního ...'!J35</f>
        <v>0</v>
      </c>
      <c r="AY95" s="77">
        <f>'01 - Oprava provizorního ...'!J36</f>
        <v>0</v>
      </c>
      <c r="AZ95" s="77">
        <f>'01 - Oprava provizorního ...'!F33</f>
        <v>0</v>
      </c>
      <c r="BA95" s="77">
        <f>'01 - Oprava provizorního ...'!F34</f>
        <v>0</v>
      </c>
      <c r="BB95" s="77">
        <f>'01 - Oprava provizorního ...'!F35</f>
        <v>0</v>
      </c>
      <c r="BC95" s="77">
        <f>'01 - Oprava provizorního ...'!F36</f>
        <v>0</v>
      </c>
      <c r="BD95" s="79">
        <f>'01 - Oprava provizorního ...'!F37</f>
        <v>0</v>
      </c>
      <c r="BT95" s="80" t="s">
        <v>86</v>
      </c>
      <c r="BV95" s="80" t="s">
        <v>80</v>
      </c>
      <c r="BW95" s="80" t="s">
        <v>87</v>
      </c>
      <c r="BX95" s="80" t="s">
        <v>5</v>
      </c>
      <c r="CL95" s="80" t="s">
        <v>88</v>
      </c>
      <c r="CM95" s="80" t="s">
        <v>89</v>
      </c>
    </row>
    <row r="96" spans="1:91" s="6" customFormat="1" ht="16.5" customHeight="1">
      <c r="A96" s="71" t="s">
        <v>82</v>
      </c>
      <c r="B96" s="72"/>
      <c r="C96" s="73"/>
      <c r="D96" s="172" t="s">
        <v>90</v>
      </c>
      <c r="E96" s="172"/>
      <c r="F96" s="172"/>
      <c r="G96" s="172"/>
      <c r="H96" s="172"/>
      <c r="I96" s="74"/>
      <c r="J96" s="172" t="s">
        <v>91</v>
      </c>
      <c r="K96" s="172"/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0">
        <f>'02 - VON'!J30</f>
        <v>0</v>
      </c>
      <c r="AH96" s="171"/>
      <c r="AI96" s="171"/>
      <c r="AJ96" s="171"/>
      <c r="AK96" s="171"/>
      <c r="AL96" s="171"/>
      <c r="AM96" s="171"/>
      <c r="AN96" s="170">
        <f>SUM(AG96,AT96)</f>
        <v>0</v>
      </c>
      <c r="AO96" s="171"/>
      <c r="AP96" s="171"/>
      <c r="AQ96" s="75" t="s">
        <v>91</v>
      </c>
      <c r="AR96" s="72"/>
      <c r="AS96" s="81">
        <v>0</v>
      </c>
      <c r="AT96" s="82">
        <f>ROUND(SUM(AV96:AW96),2)</f>
        <v>0</v>
      </c>
      <c r="AU96" s="83">
        <f>'02 - VON'!P118</f>
        <v>0</v>
      </c>
      <c r="AV96" s="82">
        <f>'02 - VON'!J33</f>
        <v>0</v>
      </c>
      <c r="AW96" s="82">
        <f>'02 - VON'!J34</f>
        <v>0</v>
      </c>
      <c r="AX96" s="82">
        <f>'02 - VON'!J35</f>
        <v>0</v>
      </c>
      <c r="AY96" s="82">
        <f>'02 - VON'!J36</f>
        <v>0</v>
      </c>
      <c r="AZ96" s="82">
        <f>'02 - VON'!F33</f>
        <v>0</v>
      </c>
      <c r="BA96" s="82">
        <f>'02 - VON'!F34</f>
        <v>0</v>
      </c>
      <c r="BB96" s="82">
        <f>'02 - VON'!F35</f>
        <v>0</v>
      </c>
      <c r="BC96" s="82">
        <f>'02 - VON'!F36</f>
        <v>0</v>
      </c>
      <c r="BD96" s="84">
        <f>'02 - VON'!F37</f>
        <v>0</v>
      </c>
      <c r="BT96" s="80" t="s">
        <v>86</v>
      </c>
      <c r="BV96" s="80" t="s">
        <v>80</v>
      </c>
      <c r="BW96" s="80" t="s">
        <v>92</v>
      </c>
      <c r="BX96" s="80" t="s">
        <v>5</v>
      </c>
      <c r="CL96" s="80" t="s">
        <v>1</v>
      </c>
      <c r="CM96" s="80" t="s">
        <v>89</v>
      </c>
    </row>
    <row r="97" spans="2:44" s="1" customFormat="1" ht="30" customHeight="1">
      <c r="B97" s="29"/>
      <c r="AR97" s="29"/>
    </row>
    <row r="98" spans="2:44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9"/>
    </row>
  </sheetData>
  <sheetProtection algorithmName="SHA-512" hashValue="NHjy6BgA4DxeJEUKLTLPI8X2WX7tbQCWnCJMS+2cJY6SKEl1Dxzs+X5qRoDN2tKGCr9khZyA143knCQNs604tQ==" saltValue="kZbpc+H2MzhSq258oeMmzOt4cv4bQYYZBpoIHF/46kRDJOGh5HEwK4/9x3k3sM5REG3kkKTtJkgDXd3kaRjmg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Oprava provizorního ...'!C2" display="/" xr:uid="{00000000-0004-0000-0000-000000000000}"/>
    <hyperlink ref="A96" location="'02 - VON'!C2" display="/" xr:uid="{00000000-0004-0000-0000-000001000000}"/>
  </hyperlinks>
  <pageMargins left="0.59055118110236227" right="0.59055118110236227" top="0.59055118110236227" bottom="0.39370078740157483" header="0" footer="0"/>
  <pageSetup paperSize="9" scale="72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87</v>
      </c>
    </row>
    <row r="3" spans="2:46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89</v>
      </c>
    </row>
    <row r="4" spans="2:46" ht="24.95" hidden="1" customHeight="1">
      <c r="B4" s="17"/>
      <c r="D4" s="18" t="s">
        <v>93</v>
      </c>
      <c r="L4" s="17"/>
      <c r="M4" s="8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24" t="s">
        <v>16</v>
      </c>
      <c r="L6" s="17"/>
    </row>
    <row r="7" spans="2:46" ht="26.25" hidden="1" customHeight="1">
      <c r="B7" s="17"/>
      <c r="E7" s="208" t="str">
        <f>'Rekapitulace stavby'!K6</f>
        <v>PK Hořín - oprava povrchových ochran a těsnění hradících trámců PK</v>
      </c>
      <c r="F7" s="209"/>
      <c r="G7" s="209"/>
      <c r="H7" s="209"/>
      <c r="L7" s="17"/>
    </row>
    <row r="8" spans="2:46" s="1" customFormat="1" ht="12" hidden="1" customHeight="1">
      <c r="B8" s="29"/>
      <c r="D8" s="24" t="s">
        <v>94</v>
      </c>
      <c r="L8" s="29"/>
    </row>
    <row r="9" spans="2:46" s="1" customFormat="1" ht="16.5" hidden="1" customHeight="1">
      <c r="B9" s="29"/>
      <c r="E9" s="180" t="s">
        <v>95</v>
      </c>
      <c r="F9" s="207"/>
      <c r="G9" s="207"/>
      <c r="H9" s="207"/>
      <c r="L9" s="29"/>
    </row>
    <row r="10" spans="2:46" s="1" customFormat="1" ht="10.15" hidden="1">
      <c r="B10" s="29"/>
      <c r="L10" s="29"/>
    </row>
    <row r="11" spans="2:46" s="1" customFormat="1" ht="12" hidden="1" customHeight="1">
      <c r="B11" s="29"/>
      <c r="D11" s="24" t="s">
        <v>18</v>
      </c>
      <c r="F11" s="22" t="s">
        <v>88</v>
      </c>
      <c r="I11" s="24" t="s">
        <v>20</v>
      </c>
      <c r="J11" s="22" t="s">
        <v>1</v>
      </c>
      <c r="L11" s="29"/>
    </row>
    <row r="12" spans="2:46" s="1" customFormat="1" ht="12" hidden="1" customHeight="1">
      <c r="B12" s="29"/>
      <c r="D12" s="24" t="s">
        <v>21</v>
      </c>
      <c r="F12" s="22" t="s">
        <v>22</v>
      </c>
      <c r="I12" s="24" t="s">
        <v>23</v>
      </c>
      <c r="J12" s="49" t="str">
        <f>'Rekapitulace stavby'!AN8</f>
        <v>7. 9. 2023</v>
      </c>
      <c r="L12" s="29"/>
    </row>
    <row r="13" spans="2:46" s="1" customFormat="1" ht="10.9" hidden="1" customHeight="1">
      <c r="B13" s="29"/>
      <c r="L13" s="29"/>
    </row>
    <row r="14" spans="2:46" s="1" customFormat="1" ht="12" hidden="1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hidden="1" customHeight="1">
      <c r="B15" s="29"/>
      <c r="E15" s="22" t="s">
        <v>28</v>
      </c>
      <c r="I15" s="24" t="s">
        <v>29</v>
      </c>
      <c r="J15" s="22" t="s">
        <v>1</v>
      </c>
      <c r="L15" s="29"/>
    </row>
    <row r="16" spans="2:46" s="1" customFormat="1" ht="6.95" hidden="1" customHeight="1">
      <c r="B16" s="29"/>
      <c r="L16" s="29"/>
    </row>
    <row r="17" spans="2:12" s="1" customFormat="1" ht="12" hidden="1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hidden="1" customHeight="1">
      <c r="B18" s="29"/>
      <c r="E18" s="210" t="str">
        <f>'Rekapitulace stavby'!E14</f>
        <v>Vyplň údaj</v>
      </c>
      <c r="F18" s="199"/>
      <c r="G18" s="199"/>
      <c r="H18" s="199"/>
      <c r="I18" s="24" t="s">
        <v>29</v>
      </c>
      <c r="J18" s="25" t="str">
        <f>'Rekapitulace stavby'!AN14</f>
        <v>Vyplň údaj</v>
      </c>
      <c r="L18" s="29"/>
    </row>
    <row r="19" spans="2:12" s="1" customFormat="1" ht="6.95" hidden="1" customHeight="1">
      <c r="B19" s="29"/>
      <c r="L19" s="29"/>
    </row>
    <row r="20" spans="2:12" s="1" customFormat="1" ht="12" hidden="1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hidden="1" customHeight="1">
      <c r="B21" s="29"/>
      <c r="E21" s="22" t="s">
        <v>34</v>
      </c>
      <c r="I21" s="24" t="s">
        <v>29</v>
      </c>
      <c r="J21" s="22" t="s">
        <v>1</v>
      </c>
      <c r="L21" s="29"/>
    </row>
    <row r="22" spans="2:12" s="1" customFormat="1" ht="6.95" hidden="1" customHeight="1">
      <c r="B22" s="29"/>
      <c r="L22" s="29"/>
    </row>
    <row r="23" spans="2:12" s="1" customFormat="1" ht="12" hidden="1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hidden="1" customHeight="1">
      <c r="B24" s="29"/>
      <c r="E24" s="22" t="s">
        <v>34</v>
      </c>
      <c r="I24" s="24" t="s">
        <v>29</v>
      </c>
      <c r="J24" s="22" t="s">
        <v>1</v>
      </c>
      <c r="L24" s="29"/>
    </row>
    <row r="25" spans="2:12" s="1" customFormat="1" ht="6.95" hidden="1" customHeight="1">
      <c r="B25" s="29"/>
      <c r="L25" s="29"/>
    </row>
    <row r="26" spans="2:12" s="1" customFormat="1" ht="12" hidden="1" customHeight="1">
      <c r="B26" s="29"/>
      <c r="D26" s="24" t="s">
        <v>37</v>
      </c>
      <c r="L26" s="29"/>
    </row>
    <row r="27" spans="2:12" s="7" customFormat="1" ht="16.5" hidden="1" customHeight="1">
      <c r="B27" s="86"/>
      <c r="E27" s="203" t="s">
        <v>1</v>
      </c>
      <c r="F27" s="203"/>
      <c r="G27" s="203"/>
      <c r="H27" s="203"/>
      <c r="L27" s="86"/>
    </row>
    <row r="28" spans="2:12" s="1" customFormat="1" ht="6.95" hidden="1" customHeight="1">
      <c r="B28" s="29"/>
      <c r="L28" s="29"/>
    </row>
    <row r="29" spans="2:12" s="1" customFormat="1" ht="6.95" hidden="1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hidden="1" customHeight="1">
      <c r="B30" s="29"/>
      <c r="D30" s="87" t="s">
        <v>38</v>
      </c>
      <c r="J30" s="63">
        <f>ROUND(J119, 2)</f>
        <v>0</v>
      </c>
      <c r="L30" s="29"/>
    </row>
    <row r="31" spans="2:12" s="1" customFormat="1" ht="6.95" hidden="1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hidden="1" customHeight="1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5" hidden="1" customHeight="1">
      <c r="B33" s="29"/>
      <c r="D33" s="52" t="s">
        <v>42</v>
      </c>
      <c r="E33" s="24" t="s">
        <v>43</v>
      </c>
      <c r="F33" s="88">
        <f>ROUND((SUM(BE119:BE160)),  2)</f>
        <v>0</v>
      </c>
      <c r="I33" s="89">
        <v>0.21</v>
      </c>
      <c r="J33" s="88">
        <f>ROUND(((SUM(BE119:BE160))*I33),  2)</f>
        <v>0</v>
      </c>
      <c r="L33" s="29"/>
    </row>
    <row r="34" spans="2:12" s="1" customFormat="1" ht="14.45" hidden="1" customHeight="1">
      <c r="B34" s="29"/>
      <c r="E34" s="24" t="s">
        <v>44</v>
      </c>
      <c r="F34" s="88">
        <f>ROUND((SUM(BF119:BF160)),  2)</f>
        <v>0</v>
      </c>
      <c r="I34" s="89">
        <v>0.15</v>
      </c>
      <c r="J34" s="88">
        <f>ROUND(((SUM(BF119:BF160))*I34),  2)</f>
        <v>0</v>
      </c>
      <c r="L34" s="29"/>
    </row>
    <row r="35" spans="2:12" s="1" customFormat="1" ht="14.45" hidden="1" customHeight="1">
      <c r="B35" s="29"/>
      <c r="E35" s="24" t="s">
        <v>45</v>
      </c>
      <c r="F35" s="88">
        <f>ROUND((SUM(BG119:BG160)),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46</v>
      </c>
      <c r="F36" s="88">
        <f>ROUND((SUM(BH119:BH160)),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47</v>
      </c>
      <c r="F37" s="88">
        <f>ROUND((SUM(BI119:BI160)),  2)</f>
        <v>0</v>
      </c>
      <c r="I37" s="89">
        <v>0</v>
      </c>
      <c r="J37" s="88">
        <f>0</f>
        <v>0</v>
      </c>
      <c r="L37" s="29"/>
    </row>
    <row r="38" spans="2:12" s="1" customFormat="1" ht="6.95" hidden="1" customHeight="1">
      <c r="B38" s="29"/>
      <c r="L38" s="29"/>
    </row>
    <row r="39" spans="2:12" s="1" customFormat="1" ht="25.35" hidden="1" customHeight="1">
      <c r="B39" s="29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29"/>
    </row>
    <row r="40" spans="2:12" s="1" customFormat="1" ht="14.45" hidden="1" customHeight="1">
      <c r="B40" s="29"/>
      <c r="L40" s="29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t="10.15" hidden="1">
      <c r="B51" s="17"/>
      <c r="L51" s="17"/>
    </row>
    <row r="52" spans="2:12" ht="10.15" hidden="1">
      <c r="B52" s="17"/>
      <c r="L52" s="17"/>
    </row>
    <row r="53" spans="2:12" ht="10.15" hidden="1">
      <c r="B53" s="17"/>
      <c r="L53" s="17"/>
    </row>
    <row r="54" spans="2:12" ht="10.15" hidden="1">
      <c r="B54" s="17"/>
      <c r="L54" s="17"/>
    </row>
    <row r="55" spans="2:12" ht="10.15" hidden="1">
      <c r="B55" s="17"/>
      <c r="L55" s="17"/>
    </row>
    <row r="56" spans="2:12" ht="10.15" hidden="1">
      <c r="B56" s="17"/>
      <c r="L56" s="17"/>
    </row>
    <row r="57" spans="2:12" ht="10.15" hidden="1">
      <c r="B57" s="17"/>
      <c r="L57" s="17"/>
    </row>
    <row r="58" spans="2:12" ht="10.15" hidden="1">
      <c r="B58" s="17"/>
      <c r="L58" s="17"/>
    </row>
    <row r="59" spans="2:12" ht="10.15" hidden="1">
      <c r="B59" s="17"/>
      <c r="L59" s="17"/>
    </row>
    <row r="60" spans="2:12" ht="10.15" hidden="1">
      <c r="B60" s="17"/>
      <c r="L60" s="17"/>
    </row>
    <row r="61" spans="2:12" s="1" customFormat="1" ht="13.15" hidden="1">
      <c r="B61" s="29"/>
      <c r="D61" s="40" t="s">
        <v>53</v>
      </c>
      <c r="E61" s="31"/>
      <c r="F61" s="96" t="s">
        <v>54</v>
      </c>
      <c r="G61" s="40" t="s">
        <v>53</v>
      </c>
      <c r="H61" s="31"/>
      <c r="I61" s="31"/>
      <c r="J61" s="97" t="s">
        <v>54</v>
      </c>
      <c r="K61" s="31"/>
      <c r="L61" s="29"/>
    </row>
    <row r="62" spans="2:12" ht="10.15" hidden="1">
      <c r="B62" s="17"/>
      <c r="L62" s="17"/>
    </row>
    <row r="63" spans="2:12" ht="10.15" hidden="1">
      <c r="B63" s="17"/>
      <c r="L63" s="17"/>
    </row>
    <row r="64" spans="2:12" ht="10.15" hidden="1">
      <c r="B64" s="17"/>
      <c r="L64" s="17"/>
    </row>
    <row r="65" spans="2:12" s="1" customFormat="1" ht="13.15" hidden="1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t="10.15" hidden="1">
      <c r="B66" s="17"/>
      <c r="L66" s="17"/>
    </row>
    <row r="67" spans="2:12" ht="10.15" hidden="1">
      <c r="B67" s="17"/>
      <c r="L67" s="17"/>
    </row>
    <row r="68" spans="2:12" ht="10.15" hidden="1">
      <c r="B68" s="17"/>
      <c r="L68" s="17"/>
    </row>
    <row r="69" spans="2:12" ht="10.15" hidden="1">
      <c r="B69" s="17"/>
      <c r="L69" s="17"/>
    </row>
    <row r="70" spans="2:12" ht="10.15" hidden="1">
      <c r="B70" s="17"/>
      <c r="L70" s="17"/>
    </row>
    <row r="71" spans="2:12" ht="10.15" hidden="1">
      <c r="B71" s="17"/>
      <c r="L71" s="17"/>
    </row>
    <row r="72" spans="2:12" ht="10.15" hidden="1">
      <c r="B72" s="17"/>
      <c r="L72" s="17"/>
    </row>
    <row r="73" spans="2:12" ht="10.15" hidden="1">
      <c r="B73" s="17"/>
      <c r="L73" s="17"/>
    </row>
    <row r="74" spans="2:12" ht="10.15" hidden="1">
      <c r="B74" s="17"/>
      <c r="L74" s="17"/>
    </row>
    <row r="75" spans="2:12" ht="10.15" hidden="1">
      <c r="B75" s="17"/>
      <c r="L75" s="17"/>
    </row>
    <row r="76" spans="2:12" s="1" customFormat="1" ht="13.15" hidden="1">
      <c r="B76" s="29"/>
      <c r="D76" s="40" t="s">
        <v>53</v>
      </c>
      <c r="E76" s="31"/>
      <c r="F76" s="96" t="s">
        <v>54</v>
      </c>
      <c r="G76" s="40" t="s">
        <v>53</v>
      </c>
      <c r="H76" s="31"/>
      <c r="I76" s="31"/>
      <c r="J76" s="97" t="s">
        <v>54</v>
      </c>
      <c r="K76" s="31"/>
      <c r="L76" s="29"/>
    </row>
    <row r="77" spans="2:12" s="1" customFormat="1" ht="14.45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t="10.15" hidden="1"/>
    <row r="79" spans="2:12" ht="10.15" hidden="1"/>
    <row r="80" spans="2:12" ht="10.15" hidden="1"/>
    <row r="81" spans="2:47" s="1" customFormat="1" ht="6.95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hidden="1" customHeight="1">
      <c r="B82" s="29"/>
      <c r="C82" s="18" t="s">
        <v>96</v>
      </c>
      <c r="L82" s="29"/>
    </row>
    <row r="83" spans="2:47" s="1" customFormat="1" ht="6.95" hidden="1" customHeight="1">
      <c r="B83" s="29"/>
      <c r="L83" s="29"/>
    </row>
    <row r="84" spans="2:47" s="1" customFormat="1" ht="12" hidden="1" customHeight="1">
      <c r="B84" s="29"/>
      <c r="C84" s="24" t="s">
        <v>16</v>
      </c>
      <c r="L84" s="29"/>
    </row>
    <row r="85" spans="2:47" s="1" customFormat="1" ht="26.25" hidden="1" customHeight="1">
      <c r="B85" s="29"/>
      <c r="E85" s="208" t="str">
        <f>E7</f>
        <v>PK Hořín - oprava povrchových ochran a těsnění hradících trámců PK</v>
      </c>
      <c r="F85" s="209"/>
      <c r="G85" s="209"/>
      <c r="H85" s="209"/>
      <c r="L85" s="29"/>
    </row>
    <row r="86" spans="2:47" s="1" customFormat="1" ht="12" hidden="1" customHeight="1">
      <c r="B86" s="29"/>
      <c r="C86" s="24" t="s">
        <v>94</v>
      </c>
      <c r="L86" s="29"/>
    </row>
    <row r="87" spans="2:47" s="1" customFormat="1" ht="16.5" hidden="1" customHeight="1">
      <c r="B87" s="29"/>
      <c r="E87" s="180" t="str">
        <f>E9</f>
        <v>01 - Oprava provizorního hrazení PK</v>
      </c>
      <c r="F87" s="207"/>
      <c r="G87" s="207"/>
      <c r="H87" s="207"/>
      <c r="L87" s="29"/>
    </row>
    <row r="88" spans="2:47" s="1" customFormat="1" ht="6.95" hidden="1" customHeight="1">
      <c r="B88" s="29"/>
      <c r="L88" s="29"/>
    </row>
    <row r="89" spans="2:47" s="1" customFormat="1" ht="12" hidden="1" customHeight="1">
      <c r="B89" s="29"/>
      <c r="C89" s="24" t="s">
        <v>21</v>
      </c>
      <c r="F89" s="22" t="str">
        <f>F12</f>
        <v>PK Hořín</v>
      </c>
      <c r="I89" s="24" t="s">
        <v>23</v>
      </c>
      <c r="J89" s="49" t="str">
        <f>IF(J12="","",J12)</f>
        <v>7. 9. 2023</v>
      </c>
      <c r="L89" s="29"/>
    </row>
    <row r="90" spans="2:47" s="1" customFormat="1" ht="6.95" hidden="1" customHeight="1">
      <c r="B90" s="29"/>
      <c r="L90" s="29"/>
    </row>
    <row r="91" spans="2:47" s="1" customFormat="1" ht="15.2" hidden="1" customHeight="1">
      <c r="B91" s="29"/>
      <c r="C91" s="24" t="s">
        <v>25</v>
      </c>
      <c r="F91" s="22" t="str">
        <f>E15</f>
        <v>Povodí Vltavy státní podnik</v>
      </c>
      <c r="I91" s="24" t="s">
        <v>32</v>
      </c>
      <c r="J91" s="27" t="str">
        <f>E21</f>
        <v>Ing. M. Klimešová</v>
      </c>
      <c r="L91" s="29"/>
    </row>
    <row r="92" spans="2:47" s="1" customFormat="1" ht="15.2" hidden="1" customHeight="1">
      <c r="B92" s="29"/>
      <c r="C92" s="24" t="s">
        <v>30</v>
      </c>
      <c r="F92" s="22" t="str">
        <f>IF(E18="","",E18)</f>
        <v>Vyplň údaj</v>
      </c>
      <c r="I92" s="24" t="s">
        <v>36</v>
      </c>
      <c r="J92" s="27" t="str">
        <f>E24</f>
        <v>Ing. M. Klimešová</v>
      </c>
      <c r="L92" s="29"/>
    </row>
    <row r="93" spans="2:47" s="1" customFormat="1" ht="10.35" hidden="1" customHeight="1">
      <c r="B93" s="29"/>
      <c r="L93" s="29"/>
    </row>
    <row r="94" spans="2:47" s="1" customFormat="1" ht="29.25" hidden="1" customHeight="1">
      <c r="B94" s="29"/>
      <c r="C94" s="98" t="s">
        <v>97</v>
      </c>
      <c r="D94" s="90"/>
      <c r="E94" s="90"/>
      <c r="F94" s="90"/>
      <c r="G94" s="90"/>
      <c r="H94" s="90"/>
      <c r="I94" s="90"/>
      <c r="J94" s="99" t="s">
        <v>98</v>
      </c>
      <c r="K94" s="90"/>
      <c r="L94" s="29"/>
    </row>
    <row r="95" spans="2:47" s="1" customFormat="1" ht="10.35" hidden="1" customHeight="1">
      <c r="B95" s="29"/>
      <c r="L95" s="29"/>
    </row>
    <row r="96" spans="2:47" s="1" customFormat="1" ht="22.9" hidden="1" customHeight="1">
      <c r="B96" s="29"/>
      <c r="C96" s="100" t="s">
        <v>99</v>
      </c>
      <c r="J96" s="63">
        <f>J119</f>
        <v>0</v>
      </c>
      <c r="L96" s="29"/>
      <c r="AU96" s="14" t="s">
        <v>100</v>
      </c>
    </row>
    <row r="97" spans="2:12" s="8" customFormat="1" ht="24.95" hidden="1" customHeight="1">
      <c r="B97" s="101"/>
      <c r="D97" s="102" t="s">
        <v>101</v>
      </c>
      <c r="E97" s="103"/>
      <c r="F97" s="103"/>
      <c r="G97" s="103"/>
      <c r="H97" s="103"/>
      <c r="I97" s="103"/>
      <c r="J97" s="104">
        <f>J120</f>
        <v>0</v>
      </c>
      <c r="L97" s="101"/>
    </row>
    <row r="98" spans="2:12" s="9" customFormat="1" ht="19.899999999999999" hidden="1" customHeight="1">
      <c r="B98" s="105"/>
      <c r="D98" s="106" t="s">
        <v>102</v>
      </c>
      <c r="E98" s="107"/>
      <c r="F98" s="107"/>
      <c r="G98" s="107"/>
      <c r="H98" s="107"/>
      <c r="I98" s="107"/>
      <c r="J98" s="108">
        <f>J124</f>
        <v>0</v>
      </c>
      <c r="L98" s="105"/>
    </row>
    <row r="99" spans="2:12" s="8" customFormat="1" ht="24.95" hidden="1" customHeight="1">
      <c r="B99" s="101"/>
      <c r="D99" s="102" t="s">
        <v>103</v>
      </c>
      <c r="E99" s="103"/>
      <c r="F99" s="103"/>
      <c r="G99" s="103"/>
      <c r="H99" s="103"/>
      <c r="I99" s="103"/>
      <c r="J99" s="104">
        <f>J146</f>
        <v>0</v>
      </c>
      <c r="L99" s="101"/>
    </row>
    <row r="100" spans="2:12" s="1" customFormat="1" ht="21.75" hidden="1" customHeight="1">
      <c r="B100" s="29"/>
      <c r="L100" s="29"/>
    </row>
    <row r="101" spans="2:12" s="1" customFormat="1" ht="6.95" hidden="1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2" spans="2:12" ht="10.15" hidden="1"/>
    <row r="103" spans="2:12" ht="10.15" hidden="1"/>
    <row r="104" spans="2:12" ht="10.15" hidden="1"/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12" s="1" customFormat="1" ht="24.95" customHeight="1">
      <c r="B106" s="29"/>
      <c r="C106" s="18" t="s">
        <v>104</v>
      </c>
      <c r="L106" s="29"/>
    </row>
    <row r="107" spans="2:12" s="1" customFormat="1" ht="6.95" customHeight="1">
      <c r="B107" s="29"/>
      <c r="L107" s="29"/>
    </row>
    <row r="108" spans="2:12" s="1" customFormat="1" ht="12" customHeight="1">
      <c r="B108" s="29"/>
      <c r="C108" s="24" t="s">
        <v>16</v>
      </c>
      <c r="L108" s="29"/>
    </row>
    <row r="109" spans="2:12" s="1" customFormat="1" ht="26.25" customHeight="1">
      <c r="B109" s="29"/>
      <c r="E109" s="208" t="str">
        <f>E7</f>
        <v>PK Hořín - oprava povrchových ochran a těsnění hradících trámců PK</v>
      </c>
      <c r="F109" s="209"/>
      <c r="G109" s="209"/>
      <c r="H109" s="209"/>
      <c r="L109" s="29"/>
    </row>
    <row r="110" spans="2:12" s="1" customFormat="1" ht="12" customHeight="1">
      <c r="B110" s="29"/>
      <c r="C110" s="24" t="s">
        <v>94</v>
      </c>
      <c r="L110" s="29"/>
    </row>
    <row r="111" spans="2:12" s="1" customFormat="1" ht="16.5" customHeight="1">
      <c r="B111" s="29"/>
      <c r="E111" s="180" t="str">
        <f>E9</f>
        <v>01 - Oprava provizorního hrazení PK</v>
      </c>
      <c r="F111" s="207"/>
      <c r="G111" s="207"/>
      <c r="H111" s="207"/>
      <c r="L111" s="29"/>
    </row>
    <row r="112" spans="2:12" s="1" customFormat="1" ht="6.95" customHeight="1">
      <c r="B112" s="29"/>
      <c r="L112" s="29"/>
    </row>
    <row r="113" spans="2:65" s="1" customFormat="1" ht="12" customHeight="1">
      <c r="B113" s="29"/>
      <c r="C113" s="24" t="s">
        <v>21</v>
      </c>
      <c r="F113" s="22" t="str">
        <f>F12</f>
        <v>PK Hořín</v>
      </c>
      <c r="I113" s="24" t="s">
        <v>23</v>
      </c>
      <c r="J113" s="49" t="str">
        <f>IF(J12="","",J12)</f>
        <v>7. 9. 2023</v>
      </c>
      <c r="L113" s="29"/>
    </row>
    <row r="114" spans="2:65" s="1" customFormat="1" ht="6.95" customHeight="1">
      <c r="B114" s="29"/>
      <c r="L114" s="29"/>
    </row>
    <row r="115" spans="2:65" s="1" customFormat="1" ht="15.2" customHeight="1">
      <c r="B115" s="29"/>
      <c r="C115" s="24" t="s">
        <v>25</v>
      </c>
      <c r="F115" s="22" t="str">
        <f>E15</f>
        <v>Povodí Vltavy státní podnik</v>
      </c>
      <c r="I115" s="24" t="s">
        <v>32</v>
      </c>
      <c r="J115" s="27" t="str">
        <f>E21</f>
        <v>Ing. M. Klimešová</v>
      </c>
      <c r="L115" s="29"/>
    </row>
    <row r="116" spans="2:65" s="1" customFormat="1" ht="15.2" customHeight="1">
      <c r="B116" s="29"/>
      <c r="C116" s="24" t="s">
        <v>30</v>
      </c>
      <c r="F116" s="22" t="str">
        <f>IF(E18="","",E18)</f>
        <v>Vyplň údaj</v>
      </c>
      <c r="I116" s="24" t="s">
        <v>36</v>
      </c>
      <c r="J116" s="27" t="str">
        <f>E24</f>
        <v>Ing. M. Klimešová</v>
      </c>
      <c r="L116" s="29"/>
    </row>
    <row r="117" spans="2:65" s="1" customFormat="1" ht="10.35" customHeight="1">
      <c r="B117" s="29"/>
      <c r="L117" s="29"/>
    </row>
    <row r="118" spans="2:65" s="10" customFormat="1" ht="29.25" customHeight="1">
      <c r="B118" s="109"/>
      <c r="C118" s="110" t="s">
        <v>105</v>
      </c>
      <c r="D118" s="111" t="s">
        <v>63</v>
      </c>
      <c r="E118" s="111" t="s">
        <v>59</v>
      </c>
      <c r="F118" s="111" t="s">
        <v>60</v>
      </c>
      <c r="G118" s="111" t="s">
        <v>106</v>
      </c>
      <c r="H118" s="111" t="s">
        <v>107</v>
      </c>
      <c r="I118" s="111" t="s">
        <v>108</v>
      </c>
      <c r="J118" s="112" t="s">
        <v>98</v>
      </c>
      <c r="K118" s="113" t="s">
        <v>109</v>
      </c>
      <c r="L118" s="109"/>
      <c r="M118" s="56" t="s">
        <v>1</v>
      </c>
      <c r="N118" s="57" t="s">
        <v>42</v>
      </c>
      <c r="O118" s="57" t="s">
        <v>110</v>
      </c>
      <c r="P118" s="57" t="s">
        <v>111</v>
      </c>
      <c r="Q118" s="57" t="s">
        <v>112</v>
      </c>
      <c r="R118" s="57" t="s">
        <v>113</v>
      </c>
      <c r="S118" s="57" t="s">
        <v>114</v>
      </c>
      <c r="T118" s="58" t="s">
        <v>115</v>
      </c>
    </row>
    <row r="119" spans="2:65" s="1" customFormat="1" ht="22.9" customHeight="1">
      <c r="B119" s="29"/>
      <c r="C119" s="61" t="s">
        <v>116</v>
      </c>
      <c r="J119" s="114">
        <f>BK119</f>
        <v>0</v>
      </c>
      <c r="L119" s="29"/>
      <c r="M119" s="59"/>
      <c r="N119" s="50"/>
      <c r="O119" s="50"/>
      <c r="P119" s="115">
        <f>P120+P146</f>
        <v>0</v>
      </c>
      <c r="Q119" s="50"/>
      <c r="R119" s="115">
        <f>R120+R146</f>
        <v>18.954175000000003</v>
      </c>
      <c r="S119" s="50"/>
      <c r="T119" s="116">
        <f>T120+T146</f>
        <v>17.150000000000002</v>
      </c>
      <c r="AT119" s="14" t="s">
        <v>77</v>
      </c>
      <c r="AU119" s="14" t="s">
        <v>100</v>
      </c>
      <c r="BK119" s="117">
        <f>BK120+BK146</f>
        <v>0</v>
      </c>
    </row>
    <row r="120" spans="2:65" s="11" customFormat="1" ht="25.9" customHeight="1">
      <c r="B120" s="118"/>
      <c r="D120" s="119" t="s">
        <v>77</v>
      </c>
      <c r="E120" s="120" t="s">
        <v>117</v>
      </c>
      <c r="F120" s="120" t="s">
        <v>118</v>
      </c>
      <c r="I120" s="121"/>
      <c r="J120" s="122">
        <f>BK120</f>
        <v>0</v>
      </c>
      <c r="L120" s="118"/>
      <c r="M120" s="123"/>
      <c r="P120" s="124">
        <f>P121+SUM(P122:P124)</f>
        <v>0</v>
      </c>
      <c r="R120" s="124">
        <f>R121+SUM(R122:R124)</f>
        <v>0.157775</v>
      </c>
      <c r="T120" s="125">
        <f>T121+SUM(T122:T124)</f>
        <v>0</v>
      </c>
      <c r="AR120" s="119" t="s">
        <v>89</v>
      </c>
      <c r="AT120" s="126" t="s">
        <v>77</v>
      </c>
      <c r="AU120" s="126" t="s">
        <v>78</v>
      </c>
      <c r="AY120" s="119" t="s">
        <v>119</v>
      </c>
      <c r="BK120" s="127">
        <f>BK121+SUM(BK122:BK124)</f>
        <v>0</v>
      </c>
    </row>
    <row r="121" spans="2:65" s="1" customFormat="1" ht="33" customHeight="1">
      <c r="B121" s="29"/>
      <c r="C121" s="128" t="s">
        <v>86</v>
      </c>
      <c r="D121" s="128" t="s">
        <v>120</v>
      </c>
      <c r="E121" s="129" t="s">
        <v>121</v>
      </c>
      <c r="F121" s="130" t="s">
        <v>122</v>
      </c>
      <c r="G121" s="131" t="s">
        <v>123</v>
      </c>
      <c r="H121" s="132">
        <v>1</v>
      </c>
      <c r="I121" s="133"/>
      <c r="J121" s="134">
        <f>ROUND(I121*H121,2)</f>
        <v>0</v>
      </c>
      <c r="K121" s="135"/>
      <c r="L121" s="29"/>
      <c r="M121" s="136" t="s">
        <v>1</v>
      </c>
      <c r="N121" s="137" t="s">
        <v>43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86</v>
      </c>
      <c r="AT121" s="140" t="s">
        <v>120</v>
      </c>
      <c r="AU121" s="140" t="s">
        <v>86</v>
      </c>
      <c r="AY121" s="14" t="s">
        <v>119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4" t="s">
        <v>86</v>
      </c>
      <c r="BK121" s="141">
        <f>ROUND(I121*H121,2)</f>
        <v>0</v>
      </c>
      <c r="BL121" s="14" t="s">
        <v>86</v>
      </c>
      <c r="BM121" s="140" t="s">
        <v>124</v>
      </c>
    </row>
    <row r="122" spans="2:65" s="1" customFormat="1" ht="19.149999999999999">
      <c r="B122" s="29"/>
      <c r="D122" s="142" t="s">
        <v>125</v>
      </c>
      <c r="F122" s="143" t="s">
        <v>126</v>
      </c>
      <c r="I122" s="144"/>
      <c r="L122" s="29"/>
      <c r="M122" s="145"/>
      <c r="T122" s="53"/>
      <c r="AT122" s="14" t="s">
        <v>125</v>
      </c>
      <c r="AU122" s="14" t="s">
        <v>86</v>
      </c>
    </row>
    <row r="123" spans="2:65" s="1" customFormat="1" ht="86.45">
      <c r="B123" s="29"/>
      <c r="D123" s="142" t="s">
        <v>127</v>
      </c>
      <c r="F123" s="146" t="s">
        <v>128</v>
      </c>
      <c r="I123" s="144"/>
      <c r="L123" s="29"/>
      <c r="M123" s="145"/>
      <c r="T123" s="53"/>
      <c r="AT123" s="14" t="s">
        <v>127</v>
      </c>
      <c r="AU123" s="14" t="s">
        <v>86</v>
      </c>
    </row>
    <row r="124" spans="2:65" s="11" customFormat="1" ht="22.9" customHeight="1">
      <c r="B124" s="118"/>
      <c r="D124" s="119" t="s">
        <v>77</v>
      </c>
      <c r="E124" s="147" t="s">
        <v>129</v>
      </c>
      <c r="F124" s="147" t="s">
        <v>130</v>
      </c>
      <c r="I124" s="121"/>
      <c r="J124" s="148">
        <f>BK124</f>
        <v>0</v>
      </c>
      <c r="L124" s="118"/>
      <c r="M124" s="123"/>
      <c r="P124" s="124">
        <f>SUM(P125:P145)</f>
        <v>0</v>
      </c>
      <c r="R124" s="124">
        <f>SUM(R125:R145)</f>
        <v>0.157775</v>
      </c>
      <c r="T124" s="125">
        <f>SUM(T125:T145)</f>
        <v>0</v>
      </c>
      <c r="AR124" s="119" t="s">
        <v>89</v>
      </c>
      <c r="AT124" s="126" t="s">
        <v>77</v>
      </c>
      <c r="AU124" s="126" t="s">
        <v>86</v>
      </c>
      <c r="AY124" s="119" t="s">
        <v>119</v>
      </c>
      <c r="BK124" s="127">
        <f>SUM(BK125:BK145)</f>
        <v>0</v>
      </c>
    </row>
    <row r="125" spans="2:65" s="1" customFormat="1" ht="24.2" customHeight="1">
      <c r="B125" s="29"/>
      <c r="C125" s="128" t="s">
        <v>89</v>
      </c>
      <c r="D125" s="128" t="s">
        <v>120</v>
      </c>
      <c r="E125" s="129" t="s">
        <v>131</v>
      </c>
      <c r="F125" s="130" t="s">
        <v>132</v>
      </c>
      <c r="G125" s="131" t="s">
        <v>133</v>
      </c>
      <c r="H125" s="132">
        <v>278.5</v>
      </c>
      <c r="I125" s="133"/>
      <c r="J125" s="134">
        <f>ROUND(I125*H125,2)</f>
        <v>0</v>
      </c>
      <c r="K125" s="135"/>
      <c r="L125" s="29"/>
      <c r="M125" s="136" t="s">
        <v>1</v>
      </c>
      <c r="N125" s="137" t="s">
        <v>43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86</v>
      </c>
      <c r="AT125" s="140" t="s">
        <v>120</v>
      </c>
      <c r="AU125" s="140" t="s">
        <v>89</v>
      </c>
      <c r="AY125" s="14" t="s">
        <v>119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4" t="s">
        <v>86</v>
      </c>
      <c r="BK125" s="141">
        <f>ROUND(I125*H125,2)</f>
        <v>0</v>
      </c>
      <c r="BL125" s="14" t="s">
        <v>86</v>
      </c>
      <c r="BM125" s="140" t="s">
        <v>134</v>
      </c>
    </row>
    <row r="126" spans="2:65" s="1" customFormat="1" ht="28.9">
      <c r="B126" s="29"/>
      <c r="D126" s="142" t="s">
        <v>125</v>
      </c>
      <c r="F126" s="143" t="s">
        <v>135</v>
      </c>
      <c r="I126" s="144"/>
      <c r="L126" s="29"/>
      <c r="M126" s="145"/>
      <c r="T126" s="53"/>
      <c r="AT126" s="14" t="s">
        <v>125</v>
      </c>
      <c r="AU126" s="14" t="s">
        <v>89</v>
      </c>
    </row>
    <row r="127" spans="2:65" s="1" customFormat="1" ht="67.150000000000006">
      <c r="B127" s="29"/>
      <c r="D127" s="142" t="s">
        <v>127</v>
      </c>
      <c r="F127" s="146" t="s">
        <v>136</v>
      </c>
      <c r="I127" s="144"/>
      <c r="L127" s="29"/>
      <c r="M127" s="145"/>
      <c r="T127" s="53"/>
      <c r="AT127" s="14" t="s">
        <v>127</v>
      </c>
      <c r="AU127" s="14" t="s">
        <v>89</v>
      </c>
    </row>
    <row r="128" spans="2:65" s="12" customFormat="1" ht="10.15">
      <c r="B128" s="149"/>
      <c r="D128" s="142" t="s">
        <v>137</v>
      </c>
      <c r="E128" s="150" t="s">
        <v>1</v>
      </c>
      <c r="F128" s="151" t="s">
        <v>138</v>
      </c>
      <c r="H128" s="152">
        <v>278.5</v>
      </c>
      <c r="I128" s="153"/>
      <c r="L128" s="149"/>
      <c r="M128" s="154"/>
      <c r="T128" s="155"/>
      <c r="AT128" s="150" t="s">
        <v>137</v>
      </c>
      <c r="AU128" s="150" t="s">
        <v>89</v>
      </c>
      <c r="AV128" s="12" t="s">
        <v>89</v>
      </c>
      <c r="AW128" s="12" t="s">
        <v>35</v>
      </c>
      <c r="AX128" s="12" t="s">
        <v>86</v>
      </c>
      <c r="AY128" s="150" t="s">
        <v>119</v>
      </c>
    </row>
    <row r="129" spans="2:65" s="1" customFormat="1" ht="24.2" customHeight="1">
      <c r="B129" s="29"/>
      <c r="C129" s="156" t="s">
        <v>139</v>
      </c>
      <c r="D129" s="156" t="s">
        <v>140</v>
      </c>
      <c r="E129" s="157" t="s">
        <v>141</v>
      </c>
      <c r="F129" s="158" t="s">
        <v>142</v>
      </c>
      <c r="G129" s="159" t="s">
        <v>133</v>
      </c>
      <c r="H129" s="160">
        <v>278.5</v>
      </c>
      <c r="I129" s="161"/>
      <c r="J129" s="162">
        <f>ROUND(I129*H129,2)</f>
        <v>0</v>
      </c>
      <c r="K129" s="163"/>
      <c r="L129" s="164"/>
      <c r="M129" s="165" t="s">
        <v>1</v>
      </c>
      <c r="N129" s="166" t="s">
        <v>43</v>
      </c>
      <c r="P129" s="138">
        <f>O129*H129</f>
        <v>0</v>
      </c>
      <c r="Q129" s="138">
        <v>5.5000000000000003E-4</v>
      </c>
      <c r="R129" s="138">
        <f>Q129*H129</f>
        <v>0.15317500000000001</v>
      </c>
      <c r="S129" s="138">
        <v>0</v>
      </c>
      <c r="T129" s="139">
        <f>S129*H129</f>
        <v>0</v>
      </c>
      <c r="AR129" s="140" t="s">
        <v>89</v>
      </c>
      <c r="AT129" s="140" t="s">
        <v>140</v>
      </c>
      <c r="AU129" s="140" t="s">
        <v>89</v>
      </c>
      <c r="AY129" s="14" t="s">
        <v>119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4" t="s">
        <v>86</v>
      </c>
      <c r="BK129" s="141">
        <f>ROUND(I129*H129,2)</f>
        <v>0</v>
      </c>
      <c r="BL129" s="14" t="s">
        <v>86</v>
      </c>
      <c r="BM129" s="140" t="s">
        <v>143</v>
      </c>
    </row>
    <row r="130" spans="2:65" s="1" customFormat="1" ht="10.15">
      <c r="B130" s="29"/>
      <c r="D130" s="142" t="s">
        <v>125</v>
      </c>
      <c r="F130" s="143" t="s">
        <v>144</v>
      </c>
      <c r="I130" s="144"/>
      <c r="L130" s="29"/>
      <c r="M130" s="145"/>
      <c r="T130" s="53"/>
      <c r="AT130" s="14" t="s">
        <v>125</v>
      </c>
      <c r="AU130" s="14" t="s">
        <v>89</v>
      </c>
    </row>
    <row r="131" spans="2:65" s="1" customFormat="1" ht="48">
      <c r="B131" s="29"/>
      <c r="D131" s="142" t="s">
        <v>127</v>
      </c>
      <c r="F131" s="146" t="s">
        <v>145</v>
      </c>
      <c r="I131" s="144"/>
      <c r="L131" s="29"/>
      <c r="M131" s="145"/>
      <c r="T131" s="53"/>
      <c r="AT131" s="14" t="s">
        <v>127</v>
      </c>
      <c r="AU131" s="14" t="s">
        <v>89</v>
      </c>
    </row>
    <row r="132" spans="2:65" s="12" customFormat="1" ht="10.15">
      <c r="B132" s="149"/>
      <c r="D132" s="142" t="s">
        <v>137</v>
      </c>
      <c r="E132" s="150" t="s">
        <v>1</v>
      </c>
      <c r="F132" s="151" t="s">
        <v>146</v>
      </c>
      <c r="H132" s="152">
        <v>278.5</v>
      </c>
      <c r="I132" s="153"/>
      <c r="L132" s="149"/>
      <c r="M132" s="154"/>
      <c r="T132" s="155"/>
      <c r="AT132" s="150" t="s">
        <v>137</v>
      </c>
      <c r="AU132" s="150" t="s">
        <v>89</v>
      </c>
      <c r="AV132" s="12" t="s">
        <v>89</v>
      </c>
      <c r="AW132" s="12" t="s">
        <v>35</v>
      </c>
      <c r="AX132" s="12" t="s">
        <v>78</v>
      </c>
      <c r="AY132" s="150" t="s">
        <v>119</v>
      </c>
    </row>
    <row r="133" spans="2:65" s="1" customFormat="1" ht="16.5" customHeight="1">
      <c r="B133" s="29"/>
      <c r="C133" s="156" t="s">
        <v>147</v>
      </c>
      <c r="D133" s="156" t="s">
        <v>140</v>
      </c>
      <c r="E133" s="157" t="s">
        <v>148</v>
      </c>
      <c r="F133" s="158" t="s">
        <v>149</v>
      </c>
      <c r="G133" s="159" t="s">
        <v>150</v>
      </c>
      <c r="H133" s="160">
        <v>20</v>
      </c>
      <c r="I133" s="161"/>
      <c r="J133" s="162">
        <f>ROUND(I133*H133,2)</f>
        <v>0</v>
      </c>
      <c r="K133" s="163"/>
      <c r="L133" s="164"/>
      <c r="M133" s="165" t="s">
        <v>1</v>
      </c>
      <c r="N133" s="166" t="s">
        <v>43</v>
      </c>
      <c r="P133" s="138">
        <f>O133*H133</f>
        <v>0</v>
      </c>
      <c r="Q133" s="138">
        <v>2.3000000000000001E-4</v>
      </c>
      <c r="R133" s="138">
        <f>Q133*H133</f>
        <v>4.5999999999999999E-3</v>
      </c>
      <c r="S133" s="138">
        <v>0</v>
      </c>
      <c r="T133" s="139">
        <f>S133*H133</f>
        <v>0</v>
      </c>
      <c r="AR133" s="140" t="s">
        <v>89</v>
      </c>
      <c r="AT133" s="140" t="s">
        <v>140</v>
      </c>
      <c r="AU133" s="140" t="s">
        <v>89</v>
      </c>
      <c r="AY133" s="14" t="s">
        <v>119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4" t="s">
        <v>86</v>
      </c>
      <c r="BK133" s="141">
        <f>ROUND(I133*H133,2)</f>
        <v>0</v>
      </c>
      <c r="BL133" s="14" t="s">
        <v>86</v>
      </c>
      <c r="BM133" s="140" t="s">
        <v>151</v>
      </c>
    </row>
    <row r="134" spans="2:65" s="1" customFormat="1" ht="10.15">
      <c r="B134" s="29"/>
      <c r="D134" s="142" t="s">
        <v>125</v>
      </c>
      <c r="F134" s="143" t="s">
        <v>152</v>
      </c>
      <c r="I134" s="144"/>
      <c r="L134" s="29"/>
      <c r="M134" s="145"/>
      <c r="T134" s="53"/>
      <c r="AT134" s="14" t="s">
        <v>125</v>
      </c>
      <c r="AU134" s="14" t="s">
        <v>89</v>
      </c>
    </row>
    <row r="135" spans="2:65" s="1" customFormat="1" ht="19.149999999999999">
      <c r="B135" s="29"/>
      <c r="D135" s="142" t="s">
        <v>127</v>
      </c>
      <c r="F135" s="146" t="s">
        <v>153</v>
      </c>
      <c r="I135" s="144"/>
      <c r="L135" s="29"/>
      <c r="M135" s="145"/>
      <c r="T135" s="53"/>
      <c r="AT135" s="14" t="s">
        <v>127</v>
      </c>
      <c r="AU135" s="14" t="s">
        <v>89</v>
      </c>
    </row>
    <row r="136" spans="2:65" s="1" customFormat="1" ht="24.2" customHeight="1">
      <c r="B136" s="29"/>
      <c r="C136" s="128" t="s">
        <v>154</v>
      </c>
      <c r="D136" s="128" t="s">
        <v>120</v>
      </c>
      <c r="E136" s="129" t="s">
        <v>155</v>
      </c>
      <c r="F136" s="130" t="s">
        <v>156</v>
      </c>
      <c r="G136" s="131" t="s">
        <v>157</v>
      </c>
      <c r="H136" s="132">
        <v>20</v>
      </c>
      <c r="I136" s="133"/>
      <c r="J136" s="134">
        <f>ROUND(I136*H136,2)</f>
        <v>0</v>
      </c>
      <c r="K136" s="135"/>
      <c r="L136" s="29"/>
      <c r="M136" s="136" t="s">
        <v>1</v>
      </c>
      <c r="N136" s="137" t="s">
        <v>43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86</v>
      </c>
      <c r="AT136" s="140" t="s">
        <v>120</v>
      </c>
      <c r="AU136" s="140" t="s">
        <v>89</v>
      </c>
      <c r="AY136" s="14" t="s">
        <v>119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4" t="s">
        <v>86</v>
      </c>
      <c r="BK136" s="141">
        <f>ROUND(I136*H136,2)</f>
        <v>0</v>
      </c>
      <c r="BL136" s="14" t="s">
        <v>86</v>
      </c>
      <c r="BM136" s="140" t="s">
        <v>158</v>
      </c>
    </row>
    <row r="137" spans="2:65" s="1" customFormat="1" ht="19.149999999999999">
      <c r="B137" s="29"/>
      <c r="D137" s="142" t="s">
        <v>125</v>
      </c>
      <c r="F137" s="143" t="s">
        <v>156</v>
      </c>
      <c r="I137" s="144"/>
      <c r="L137" s="29"/>
      <c r="M137" s="145"/>
      <c r="T137" s="53"/>
      <c r="AT137" s="14" t="s">
        <v>125</v>
      </c>
      <c r="AU137" s="14" t="s">
        <v>89</v>
      </c>
    </row>
    <row r="138" spans="2:65" s="1" customFormat="1" ht="38.450000000000003">
      <c r="B138" s="29"/>
      <c r="D138" s="142" t="s">
        <v>127</v>
      </c>
      <c r="F138" s="146" t="s">
        <v>159</v>
      </c>
      <c r="I138" s="144"/>
      <c r="L138" s="29"/>
      <c r="M138" s="145"/>
      <c r="T138" s="53"/>
      <c r="AT138" s="14" t="s">
        <v>127</v>
      </c>
      <c r="AU138" s="14" t="s">
        <v>89</v>
      </c>
    </row>
    <row r="139" spans="2:65" s="1" customFormat="1" ht="16.5" customHeight="1">
      <c r="B139" s="29"/>
      <c r="C139" s="128" t="s">
        <v>160</v>
      </c>
      <c r="D139" s="128" t="s">
        <v>120</v>
      </c>
      <c r="E139" s="129" t="s">
        <v>161</v>
      </c>
      <c r="F139" s="130" t="s">
        <v>162</v>
      </c>
      <c r="G139" s="131" t="s">
        <v>163</v>
      </c>
      <c r="H139" s="132">
        <v>50</v>
      </c>
      <c r="I139" s="133"/>
      <c r="J139" s="134">
        <f>ROUND(I139*H139,2)</f>
        <v>0</v>
      </c>
      <c r="K139" s="135"/>
      <c r="L139" s="29"/>
      <c r="M139" s="136" t="s">
        <v>1</v>
      </c>
      <c r="N139" s="137" t="s">
        <v>43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86</v>
      </c>
      <c r="AT139" s="140" t="s">
        <v>120</v>
      </c>
      <c r="AU139" s="140" t="s">
        <v>89</v>
      </c>
      <c r="AY139" s="14" t="s">
        <v>119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4" t="s">
        <v>86</v>
      </c>
      <c r="BK139" s="141">
        <f>ROUND(I139*H139,2)</f>
        <v>0</v>
      </c>
      <c r="BL139" s="14" t="s">
        <v>86</v>
      </c>
      <c r="BM139" s="140" t="s">
        <v>164</v>
      </c>
    </row>
    <row r="140" spans="2:65" s="1" customFormat="1" ht="10.15">
      <c r="B140" s="29"/>
      <c r="D140" s="142" t="s">
        <v>125</v>
      </c>
      <c r="F140" s="143" t="s">
        <v>165</v>
      </c>
      <c r="I140" s="144"/>
      <c r="L140" s="29"/>
      <c r="M140" s="145"/>
      <c r="T140" s="53"/>
      <c r="AT140" s="14" t="s">
        <v>125</v>
      </c>
      <c r="AU140" s="14" t="s">
        <v>89</v>
      </c>
    </row>
    <row r="141" spans="2:65" s="1" customFormat="1" ht="57.6">
      <c r="B141" s="29"/>
      <c r="D141" s="142" t="s">
        <v>127</v>
      </c>
      <c r="F141" s="146" t="s">
        <v>166</v>
      </c>
      <c r="I141" s="144"/>
      <c r="L141" s="29"/>
      <c r="M141" s="145"/>
      <c r="T141" s="53"/>
      <c r="AT141" s="14" t="s">
        <v>127</v>
      </c>
      <c r="AU141" s="14" t="s">
        <v>89</v>
      </c>
    </row>
    <row r="142" spans="2:65" s="1" customFormat="1" ht="24.2" customHeight="1">
      <c r="B142" s="29"/>
      <c r="C142" s="128" t="s">
        <v>167</v>
      </c>
      <c r="D142" s="128" t="s">
        <v>120</v>
      </c>
      <c r="E142" s="129" t="s">
        <v>168</v>
      </c>
      <c r="F142" s="130" t="s">
        <v>169</v>
      </c>
      <c r="G142" s="131" t="s">
        <v>170</v>
      </c>
      <c r="H142" s="132">
        <v>657.26</v>
      </c>
      <c r="I142" s="133"/>
      <c r="J142" s="134">
        <f>ROUND(I142*H142,2)</f>
        <v>0</v>
      </c>
      <c r="K142" s="135"/>
      <c r="L142" s="29"/>
      <c r="M142" s="136" t="s">
        <v>1</v>
      </c>
      <c r="N142" s="137" t="s">
        <v>43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86</v>
      </c>
      <c r="AT142" s="140" t="s">
        <v>120</v>
      </c>
      <c r="AU142" s="140" t="s">
        <v>89</v>
      </c>
      <c r="AY142" s="14" t="s">
        <v>119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86</v>
      </c>
      <c r="BK142" s="141">
        <f>ROUND(I142*H142,2)</f>
        <v>0</v>
      </c>
      <c r="BL142" s="14" t="s">
        <v>86</v>
      </c>
      <c r="BM142" s="140" t="s">
        <v>171</v>
      </c>
    </row>
    <row r="143" spans="2:65" s="1" customFormat="1" ht="19.149999999999999">
      <c r="B143" s="29"/>
      <c r="D143" s="142" t="s">
        <v>125</v>
      </c>
      <c r="F143" s="143" t="s">
        <v>172</v>
      </c>
      <c r="I143" s="144"/>
      <c r="L143" s="29"/>
      <c r="M143" s="145"/>
      <c r="T143" s="53"/>
      <c r="AT143" s="14" t="s">
        <v>125</v>
      </c>
      <c r="AU143" s="14" t="s">
        <v>89</v>
      </c>
    </row>
    <row r="144" spans="2:65" s="1" customFormat="1" ht="38.450000000000003">
      <c r="B144" s="29"/>
      <c r="D144" s="142" t="s">
        <v>127</v>
      </c>
      <c r="F144" s="146" t="s">
        <v>173</v>
      </c>
      <c r="I144" s="144"/>
      <c r="L144" s="29"/>
      <c r="M144" s="145"/>
      <c r="T144" s="53"/>
      <c r="AT144" s="14" t="s">
        <v>127</v>
      </c>
      <c r="AU144" s="14" t="s">
        <v>89</v>
      </c>
    </row>
    <row r="145" spans="2:65" s="12" customFormat="1" ht="10.15">
      <c r="B145" s="149"/>
      <c r="D145" s="142" t="s">
        <v>137</v>
      </c>
      <c r="E145" s="150" t="s">
        <v>1</v>
      </c>
      <c r="F145" s="151" t="s">
        <v>174</v>
      </c>
      <c r="H145" s="152">
        <v>657.26</v>
      </c>
      <c r="I145" s="153"/>
      <c r="L145" s="149"/>
      <c r="M145" s="154"/>
      <c r="T145" s="155"/>
      <c r="AT145" s="150" t="s">
        <v>137</v>
      </c>
      <c r="AU145" s="150" t="s">
        <v>89</v>
      </c>
      <c r="AV145" s="12" t="s">
        <v>89</v>
      </c>
      <c r="AW145" s="12" t="s">
        <v>35</v>
      </c>
      <c r="AX145" s="12" t="s">
        <v>86</v>
      </c>
      <c r="AY145" s="150" t="s">
        <v>119</v>
      </c>
    </row>
    <row r="146" spans="2:65" s="11" customFormat="1" ht="25.9" customHeight="1">
      <c r="B146" s="118"/>
      <c r="D146" s="119" t="s">
        <v>77</v>
      </c>
      <c r="E146" s="120" t="s">
        <v>175</v>
      </c>
      <c r="F146" s="120" t="s">
        <v>176</v>
      </c>
      <c r="I146" s="121"/>
      <c r="J146" s="122">
        <f>BK146</f>
        <v>0</v>
      </c>
      <c r="L146" s="118"/>
      <c r="M146" s="123"/>
      <c r="P146" s="124">
        <f>SUM(P147:P160)</f>
        <v>0</v>
      </c>
      <c r="R146" s="124">
        <f>SUM(R147:R160)</f>
        <v>18.796400000000002</v>
      </c>
      <c r="T146" s="125">
        <f>SUM(T147:T160)</f>
        <v>17.150000000000002</v>
      </c>
      <c r="AR146" s="119" t="s">
        <v>89</v>
      </c>
      <c r="AT146" s="126" t="s">
        <v>77</v>
      </c>
      <c r="AU146" s="126" t="s">
        <v>78</v>
      </c>
      <c r="AY146" s="119" t="s">
        <v>119</v>
      </c>
      <c r="BK146" s="127">
        <f>SUM(BK147:BK160)</f>
        <v>0</v>
      </c>
    </row>
    <row r="147" spans="2:65" s="1" customFormat="1" ht="21.75" customHeight="1">
      <c r="B147" s="29"/>
      <c r="C147" s="128" t="s">
        <v>177</v>
      </c>
      <c r="D147" s="128" t="s">
        <v>120</v>
      </c>
      <c r="E147" s="129" t="s">
        <v>178</v>
      </c>
      <c r="F147" s="130" t="s">
        <v>179</v>
      </c>
      <c r="G147" s="131" t="s">
        <v>180</v>
      </c>
      <c r="H147" s="132">
        <v>325</v>
      </c>
      <c r="I147" s="133"/>
      <c r="J147" s="134">
        <f>ROUND(I147*H147,2)</f>
        <v>0</v>
      </c>
      <c r="K147" s="135"/>
      <c r="L147" s="29"/>
      <c r="M147" s="136" t="s">
        <v>1</v>
      </c>
      <c r="N147" s="137" t="s">
        <v>43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181</v>
      </c>
      <c r="AT147" s="140" t="s">
        <v>120</v>
      </c>
      <c r="AU147" s="140" t="s">
        <v>86</v>
      </c>
      <c r="AY147" s="14" t="s">
        <v>119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4" t="s">
        <v>86</v>
      </c>
      <c r="BK147" s="141">
        <f>ROUND(I147*H147,2)</f>
        <v>0</v>
      </c>
      <c r="BL147" s="14" t="s">
        <v>181</v>
      </c>
      <c r="BM147" s="140" t="s">
        <v>182</v>
      </c>
    </row>
    <row r="148" spans="2:65" s="1" customFormat="1" ht="10.15">
      <c r="B148" s="29"/>
      <c r="D148" s="142" t="s">
        <v>125</v>
      </c>
      <c r="F148" s="143" t="s">
        <v>179</v>
      </c>
      <c r="I148" s="144"/>
      <c r="L148" s="29"/>
      <c r="M148" s="145"/>
      <c r="T148" s="53"/>
      <c r="AT148" s="14" t="s">
        <v>125</v>
      </c>
      <c r="AU148" s="14" t="s">
        <v>86</v>
      </c>
    </row>
    <row r="149" spans="2:65" s="1" customFormat="1" ht="38.450000000000003">
      <c r="B149" s="29"/>
      <c r="D149" s="142" t="s">
        <v>127</v>
      </c>
      <c r="F149" s="146" t="s">
        <v>183</v>
      </c>
      <c r="I149" s="144"/>
      <c r="L149" s="29"/>
      <c r="M149" s="145"/>
      <c r="T149" s="53"/>
      <c r="AT149" s="14" t="s">
        <v>127</v>
      </c>
      <c r="AU149" s="14" t="s">
        <v>86</v>
      </c>
    </row>
    <row r="150" spans="2:65" s="1" customFormat="1" ht="33" customHeight="1">
      <c r="B150" s="29"/>
      <c r="C150" s="128" t="s">
        <v>184</v>
      </c>
      <c r="D150" s="128" t="s">
        <v>120</v>
      </c>
      <c r="E150" s="129" t="s">
        <v>185</v>
      </c>
      <c r="F150" s="130" t="s">
        <v>186</v>
      </c>
      <c r="G150" s="131" t="s">
        <v>180</v>
      </c>
      <c r="H150" s="132">
        <v>490</v>
      </c>
      <c r="I150" s="133"/>
      <c r="J150" s="134">
        <f>ROUND(I150*H150,2)</f>
        <v>0</v>
      </c>
      <c r="K150" s="135"/>
      <c r="L150" s="29"/>
      <c r="M150" s="136" t="s">
        <v>1</v>
      </c>
      <c r="N150" s="137" t="s">
        <v>43</v>
      </c>
      <c r="P150" s="138">
        <f>O150*H150</f>
        <v>0</v>
      </c>
      <c r="Q150" s="138">
        <v>3.5000000000000003E-2</v>
      </c>
      <c r="R150" s="138">
        <f>Q150*H150</f>
        <v>17.150000000000002</v>
      </c>
      <c r="S150" s="138">
        <v>3.5000000000000003E-2</v>
      </c>
      <c r="T150" s="139">
        <f>S150*H150</f>
        <v>17.150000000000002</v>
      </c>
      <c r="AR150" s="140" t="s">
        <v>181</v>
      </c>
      <c r="AT150" s="140" t="s">
        <v>120</v>
      </c>
      <c r="AU150" s="140" t="s">
        <v>86</v>
      </c>
      <c r="AY150" s="14" t="s">
        <v>119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4" t="s">
        <v>86</v>
      </c>
      <c r="BK150" s="141">
        <f>ROUND(I150*H150,2)</f>
        <v>0</v>
      </c>
      <c r="BL150" s="14" t="s">
        <v>181</v>
      </c>
      <c r="BM150" s="140" t="s">
        <v>187</v>
      </c>
    </row>
    <row r="151" spans="2:65" s="1" customFormat="1" ht="19.149999999999999">
      <c r="B151" s="29"/>
      <c r="D151" s="142" t="s">
        <v>125</v>
      </c>
      <c r="F151" s="143" t="s">
        <v>188</v>
      </c>
      <c r="I151" s="144"/>
      <c r="L151" s="29"/>
      <c r="M151" s="145"/>
      <c r="T151" s="53"/>
      <c r="AT151" s="14" t="s">
        <v>125</v>
      </c>
      <c r="AU151" s="14" t="s">
        <v>86</v>
      </c>
    </row>
    <row r="152" spans="2:65" s="1" customFormat="1" ht="19.149999999999999">
      <c r="B152" s="29"/>
      <c r="D152" s="142" t="s">
        <v>127</v>
      </c>
      <c r="F152" s="146" t="s">
        <v>189</v>
      </c>
      <c r="I152" s="144"/>
      <c r="L152" s="29"/>
      <c r="M152" s="145"/>
      <c r="T152" s="53"/>
      <c r="AT152" s="14" t="s">
        <v>127</v>
      </c>
      <c r="AU152" s="14" t="s">
        <v>86</v>
      </c>
    </row>
    <row r="153" spans="2:65" s="1" customFormat="1" ht="21.75" customHeight="1">
      <c r="B153" s="29"/>
      <c r="C153" s="128" t="s">
        <v>190</v>
      </c>
      <c r="D153" s="128" t="s">
        <v>120</v>
      </c>
      <c r="E153" s="129" t="s">
        <v>191</v>
      </c>
      <c r="F153" s="130" t="s">
        <v>192</v>
      </c>
      <c r="G153" s="131" t="s">
        <v>180</v>
      </c>
      <c r="H153" s="132">
        <v>490</v>
      </c>
      <c r="I153" s="133"/>
      <c r="J153" s="134">
        <f>ROUND(I153*H153,2)</f>
        <v>0</v>
      </c>
      <c r="K153" s="135"/>
      <c r="L153" s="29"/>
      <c r="M153" s="136" t="s">
        <v>1</v>
      </c>
      <c r="N153" s="137" t="s">
        <v>43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181</v>
      </c>
      <c r="AT153" s="140" t="s">
        <v>120</v>
      </c>
      <c r="AU153" s="140" t="s">
        <v>86</v>
      </c>
      <c r="AY153" s="14" t="s">
        <v>119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4" t="s">
        <v>86</v>
      </c>
      <c r="BK153" s="141">
        <f>ROUND(I153*H153,2)</f>
        <v>0</v>
      </c>
      <c r="BL153" s="14" t="s">
        <v>181</v>
      </c>
      <c r="BM153" s="140" t="s">
        <v>193</v>
      </c>
    </row>
    <row r="154" spans="2:65" s="1" customFormat="1" ht="38.450000000000003">
      <c r="B154" s="29"/>
      <c r="D154" s="142" t="s">
        <v>125</v>
      </c>
      <c r="F154" s="143" t="s">
        <v>194</v>
      </c>
      <c r="I154" s="144"/>
      <c r="L154" s="29"/>
      <c r="M154" s="145"/>
      <c r="T154" s="53"/>
      <c r="AT154" s="14" t="s">
        <v>125</v>
      </c>
      <c r="AU154" s="14" t="s">
        <v>86</v>
      </c>
    </row>
    <row r="155" spans="2:65" s="1" customFormat="1" ht="163.15">
      <c r="B155" s="29"/>
      <c r="D155" s="142" t="s">
        <v>127</v>
      </c>
      <c r="F155" s="146" t="s">
        <v>195</v>
      </c>
      <c r="I155" s="144"/>
      <c r="L155" s="29"/>
      <c r="M155" s="145"/>
      <c r="T155" s="53"/>
      <c r="AT155" s="14" t="s">
        <v>127</v>
      </c>
      <c r="AU155" s="14" t="s">
        <v>86</v>
      </c>
    </row>
    <row r="156" spans="2:65" s="1" customFormat="1" ht="24.2" customHeight="1">
      <c r="B156" s="29"/>
      <c r="C156" s="128" t="s">
        <v>196</v>
      </c>
      <c r="D156" s="128" t="s">
        <v>120</v>
      </c>
      <c r="E156" s="129" t="s">
        <v>197</v>
      </c>
      <c r="F156" s="130" t="s">
        <v>198</v>
      </c>
      <c r="G156" s="131" t="s">
        <v>180</v>
      </c>
      <c r="H156" s="132">
        <v>490</v>
      </c>
      <c r="I156" s="133"/>
      <c r="J156" s="134">
        <f>ROUND(I156*H156,2)</f>
        <v>0</v>
      </c>
      <c r="K156" s="135"/>
      <c r="L156" s="29"/>
      <c r="M156" s="136" t="s">
        <v>1</v>
      </c>
      <c r="N156" s="137" t="s">
        <v>43</v>
      </c>
      <c r="P156" s="138">
        <f>O156*H156</f>
        <v>0</v>
      </c>
      <c r="Q156" s="138">
        <v>3.3600000000000001E-3</v>
      </c>
      <c r="R156" s="138">
        <f>Q156*H156</f>
        <v>1.6464000000000001</v>
      </c>
      <c r="S156" s="138">
        <v>0</v>
      </c>
      <c r="T156" s="139">
        <f>S156*H156</f>
        <v>0</v>
      </c>
      <c r="AR156" s="140" t="s">
        <v>86</v>
      </c>
      <c r="AT156" s="140" t="s">
        <v>120</v>
      </c>
      <c r="AU156" s="140" t="s">
        <v>86</v>
      </c>
      <c r="AY156" s="14" t="s">
        <v>119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4" t="s">
        <v>86</v>
      </c>
      <c r="BK156" s="141">
        <f>ROUND(I156*H156,2)</f>
        <v>0</v>
      </c>
      <c r="BL156" s="14" t="s">
        <v>86</v>
      </c>
      <c r="BM156" s="140" t="s">
        <v>199</v>
      </c>
    </row>
    <row r="157" spans="2:65" s="1" customFormat="1" ht="19.149999999999999">
      <c r="B157" s="29"/>
      <c r="D157" s="142" t="s">
        <v>125</v>
      </c>
      <c r="F157" s="143" t="s">
        <v>200</v>
      </c>
      <c r="I157" s="144"/>
      <c r="L157" s="29"/>
      <c r="M157" s="145"/>
      <c r="T157" s="53"/>
      <c r="AT157" s="14" t="s">
        <v>125</v>
      </c>
      <c r="AU157" s="14" t="s">
        <v>86</v>
      </c>
    </row>
    <row r="158" spans="2:65" s="1" customFormat="1" ht="28.9">
      <c r="B158" s="29"/>
      <c r="D158" s="142" t="s">
        <v>127</v>
      </c>
      <c r="F158" s="146" t="s">
        <v>201</v>
      </c>
      <c r="I158" s="144"/>
      <c r="L158" s="29"/>
      <c r="M158" s="145"/>
      <c r="T158" s="53"/>
      <c r="AT158" s="14" t="s">
        <v>127</v>
      </c>
      <c r="AU158" s="14" t="s">
        <v>86</v>
      </c>
    </row>
    <row r="159" spans="2:65" s="1" customFormat="1" ht="16.5" customHeight="1">
      <c r="B159" s="29"/>
      <c r="C159" s="128" t="s">
        <v>202</v>
      </c>
      <c r="D159" s="128" t="s">
        <v>120</v>
      </c>
      <c r="E159" s="129" t="s">
        <v>203</v>
      </c>
      <c r="F159" s="130" t="s">
        <v>204</v>
      </c>
      <c r="G159" s="131" t="s">
        <v>205</v>
      </c>
      <c r="H159" s="132">
        <v>18.954000000000001</v>
      </c>
      <c r="I159" s="133"/>
      <c r="J159" s="134">
        <f>ROUND(I159*H159,2)</f>
        <v>0</v>
      </c>
      <c r="K159" s="135"/>
      <c r="L159" s="29"/>
      <c r="M159" s="136" t="s">
        <v>1</v>
      </c>
      <c r="N159" s="137" t="s">
        <v>43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181</v>
      </c>
      <c r="AT159" s="140" t="s">
        <v>120</v>
      </c>
      <c r="AU159" s="140" t="s">
        <v>86</v>
      </c>
      <c r="AY159" s="14" t="s">
        <v>119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4" t="s">
        <v>86</v>
      </c>
      <c r="BK159" s="141">
        <f>ROUND(I159*H159,2)</f>
        <v>0</v>
      </c>
      <c r="BL159" s="14" t="s">
        <v>181</v>
      </c>
      <c r="BM159" s="140" t="s">
        <v>206</v>
      </c>
    </row>
    <row r="160" spans="2:65" s="1" customFormat="1" ht="10.15">
      <c r="B160" s="29"/>
      <c r="D160" s="142" t="s">
        <v>125</v>
      </c>
      <c r="F160" s="143" t="s">
        <v>204</v>
      </c>
      <c r="I160" s="144"/>
      <c r="L160" s="29"/>
      <c r="M160" s="167"/>
      <c r="N160" s="168"/>
      <c r="O160" s="168"/>
      <c r="P160" s="168"/>
      <c r="Q160" s="168"/>
      <c r="R160" s="168"/>
      <c r="S160" s="168"/>
      <c r="T160" s="169"/>
      <c r="AT160" s="14" t="s">
        <v>125</v>
      </c>
      <c r="AU160" s="14" t="s">
        <v>86</v>
      </c>
    </row>
    <row r="161" spans="2:12" s="1" customFormat="1" ht="6.95" customHeight="1">
      <c r="B161" s="41"/>
      <c r="C161" s="42"/>
      <c r="D161" s="42"/>
      <c r="E161" s="42"/>
      <c r="F161" s="42"/>
      <c r="G161" s="42"/>
      <c r="H161" s="42"/>
      <c r="I161" s="42"/>
      <c r="J161" s="42"/>
      <c r="K161" s="42"/>
      <c r="L161" s="29"/>
    </row>
  </sheetData>
  <sheetProtection algorithmName="SHA-512" hashValue="vgPStDcuKejRk/u9BCj0lqmWSYXkydX7TXEvK0JHMQ7oH7x+ghZ47hkTCxf21X7VfIuLbnwqPwl0wzVyGCsbnQ==" saltValue="ZHtKzzbsT2IH7wiCwOsIGDjR0uBt0YW6PZ/vbs1FfV91Of2k5KnPfoQqbrllU8gw3W8vzFbr9NAx5lO9dmIoTw==" spinCount="100000" sheet="1" objects="1" scenarios="1" formatColumns="0" formatRows="0" autoFilter="0"/>
  <autoFilter ref="C118:K16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4"/>
  <sheetViews>
    <sheetView showGridLines="0" workbookViewId="0"/>
  </sheetViews>
  <sheetFormatPr defaultRowHeight="14.4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92</v>
      </c>
    </row>
    <row r="3" spans="2:46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89</v>
      </c>
    </row>
    <row r="4" spans="2:46" ht="24.95" hidden="1" customHeight="1">
      <c r="B4" s="17"/>
      <c r="D4" s="18" t="s">
        <v>93</v>
      </c>
      <c r="L4" s="17"/>
      <c r="M4" s="8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24" t="s">
        <v>16</v>
      </c>
      <c r="L6" s="17"/>
    </row>
    <row r="7" spans="2:46" ht="26.25" hidden="1" customHeight="1">
      <c r="B7" s="17"/>
      <c r="E7" s="208" t="str">
        <f>'Rekapitulace stavby'!K6</f>
        <v>PK Hořín - oprava povrchových ochran a těsnění hradících trámců PK</v>
      </c>
      <c r="F7" s="209"/>
      <c r="G7" s="209"/>
      <c r="H7" s="209"/>
      <c r="L7" s="17"/>
    </row>
    <row r="8" spans="2:46" s="1" customFormat="1" ht="12" hidden="1" customHeight="1">
      <c r="B8" s="29"/>
      <c r="D8" s="24" t="s">
        <v>94</v>
      </c>
      <c r="L8" s="29"/>
    </row>
    <row r="9" spans="2:46" s="1" customFormat="1" ht="16.5" hidden="1" customHeight="1">
      <c r="B9" s="29"/>
      <c r="E9" s="180" t="s">
        <v>207</v>
      </c>
      <c r="F9" s="207"/>
      <c r="G9" s="207"/>
      <c r="H9" s="207"/>
      <c r="L9" s="29"/>
    </row>
    <row r="10" spans="2:46" s="1" customFormat="1" ht="10.15" hidden="1">
      <c r="B10" s="29"/>
      <c r="L10" s="29"/>
    </row>
    <row r="11" spans="2:46" s="1" customFormat="1" ht="12" hidden="1" customHeight="1">
      <c r="B11" s="29"/>
      <c r="D11" s="24" t="s">
        <v>18</v>
      </c>
      <c r="F11" s="22" t="s">
        <v>1</v>
      </c>
      <c r="I11" s="24" t="s">
        <v>20</v>
      </c>
      <c r="J11" s="22" t="s">
        <v>1</v>
      </c>
      <c r="L11" s="29"/>
    </row>
    <row r="12" spans="2:46" s="1" customFormat="1" ht="12" hidden="1" customHeight="1">
      <c r="B12" s="29"/>
      <c r="D12" s="24" t="s">
        <v>21</v>
      </c>
      <c r="F12" s="22" t="s">
        <v>22</v>
      </c>
      <c r="I12" s="24" t="s">
        <v>23</v>
      </c>
      <c r="J12" s="49" t="str">
        <f>'Rekapitulace stavby'!AN8</f>
        <v>7. 9. 2023</v>
      </c>
      <c r="L12" s="29"/>
    </row>
    <row r="13" spans="2:46" s="1" customFormat="1" ht="10.9" hidden="1" customHeight="1">
      <c r="B13" s="29"/>
      <c r="L13" s="29"/>
    </row>
    <row r="14" spans="2:46" s="1" customFormat="1" ht="12" hidden="1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hidden="1" customHeight="1">
      <c r="B15" s="29"/>
      <c r="E15" s="22" t="s">
        <v>28</v>
      </c>
      <c r="I15" s="24" t="s">
        <v>29</v>
      </c>
      <c r="J15" s="22" t="s">
        <v>1</v>
      </c>
      <c r="L15" s="29"/>
    </row>
    <row r="16" spans="2:46" s="1" customFormat="1" ht="6.95" hidden="1" customHeight="1">
      <c r="B16" s="29"/>
      <c r="L16" s="29"/>
    </row>
    <row r="17" spans="2:12" s="1" customFormat="1" ht="12" hidden="1" customHeight="1">
      <c r="B17" s="29"/>
      <c r="D17" s="24" t="s">
        <v>30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hidden="1" customHeight="1">
      <c r="B18" s="29"/>
      <c r="E18" s="210" t="str">
        <f>'Rekapitulace stavby'!E14</f>
        <v>Vyplň údaj</v>
      </c>
      <c r="F18" s="199"/>
      <c r="G18" s="199"/>
      <c r="H18" s="199"/>
      <c r="I18" s="24" t="s">
        <v>29</v>
      </c>
      <c r="J18" s="25" t="str">
        <f>'Rekapitulace stavby'!AN14</f>
        <v>Vyplň údaj</v>
      </c>
      <c r="L18" s="29"/>
    </row>
    <row r="19" spans="2:12" s="1" customFormat="1" ht="6.95" hidden="1" customHeight="1">
      <c r="B19" s="29"/>
      <c r="L19" s="29"/>
    </row>
    <row r="20" spans="2:12" s="1" customFormat="1" ht="12" hidden="1" customHeight="1">
      <c r="B20" s="29"/>
      <c r="D20" s="24" t="s">
        <v>32</v>
      </c>
      <c r="I20" s="24" t="s">
        <v>26</v>
      </c>
      <c r="J20" s="22" t="s">
        <v>33</v>
      </c>
      <c r="L20" s="29"/>
    </row>
    <row r="21" spans="2:12" s="1" customFormat="1" ht="18" hidden="1" customHeight="1">
      <c r="B21" s="29"/>
      <c r="E21" s="22" t="s">
        <v>34</v>
      </c>
      <c r="I21" s="24" t="s">
        <v>29</v>
      </c>
      <c r="J21" s="22" t="s">
        <v>1</v>
      </c>
      <c r="L21" s="29"/>
    </row>
    <row r="22" spans="2:12" s="1" customFormat="1" ht="6.95" hidden="1" customHeight="1">
      <c r="B22" s="29"/>
      <c r="L22" s="29"/>
    </row>
    <row r="23" spans="2:12" s="1" customFormat="1" ht="12" hidden="1" customHeight="1">
      <c r="B23" s="29"/>
      <c r="D23" s="24" t="s">
        <v>36</v>
      </c>
      <c r="I23" s="24" t="s">
        <v>26</v>
      </c>
      <c r="J23" s="22" t="s">
        <v>33</v>
      </c>
      <c r="L23" s="29"/>
    </row>
    <row r="24" spans="2:12" s="1" customFormat="1" ht="18" hidden="1" customHeight="1">
      <c r="B24" s="29"/>
      <c r="E24" s="22" t="s">
        <v>34</v>
      </c>
      <c r="I24" s="24" t="s">
        <v>29</v>
      </c>
      <c r="J24" s="22" t="s">
        <v>1</v>
      </c>
      <c r="L24" s="29"/>
    </row>
    <row r="25" spans="2:12" s="1" customFormat="1" ht="6.95" hidden="1" customHeight="1">
      <c r="B25" s="29"/>
      <c r="L25" s="29"/>
    </row>
    <row r="26" spans="2:12" s="1" customFormat="1" ht="12" hidden="1" customHeight="1">
      <c r="B26" s="29"/>
      <c r="D26" s="24" t="s">
        <v>37</v>
      </c>
      <c r="L26" s="29"/>
    </row>
    <row r="27" spans="2:12" s="7" customFormat="1" ht="16.5" hidden="1" customHeight="1">
      <c r="B27" s="86"/>
      <c r="E27" s="203" t="s">
        <v>1</v>
      </c>
      <c r="F27" s="203"/>
      <c r="G27" s="203"/>
      <c r="H27" s="203"/>
      <c r="L27" s="86"/>
    </row>
    <row r="28" spans="2:12" s="1" customFormat="1" ht="6.95" hidden="1" customHeight="1">
      <c r="B28" s="29"/>
      <c r="L28" s="29"/>
    </row>
    <row r="29" spans="2:12" s="1" customFormat="1" ht="6.95" hidden="1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hidden="1" customHeight="1">
      <c r="B30" s="29"/>
      <c r="D30" s="87" t="s">
        <v>38</v>
      </c>
      <c r="J30" s="63">
        <f>ROUND(J118, 2)</f>
        <v>0</v>
      </c>
      <c r="L30" s="29"/>
    </row>
    <row r="31" spans="2:12" s="1" customFormat="1" ht="6.95" hidden="1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hidden="1" customHeight="1">
      <c r="B32" s="29"/>
      <c r="F32" s="32" t="s">
        <v>40</v>
      </c>
      <c r="I32" s="32" t="s">
        <v>39</v>
      </c>
      <c r="J32" s="32" t="s">
        <v>41</v>
      </c>
      <c r="L32" s="29"/>
    </row>
    <row r="33" spans="2:12" s="1" customFormat="1" ht="14.45" hidden="1" customHeight="1">
      <c r="B33" s="29"/>
      <c r="D33" s="52" t="s">
        <v>42</v>
      </c>
      <c r="E33" s="24" t="s">
        <v>43</v>
      </c>
      <c r="F33" s="88">
        <f>ROUND((SUM(BE118:BE123)),  2)</f>
        <v>0</v>
      </c>
      <c r="I33" s="89">
        <v>0.21</v>
      </c>
      <c r="J33" s="88">
        <f>ROUND(((SUM(BE118:BE123))*I33),  2)</f>
        <v>0</v>
      </c>
      <c r="L33" s="29"/>
    </row>
    <row r="34" spans="2:12" s="1" customFormat="1" ht="14.45" hidden="1" customHeight="1">
      <c r="B34" s="29"/>
      <c r="E34" s="24" t="s">
        <v>44</v>
      </c>
      <c r="F34" s="88">
        <f>ROUND((SUM(BF118:BF123)),  2)</f>
        <v>0</v>
      </c>
      <c r="I34" s="89">
        <v>0.15</v>
      </c>
      <c r="J34" s="88">
        <f>ROUND(((SUM(BF118:BF123))*I34),  2)</f>
        <v>0</v>
      </c>
      <c r="L34" s="29"/>
    </row>
    <row r="35" spans="2:12" s="1" customFormat="1" ht="14.45" hidden="1" customHeight="1">
      <c r="B35" s="29"/>
      <c r="E35" s="24" t="s">
        <v>45</v>
      </c>
      <c r="F35" s="88">
        <f>ROUND((SUM(BG118:BG123)),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46</v>
      </c>
      <c r="F36" s="88">
        <f>ROUND((SUM(BH118:BH123)),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47</v>
      </c>
      <c r="F37" s="88">
        <f>ROUND((SUM(BI118:BI123)),  2)</f>
        <v>0</v>
      </c>
      <c r="I37" s="89">
        <v>0</v>
      </c>
      <c r="J37" s="88">
        <f>0</f>
        <v>0</v>
      </c>
      <c r="L37" s="29"/>
    </row>
    <row r="38" spans="2:12" s="1" customFormat="1" ht="6.95" hidden="1" customHeight="1">
      <c r="B38" s="29"/>
      <c r="L38" s="29"/>
    </row>
    <row r="39" spans="2:12" s="1" customFormat="1" ht="25.35" hidden="1" customHeight="1">
      <c r="B39" s="29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29"/>
    </row>
    <row r="40" spans="2:12" s="1" customFormat="1" ht="14.45" hidden="1" customHeight="1">
      <c r="B40" s="29"/>
      <c r="L40" s="29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 ht="10.15" hidden="1">
      <c r="B51" s="17"/>
      <c r="L51" s="17"/>
    </row>
    <row r="52" spans="2:12" ht="10.15" hidden="1">
      <c r="B52" s="17"/>
      <c r="L52" s="17"/>
    </row>
    <row r="53" spans="2:12" ht="10.15" hidden="1">
      <c r="B53" s="17"/>
      <c r="L53" s="17"/>
    </row>
    <row r="54" spans="2:12" ht="10.15" hidden="1">
      <c r="B54" s="17"/>
      <c r="L54" s="17"/>
    </row>
    <row r="55" spans="2:12" ht="10.15" hidden="1">
      <c r="B55" s="17"/>
      <c r="L55" s="17"/>
    </row>
    <row r="56" spans="2:12" ht="10.15" hidden="1">
      <c r="B56" s="17"/>
      <c r="L56" s="17"/>
    </row>
    <row r="57" spans="2:12" ht="10.15" hidden="1">
      <c r="B57" s="17"/>
      <c r="L57" s="17"/>
    </row>
    <row r="58" spans="2:12" ht="10.15" hidden="1">
      <c r="B58" s="17"/>
      <c r="L58" s="17"/>
    </row>
    <row r="59" spans="2:12" ht="10.15" hidden="1">
      <c r="B59" s="17"/>
      <c r="L59" s="17"/>
    </row>
    <row r="60" spans="2:12" ht="10.15" hidden="1">
      <c r="B60" s="17"/>
      <c r="L60" s="17"/>
    </row>
    <row r="61" spans="2:12" s="1" customFormat="1" ht="13.15" hidden="1">
      <c r="B61" s="29"/>
      <c r="D61" s="40" t="s">
        <v>53</v>
      </c>
      <c r="E61" s="31"/>
      <c r="F61" s="96" t="s">
        <v>54</v>
      </c>
      <c r="G61" s="40" t="s">
        <v>53</v>
      </c>
      <c r="H61" s="31"/>
      <c r="I61" s="31"/>
      <c r="J61" s="97" t="s">
        <v>54</v>
      </c>
      <c r="K61" s="31"/>
      <c r="L61" s="29"/>
    </row>
    <row r="62" spans="2:12" ht="10.15" hidden="1">
      <c r="B62" s="17"/>
      <c r="L62" s="17"/>
    </row>
    <row r="63" spans="2:12" ht="10.15" hidden="1">
      <c r="B63" s="17"/>
      <c r="L63" s="17"/>
    </row>
    <row r="64" spans="2:12" ht="10.15" hidden="1">
      <c r="B64" s="17"/>
      <c r="L64" s="17"/>
    </row>
    <row r="65" spans="2:12" s="1" customFormat="1" ht="13.15" hidden="1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 ht="10.15" hidden="1">
      <c r="B66" s="17"/>
      <c r="L66" s="17"/>
    </row>
    <row r="67" spans="2:12" ht="10.15" hidden="1">
      <c r="B67" s="17"/>
      <c r="L67" s="17"/>
    </row>
    <row r="68" spans="2:12" ht="10.15" hidden="1">
      <c r="B68" s="17"/>
      <c r="L68" s="17"/>
    </row>
    <row r="69" spans="2:12" ht="10.15" hidden="1">
      <c r="B69" s="17"/>
      <c r="L69" s="17"/>
    </row>
    <row r="70" spans="2:12" ht="10.15" hidden="1">
      <c r="B70" s="17"/>
      <c r="L70" s="17"/>
    </row>
    <row r="71" spans="2:12" ht="10.15" hidden="1">
      <c r="B71" s="17"/>
      <c r="L71" s="17"/>
    </row>
    <row r="72" spans="2:12" ht="10.15" hidden="1">
      <c r="B72" s="17"/>
      <c r="L72" s="17"/>
    </row>
    <row r="73" spans="2:12" ht="10.15" hidden="1">
      <c r="B73" s="17"/>
      <c r="L73" s="17"/>
    </row>
    <row r="74" spans="2:12" ht="10.15" hidden="1">
      <c r="B74" s="17"/>
      <c r="L74" s="17"/>
    </row>
    <row r="75" spans="2:12" ht="10.15" hidden="1">
      <c r="B75" s="17"/>
      <c r="L75" s="17"/>
    </row>
    <row r="76" spans="2:12" s="1" customFormat="1" ht="13.15" hidden="1">
      <c r="B76" s="29"/>
      <c r="D76" s="40" t="s">
        <v>53</v>
      </c>
      <c r="E76" s="31"/>
      <c r="F76" s="96" t="s">
        <v>54</v>
      </c>
      <c r="G76" s="40" t="s">
        <v>53</v>
      </c>
      <c r="H76" s="31"/>
      <c r="I76" s="31"/>
      <c r="J76" s="97" t="s">
        <v>54</v>
      </c>
      <c r="K76" s="31"/>
      <c r="L76" s="29"/>
    </row>
    <row r="77" spans="2:12" s="1" customFormat="1" ht="14.45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t="10.15" hidden="1"/>
    <row r="79" spans="2:12" ht="10.15" hidden="1"/>
    <row r="80" spans="2:12" ht="10.15" hidden="1"/>
    <row r="81" spans="2:47" s="1" customFormat="1" ht="6.95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hidden="1" customHeight="1">
      <c r="B82" s="29"/>
      <c r="C82" s="18" t="s">
        <v>96</v>
      </c>
      <c r="L82" s="29"/>
    </row>
    <row r="83" spans="2:47" s="1" customFormat="1" ht="6.95" hidden="1" customHeight="1">
      <c r="B83" s="29"/>
      <c r="L83" s="29"/>
    </row>
    <row r="84" spans="2:47" s="1" customFormat="1" ht="12" hidden="1" customHeight="1">
      <c r="B84" s="29"/>
      <c r="C84" s="24" t="s">
        <v>16</v>
      </c>
      <c r="L84" s="29"/>
    </row>
    <row r="85" spans="2:47" s="1" customFormat="1" ht="26.25" hidden="1" customHeight="1">
      <c r="B85" s="29"/>
      <c r="E85" s="208" t="str">
        <f>E7</f>
        <v>PK Hořín - oprava povrchových ochran a těsnění hradících trámců PK</v>
      </c>
      <c r="F85" s="209"/>
      <c r="G85" s="209"/>
      <c r="H85" s="209"/>
      <c r="L85" s="29"/>
    </row>
    <row r="86" spans="2:47" s="1" customFormat="1" ht="12" hidden="1" customHeight="1">
      <c r="B86" s="29"/>
      <c r="C86" s="24" t="s">
        <v>94</v>
      </c>
      <c r="L86" s="29"/>
    </row>
    <row r="87" spans="2:47" s="1" customFormat="1" ht="16.5" hidden="1" customHeight="1">
      <c r="B87" s="29"/>
      <c r="E87" s="180" t="str">
        <f>E9</f>
        <v>02 - VON</v>
      </c>
      <c r="F87" s="207"/>
      <c r="G87" s="207"/>
      <c r="H87" s="207"/>
      <c r="L87" s="29"/>
    </row>
    <row r="88" spans="2:47" s="1" customFormat="1" ht="6.95" hidden="1" customHeight="1">
      <c r="B88" s="29"/>
      <c r="L88" s="29"/>
    </row>
    <row r="89" spans="2:47" s="1" customFormat="1" ht="12" hidden="1" customHeight="1">
      <c r="B89" s="29"/>
      <c r="C89" s="24" t="s">
        <v>21</v>
      </c>
      <c r="F89" s="22" t="str">
        <f>F12</f>
        <v>PK Hořín</v>
      </c>
      <c r="I89" s="24" t="s">
        <v>23</v>
      </c>
      <c r="J89" s="49" t="str">
        <f>IF(J12="","",J12)</f>
        <v>7. 9. 2023</v>
      </c>
      <c r="L89" s="29"/>
    </row>
    <row r="90" spans="2:47" s="1" customFormat="1" ht="6.95" hidden="1" customHeight="1">
      <c r="B90" s="29"/>
      <c r="L90" s="29"/>
    </row>
    <row r="91" spans="2:47" s="1" customFormat="1" ht="15.2" hidden="1" customHeight="1">
      <c r="B91" s="29"/>
      <c r="C91" s="24" t="s">
        <v>25</v>
      </c>
      <c r="F91" s="22" t="str">
        <f>E15</f>
        <v>Povodí Vltavy státní podnik</v>
      </c>
      <c r="I91" s="24" t="s">
        <v>32</v>
      </c>
      <c r="J91" s="27" t="str">
        <f>E21</f>
        <v>Ing. M. Klimešová</v>
      </c>
      <c r="L91" s="29"/>
    </row>
    <row r="92" spans="2:47" s="1" customFormat="1" ht="15.2" hidden="1" customHeight="1">
      <c r="B92" s="29"/>
      <c r="C92" s="24" t="s">
        <v>30</v>
      </c>
      <c r="F92" s="22" t="str">
        <f>IF(E18="","",E18)</f>
        <v>Vyplň údaj</v>
      </c>
      <c r="I92" s="24" t="s">
        <v>36</v>
      </c>
      <c r="J92" s="27" t="str">
        <f>E24</f>
        <v>Ing. M. Klimešová</v>
      </c>
      <c r="L92" s="29"/>
    </row>
    <row r="93" spans="2:47" s="1" customFormat="1" ht="10.35" hidden="1" customHeight="1">
      <c r="B93" s="29"/>
      <c r="L93" s="29"/>
    </row>
    <row r="94" spans="2:47" s="1" customFormat="1" ht="29.25" hidden="1" customHeight="1">
      <c r="B94" s="29"/>
      <c r="C94" s="98" t="s">
        <v>97</v>
      </c>
      <c r="D94" s="90"/>
      <c r="E94" s="90"/>
      <c r="F94" s="90"/>
      <c r="G94" s="90"/>
      <c r="H94" s="90"/>
      <c r="I94" s="90"/>
      <c r="J94" s="99" t="s">
        <v>98</v>
      </c>
      <c r="K94" s="90"/>
      <c r="L94" s="29"/>
    </row>
    <row r="95" spans="2:47" s="1" customFormat="1" ht="10.35" hidden="1" customHeight="1">
      <c r="B95" s="29"/>
      <c r="L95" s="29"/>
    </row>
    <row r="96" spans="2:47" s="1" customFormat="1" ht="22.9" hidden="1" customHeight="1">
      <c r="B96" s="29"/>
      <c r="C96" s="100" t="s">
        <v>99</v>
      </c>
      <c r="J96" s="63">
        <f>J118</f>
        <v>0</v>
      </c>
      <c r="L96" s="29"/>
      <c r="AU96" s="14" t="s">
        <v>100</v>
      </c>
    </row>
    <row r="97" spans="2:12" s="8" customFormat="1" ht="24.95" hidden="1" customHeight="1">
      <c r="B97" s="101"/>
      <c r="D97" s="102" t="s">
        <v>208</v>
      </c>
      <c r="E97" s="103"/>
      <c r="F97" s="103"/>
      <c r="G97" s="103"/>
      <c r="H97" s="103"/>
      <c r="I97" s="103"/>
      <c r="J97" s="104">
        <f>J119</f>
        <v>0</v>
      </c>
      <c r="L97" s="101"/>
    </row>
    <row r="98" spans="2:12" s="9" customFormat="1" ht="19.899999999999999" hidden="1" customHeight="1">
      <c r="B98" s="105"/>
      <c r="D98" s="106" t="s">
        <v>209</v>
      </c>
      <c r="E98" s="107"/>
      <c r="F98" s="107"/>
      <c r="G98" s="107"/>
      <c r="H98" s="107"/>
      <c r="I98" s="107"/>
      <c r="J98" s="108">
        <f>J120</f>
        <v>0</v>
      </c>
      <c r="L98" s="105"/>
    </row>
    <row r="99" spans="2:12" s="1" customFormat="1" ht="21.75" hidden="1" customHeight="1">
      <c r="B99" s="29"/>
      <c r="L99" s="29"/>
    </row>
    <row r="100" spans="2:12" s="1" customFormat="1" ht="6.95" hidden="1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1" spans="2:12" ht="10.15" hidden="1"/>
    <row r="102" spans="2:12" ht="10.15" hidden="1"/>
    <row r="103" spans="2:12" ht="10.15" hidden="1"/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4.95" customHeight="1">
      <c r="B105" s="29"/>
      <c r="C105" s="18" t="s">
        <v>104</v>
      </c>
      <c r="L105" s="29"/>
    </row>
    <row r="106" spans="2:12" s="1" customFormat="1" ht="6.95" customHeight="1">
      <c r="B106" s="29"/>
      <c r="L106" s="29"/>
    </row>
    <row r="107" spans="2:12" s="1" customFormat="1" ht="12" customHeight="1">
      <c r="B107" s="29"/>
      <c r="C107" s="24" t="s">
        <v>16</v>
      </c>
      <c r="L107" s="29"/>
    </row>
    <row r="108" spans="2:12" s="1" customFormat="1" ht="26.25" customHeight="1">
      <c r="B108" s="29"/>
      <c r="E108" s="208" t="str">
        <f>E7</f>
        <v>PK Hořín - oprava povrchových ochran a těsnění hradících trámců PK</v>
      </c>
      <c r="F108" s="209"/>
      <c r="G108" s="209"/>
      <c r="H108" s="209"/>
      <c r="L108" s="29"/>
    </row>
    <row r="109" spans="2:12" s="1" customFormat="1" ht="12" customHeight="1">
      <c r="B109" s="29"/>
      <c r="C109" s="24" t="s">
        <v>94</v>
      </c>
      <c r="L109" s="29"/>
    </row>
    <row r="110" spans="2:12" s="1" customFormat="1" ht="16.5" customHeight="1">
      <c r="B110" s="29"/>
      <c r="E110" s="180" t="str">
        <f>E9</f>
        <v>02 - VON</v>
      </c>
      <c r="F110" s="207"/>
      <c r="G110" s="207"/>
      <c r="H110" s="207"/>
      <c r="L110" s="29"/>
    </row>
    <row r="111" spans="2:12" s="1" customFormat="1" ht="6.95" customHeight="1">
      <c r="B111" s="29"/>
      <c r="L111" s="29"/>
    </row>
    <row r="112" spans="2:12" s="1" customFormat="1" ht="12" customHeight="1">
      <c r="B112" s="29"/>
      <c r="C112" s="24" t="s">
        <v>21</v>
      </c>
      <c r="F112" s="22" t="str">
        <f>F12</f>
        <v>PK Hořín</v>
      </c>
      <c r="I112" s="24" t="s">
        <v>23</v>
      </c>
      <c r="J112" s="49" t="str">
        <f>IF(J12="","",J12)</f>
        <v>7. 9. 2023</v>
      </c>
      <c r="L112" s="29"/>
    </row>
    <row r="113" spans="2:65" s="1" customFormat="1" ht="6.95" customHeight="1">
      <c r="B113" s="29"/>
      <c r="L113" s="29"/>
    </row>
    <row r="114" spans="2:65" s="1" customFormat="1" ht="15.2" customHeight="1">
      <c r="B114" s="29"/>
      <c r="C114" s="24" t="s">
        <v>25</v>
      </c>
      <c r="F114" s="22" t="str">
        <f>E15</f>
        <v>Povodí Vltavy státní podnik</v>
      </c>
      <c r="I114" s="24" t="s">
        <v>32</v>
      </c>
      <c r="J114" s="27" t="str">
        <f>E21</f>
        <v>Ing. M. Klimešová</v>
      </c>
      <c r="L114" s="29"/>
    </row>
    <row r="115" spans="2:65" s="1" customFormat="1" ht="15.2" customHeight="1">
      <c r="B115" s="29"/>
      <c r="C115" s="24" t="s">
        <v>30</v>
      </c>
      <c r="F115" s="22" t="str">
        <f>IF(E18="","",E18)</f>
        <v>Vyplň údaj</v>
      </c>
      <c r="I115" s="24" t="s">
        <v>36</v>
      </c>
      <c r="J115" s="27" t="str">
        <f>E24</f>
        <v>Ing. M. Klimešová</v>
      </c>
      <c r="L115" s="29"/>
    </row>
    <row r="116" spans="2:65" s="1" customFormat="1" ht="10.35" customHeight="1">
      <c r="B116" s="29"/>
      <c r="L116" s="29"/>
    </row>
    <row r="117" spans="2:65" s="10" customFormat="1" ht="29.25" customHeight="1">
      <c r="B117" s="109"/>
      <c r="C117" s="110" t="s">
        <v>105</v>
      </c>
      <c r="D117" s="111" t="s">
        <v>63</v>
      </c>
      <c r="E117" s="111" t="s">
        <v>59</v>
      </c>
      <c r="F117" s="111" t="s">
        <v>60</v>
      </c>
      <c r="G117" s="111" t="s">
        <v>106</v>
      </c>
      <c r="H117" s="111" t="s">
        <v>107</v>
      </c>
      <c r="I117" s="111" t="s">
        <v>108</v>
      </c>
      <c r="J117" s="112" t="s">
        <v>98</v>
      </c>
      <c r="K117" s="113" t="s">
        <v>109</v>
      </c>
      <c r="L117" s="109"/>
      <c r="M117" s="56" t="s">
        <v>1</v>
      </c>
      <c r="N117" s="57" t="s">
        <v>42</v>
      </c>
      <c r="O117" s="57" t="s">
        <v>110</v>
      </c>
      <c r="P117" s="57" t="s">
        <v>111</v>
      </c>
      <c r="Q117" s="57" t="s">
        <v>112</v>
      </c>
      <c r="R117" s="57" t="s">
        <v>113</v>
      </c>
      <c r="S117" s="57" t="s">
        <v>114</v>
      </c>
      <c r="T117" s="58" t="s">
        <v>115</v>
      </c>
    </row>
    <row r="118" spans="2:65" s="1" customFormat="1" ht="22.9" customHeight="1">
      <c r="B118" s="29"/>
      <c r="C118" s="61" t="s">
        <v>116</v>
      </c>
      <c r="J118" s="114">
        <f>BK118</f>
        <v>0</v>
      </c>
      <c r="L118" s="29"/>
      <c r="M118" s="59"/>
      <c r="N118" s="50"/>
      <c r="O118" s="50"/>
      <c r="P118" s="115">
        <f>P119</f>
        <v>0</v>
      </c>
      <c r="Q118" s="50"/>
      <c r="R118" s="115">
        <f>R119</f>
        <v>0</v>
      </c>
      <c r="S118" s="50"/>
      <c r="T118" s="116">
        <f>T119</f>
        <v>0</v>
      </c>
      <c r="AT118" s="14" t="s">
        <v>77</v>
      </c>
      <c r="AU118" s="14" t="s">
        <v>100</v>
      </c>
      <c r="BK118" s="117">
        <f>BK119</f>
        <v>0</v>
      </c>
    </row>
    <row r="119" spans="2:65" s="11" customFormat="1" ht="25.9" customHeight="1">
      <c r="B119" s="118"/>
      <c r="D119" s="119" t="s">
        <v>77</v>
      </c>
      <c r="E119" s="120" t="s">
        <v>210</v>
      </c>
      <c r="F119" s="120" t="s">
        <v>211</v>
      </c>
      <c r="I119" s="121"/>
      <c r="J119" s="122">
        <f>BK119</f>
        <v>0</v>
      </c>
      <c r="L119" s="118"/>
      <c r="M119" s="123"/>
      <c r="P119" s="124">
        <f>P120</f>
        <v>0</v>
      </c>
      <c r="R119" s="124">
        <f>R120</f>
        <v>0</v>
      </c>
      <c r="T119" s="125">
        <f>T120</f>
        <v>0</v>
      </c>
      <c r="AR119" s="119" t="s">
        <v>154</v>
      </c>
      <c r="AT119" s="126" t="s">
        <v>77</v>
      </c>
      <c r="AU119" s="126" t="s">
        <v>78</v>
      </c>
      <c r="AY119" s="119" t="s">
        <v>119</v>
      </c>
      <c r="BK119" s="127">
        <f>BK120</f>
        <v>0</v>
      </c>
    </row>
    <row r="120" spans="2:65" s="11" customFormat="1" ht="22.9" customHeight="1">
      <c r="B120" s="118"/>
      <c r="D120" s="119" t="s">
        <v>77</v>
      </c>
      <c r="E120" s="147" t="s">
        <v>212</v>
      </c>
      <c r="F120" s="147" t="s">
        <v>213</v>
      </c>
      <c r="I120" s="121"/>
      <c r="J120" s="148">
        <f>BK120</f>
        <v>0</v>
      </c>
      <c r="L120" s="118"/>
      <c r="M120" s="123"/>
      <c r="P120" s="124">
        <f>SUM(P121:P123)</f>
        <v>0</v>
      </c>
      <c r="R120" s="124">
        <f>SUM(R121:R123)</f>
        <v>0</v>
      </c>
      <c r="T120" s="125">
        <f>SUM(T121:T123)</f>
        <v>0</v>
      </c>
      <c r="AR120" s="119" t="s">
        <v>154</v>
      </c>
      <c r="AT120" s="126" t="s">
        <v>77</v>
      </c>
      <c r="AU120" s="126" t="s">
        <v>86</v>
      </c>
      <c r="AY120" s="119" t="s">
        <v>119</v>
      </c>
      <c r="BK120" s="127">
        <f>SUM(BK121:BK123)</f>
        <v>0</v>
      </c>
    </row>
    <row r="121" spans="2:65" s="1" customFormat="1" ht="21.75" customHeight="1">
      <c r="B121" s="29"/>
      <c r="C121" s="128" t="s">
        <v>86</v>
      </c>
      <c r="D121" s="128" t="s">
        <v>120</v>
      </c>
      <c r="E121" s="129" t="s">
        <v>214</v>
      </c>
      <c r="F121" s="130" t="s">
        <v>215</v>
      </c>
      <c r="G121" s="131" t="s">
        <v>123</v>
      </c>
      <c r="H121" s="132">
        <v>1</v>
      </c>
      <c r="I121" s="133"/>
      <c r="J121" s="134">
        <f>ROUND(I121*H121,2)</f>
        <v>0</v>
      </c>
      <c r="K121" s="135"/>
      <c r="L121" s="29"/>
      <c r="M121" s="136" t="s">
        <v>1</v>
      </c>
      <c r="N121" s="137" t="s">
        <v>43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216</v>
      </c>
      <c r="AT121" s="140" t="s">
        <v>120</v>
      </c>
      <c r="AU121" s="140" t="s">
        <v>89</v>
      </c>
      <c r="AY121" s="14" t="s">
        <v>119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4" t="s">
        <v>86</v>
      </c>
      <c r="BK121" s="141">
        <f>ROUND(I121*H121,2)</f>
        <v>0</v>
      </c>
      <c r="BL121" s="14" t="s">
        <v>216</v>
      </c>
      <c r="BM121" s="140" t="s">
        <v>217</v>
      </c>
    </row>
    <row r="122" spans="2:65" s="1" customFormat="1" ht="19.149999999999999">
      <c r="B122" s="29"/>
      <c r="D122" s="142" t="s">
        <v>125</v>
      </c>
      <c r="F122" s="143" t="s">
        <v>218</v>
      </c>
      <c r="I122" s="144"/>
      <c r="L122" s="29"/>
      <c r="M122" s="145"/>
      <c r="T122" s="53"/>
      <c r="AT122" s="14" t="s">
        <v>125</v>
      </c>
      <c r="AU122" s="14" t="s">
        <v>89</v>
      </c>
    </row>
    <row r="123" spans="2:65" s="1" customFormat="1" ht="57.6">
      <c r="B123" s="29"/>
      <c r="D123" s="142" t="s">
        <v>127</v>
      </c>
      <c r="F123" s="146" t="s">
        <v>219</v>
      </c>
      <c r="I123" s="144"/>
      <c r="L123" s="29"/>
      <c r="M123" s="167"/>
      <c r="N123" s="168"/>
      <c r="O123" s="168"/>
      <c r="P123" s="168"/>
      <c r="Q123" s="168"/>
      <c r="R123" s="168"/>
      <c r="S123" s="168"/>
      <c r="T123" s="169"/>
      <c r="AT123" s="14" t="s">
        <v>127</v>
      </c>
      <c r="AU123" s="14" t="s">
        <v>89</v>
      </c>
    </row>
    <row r="124" spans="2:65" s="1" customFormat="1" ht="6.95" customHeight="1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29"/>
    </row>
  </sheetData>
  <sheetProtection algorithmName="SHA-512" hashValue="dxFhSWpsPfRV3Ty2w+WQl5WqTHHX0WMN7jOf3WO+VP4mSqkCqbZtZkU41L6pnz9kjculOihwwyCpBzrjHH5meg==" saltValue="bVnaRLfpzvCSEPS8VRlIwSOUNfh08fzgNwWLutWxiKePIGXnt0jK3MVKpp7C2sFXswqwuOqzkbri4j8rj2u3LA==" spinCount="100000" sheet="1" objects="1" scenarios="1" formatColumns="0" formatRows="0" autoFilter="0"/>
  <autoFilter ref="C117:K123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  <MediaLengthInSeconds xmlns="29ed0e5a-0378-45b4-a990-92aa170f3820" xsi:nil="true"/>
  </documentManagement>
</p:properties>
</file>

<file path=customXml/itemProps1.xml><?xml version="1.0" encoding="utf-8"?>
<ds:datastoreItem xmlns:ds="http://schemas.openxmlformats.org/officeDocument/2006/customXml" ds:itemID="{34CAE4A9-1808-4738-889C-CCDA1407F70D}"/>
</file>

<file path=customXml/itemProps2.xml><?xml version="1.0" encoding="utf-8"?>
<ds:datastoreItem xmlns:ds="http://schemas.openxmlformats.org/officeDocument/2006/customXml" ds:itemID="{3CF830FA-4C23-4B99-A6B6-B35F8337FD69}"/>
</file>

<file path=customXml/itemProps3.xml><?xml version="1.0" encoding="utf-8"?>
<ds:datastoreItem xmlns:ds="http://schemas.openxmlformats.org/officeDocument/2006/customXml" ds:itemID="{3920954D-10EE-4B2A-8EBA-441C5993C1A1}"/>
</file>

<file path=customXml/itemProps4.xml><?xml version="1.0" encoding="utf-8"?>
<ds:datastoreItem xmlns:ds="http://schemas.openxmlformats.org/officeDocument/2006/customXml" ds:itemID="{20792E1D-4F39-43CC-897A-1DA08C93B6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Milada K.</dc:creator>
  <cp:keywords/>
  <dc:description/>
  <cp:lastModifiedBy>Žáčková Anna</cp:lastModifiedBy>
  <cp:revision/>
  <dcterms:created xsi:type="dcterms:W3CDTF">2023-10-10T09:27:56Z</dcterms:created>
  <dcterms:modified xsi:type="dcterms:W3CDTF">2024-03-01T10:21:32Z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2cbf37bd-0906-4766-8035-bb6790101adb</vt:lpwstr>
  </property>
  <property fmtid="{D5CDD505-2E9C-101B-9397-08002B2CF9AE}" pid="4" name="MediaServiceImageTags">
    <vt:lpwstr/>
  </property>
  <property fmtid="{D5CDD505-2E9C-101B-9397-08002B2CF9AE}" pid="5" name="Order">
    <vt:r8>16476200</vt:r8>
  </property>
  <property fmtid="{D5CDD505-2E9C-101B-9397-08002B2CF9AE}" pid="6" name="Jáchym-Záměr">
    <vt:lpwstr>, </vt:lpwstr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