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O:\Kubikova\2024\STA\Vsetinska_Becva_przmo_Huslenky\1_cast\"/>
    </mc:Choice>
  </mc:AlternateContent>
  <xr:revisionPtr revIDLastSave="0" documentId="13_ncr:1_{D26B9CAB-A507-4060-A3E8-B055708A9072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0 - SO VRN - vedlejší ro..." sheetId="2" r:id="rId2"/>
    <sheet name="01 - SO 011 - Ř.KM 12,251..." sheetId="3" r:id="rId3"/>
    <sheet name="02 - SO 012 - Ř.KM 12,868..." sheetId="4" r:id="rId4"/>
    <sheet name="03 - SO 013 - Ř.KM 23,812..." sheetId="5" r:id="rId5"/>
    <sheet name="11 - SO 021 - Ř.KM 12,491..." sheetId="14" r:id="rId6"/>
  </sheets>
  <definedNames>
    <definedName name="_xlnm._FilterDatabase" localSheetId="1" hidden="1">'00 - SO VRN - vedlejší ro...'!$C$79:$K$110</definedName>
    <definedName name="_xlnm._FilterDatabase" localSheetId="2" hidden="1">'01 - SO 011 - Ř.KM 12,251...'!$C$83:$K$174</definedName>
    <definedName name="_xlnm._FilterDatabase" localSheetId="3" hidden="1">'02 - SO 012 - Ř.KM 12,868...'!$C$83:$K$174</definedName>
    <definedName name="_xlnm._FilterDatabase" localSheetId="4" hidden="1">'03 - SO 013 - Ř.KM 23,812...'!$C$85:$K$219</definedName>
    <definedName name="_xlnm._FilterDatabase" localSheetId="5" hidden="1">'11 - SO 021 - Ř.KM 12,491...'!$C$86:$K$224</definedName>
    <definedName name="_xlnm.Print_Titles" localSheetId="1">'00 - SO VRN - vedlejší ro...'!$79:$79</definedName>
    <definedName name="_xlnm.Print_Titles" localSheetId="2">'01 - SO 011 - Ř.KM 12,251...'!$83:$83</definedName>
    <definedName name="_xlnm.Print_Titles" localSheetId="3">'02 - SO 012 - Ř.KM 12,868...'!$83:$83</definedName>
    <definedName name="_xlnm.Print_Titles" localSheetId="4">'03 - SO 013 - Ř.KM 23,812...'!$85:$85</definedName>
    <definedName name="_xlnm.Print_Titles" localSheetId="5">'11 - SO 021 - Ř.KM 12,491...'!$86:$86</definedName>
    <definedName name="_xlnm.Print_Titles" localSheetId="0">'Rekapitulace stavby'!$52:$52</definedName>
    <definedName name="_xlnm.Print_Area" localSheetId="1">'00 - SO VRN - vedlejší ro...'!$C$4:$J$39,'00 - SO VRN - vedlejší ro...'!$C$45:$J$61,'00 - SO VRN - vedlejší ro...'!$C$67:$J$110</definedName>
    <definedName name="_xlnm.Print_Area" localSheetId="2">'01 - SO 011 - Ř.KM 12,251...'!$C$4:$J$39,'01 - SO 011 - Ř.KM 12,251...'!$C$45:$J$65,'01 - SO 011 - Ř.KM 12,251...'!$C$71:$J$174</definedName>
    <definedName name="_xlnm.Print_Area" localSheetId="3">'02 - SO 012 - Ř.KM 12,868...'!$C$4:$J$39,'02 - SO 012 - Ř.KM 12,868...'!$C$45:$J$65,'02 - SO 012 - Ř.KM 12,868...'!$C$71:$J$174</definedName>
    <definedName name="_xlnm.Print_Area" localSheetId="4">'03 - SO 013 - Ř.KM 23,812...'!$C$4:$J$39,'03 - SO 013 - Ř.KM 23,812...'!$C$45:$J$67,'03 - SO 013 - Ř.KM 23,812...'!$C$73:$J$219</definedName>
    <definedName name="_xlnm.Print_Area" localSheetId="5">'11 - SO 021 - Ř.KM 12,491...'!$C$4:$J$39,'11 - SO 021 - Ř.KM 12,491...'!$C$45:$J$68,'11 - SO 021 - Ř.KM 12,491...'!$C$74:$J$224</definedName>
    <definedName name="_xlnm.Print_Area" localSheetId="0">'Rekapitulace stavby'!$D$4:$AO$36,'Rekapitulace stavby'!$C$42:$AQ$74</definedName>
  </definedNames>
  <calcPr calcId="191029"/>
</workbook>
</file>

<file path=xl/calcChain.xml><?xml version="1.0" encoding="utf-8"?>
<calcChain xmlns="http://schemas.openxmlformats.org/spreadsheetml/2006/main">
  <c r="AY73" i="1" l="1"/>
  <c r="AX73" i="1"/>
  <c r="AY72" i="1"/>
  <c r="AX72" i="1"/>
  <c r="AY71" i="1"/>
  <c r="AX71" i="1"/>
  <c r="AY70" i="1"/>
  <c r="AX70" i="1"/>
  <c r="AY69" i="1"/>
  <c r="AX69" i="1"/>
  <c r="AY68" i="1"/>
  <c r="AX68" i="1"/>
  <c r="J37" i="14"/>
  <c r="J36" i="14"/>
  <c r="AY67" i="1" s="1"/>
  <c r="J35" i="14"/>
  <c r="AX67" i="1" s="1"/>
  <c r="BI223" i="14"/>
  <c r="BH223" i="14"/>
  <c r="BG223" i="14"/>
  <c r="BF223" i="14"/>
  <c r="T223" i="14"/>
  <c r="T222" i="14" s="1"/>
  <c r="R223" i="14"/>
  <c r="R222" i="14" s="1"/>
  <c r="P223" i="14"/>
  <c r="P222" i="14" s="1"/>
  <c r="BI220" i="14"/>
  <c r="BH220" i="14"/>
  <c r="BG220" i="14"/>
  <c r="BF220" i="14"/>
  <c r="T220" i="14"/>
  <c r="R220" i="14"/>
  <c r="P220" i="14"/>
  <c r="BI217" i="14"/>
  <c r="BH217" i="14"/>
  <c r="BG217" i="14"/>
  <c r="BF217" i="14"/>
  <c r="T217" i="14"/>
  <c r="R217" i="14"/>
  <c r="P217" i="14"/>
  <c r="BI215" i="14"/>
  <c r="BH215" i="14"/>
  <c r="BG215" i="14"/>
  <c r="BF215" i="14"/>
  <c r="T215" i="14"/>
  <c r="R215" i="14"/>
  <c r="P215" i="14"/>
  <c r="BI209" i="14"/>
  <c r="BH209" i="14"/>
  <c r="BG209" i="14"/>
  <c r="BF209" i="14"/>
  <c r="T209" i="14"/>
  <c r="R209" i="14"/>
  <c r="P209" i="14"/>
  <c r="BI204" i="14"/>
  <c r="BH204" i="14"/>
  <c r="BG204" i="14"/>
  <c r="BF204" i="14"/>
  <c r="T204" i="14"/>
  <c r="R204" i="14"/>
  <c r="P204" i="14"/>
  <c r="BI199" i="14"/>
  <c r="BH199" i="14"/>
  <c r="BG199" i="14"/>
  <c r="BF199" i="14"/>
  <c r="T199" i="14"/>
  <c r="R199" i="14"/>
  <c r="P199" i="14"/>
  <c r="BI193" i="14"/>
  <c r="BH193" i="14"/>
  <c r="BG193" i="14"/>
  <c r="BF193" i="14"/>
  <c r="T193" i="14"/>
  <c r="R193" i="14"/>
  <c r="P193" i="14"/>
  <c r="BI188" i="14"/>
  <c r="BH188" i="14"/>
  <c r="BG188" i="14"/>
  <c r="BF188" i="14"/>
  <c r="T188" i="14"/>
  <c r="R188" i="14"/>
  <c r="P188" i="14"/>
  <c r="BI183" i="14"/>
  <c r="BH183" i="14"/>
  <c r="BG183" i="14"/>
  <c r="BF183" i="14"/>
  <c r="T183" i="14"/>
  <c r="R183" i="14"/>
  <c r="P183" i="14"/>
  <c r="BI178" i="14"/>
  <c r="BH178" i="14"/>
  <c r="BG178" i="14"/>
  <c r="BF178" i="14"/>
  <c r="T178" i="14"/>
  <c r="R178" i="14"/>
  <c r="P178" i="14"/>
  <c r="BI173" i="14"/>
  <c r="BH173" i="14"/>
  <c r="BG173" i="14"/>
  <c r="BF173" i="14"/>
  <c r="T173" i="14"/>
  <c r="R173" i="14"/>
  <c r="P173" i="14"/>
  <c r="BI169" i="14"/>
  <c r="BH169" i="14"/>
  <c r="BG169" i="14"/>
  <c r="BF169" i="14"/>
  <c r="T169" i="14"/>
  <c r="R169" i="14"/>
  <c r="P169" i="14"/>
  <c r="BI164" i="14"/>
  <c r="BH164" i="14"/>
  <c r="BG164" i="14"/>
  <c r="BF164" i="14"/>
  <c r="T164" i="14"/>
  <c r="R164" i="14"/>
  <c r="P164" i="14"/>
  <c r="BI159" i="14"/>
  <c r="BH159" i="14"/>
  <c r="BG159" i="14"/>
  <c r="BF159" i="14"/>
  <c r="T159" i="14"/>
  <c r="R159" i="14"/>
  <c r="P159" i="14"/>
  <c r="BI155" i="14"/>
  <c r="BH155" i="14"/>
  <c r="BG155" i="14"/>
  <c r="BF155" i="14"/>
  <c r="T155" i="14"/>
  <c r="R155" i="14"/>
  <c r="P155" i="14"/>
  <c r="BI150" i="14"/>
  <c r="BH150" i="14"/>
  <c r="BG150" i="14"/>
  <c r="BF150" i="14"/>
  <c r="T150" i="14"/>
  <c r="T149" i="14" s="1"/>
  <c r="R150" i="14"/>
  <c r="R149" i="14"/>
  <c r="P150" i="14"/>
  <c r="P149" i="14" s="1"/>
  <c r="BI145" i="14"/>
  <c r="BH145" i="14"/>
  <c r="BG145" i="14"/>
  <c r="BF145" i="14"/>
  <c r="T145" i="14"/>
  <c r="R145" i="14"/>
  <c r="P145" i="14"/>
  <c r="BI139" i="14"/>
  <c r="BH139" i="14"/>
  <c r="BG139" i="14"/>
  <c r="BF139" i="14"/>
  <c r="T139" i="14"/>
  <c r="R139" i="14"/>
  <c r="P139" i="14"/>
  <c r="BI132" i="14"/>
  <c r="BH132" i="14"/>
  <c r="BG132" i="14"/>
  <c r="BF132" i="14"/>
  <c r="T132" i="14"/>
  <c r="R132" i="14"/>
  <c r="P132" i="14"/>
  <c r="BI125" i="14"/>
  <c r="BH125" i="14"/>
  <c r="BG125" i="14"/>
  <c r="BF125" i="14"/>
  <c r="T125" i="14"/>
  <c r="R125" i="14"/>
  <c r="P125" i="14"/>
  <c r="BI117" i="14"/>
  <c r="BH117" i="14"/>
  <c r="BG117" i="14"/>
  <c r="BF117" i="14"/>
  <c r="T117" i="14"/>
  <c r="R117" i="14"/>
  <c r="P117" i="14"/>
  <c r="BI110" i="14"/>
  <c r="BH110" i="14"/>
  <c r="BG110" i="14"/>
  <c r="BF110" i="14"/>
  <c r="T110" i="14"/>
  <c r="R110" i="14"/>
  <c r="P110" i="14"/>
  <c r="BI104" i="14"/>
  <c r="BH104" i="14"/>
  <c r="BG104" i="14"/>
  <c r="BF104" i="14"/>
  <c r="T104" i="14"/>
  <c r="R104" i="14"/>
  <c r="P104" i="14"/>
  <c r="BI100" i="14"/>
  <c r="BH100" i="14"/>
  <c r="BG100" i="14"/>
  <c r="BF100" i="14"/>
  <c r="T100" i="14"/>
  <c r="R100" i="14"/>
  <c r="P100" i="14"/>
  <c r="BI95" i="14"/>
  <c r="BH95" i="14"/>
  <c r="BG95" i="14"/>
  <c r="BF95" i="14"/>
  <c r="T95" i="14"/>
  <c r="R95" i="14"/>
  <c r="P95" i="14"/>
  <c r="BI93" i="14"/>
  <c r="BH93" i="14"/>
  <c r="BG93" i="14"/>
  <c r="BF93" i="14"/>
  <c r="T93" i="14"/>
  <c r="R93" i="14"/>
  <c r="P93" i="14"/>
  <c r="BI90" i="14"/>
  <c r="BH90" i="14"/>
  <c r="BG90" i="14"/>
  <c r="BF90" i="14"/>
  <c r="T90" i="14"/>
  <c r="T89" i="14" s="1"/>
  <c r="R90" i="14"/>
  <c r="R89" i="14" s="1"/>
  <c r="P90" i="14"/>
  <c r="P89" i="14" s="1"/>
  <c r="J84" i="14"/>
  <c r="J83" i="14"/>
  <c r="F83" i="14"/>
  <c r="F81" i="14"/>
  <c r="E79" i="14"/>
  <c r="J55" i="14"/>
  <c r="J54" i="14"/>
  <c r="F54" i="14"/>
  <c r="F52" i="14"/>
  <c r="E50" i="14"/>
  <c r="J18" i="14"/>
  <c r="E18" i="14"/>
  <c r="F55" i="14" s="1"/>
  <c r="J17" i="14"/>
  <c r="J12" i="14"/>
  <c r="J52" i="14" s="1"/>
  <c r="E7" i="14"/>
  <c r="E48" i="14" s="1"/>
  <c r="AY66" i="1"/>
  <c r="AX66" i="1"/>
  <c r="AY65" i="1"/>
  <c r="AX65" i="1"/>
  <c r="AY64" i="1"/>
  <c r="AX64" i="1"/>
  <c r="AY63" i="1"/>
  <c r="AX63" i="1"/>
  <c r="AY62" i="1"/>
  <c r="AX62" i="1"/>
  <c r="AY61" i="1"/>
  <c r="AX61" i="1"/>
  <c r="AY60" i="1"/>
  <c r="AX60" i="1"/>
  <c r="AY59" i="1"/>
  <c r="AX59" i="1"/>
  <c r="J37" i="5"/>
  <c r="J36" i="5"/>
  <c r="AY58" i="1"/>
  <c r="J35" i="5"/>
  <c r="AX58" i="1" s="1"/>
  <c r="BI218" i="5"/>
  <c r="BH218" i="5"/>
  <c r="BG218" i="5"/>
  <c r="BF218" i="5"/>
  <c r="T218" i="5"/>
  <c r="T217" i="5" s="1"/>
  <c r="R218" i="5"/>
  <c r="R217" i="5"/>
  <c r="P218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R182" i="5"/>
  <c r="P182" i="5"/>
  <c r="BI177" i="5"/>
  <c r="BH177" i="5"/>
  <c r="BG177" i="5"/>
  <c r="BF177" i="5"/>
  <c r="T177" i="5"/>
  <c r="R177" i="5"/>
  <c r="P177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3" i="5"/>
  <c r="BH163" i="5"/>
  <c r="BG163" i="5"/>
  <c r="BF163" i="5"/>
  <c r="T163" i="5"/>
  <c r="R163" i="5"/>
  <c r="P163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36" i="5"/>
  <c r="BH136" i="5"/>
  <c r="BG136" i="5"/>
  <c r="BF136" i="5"/>
  <c r="T136" i="5"/>
  <c r="R136" i="5"/>
  <c r="P136" i="5"/>
  <c r="BI128" i="5"/>
  <c r="BH128" i="5"/>
  <c r="BG128" i="5"/>
  <c r="BF128" i="5"/>
  <c r="T128" i="5"/>
  <c r="R128" i="5"/>
  <c r="P128" i="5"/>
  <c r="BI120" i="5"/>
  <c r="BH120" i="5"/>
  <c r="BG120" i="5"/>
  <c r="BF120" i="5"/>
  <c r="T120" i="5"/>
  <c r="R120" i="5"/>
  <c r="P120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8" i="5"/>
  <c r="BH98" i="5"/>
  <c r="BG98" i="5"/>
  <c r="BF98" i="5"/>
  <c r="T98" i="5"/>
  <c r="R98" i="5"/>
  <c r="P98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89" i="5"/>
  <c r="BH89" i="5"/>
  <c r="BG89" i="5"/>
  <c r="BF89" i="5"/>
  <c r="T89" i="5"/>
  <c r="T88" i="5" s="1"/>
  <c r="R89" i="5"/>
  <c r="R88" i="5"/>
  <c r="P89" i="5"/>
  <c r="P88" i="5" s="1"/>
  <c r="J83" i="5"/>
  <c r="J82" i="5"/>
  <c r="F82" i="5"/>
  <c r="F80" i="5"/>
  <c r="E78" i="5"/>
  <c r="J55" i="5"/>
  <c r="J54" i="5"/>
  <c r="F54" i="5"/>
  <c r="F52" i="5"/>
  <c r="E50" i="5"/>
  <c r="J18" i="5"/>
  <c r="E18" i="5"/>
  <c r="F55" i="5"/>
  <c r="J17" i="5"/>
  <c r="J12" i="5"/>
  <c r="J52" i="5" s="1"/>
  <c r="E7" i="5"/>
  <c r="E76" i="5" s="1"/>
  <c r="J37" i="4"/>
  <c r="J36" i="4"/>
  <c r="AY57" i="1" s="1"/>
  <c r="J35" i="4"/>
  <c r="AX57" i="1" s="1"/>
  <c r="BI173" i="4"/>
  <c r="BH173" i="4"/>
  <c r="BG173" i="4"/>
  <c r="BF173" i="4"/>
  <c r="T173" i="4"/>
  <c r="T172" i="4"/>
  <c r="R173" i="4"/>
  <c r="R172" i="4"/>
  <c r="P173" i="4"/>
  <c r="P172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2" i="4"/>
  <c r="BH122" i="4"/>
  <c r="BG122" i="4"/>
  <c r="BF122" i="4"/>
  <c r="T122" i="4"/>
  <c r="R122" i="4"/>
  <c r="P122" i="4"/>
  <c r="BI114" i="4"/>
  <c r="BH114" i="4"/>
  <c r="BG114" i="4"/>
  <c r="BF114" i="4"/>
  <c r="T114" i="4"/>
  <c r="R114" i="4"/>
  <c r="P114" i="4"/>
  <c r="BI107" i="4"/>
  <c r="BH107" i="4"/>
  <c r="BG107" i="4"/>
  <c r="BF107" i="4"/>
  <c r="T107" i="4"/>
  <c r="R107" i="4"/>
  <c r="P107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7" i="4"/>
  <c r="BH87" i="4"/>
  <c r="BG87" i="4"/>
  <c r="BF87" i="4"/>
  <c r="T87" i="4"/>
  <c r="T86" i="4"/>
  <c r="R87" i="4"/>
  <c r="R86" i="4" s="1"/>
  <c r="P87" i="4"/>
  <c r="P86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78" i="4" s="1"/>
  <c r="E7" i="4"/>
  <c r="E74" i="4"/>
  <c r="J37" i="3"/>
  <c r="J36" i="3"/>
  <c r="AY56" i="1"/>
  <c r="J35" i="3"/>
  <c r="AX56" i="1" s="1"/>
  <c r="BI173" i="3"/>
  <c r="BH173" i="3"/>
  <c r="BG173" i="3"/>
  <c r="BF173" i="3"/>
  <c r="T173" i="3"/>
  <c r="T172" i="3" s="1"/>
  <c r="R173" i="3"/>
  <c r="R172" i="3" s="1"/>
  <c r="P173" i="3"/>
  <c r="P172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2" i="3"/>
  <c r="BH122" i="3"/>
  <c r="BG122" i="3"/>
  <c r="BF122" i="3"/>
  <c r="T122" i="3"/>
  <c r="R122" i="3"/>
  <c r="P122" i="3"/>
  <c r="BI114" i="3"/>
  <c r="BH114" i="3"/>
  <c r="BG114" i="3"/>
  <c r="BF114" i="3"/>
  <c r="T114" i="3"/>
  <c r="R114" i="3"/>
  <c r="P114" i="3"/>
  <c r="BI107" i="3"/>
  <c r="BH107" i="3"/>
  <c r="BG107" i="3"/>
  <c r="BF107" i="3"/>
  <c r="T107" i="3"/>
  <c r="R107" i="3"/>
  <c r="P107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7" i="3"/>
  <c r="BH87" i="3"/>
  <c r="BG87" i="3"/>
  <c r="BF87" i="3"/>
  <c r="T87" i="3"/>
  <c r="T86" i="3"/>
  <c r="R87" i="3"/>
  <c r="R86" i="3" s="1"/>
  <c r="P87" i="3"/>
  <c r="P86" i="3" s="1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78" i="3" s="1"/>
  <c r="E7" i="3"/>
  <c r="E48" i="3" s="1"/>
  <c r="J37" i="2"/>
  <c r="J36" i="2"/>
  <c r="AY55" i="1" s="1"/>
  <c r="J35" i="2"/>
  <c r="AX55" i="1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74" i="2" s="1"/>
  <c r="E7" i="2"/>
  <c r="E70" i="2"/>
  <c r="L50" i="1"/>
  <c r="AM50" i="1"/>
  <c r="AM49" i="1"/>
  <c r="L49" i="1"/>
  <c r="AM47" i="1"/>
  <c r="L47" i="1"/>
  <c r="L45" i="1"/>
  <c r="L44" i="1"/>
  <c r="BK103" i="2"/>
  <c r="BK148" i="4"/>
  <c r="BK89" i="5"/>
  <c r="BK163" i="5"/>
  <c r="J87" i="3"/>
  <c r="BK143" i="3"/>
  <c r="J98" i="5"/>
  <c r="BK110" i="14"/>
  <c r="BK99" i="2"/>
  <c r="BK148" i="3"/>
  <c r="J101" i="4"/>
  <c r="J218" i="5"/>
  <c r="J159" i="14"/>
  <c r="J106" i="2"/>
  <c r="BK204" i="14"/>
  <c r="J183" i="14"/>
  <c r="BK106" i="2"/>
  <c r="J101" i="3"/>
  <c r="BK173" i="4"/>
  <c r="BK125" i="14"/>
  <c r="BK143" i="4"/>
  <c r="J149" i="5"/>
  <c r="J105" i="2"/>
  <c r="BK158" i="4"/>
  <c r="J204" i="5"/>
  <c r="BK117" i="14"/>
  <c r="BK114" i="4"/>
  <c r="BK143" i="5"/>
  <c r="BK84" i="2"/>
  <c r="BK167" i="3"/>
  <c r="J122" i="4"/>
  <c r="BK182" i="5"/>
  <c r="J164" i="14"/>
  <c r="BK136" i="3"/>
  <c r="BK87" i="4"/>
  <c r="BK149" i="5"/>
  <c r="BK215" i="14"/>
  <c r="BK132" i="14"/>
  <c r="J173" i="3"/>
  <c r="BK136" i="4"/>
  <c r="BK94" i="5"/>
  <c r="BK128" i="5"/>
  <c r="J178" i="14"/>
  <c r="BK95" i="2"/>
  <c r="J107" i="3"/>
  <c r="J200" i="5"/>
  <c r="BK139" i="14"/>
  <c r="BK90" i="2"/>
  <c r="BK130" i="3"/>
  <c r="J153" i="4"/>
  <c r="J168" i="5"/>
  <c r="J145" i="14"/>
  <c r="BK122" i="3"/>
  <c r="J167" i="4"/>
  <c r="J110" i="14"/>
  <c r="BK86" i="2"/>
  <c r="J107" i="4"/>
  <c r="BK103" i="5"/>
  <c r="J104" i="14"/>
  <c r="BK82" i="2"/>
  <c r="BK114" i="3"/>
  <c r="BK177" i="5"/>
  <c r="J90" i="2"/>
  <c r="J90" i="4"/>
  <c r="BK92" i="5"/>
  <c r="BK169" i="14"/>
  <c r="J110" i="2"/>
  <c r="J92" i="4"/>
  <c r="J143" i="5"/>
  <c r="BK93" i="14"/>
  <c r="J162" i="3"/>
  <c r="BK101" i="4"/>
  <c r="BK107" i="5"/>
  <c r="J136" i="5"/>
  <c r="J82" i="2"/>
  <c r="J209" i="5"/>
  <c r="J215" i="14"/>
  <c r="J87" i="4"/>
  <c r="J172" i="5"/>
  <c r="J155" i="14"/>
  <c r="BK130" i="4"/>
  <c r="J191" i="5"/>
  <c r="BK150" i="14"/>
  <c r="J95" i="2"/>
  <c r="J136" i="3"/>
  <c r="J196" i="5"/>
  <c r="J173" i="14"/>
  <c r="J139" i="14"/>
  <c r="J97" i="2"/>
  <c r="BK218" i="5"/>
  <c r="J163" i="5"/>
  <c r="BK90" i="14"/>
  <c r="BK162" i="3"/>
  <c r="BK204" i="5"/>
  <c r="J209" i="14"/>
  <c r="BK88" i="2"/>
  <c r="J143" i="3"/>
  <c r="J97" i="4"/>
  <c r="J177" i="5"/>
  <c r="BK136" i="5"/>
  <c r="BK107" i="3"/>
  <c r="BK98" i="5"/>
  <c r="J193" i="14"/>
  <c r="BK101" i="2"/>
  <c r="J130" i="3"/>
  <c r="BK211" i="5"/>
  <c r="J113" i="5"/>
  <c r="BK153" i="3"/>
  <c r="J89" i="5"/>
  <c r="J117" i="14"/>
  <c r="BK87" i="3"/>
  <c r="J173" i="4"/>
  <c r="BK97" i="4"/>
  <c r="BK91" i="2"/>
  <c r="J158" i="4"/>
  <c r="J107" i="5"/>
  <c r="BK209" i="5"/>
  <c r="BK95" i="14"/>
  <c r="BK220" i="14"/>
  <c r="J158" i="3"/>
  <c r="BK162" i="4"/>
  <c r="BK164" i="14"/>
  <c r="J93" i="14"/>
  <c r="BK110" i="2"/>
  <c r="J90" i="3"/>
  <c r="BK101" i="3"/>
  <c r="BK120" i="5"/>
  <c r="BK188" i="14"/>
  <c r="BK209" i="14"/>
  <c r="J167" i="3"/>
  <c r="J94" i="5"/>
  <c r="BK168" i="5"/>
  <c r="J199" i="14"/>
  <c r="BK159" i="14"/>
  <c r="J91" i="2"/>
  <c r="BK153" i="4"/>
  <c r="BK158" i="5"/>
  <c r="J114" i="3"/>
  <c r="J143" i="4"/>
  <c r="BK191" i="5"/>
  <c r="BK178" i="14"/>
  <c r="BK92" i="4"/>
  <c r="BK200" i="5"/>
  <c r="J148" i="3"/>
  <c r="J162" i="4"/>
  <c r="J92" i="5"/>
  <c r="BK155" i="14"/>
  <c r="J103" i="2"/>
  <c r="BK90" i="3"/>
  <c r="J154" i="5"/>
  <c r="J99" i="2"/>
  <c r="J148" i="4"/>
  <c r="J204" i="14"/>
  <c r="J130" i="4"/>
  <c r="J188" i="14"/>
  <c r="J90" i="14"/>
  <c r="BK145" i="14"/>
  <c r="BK92" i="3"/>
  <c r="J97" i="3"/>
  <c r="J114" i="4"/>
  <c r="J103" i="5"/>
  <c r="J220" i="14"/>
  <c r="BK199" i="14"/>
  <c r="BK93" i="2"/>
  <c r="BK172" i="5"/>
  <c r="J100" i="14"/>
  <c r="BK173" i="3"/>
  <c r="J120" i="5"/>
  <c r="J169" i="14"/>
  <c r="BK154" i="5"/>
  <c r="J95" i="14"/>
  <c r="J187" i="5"/>
  <c r="BK223" i="14"/>
  <c r="J84" i="2"/>
  <c r="BK214" i="5"/>
  <c r="BK104" i="14"/>
  <c r="J86" i="2"/>
  <c r="J122" i="3"/>
  <c r="J214" i="5"/>
  <c r="BK217" i="14"/>
  <c r="J125" i="14"/>
  <c r="J92" i="3"/>
  <c r="J158" i="5"/>
  <c r="J223" i="14"/>
  <c r="BK158" i="3"/>
  <c r="J182" i="5"/>
  <c r="BK187" i="5"/>
  <c r="AS54" i="1"/>
  <c r="BK105" i="2"/>
  <c r="BK122" i="4"/>
  <c r="J211" i="5"/>
  <c r="J108" i="2"/>
  <c r="BK97" i="3"/>
  <c r="BK113" i="5"/>
  <c r="BK100" i="14"/>
  <c r="BK97" i="2"/>
  <c r="BK107" i="4"/>
  <c r="BK173" i="14"/>
  <c r="J101" i="2"/>
  <c r="BK90" i="4"/>
  <c r="J128" i="5"/>
  <c r="J132" i="14"/>
  <c r="BK193" i="14"/>
  <c r="J88" i="2"/>
  <c r="J136" i="4"/>
  <c r="J217" i="14"/>
  <c r="J93" i="2"/>
  <c r="J153" i="3"/>
  <c r="BK167" i="4"/>
  <c r="J150" i="14"/>
  <c r="BK108" i="2"/>
  <c r="BK196" i="5"/>
  <c r="BK183" i="14"/>
  <c r="F35" i="2" l="1"/>
  <c r="F37" i="2"/>
  <c r="F36" i="2"/>
  <c r="BC55" i="1" s="1"/>
  <c r="F34" i="2"/>
  <c r="J34" i="2"/>
  <c r="T92" i="14"/>
  <c r="R81" i="2"/>
  <c r="R80" i="2" s="1"/>
  <c r="P89" i="3"/>
  <c r="P89" i="4"/>
  <c r="T91" i="5"/>
  <c r="T186" i="5"/>
  <c r="BK92" i="14"/>
  <c r="J92" i="14" s="1"/>
  <c r="J62" i="14" s="1"/>
  <c r="R214" i="14"/>
  <c r="BK147" i="3"/>
  <c r="J147" i="3"/>
  <c r="J63" i="3" s="1"/>
  <c r="R89" i="4"/>
  <c r="BK153" i="5"/>
  <c r="J153" i="5"/>
  <c r="J63" i="5"/>
  <c r="R186" i="5"/>
  <c r="R87" i="5" s="1"/>
  <c r="R86" i="5" s="1"/>
  <c r="BK154" i="14"/>
  <c r="J154" i="14"/>
  <c r="J64" i="14" s="1"/>
  <c r="P214" i="14"/>
  <c r="BK89" i="3"/>
  <c r="J89" i="3" s="1"/>
  <c r="J62" i="3" s="1"/>
  <c r="T147" i="3"/>
  <c r="T153" i="5"/>
  <c r="P92" i="14"/>
  <c r="T187" i="14"/>
  <c r="T89" i="3"/>
  <c r="T89" i="4"/>
  <c r="R153" i="5"/>
  <c r="P208" i="5"/>
  <c r="BK214" i="14"/>
  <c r="J214" i="14" s="1"/>
  <c r="J66" i="14" s="1"/>
  <c r="P154" i="14"/>
  <c r="T214" i="14"/>
  <c r="T81" i="2"/>
  <c r="T80" i="2" s="1"/>
  <c r="R147" i="4"/>
  <c r="P91" i="5"/>
  <c r="P186" i="5"/>
  <c r="R208" i="5"/>
  <c r="P187" i="14"/>
  <c r="AU69" i="1"/>
  <c r="BK81" i="2"/>
  <c r="BK80" i="2" s="1"/>
  <c r="J80" i="2" s="1"/>
  <c r="R147" i="3"/>
  <c r="BK89" i="4"/>
  <c r="J89" i="4" s="1"/>
  <c r="J62" i="4" s="1"/>
  <c r="P147" i="4"/>
  <c r="R91" i="5"/>
  <c r="AU61" i="1"/>
  <c r="R92" i="14"/>
  <c r="R187" i="14"/>
  <c r="R89" i="3"/>
  <c r="R85" i="3" s="1"/>
  <c r="R84" i="3" s="1"/>
  <c r="BK147" i="4"/>
  <c r="J147" i="4"/>
  <c r="J63" i="4" s="1"/>
  <c r="P153" i="5"/>
  <c r="BK208" i="5"/>
  <c r="J208" i="5" s="1"/>
  <c r="J65" i="5" s="1"/>
  <c r="BK187" i="14"/>
  <c r="J187" i="14"/>
  <c r="J65" i="14"/>
  <c r="R154" i="14"/>
  <c r="P81" i="2"/>
  <c r="P80" i="2"/>
  <c r="AU55" i="1"/>
  <c r="P147" i="3"/>
  <c r="T147" i="4"/>
  <c r="BK91" i="5"/>
  <c r="J91" i="5" s="1"/>
  <c r="J62" i="5" s="1"/>
  <c r="BK186" i="5"/>
  <c r="T208" i="5"/>
  <c r="AU66" i="1"/>
  <c r="T154" i="14"/>
  <c r="BK172" i="3"/>
  <c r="J172" i="3"/>
  <c r="J64" i="3" s="1"/>
  <c r="BK86" i="4"/>
  <c r="J86" i="4"/>
  <c r="J61" i="4" s="1"/>
  <c r="BK172" i="4"/>
  <c r="J172" i="4"/>
  <c r="J64" i="4" s="1"/>
  <c r="BK217" i="5"/>
  <c r="J217" i="5"/>
  <c r="J66" i="5" s="1"/>
  <c r="BK89" i="14"/>
  <c r="J89" i="14"/>
  <c r="J61" i="14" s="1"/>
  <c r="BK88" i="5"/>
  <c r="BK149" i="14"/>
  <c r="J149" i="14"/>
  <c r="J63" i="14"/>
  <c r="BK222" i="14"/>
  <c r="J222" i="14" s="1"/>
  <c r="J67" i="14" s="1"/>
  <c r="BK86" i="3"/>
  <c r="J86" i="3"/>
  <c r="J61" i="3" s="1"/>
  <c r="BK88" i="14"/>
  <c r="J88" i="14" s="1"/>
  <c r="J60" i="14" s="1"/>
  <c r="J81" i="14"/>
  <c r="BE164" i="14"/>
  <c r="BE199" i="14"/>
  <c r="BE215" i="14"/>
  <c r="BE217" i="14"/>
  <c r="E77" i="14"/>
  <c r="BE104" i="14"/>
  <c r="BE223" i="14"/>
  <c r="BE95" i="14"/>
  <c r="BE125" i="14"/>
  <c r="F84" i="14"/>
  <c r="BE110" i="14"/>
  <c r="BE132" i="14"/>
  <c r="BE155" i="14"/>
  <c r="BE188" i="14"/>
  <c r="BE93" i="14"/>
  <c r="BE117" i="14"/>
  <c r="BE139" i="14"/>
  <c r="BE209" i="14"/>
  <c r="BE169" i="14"/>
  <c r="BE178" i="14"/>
  <c r="BE90" i="14"/>
  <c r="BE100" i="14"/>
  <c r="BE145" i="14"/>
  <c r="BE173" i="14"/>
  <c r="BE220" i="14"/>
  <c r="BE159" i="14"/>
  <c r="BE183" i="14"/>
  <c r="BE193" i="14"/>
  <c r="BE150" i="14"/>
  <c r="BE204" i="14"/>
  <c r="J88" i="5"/>
  <c r="J61" i="5" s="1"/>
  <c r="J80" i="5"/>
  <c r="BE113" i="5"/>
  <c r="BE172" i="5"/>
  <c r="BE92" i="5"/>
  <c r="BE143" i="5"/>
  <c r="BE177" i="5"/>
  <c r="BE182" i="5"/>
  <c r="BE120" i="5"/>
  <c r="BE163" i="5"/>
  <c r="BE211" i="5"/>
  <c r="E48" i="5"/>
  <c r="BE103" i="5"/>
  <c r="BE107" i="5"/>
  <c r="BE168" i="5"/>
  <c r="BE200" i="5"/>
  <c r="BE94" i="5"/>
  <c r="BE191" i="5"/>
  <c r="BE214" i="5"/>
  <c r="BE218" i="5"/>
  <c r="BE149" i="5"/>
  <c r="F83" i="5"/>
  <c r="BE89" i="5"/>
  <c r="BE204" i="5"/>
  <c r="BE98" i="5"/>
  <c r="BE128" i="5"/>
  <c r="BE154" i="5"/>
  <c r="BE136" i="5"/>
  <c r="BE158" i="5"/>
  <c r="BE187" i="5"/>
  <c r="BE196" i="5"/>
  <c r="BE209" i="5"/>
  <c r="J52" i="4"/>
  <c r="BE92" i="4"/>
  <c r="BE136" i="4"/>
  <c r="BE90" i="4"/>
  <c r="E48" i="4"/>
  <c r="F55" i="4"/>
  <c r="BE87" i="4"/>
  <c r="BE173" i="4"/>
  <c r="BE101" i="4"/>
  <c r="BE107" i="4"/>
  <c r="BE153" i="4"/>
  <c r="BE122" i="4"/>
  <c r="BE162" i="4"/>
  <c r="BE167" i="4"/>
  <c r="BE148" i="4"/>
  <c r="BE143" i="4"/>
  <c r="BE97" i="4"/>
  <c r="BE114" i="4"/>
  <c r="BE130" i="4"/>
  <c r="BE158" i="4"/>
  <c r="J52" i="3"/>
  <c r="BE90" i="3"/>
  <c r="BE122" i="3"/>
  <c r="E74" i="3"/>
  <c r="BE97" i="3"/>
  <c r="BE130" i="3"/>
  <c r="BE148" i="3"/>
  <c r="BE167" i="3"/>
  <c r="BE173" i="3"/>
  <c r="BE87" i="3"/>
  <c r="BE114" i="3"/>
  <c r="BE136" i="3"/>
  <c r="BE153" i="3"/>
  <c r="BE162" i="3"/>
  <c r="J81" i="2"/>
  <c r="J60" i="2"/>
  <c r="BE158" i="3"/>
  <c r="BE92" i="3"/>
  <c r="BE143" i="3"/>
  <c r="F55" i="3"/>
  <c r="BE101" i="3"/>
  <c r="BE107" i="3"/>
  <c r="BE110" i="2"/>
  <c r="BB55" i="1"/>
  <c r="BE97" i="2"/>
  <c r="BE99" i="2"/>
  <c r="AW55" i="1"/>
  <c r="BE88" i="2"/>
  <c r="BE95" i="2"/>
  <c r="E48" i="2"/>
  <c r="J52" i="2"/>
  <c r="F55" i="2"/>
  <c r="BE82" i="2"/>
  <c r="BE84" i="2"/>
  <c r="BE86" i="2"/>
  <c r="BE90" i="2"/>
  <c r="BE91" i="2"/>
  <c r="BE93" i="2"/>
  <c r="BE101" i="2"/>
  <c r="BE103" i="2"/>
  <c r="BE105" i="2"/>
  <c r="BE106" i="2"/>
  <c r="BE108" i="2"/>
  <c r="BA55" i="1"/>
  <c r="BD55" i="1"/>
  <c r="AW65" i="1"/>
  <c r="BC64" i="1"/>
  <c r="BA71" i="1"/>
  <c r="AW59" i="1"/>
  <c r="AW71" i="1"/>
  <c r="J34" i="5"/>
  <c r="AW58" i="1" s="1"/>
  <c r="BD64" i="1"/>
  <c r="BA66" i="1"/>
  <c r="AW66" i="1"/>
  <c r="BA70" i="1"/>
  <c r="F37" i="4"/>
  <c r="BD57" i="1" s="1"/>
  <c r="F35" i="5"/>
  <c r="BB58" i="1" s="1"/>
  <c r="BD70" i="1"/>
  <c r="F36" i="14"/>
  <c r="BC67" i="1" s="1"/>
  <c r="BC63" i="1"/>
  <c r="BB63" i="1"/>
  <c r="F36" i="5"/>
  <c r="BC58" i="1" s="1"/>
  <c r="BC72" i="1"/>
  <c r="BA60" i="1"/>
  <c r="F37" i="5"/>
  <c r="BD58" i="1" s="1"/>
  <c r="F34" i="4"/>
  <c r="BA57" i="1" s="1"/>
  <c r="AW68" i="1"/>
  <c r="F34" i="14"/>
  <c r="BA67" i="1" s="1"/>
  <c r="F36" i="3"/>
  <c r="BC56" i="1" s="1"/>
  <c r="BB60" i="1"/>
  <c r="BC71" i="1"/>
  <c r="BC60" i="1"/>
  <c r="BB61" i="1"/>
  <c r="BD61" i="1"/>
  <c r="F35" i="3"/>
  <c r="BB56" i="1" s="1"/>
  <c r="AW73" i="1"/>
  <c r="BB73" i="1"/>
  <c r="BB70" i="1"/>
  <c r="BC62" i="1"/>
  <c r="BB68" i="1"/>
  <c r="BA73" i="1"/>
  <c r="F37" i="3"/>
  <c r="BD56" i="1"/>
  <c r="J34" i="14"/>
  <c r="AW67" i="1"/>
  <c r="AW63" i="1"/>
  <c r="AW60" i="1"/>
  <c r="F36" i="4"/>
  <c r="BC57" i="1" s="1"/>
  <c r="AW69" i="1"/>
  <c r="BB62" i="1"/>
  <c r="BB65" i="1"/>
  <c r="BB69" i="1"/>
  <c r="F35" i="4"/>
  <c r="BB57" i="1" s="1"/>
  <c r="BA59" i="1"/>
  <c r="BA63" i="1"/>
  <c r="BA64" i="1"/>
  <c r="BA62" i="1"/>
  <c r="F34" i="3"/>
  <c r="BA56" i="1"/>
  <c r="BD66" i="1"/>
  <c r="BD62" i="1"/>
  <c r="BC69" i="1"/>
  <c r="BC61" i="1"/>
  <c r="BC68" i="1"/>
  <c r="F35" i="14"/>
  <c r="BB67" i="1" s="1"/>
  <c r="BD63" i="1"/>
  <c r="BD68" i="1"/>
  <c r="BD71" i="1"/>
  <c r="BC65" i="1"/>
  <c r="BB64" i="1"/>
  <c r="BA68" i="1"/>
  <c r="BD73" i="1"/>
  <c r="BA65" i="1"/>
  <c r="J34" i="3"/>
  <c r="AW56" i="1"/>
  <c r="BA69" i="1"/>
  <c r="AW64" i="1"/>
  <c r="BA61" i="1"/>
  <c r="BD69" i="1"/>
  <c r="BD72" i="1"/>
  <c r="BD65" i="1"/>
  <c r="F34" i="5"/>
  <c r="BA58" i="1" s="1"/>
  <c r="F37" i="14"/>
  <c r="BD67" i="1" s="1"/>
  <c r="BB59" i="1"/>
  <c r="BA72" i="1"/>
  <c r="BD59" i="1"/>
  <c r="AW62" i="1"/>
  <c r="AW61" i="1"/>
  <c r="J34" i="4"/>
  <c r="AW57" i="1" s="1"/>
  <c r="AW70" i="1"/>
  <c r="BC66" i="1"/>
  <c r="BB71" i="1"/>
  <c r="BB72" i="1"/>
  <c r="BC73" i="1"/>
  <c r="BD60" i="1"/>
  <c r="BC59" i="1"/>
  <c r="AW72" i="1"/>
  <c r="BB66" i="1"/>
  <c r="BC70" i="1"/>
  <c r="AU59" i="1" l="1"/>
  <c r="T85" i="3"/>
  <c r="T84" i="3" s="1"/>
  <c r="BK87" i="5"/>
  <c r="BK86" i="5" s="1"/>
  <c r="J86" i="5" s="1"/>
  <c r="AU60" i="1"/>
  <c r="BK85" i="3"/>
  <c r="J85" i="3" s="1"/>
  <c r="J60" i="3" s="1"/>
  <c r="J87" i="5"/>
  <c r="J60" i="5" s="1"/>
  <c r="J30" i="2"/>
  <c r="AG55" i="1" s="1"/>
  <c r="J59" i="2"/>
  <c r="J186" i="5"/>
  <c r="J64" i="5" s="1"/>
  <c r="AU73" i="1"/>
  <c r="AU64" i="1"/>
  <c r="AU62" i="1"/>
  <c r="R88" i="14"/>
  <c r="R87" i="14" s="1"/>
  <c r="AU70" i="1"/>
  <c r="R85" i="4"/>
  <c r="R84" i="4"/>
  <c r="AU65" i="1"/>
  <c r="T85" i="4"/>
  <c r="T84" i="4" s="1"/>
  <c r="P85" i="3"/>
  <c r="P84" i="3"/>
  <c r="AU56" i="1" s="1"/>
  <c r="BK85" i="4"/>
  <c r="J85" i="4"/>
  <c r="J60" i="4"/>
  <c r="P87" i="5"/>
  <c r="P86" i="5" s="1"/>
  <c r="AU58" i="1" s="1"/>
  <c r="AU63" i="1"/>
  <c r="AU72" i="1"/>
  <c r="AG63" i="1"/>
  <c r="T87" i="5"/>
  <c r="T86" i="5"/>
  <c r="AU68" i="1"/>
  <c r="P85" i="4"/>
  <c r="P84" i="4"/>
  <c r="AU57" i="1" s="1"/>
  <c r="P88" i="14"/>
  <c r="P87" i="14"/>
  <c r="AU67" i="1" s="1"/>
  <c r="AU71" i="1"/>
  <c r="T88" i="14"/>
  <c r="T87" i="14" s="1"/>
  <c r="AG72" i="1"/>
  <c r="BK87" i="14"/>
  <c r="J87" i="14" s="1"/>
  <c r="J30" i="14" s="1"/>
  <c r="AG67" i="1" s="1"/>
  <c r="AG64" i="1"/>
  <c r="AG61" i="1"/>
  <c r="BK84" i="3"/>
  <c r="J84" i="3"/>
  <c r="J30" i="3" s="1"/>
  <c r="AG56" i="1" s="1"/>
  <c r="AZ71" i="1"/>
  <c r="AZ72" i="1"/>
  <c r="F33" i="5"/>
  <c r="AZ58" i="1" s="1"/>
  <c r="J33" i="14"/>
  <c r="AV67" i="1" s="1"/>
  <c r="AT67" i="1" s="1"/>
  <c r="BA54" i="1"/>
  <c r="AW54" i="1" s="1"/>
  <c r="AK30" i="1" s="1"/>
  <c r="AV69" i="1"/>
  <c r="AT69" i="1" s="1"/>
  <c r="AZ62" i="1"/>
  <c r="AZ64" i="1"/>
  <c r="AV72" i="1"/>
  <c r="AT72" i="1" s="1"/>
  <c r="AZ68" i="1"/>
  <c r="J33" i="4"/>
  <c r="AV57" i="1" s="1"/>
  <c r="AT57" i="1" s="1"/>
  <c r="AV59" i="1"/>
  <c r="AT59" i="1" s="1"/>
  <c r="AV68" i="1"/>
  <c r="AT68" i="1" s="1"/>
  <c r="F33" i="4"/>
  <c r="AZ57" i="1" s="1"/>
  <c r="AV65" i="1"/>
  <c r="AT65" i="1" s="1"/>
  <c r="AZ63" i="1"/>
  <c r="F33" i="2"/>
  <c r="AZ55" i="1" s="1"/>
  <c r="AV60" i="1"/>
  <c r="AT60" i="1" s="1"/>
  <c r="AZ60" i="1"/>
  <c r="AZ69" i="1"/>
  <c r="AZ73" i="1"/>
  <c r="AV70" i="1"/>
  <c r="AT70" i="1" s="1"/>
  <c r="F33" i="3"/>
  <c r="AZ56" i="1"/>
  <c r="BD54" i="1"/>
  <c r="W33" i="1" s="1"/>
  <c r="AV71" i="1"/>
  <c r="AT71" i="1" s="1"/>
  <c r="BB54" i="1"/>
  <c r="AX54" i="1" s="1"/>
  <c r="AV73" i="1"/>
  <c r="AT73" i="1" s="1"/>
  <c r="AV62" i="1"/>
  <c r="AT62" i="1" s="1"/>
  <c r="AV64" i="1"/>
  <c r="AT64" i="1" s="1"/>
  <c r="J33" i="5"/>
  <c r="AV58" i="1" s="1"/>
  <c r="AT58" i="1" s="1"/>
  <c r="AZ59" i="1"/>
  <c r="AG62" i="1"/>
  <c r="AZ70" i="1"/>
  <c r="AV66" i="1"/>
  <c r="AT66" i="1" s="1"/>
  <c r="AV61" i="1"/>
  <c r="AT61" i="1" s="1"/>
  <c r="AZ65" i="1"/>
  <c r="AV63" i="1"/>
  <c r="AT63" i="1" s="1"/>
  <c r="J33" i="3"/>
  <c r="AV56" i="1" s="1"/>
  <c r="AT56" i="1" s="1"/>
  <c r="AZ66" i="1"/>
  <c r="F33" i="14"/>
  <c r="AZ67" i="1" s="1"/>
  <c r="J33" i="2"/>
  <c r="AV55" i="1" s="1"/>
  <c r="AT55" i="1" s="1"/>
  <c r="AZ61" i="1"/>
  <c r="BC54" i="1"/>
  <c r="AY54" i="1" s="1"/>
  <c r="AN64" i="1" l="1"/>
  <c r="AN55" i="1"/>
  <c r="AN61" i="1"/>
  <c r="AN63" i="1"/>
  <c r="J59" i="5"/>
  <c r="J30" i="5"/>
  <c r="AG58" i="1" s="1"/>
  <c r="AN58" i="1" s="1"/>
  <c r="AG71" i="1"/>
  <c r="BK84" i="4"/>
  <c r="J84" i="4"/>
  <c r="J59" i="4" s="1"/>
  <c r="AG66" i="1"/>
  <c r="AN72" i="1"/>
  <c r="AN67" i="1"/>
  <c r="J59" i="14"/>
  <c r="J39" i="14"/>
  <c r="AN62" i="1"/>
  <c r="J39" i="5"/>
  <c r="AN56" i="1"/>
  <c r="J59" i="3"/>
  <c r="J39" i="3"/>
  <c r="J39" i="2"/>
  <c r="AU54" i="1"/>
  <c r="W30" i="1"/>
  <c r="AG69" i="1"/>
  <c r="W31" i="1"/>
  <c r="AZ54" i="1"/>
  <c r="AV54" i="1" s="1"/>
  <c r="AK29" i="1" s="1"/>
  <c r="AG65" i="1"/>
  <c r="AN65" i="1" s="1"/>
  <c r="AG60" i="1"/>
  <c r="AN60" i="1" s="1"/>
  <c r="W32" i="1"/>
  <c r="AG59" i="1"/>
  <c r="AG68" i="1"/>
  <c r="AN59" i="1" l="1"/>
  <c r="AN68" i="1"/>
  <c r="AN69" i="1"/>
  <c r="AN66" i="1"/>
  <c r="AN71" i="1"/>
  <c r="AG73" i="1"/>
  <c r="W29" i="1"/>
  <c r="J30" i="4"/>
  <c r="AG57" i="1" s="1"/>
  <c r="AN57" i="1" s="1"/>
  <c r="AT54" i="1"/>
  <c r="AG70" i="1"/>
  <c r="AN70" i="1" s="1"/>
  <c r="J39" i="4" l="1"/>
  <c r="AN73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<sst xmlns="http://schemas.openxmlformats.org/spreadsheetml/2006/main" count="5015" uniqueCount="517">
  <si>
    <t>Export Komplet</t>
  </si>
  <si>
    <t>VZ</t>
  </si>
  <si>
    <t>2.0</t>
  </si>
  <si>
    <t>ZAMOK</t>
  </si>
  <si>
    <t>False</t>
  </si>
  <si>
    <t>{65406f05-b8b4-4825-9cf7-44dccb4a78e7}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</si>
  <si>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</si>
  <si>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</si>
  <si>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</si>
  <si>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</si>
  <si>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</si>
  <si>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</si>
  <si>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</si>
  <si>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</si>
  <si>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</si>
  <si>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</si>
  <si>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</si>
  <si>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Vsetínská Bečva, Pržno - Vsetín - Huslenky, oprava toku</t>
  </si>
  <si>
    <t>KSO:</t>
  </si>
  <si>
    <t/>
  </si>
  <si>
    <t>CC-CZ:</t>
  </si>
  <si>
    <t>Místo:</t>
  </si>
  <si>
    <t xml:space="preserve"> </t>
  </si>
  <si>
    <t>Datum:</t>
  </si>
  <si>
    <t>17. 7. 2023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</si>
  <si>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</si>
  <si>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</si>
  <si>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</si>
  <si>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</si>
  <si>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</si>
  <si>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</si>
  <si>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</si>
  <si>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</si>
  <si>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</si>
  <si>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</si>
  <si>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</si>
  <si>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</si>
  <si>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</si>
  <si>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</si>
  <si>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</si>
  <si>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</si>
  <si>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</si>
  <si>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</si>
  <si>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</si>
  <si>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</si>
  <si>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</si>
  <si>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</si>
  <si>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</si>
  <si>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</si>
  <si>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</si>
  <si>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</si>
  <si>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</si>
  <si>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</si>
  <si>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</si>
  <si>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</si>
  <si>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</si>
  <si>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</si>
  <si>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</si>
  <si>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</si>
  <si>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</si>
  <si>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</si>
  <si>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</si>
  <si>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</si>
  <si>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</si>
  <si>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</si>
  <si>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</si>
  <si>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</si>
  <si>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</si>
  <si>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</si>
  <si>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</si>
  <si>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</si>
  <si>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</si>
  <si>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</si>
  <si>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</si>
  <si>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</si>
  <si>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</si>
  <si>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</si>
  <si>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</si>
  <si>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</si>
  <si>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</si>
  <si>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</si>
  <si>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VRN - vedlejší rozpočtové náklady</t>
  </si>
  <si>
    <t>STA</t>
  </si>
  <si>
    <t>1</t>
  </si>
  <si>
    <t>{2a4ad588-b182-42e2-a148-6eb9c5e4d3ba}</t>
  </si>
  <si>
    <t>2</t>
  </si>
  <si>
    <t>01</t>
  </si>
  <si>
    <t>SO 011 - Ř.KM 12,251 - OPRAVA SKLUZU</t>
  </si>
  <si>
    <t>{74c92f3c-52c0-4d76-907d-be6343d7f2a2}</t>
  </si>
  <si>
    <t>02</t>
  </si>
  <si>
    <t>SO 012 - Ř.KM 12,868 - OPRAVA SKLUZU</t>
  </si>
  <si>
    <t>{00552b48-aa9a-407a-8b28-4a702701171c}</t>
  </si>
  <si>
    <t>03</t>
  </si>
  <si>
    <t>SO 013 - Ř.KM 23,812 - OPRAVA SKLUZU</t>
  </si>
  <si>
    <t>{564a1b24-3cb1-4d30-8c41-2af43fdd231f}</t>
  </si>
  <si>
    <t>04</t>
  </si>
  <si>
    <t>SO 014 - Ř.KM 30,308 - OPRAVA SKLUZU</t>
  </si>
  <si>
    <t>{04a3f217-3fb0-40f9-ab0b-933fa2bb9934}</t>
  </si>
  <si>
    <t>05a</t>
  </si>
  <si>
    <t>SO 015a - Ř.KM 31,351 - OPRAVA SKLUZU</t>
  </si>
  <si>
    <t>{65e8f020-ee06-4e98-8b8e-5fc38a19e548}</t>
  </si>
  <si>
    <t>05b</t>
  </si>
  <si>
    <t>SO 015b - Ř.KM 31,420 - OPRAVA SKLUZU</t>
  </si>
  <si>
    <t>{ccdd9896-01c8-4b7e-a96b-a3ea3fa62961}</t>
  </si>
  <si>
    <t>06</t>
  </si>
  <si>
    <t>SO 016 - Ř.KM 32,590 - OPRAVA SKLUZU</t>
  </si>
  <si>
    <t>{068b7e3c-be6b-497c-a955-f0126cec37fa}</t>
  </si>
  <si>
    <t>07</t>
  </si>
  <si>
    <t>SO 017 - Ř.KM 32,847 - OPRAVA SKLUZU</t>
  </si>
  <si>
    <t>{8adadea4-5548-4388-b687-e18cc01d9e86}</t>
  </si>
  <si>
    <t>08</t>
  </si>
  <si>
    <t>SO 018 - Ř.KM 34,847 - OPRAVA SKLUZU</t>
  </si>
  <si>
    <t>{4ece3af1-d348-4055-a970-bbd918f7ba79}</t>
  </si>
  <si>
    <t>09</t>
  </si>
  <si>
    <t>SO 019 - Ř.KM 35,143 - OPRAVA NÁTRŽE</t>
  </si>
  <si>
    <t>{7772d96f-19bb-476d-97f0-9db96ee14e39}</t>
  </si>
  <si>
    <t>10</t>
  </si>
  <si>
    <t>SO 0110 - Ř.KM 35,273 - OPRAVA SKLUZU</t>
  </si>
  <si>
    <t>{cc06c2c4-8ec6-4572-bafa-46d683fc1039}</t>
  </si>
  <si>
    <t>11</t>
  </si>
  <si>
    <t>SO 021 - Ř.KM 12,491 - OPRAVA SKLUZU</t>
  </si>
  <si>
    <t>{82f01aa3-752f-4d78-891c-a3f839bbc781}</t>
  </si>
  <si>
    <t>12</t>
  </si>
  <si>
    <t>SO 022 - Ř.KM 19,340 - OPRAVA OPĚRNÉ ZDI</t>
  </si>
  <si>
    <t>{cbcf4430-ed07-4104-a400-bcd1b25b7c0f}</t>
  </si>
  <si>
    <t>13</t>
  </si>
  <si>
    <t>SO 023 - Ř.KM 19,340 - OPRAVA BETONOVÉHO PRAHU</t>
  </si>
  <si>
    <t>{9349be7f-19d3-4258-ae8a-3bc8770374d9}</t>
  </si>
  <si>
    <t>14</t>
  </si>
  <si>
    <t>SO 024 - Ř.KM 19,838 - OPRAVA PRAHU</t>
  </si>
  <si>
    <t>{da3461d5-40fd-4d05-b48d-030248adfaaf}</t>
  </si>
  <si>
    <t>SO 025 - Ř.KM 20,055 - OPRAVA PRAHU</t>
  </si>
  <si>
    <t>{7e9c6e1e-d8d0-44cf-aa0e-8417b9c3c7ad}</t>
  </si>
  <si>
    <t>16</t>
  </si>
  <si>
    <t>SO 026 - Ř.KM 32,990 - OPRAVA NÁTRŽE</t>
  </si>
  <si>
    <t>{754f0881-0587-45d9-a9bb-6b7460f2c2fe}</t>
  </si>
  <si>
    <t>17</t>
  </si>
  <si>
    <t>SO 027 - Ř.KM 34,114 - OPRAVA SKLUZU</t>
  </si>
  <si>
    <t>{f0f38ce3-7bf1-4a72-b539-3b87bcf92b8c}</t>
  </si>
  <si>
    <t>KRYCÍ LIST SOUPISU PRACÍ</t>
  </si>
  <si>
    <t>Objekt:</t>
  </si>
  <si>
    <t>00 - SO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</si>
  <si>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</si>
  <si>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</si>
  <si>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</si>
  <si>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</si>
  <si>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</si>
  <si>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</si>
  <si>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</si>
  <si>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</si>
  <si>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</si>
  <si>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</si>
  <si>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</si>
  <si>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</si>
  <si>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</si>
  <si>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</si>
  <si>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</si>
  <si>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</si>
  <si>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</si>
  <si>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</si>
  <si>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</si>
  <si>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</si>
  <si>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</si>
  <si>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</si>
  <si>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</si>
  <si>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</si>
  <si>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</si>
  <si>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</si>
  <si>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</si>
  <si>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-460768584</t>
  </si>
  <si>
    <t>P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</si>
  <si>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</si>
  <si>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</si>
  <si>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</si>
  <si>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725342193</t>
  </si>
  <si>
    <t>Poznámka k položce:_x000D_
- zřízení, provoz a likvidace zařízení staveniště, včetně případných přípojek, přístupů, deponií apod._x000D_
- zajištění umístění štítku o povolení stavby</t>
  </si>
  <si>
    <t>3</t>
  </si>
  <si>
    <t>R05</t>
  </si>
  <si>
    <t>Protokolární předání stavbou dotčených pozemků</t>
  </si>
  <si>
    <t>1076543145</t>
  </si>
  <si>
    <t>Poznámka k položce:_x000D_
- včetně komunikací, uvedených do původního stavu, zpět jejich vlastníkům</t>
  </si>
  <si>
    <t>R06</t>
  </si>
  <si>
    <t>Zpracování a předání dokumentace skutečného provedení</t>
  </si>
  <si>
    <t>486771305</t>
  </si>
  <si>
    <t>Poznámka k položce:_x000D_
 včetně kompletní fotodokumentace</t>
  </si>
  <si>
    <t>R07</t>
  </si>
  <si>
    <t>Zajištění všech nezbytných průzkumů nutných pro řádné provádění a dokončení díla</t>
  </si>
  <si>
    <t>512</t>
  </si>
  <si>
    <t>1994135219</t>
  </si>
  <si>
    <t>6</t>
  </si>
  <si>
    <t>R08</t>
  </si>
  <si>
    <t>2 x zkoušky pevnosti, mrazuvzdornosti a průsaků vod u betonových konstrukcí</t>
  </si>
  <si>
    <t>-1135421616</t>
  </si>
  <si>
    <t>Poznámka k položce:_x000D_
- odběr vzorku pro stanovení a zajištění zkoušky krychelné pevnosti_x000D_
- přizvat TDS - odběr na místě na stavbě_x000D_
- zkoušky provedeny akreditovanou laboratoří</t>
  </si>
  <si>
    <t>7</t>
  </si>
  <si>
    <t>R10</t>
  </si>
  <si>
    <t>Záchranný transfer živočichů</t>
  </si>
  <si>
    <t>781507653</t>
  </si>
  <si>
    <t xml:space="preserve">Poznámka k položce:_x000D_
- viz biologické hodnocení záměru_x000D_
</t>
  </si>
  <si>
    <t>8</t>
  </si>
  <si>
    <t>R12</t>
  </si>
  <si>
    <t>Zpracování dílenské dokumentace</t>
  </si>
  <si>
    <t>1463457229</t>
  </si>
  <si>
    <t>Poznámka k položce:_x000D_
- výztuže betonových konstrukcí</t>
  </si>
  <si>
    <t>9</t>
  </si>
  <si>
    <t>R13</t>
  </si>
  <si>
    <t>Vytyčení inženýrských sítí</t>
  </si>
  <si>
    <t>1453720002</t>
  </si>
  <si>
    <t>Poznámka k položce:_x000D_
- vytýčení, zajištění, předání stávajícího vedení včetně veškerých předávacíh protokolů</t>
  </si>
  <si>
    <t>R15</t>
  </si>
  <si>
    <t>Dočasná dopravní opatření</t>
  </si>
  <si>
    <t>-404168338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</si>
  <si>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</si>
  <si>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R16</t>
  </si>
  <si>
    <t>Zajištění plnění povinností dle zák. č. 309/2006 Sb.</t>
  </si>
  <si>
    <t>-611184623</t>
  </si>
  <si>
    <t>Poznámka k položce:_x000D_
- včetně aktualizace plánu BOZP_x000D_
- především opatření vyplívající z plánu BOZP, havarijního a povodňového plánu</t>
  </si>
  <si>
    <t>R17</t>
  </si>
  <si>
    <t>Aktualizace havarijního a povodňového plánu pro celou stavbu</t>
  </si>
  <si>
    <t>369604116</t>
  </si>
  <si>
    <t>Poznámka k položce:_x000D_
- včetně zajištění provádění opatření vyplívajících z tohoto plánu</t>
  </si>
  <si>
    <t>R18</t>
  </si>
  <si>
    <t>Kompletní pasportizace okolních pozemků, komunikací a budov před zahájením stavby</t>
  </si>
  <si>
    <t>-1464698279</t>
  </si>
  <si>
    <t>R21</t>
  </si>
  <si>
    <t>Zajištění biologického dozoru při výstavbě odborně způsobilou osobou</t>
  </si>
  <si>
    <t>1232945018</t>
  </si>
  <si>
    <t>Poznámka k položce:_x000D_
- včetně zajištění všech nezbytných průzkumů nutných pro řádné provádění a dokončení díla</t>
  </si>
  <si>
    <t>R24</t>
  </si>
  <si>
    <t>Odlov ryb</t>
  </si>
  <si>
    <t>1474304726</t>
  </si>
  <si>
    <t>Poznámka k položce:_x000D_
- v opravovaných úsecích toku_x000D_
- předpokládaná cena za slovení jednoho stavebního objektu je 30 000,- Kč</t>
  </si>
  <si>
    <t>R26</t>
  </si>
  <si>
    <t>Zajištění rozborů pro výkopek dle platné legislativy pro jeho následnou manipulaci</t>
  </si>
  <si>
    <t>-26760837</t>
  </si>
  <si>
    <t>01 - SO 011 - Ř.KM 12,251 - OPRAVA SKLUZU</t>
  </si>
  <si>
    <t>HSV - Práce a dodávky HSV</t>
  </si>
  <si>
    <t xml:space="preserve">    VRN - Vedlejší rozpočtové náklady</t>
  </si>
  <si>
    <t xml:space="preserve">    1 - Zemní práce</t>
  </si>
  <si>
    <t xml:space="preserve">    4 - Vodorovné konstrukce</t>
  </si>
  <si>
    <t xml:space="preserve">    998 - Přesun hmot</t>
  </si>
  <si>
    <t>HSV</t>
  </si>
  <si>
    <t>Práce a dodávky HSV</t>
  </si>
  <si>
    <t>R04</t>
  </si>
  <si>
    <t>Zřízení přístupu na stavební objekt, včetně jeho likvidace a navrácení dotčených ploch do původního stavu</t>
  </si>
  <si>
    <t>1555158861</t>
  </si>
  <si>
    <t xml:space="preserve">Poznámka k položce:_x000D_
- rozebrání silničního svodidla v délce 6 m_x000D_
- odstranění vegetace v místě sjezdu a kompletní likvidace dle platné legislativy_x000D_
- zřízení sjezdu 20 x 4 m - geotextílie 300 g/m2_x000D_
                                       - štd fr. 0-63 mm, tl. 0,3 m_x000D_
</t>
  </si>
  <si>
    <t>Zemní práce</t>
  </si>
  <si>
    <t>R11004</t>
  </si>
  <si>
    <t>Převedení vody během stavebních prací po celou dobu stavby - dle zvolené technologie zhotovitele - kompletní dodávka + montáž/demontáž</t>
  </si>
  <si>
    <t>1394886788</t>
  </si>
  <si>
    <t xml:space="preserve">Poznámka k položce:_x000D_
- včetně potřebného čerpání vody ve stavební jámě_x000D_
- včetně případného dodání chybějící zeminy pro hrázky a jejího odvozu_x000D_
</t>
  </si>
  <si>
    <t>122351105</t>
  </si>
  <si>
    <t>Odkopávky a prokopávky nezapažené strojně v hornině třídy těžitelnosti II skupiny 4 přes 500 do 1 000 m3</t>
  </si>
  <si>
    <t>m3</t>
  </si>
  <si>
    <t>2059681149</t>
  </si>
  <si>
    <t>Online PSC</t>
  </si>
  <si>
    <t>https://podminky.urs.cz/item/CS_URS_2023_02/122351105</t>
  </si>
  <si>
    <t>VV</t>
  </si>
  <si>
    <t>"opevnění břehů - 40%"(28,5*1,25+28,5*1,25)*0,4</t>
  </si>
  <si>
    <t>"tůně ve dně"20*1+20*1</t>
  </si>
  <si>
    <t>Součet</t>
  </si>
  <si>
    <t>132351104</t>
  </si>
  <si>
    <t>Hloubení nezapažených rýh šířky do 800 mm strojně s urovnáním dna do předepsaného profilu a spádu v hornině třídy těžitelnosti II skupiny 4 přes 100 m3</t>
  </si>
  <si>
    <t>-1085064832</t>
  </si>
  <si>
    <t>https://podminky.urs.cz/item/CS_URS_2023_02/132351104</t>
  </si>
  <si>
    <t>"zapuštěná patka"28,5*1+28,5*1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</si>
  <si>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</si>
  <si>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</si>
  <si>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-1276874326</t>
  </si>
  <si>
    <t>https://podminky.urs.cz/item/CS_URS_2023_02/162751137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</si>
  <si>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</si>
  <si>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</si>
  <si>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268677429</t>
  </si>
  <si>
    <t>https://podminky.urs.cz/item/CS_URS_2023_02/162751139</t>
  </si>
  <si>
    <t>125,5*30 'Přepočtené koeficientem množství</t>
  </si>
  <si>
    <t>167151112</t>
  </si>
  <si>
    <t>Nakládání, skládání a překládání neulehlého výkopku nebo sypaniny strojně nakládání, množství přes 100 m3, z hornin třídy těžitelnosti II, skupiny 4 a 5</t>
  </si>
  <si>
    <t>-216272441</t>
  </si>
  <si>
    <t>https://podminky.urs.cz/item/CS_URS_2023_02/167151112</t>
  </si>
  <si>
    <t>Poznámka k položce:_x000D_
- ohrázkování stavebního prostoru_x000D_
- použito 2 x - provádění na dvě etapy</t>
  </si>
  <si>
    <t>125,5*2 'Přepočtené koeficientem množství</t>
  </si>
  <si>
    <t>171151112</t>
  </si>
  <si>
    <t>Uložení sypanin do násypů strojně s rozprostřením sypaniny ve vrstvách a s hrubým urovnáním zhutněných z hornin nesoudržných kamenitých</t>
  </si>
  <si>
    <t>306102078</t>
  </si>
  <si>
    <t>https://podminky.urs.cz/item/CS_URS_2023_02/171151112</t>
  </si>
  <si>
    <t>171251201</t>
  </si>
  <si>
    <t>Uložení sypaniny na skládky nebo meziskládky bez hutnění s upravením uložené sypaniny do předepsaného tvaru</t>
  </si>
  <si>
    <t>1589230716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</si>
  <si>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</si>
  <si>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</si>
  <si>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</si>
  <si>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t</t>
  </si>
  <si>
    <t>110816211</t>
  </si>
  <si>
    <t>https://podminky.urs.cz/item/CS_URS_2023_02/171201221</t>
  </si>
  <si>
    <t>125,5*2,1 'Přepočtené koeficientem množství</t>
  </si>
  <si>
    <t>182151112</t>
  </si>
  <si>
    <t>Svahování trvalých svahů do projektovaných profilů strojně s potřebným přemístěním výkopku při svahování v zářezech v hornině třídy těžitelnosti II, skupiny 4 a 5</t>
  </si>
  <si>
    <t>m2</t>
  </si>
  <si>
    <t>333166609</t>
  </si>
  <si>
    <t>https://podminky.urs.cz/item/CS_URS_2023_02/182151112</t>
  </si>
  <si>
    <t>"pod opevnění břehů"28,5*2,5+28,5*2,5</t>
  </si>
  <si>
    <t>Vodorovné konstrukce</t>
  </si>
  <si>
    <t>462513169</t>
  </si>
  <si>
    <t>Zához z lomového kamene neupraveného provedený ze břehu nebo z lešení, do sucha nebo do vody záhozového, hmotnost jednotlivých kamenů přes 200 do 500 kg Příplatek k ceně za urovnání líce záhozu</t>
  </si>
  <si>
    <t>-1121769997</t>
  </si>
  <si>
    <t>https://podminky.urs.cz/item/CS_URS_2023_02/462513169</t>
  </si>
  <si>
    <t>"opevnění ve dně"23*3+23*1</t>
  </si>
  <si>
    <t>462514161</t>
  </si>
  <si>
    <t>Zához z lomového kamene neupraveného provedený ze břehu nebo z lešení, do sucha nebo do vody záhozového, hmotnost jednotlivých kamenů přes 500 kg bez výplně mezer</t>
  </si>
  <si>
    <t>-452412599</t>
  </si>
  <si>
    <t>https://podminky.urs.cz/item/CS_URS_2023_02/462514161</t>
  </si>
  <si>
    <t>"opevnění ve dně - 50%"(23*3+23*1)*0,5</t>
  </si>
  <si>
    <t>R46001</t>
  </si>
  <si>
    <t>Zához z lomového kamene neupraveného provedený ze břehu</t>
  </si>
  <si>
    <t>-637375704</t>
  </si>
  <si>
    <t>Poznámka k položce:_x000D_
- vychází z položky 462514161_x000D_
- bez dodání kamene, použití stávajícího kamene z konstrukce_x000D_
- včetně manipulace s kamenem na stavebním objektu a umístění do nové konstrukce_x000D_
- po odkopávkách provedení třídění vhodného lomového kamene_x000D_
- velikost a tvar kamene bude odsouhlasen TDS stavby_x000D_
- provedení konstrukce dle TP investora</t>
  </si>
  <si>
    <t>463211158</t>
  </si>
  <si>
    <t>Rovnanina z lomového kamene neupraveného pro podélné i příčné objekty objemu přes 3 m3 z kamene tříděného, s urovnáním líce a vyklínováním spár úlomky kamene hmotnost jednotlivých kamenů přes 500 kg</t>
  </si>
  <si>
    <t>1370959940</t>
  </si>
  <si>
    <t>https://podminky.urs.cz/item/CS_URS_2023_02/463211158</t>
  </si>
  <si>
    <t>"opevnění břehů - 50%"(28,5*1,25+28,5*1,25)*0,5</t>
  </si>
  <si>
    <t>"těleso skluzu - 40%"(169*0,6)*0,4</t>
  </si>
  <si>
    <t>R46002</t>
  </si>
  <si>
    <t xml:space="preserve">Rovnanina z lomového kamene neupraveného pro podélné i příčné objekty </t>
  </si>
  <si>
    <t>-1934034474</t>
  </si>
  <si>
    <t>Poznámka k položce:_x000D_
- vychází z položky 463211158_x000D_
- bez dodání kamene, použití stávajcího kamene z opevnění_x000D_
- včetně manipulace s kamenem v rámci stavebního objektu a umístění do nové konstrukce_x000D_
- po odkopávkách provedení třídění vhodného lomového kamene_x000D_
- velikost a tvar kamene bude odsouhlasen TDS stavby_x000D_
- provedení konstrukce dle TP investora</t>
  </si>
  <si>
    <t>"těleso skluzu - 60%"(169*0,6)*0,6</t>
  </si>
  <si>
    <t>998</t>
  </si>
  <si>
    <t>Přesun hmot</t>
  </si>
  <si>
    <t>998332011</t>
  </si>
  <si>
    <t>Přesun hmot pro úpravy vodních toků a kanály, hráze rybníků apod. dopravní vzdálenost do 500 m</t>
  </si>
  <si>
    <t>593279330</t>
  </si>
  <si>
    <t>https://podminky.urs.cz/item/CS_URS_2023_02/998332011</t>
  </si>
  <si>
    <t>02 - SO 012 - Ř.KM 12,868 - OPRAVA SKLUZU</t>
  </si>
  <si>
    <t>-2111779454</t>
  </si>
  <si>
    <t xml:space="preserve">Poznámka k položce:_x000D_
- rozebrání silničního svodidla v délce 6 m_x000D_
- odstranění vegetace v místě sjezdu_x000D_
- zřízení sjezdu 20 x 3 m - geotextílie 300 g/m2_x000D_
                                       - štd fr. 0-63 mm, tl. 0,3 m_x000D_
</t>
  </si>
  <si>
    <t>-1150850554</t>
  </si>
  <si>
    <t>-624471607</t>
  </si>
  <si>
    <t>"opevnění břehů - 50%"(26,5*1,25+26,5*1,25)*0,5</t>
  </si>
  <si>
    <t>-556881286</t>
  </si>
  <si>
    <t>"zapuštěná patka"26,5*1+26,5*1</t>
  </si>
  <si>
    <t>229211484</t>
  </si>
  <si>
    <t>-1250529857</t>
  </si>
  <si>
    <t>126,125*30 'Přepočtené koeficientem množství</t>
  </si>
  <si>
    <t>-1727290172</t>
  </si>
  <si>
    <t>126,125*2 'Přepočtené koeficientem množství</t>
  </si>
  <si>
    <t>-1745074961</t>
  </si>
  <si>
    <t>-1885614904</t>
  </si>
  <si>
    <t>-1864788544</t>
  </si>
  <si>
    <t>126,125*2,1 'Přepočtené koeficientem množství</t>
  </si>
  <si>
    <t>514925888</t>
  </si>
  <si>
    <t>"pod opevnění břehů"26,5*2,5+26,5*2,5</t>
  </si>
  <si>
    <t>1386863491</t>
  </si>
  <si>
    <t>"opevnění ve dně"19,4*2,6+22,4*1</t>
  </si>
  <si>
    <t>-2021901982</t>
  </si>
  <si>
    <t>"opevnění ve dně - 60%"(19,4*2,6+22,4*1)*0,6</t>
  </si>
  <si>
    <t>1585319135</t>
  </si>
  <si>
    <t>"opevnění ve dně - 40%"(19,4*2,6+22,4*1)*0,4</t>
  </si>
  <si>
    <t>1690061534</t>
  </si>
  <si>
    <t>"těleso skluzu - 60%"(116,5*0,6)*0,6</t>
  </si>
  <si>
    <t>-1200356846</t>
  </si>
  <si>
    <t>"těleso skluzu - 40%"(116,5*0,6)*0,4</t>
  </si>
  <si>
    <t>-2103795269</t>
  </si>
  <si>
    <t>03 - SO 013 - Ř.KM 23,812 - OPRAVA SKLUZU</t>
  </si>
  <si>
    <t xml:space="preserve">    9 - Ostatní konstrukce a práce, bourání</t>
  </si>
  <si>
    <t xml:space="preserve">    997 - Přesun sutě</t>
  </si>
  <si>
    <t>999533832</t>
  </si>
  <si>
    <t xml:space="preserve">Poznámka k položce:_x000D_
- přístup veden po stávající komunikaci investora dl. 135 m - pomístná oprava komunikace dosypáním výmolů_x000D_
- ochrana povrchu stávající cyklostezky v délce 10 m, použití ocelových nebo betonových panelů_x000D_
- odstranění vegetace v místě sjezdu_x000D_
- zřízení sjezdu 100 x 3 m - geotextílie 300 g/m2_x000D_
                                         - štd fr. 0-63 mm, tl. 0,3 m_x000D_
</t>
  </si>
  <si>
    <t>490084997</t>
  </si>
  <si>
    <t>112152311</t>
  </si>
  <si>
    <t>Odkorňování kmenů škrabákem jehličnatých smrk, jedle do hněda v době mízy průměrná hmotnatost do 0,09 m3</t>
  </si>
  <si>
    <t>34706317</t>
  </si>
  <si>
    <t>https://podminky.urs.cz/item/CS_URS_2023_02/112152311</t>
  </si>
  <si>
    <t>"práh"2*3,14*0,15*0,15*21,4</t>
  </si>
  <si>
    <t>1436913974</t>
  </si>
  <si>
    <t>"opevnění břehů - 50%"(36,3*1,25+52*0,6)*0,5</t>
  </si>
  <si>
    <t>1403448607</t>
  </si>
  <si>
    <t>"zapuštěná patka"36,3*1+36,3*1</t>
  </si>
  <si>
    <t>1045720094</t>
  </si>
  <si>
    <t>591762411</t>
  </si>
  <si>
    <t>150,888*30 'Přepočtené koeficientem množství</t>
  </si>
  <si>
    <t>-2142006065</t>
  </si>
  <si>
    <t>150,888*2 'Přepočtené koeficientem množství</t>
  </si>
  <si>
    <t>-2083950119</t>
  </si>
  <si>
    <t>-571990890</t>
  </si>
  <si>
    <t>150,888*2,1 'Přepočtené koeficientem množství</t>
  </si>
  <si>
    <t>1571416142</t>
  </si>
  <si>
    <t>-399900775</t>
  </si>
  <si>
    <t>"pod opevnění břehů"36,3*2,5+52*1,2</t>
  </si>
  <si>
    <t>451317123</t>
  </si>
  <si>
    <t>Podklad pod dlažbu z betonu prostého pro prostředí s mrazovými cykly tř. C 30/37 tl. přes 150 do 200 mm</t>
  </si>
  <si>
    <t>1339818949</t>
  </si>
  <si>
    <t>https://podminky.urs.cz/item/CS_URS_2023_02/451317123</t>
  </si>
  <si>
    <t>"oprava stávající dlažby - 15%"126*0,15</t>
  </si>
  <si>
    <t>182576157</t>
  </si>
  <si>
    <t>"opevnění ve dně"85*1+15,7*1+15,8*1</t>
  </si>
  <si>
    <t>79527925</t>
  </si>
  <si>
    <t>"opevnění ve dně"85*0,8+15,7*1,7+15,8*2,4</t>
  </si>
  <si>
    <t>465511514</t>
  </si>
  <si>
    <t>Dlažba z lomového kamene upraveného vodorovná nebo plocha ve sklonu do 1:2 s dodáním hmot do cementové malty, s vyplněním spár a s vyspárováním cementovou maltou v ploše do 20 m2, tl. 400 mm</t>
  </si>
  <si>
    <t>533514419</t>
  </si>
  <si>
    <t>https://podminky.urs.cz/item/CS_URS_2023_02/465511514</t>
  </si>
  <si>
    <t>111796155</t>
  </si>
  <si>
    <t>"těleso skluzu - 60%"212*0,6</t>
  </si>
  <si>
    <t>18</t>
  </si>
  <si>
    <t>1739719882</t>
  </si>
  <si>
    <t>"těleso skluzu - 40%"212*0,4</t>
  </si>
  <si>
    <t>19</t>
  </si>
  <si>
    <t>R46003</t>
  </si>
  <si>
    <t>Dřevěný stupeň z výřezů stavebních Ø 300 mm, upevněných svorníky, kovanými hřeby a závitovými tyčemi, na důlní kolejničky délky 2,5 m v osové vzdálenosti 2,0 m s přitesáním ložních ploch</t>
  </si>
  <si>
    <t>-63930247</t>
  </si>
  <si>
    <t>Poznámka k položce:_x000D_
- vychází z položky 467953111</t>
  </si>
  <si>
    <t>"práh z kulatiny"21,4*0,6</t>
  </si>
  <si>
    <t>Ostatní konstrukce a práce, bourání</t>
  </si>
  <si>
    <t>20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</si>
  <si>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</si>
  <si>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</si>
  <si>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-1971838591</t>
  </si>
  <si>
    <t>https://podminky.urs.cz/item/CS_URS_2023_02/938903111</t>
  </si>
  <si>
    <t>"oprava stávající dlažby - 85%"0,85*126</t>
  </si>
  <si>
    <t>985131111</t>
  </si>
  <si>
    <t>Očištění ploch stěn, rubu kleneb a podlah tlakovou vodou</t>
  </si>
  <si>
    <t>-758886265</t>
  </si>
  <si>
    <t>https://podminky.urs.cz/item/CS_URS_2023_02/985131111</t>
  </si>
  <si>
    <t>Poznámka k položce:_x000D_
- očištění před zahájením opravy dlažby_x000D_
- očištění po provedeném vyškrábání spár</t>
  </si>
  <si>
    <t>"oprava stávající dlažby"2*126</t>
  </si>
  <si>
    <t>22</t>
  </si>
  <si>
    <t>985232111</t>
  </si>
  <si>
    <t>Hloubkové spárování zdiva hloubky přes 40 do 80 mm aktivovanou maltou délky spáry na 1 m2 upravované plochy do 6 m</t>
  </si>
  <si>
    <t>1232123335</t>
  </si>
  <si>
    <t>https://podminky.urs.cz/item/CS_URS_2023_02/985232111</t>
  </si>
  <si>
    <t>"oprava stávající dlažby"126</t>
  </si>
  <si>
    <t>23</t>
  </si>
  <si>
    <t>985233111</t>
  </si>
  <si>
    <t>Úprava spár po spárování zdiva kamenného nebo cihelného délky spáry na 1 m2 upravované plochy do 6 m uhlazením</t>
  </si>
  <si>
    <t>-114015122</t>
  </si>
  <si>
    <t>https://podminky.urs.cz/item/CS_URS_2023_02/985233111</t>
  </si>
  <si>
    <t>24</t>
  </si>
  <si>
    <t>R98001</t>
  </si>
  <si>
    <t>Příplatek za použití spárovací hmoty</t>
  </si>
  <si>
    <t>846846386</t>
  </si>
  <si>
    <t>Poznámka k položce:_x000D_
- spárovací hmota pro vrchní 3 cm výplně spár_x000D_
- 1-komponentní reprofilační malta s cementovým pojivem, zušlechtěná úmělými vlákny, splňující požadavky ČSN EN 1504-03 třídy R4</t>
  </si>
  <si>
    <t>997</t>
  </si>
  <si>
    <t>Přesun sutě</t>
  </si>
  <si>
    <t>25</t>
  </si>
  <si>
    <t>997002511</t>
  </si>
  <si>
    <t>Vodorovné přemístění suti a vybouraných hmot bez naložení, se složením a hrubým urovnáním na vzdálenost do 1 km</t>
  </si>
  <si>
    <t>1014196588</t>
  </si>
  <si>
    <t>https://podminky.urs.cz/item/CS_URS_2023_02/997002511</t>
  </si>
  <si>
    <t>26</t>
  </si>
  <si>
    <t>997002519</t>
  </si>
  <si>
    <t>Vodorovné přemístění suti a vybouraných hmot bez naložení, se složením a hrubým urovnáním Příplatek k ceně za každý další i započatý 1 km přes 1 km</t>
  </si>
  <si>
    <t>1445084930</t>
  </si>
  <si>
    <t>https://podminky.urs.cz/item/CS_URS_2023_02/997002519</t>
  </si>
  <si>
    <t>1,928*39 'Přepočtené koeficientem množství</t>
  </si>
  <si>
    <t>27</t>
  </si>
  <si>
    <t>997013601</t>
  </si>
  <si>
    <t>Poplatek za uložení stavebního odpadu na skládce (skládkovné) z prostého betonu zatříděného do Katalogu odpadů pod kódem 17 01 01</t>
  </si>
  <si>
    <t>642558846</t>
  </si>
  <si>
    <t>https://podminky.urs.cz/item/CS_URS_2023_02/997013601</t>
  </si>
  <si>
    <t>1,928*19 'Přepočtené koeficientem množství</t>
  </si>
  <si>
    <t>28</t>
  </si>
  <si>
    <t>-1826442941</t>
  </si>
  <si>
    <t xml:space="preserve">    3 - Svislé a kompletní konstrukce</t>
  </si>
  <si>
    <t>Svislé a kompletní konstrukce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</si>
  <si>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</si>
  <si>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</si>
  <si>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https://podminky.urs.cz/item/CS_URS_2023_02/321213345</t>
  </si>
  <si>
    <t>11 - SO 021 - Ř.KM 12,491 - OPRAVA SKLUZU</t>
  </si>
  <si>
    <t>-183551373</t>
  </si>
  <si>
    <t>2019125459</t>
  </si>
  <si>
    <t>2054207725</t>
  </si>
  <si>
    <t>"opevnění břehů - 70%"36,3*0,5+59*0,5</t>
  </si>
  <si>
    <t>-530456541</t>
  </si>
  <si>
    <t>"zapuštěná patka"10*1+17,15*1</t>
  </si>
  <si>
    <t>1334671386</t>
  </si>
  <si>
    <t>224725365</t>
  </si>
  <si>
    <t>114,8*30 'Přepočtené koeficientem množství</t>
  </si>
  <si>
    <t>-573336274</t>
  </si>
  <si>
    <t>114,8*2 'Přepočtené koeficientem množství</t>
  </si>
  <si>
    <t>1943992899</t>
  </si>
  <si>
    <t>1485554439</t>
  </si>
  <si>
    <t>114,8*2,1 'Přepočtené koeficientem množství</t>
  </si>
  <si>
    <t>-437970297</t>
  </si>
  <si>
    <t>1806769425</t>
  </si>
  <si>
    <t>"pod opevnění břehů"36,3+59</t>
  </si>
  <si>
    <t>-419363325</t>
  </si>
  <si>
    <t>"kamenná patka - 40%"(2*13*1,7*0,5)*0,4</t>
  </si>
  <si>
    <t>-2100162241</t>
  </si>
  <si>
    <t>"dlažba - 20%"(2*13*3)*0,2</t>
  </si>
  <si>
    <t>288201827</t>
  </si>
  <si>
    <t>"opevnění ve dně"22,35*1+22,35*3</t>
  </si>
  <si>
    <t>1352391383</t>
  </si>
  <si>
    <t>"opevnění ve dně - 70%"(22,35*1+22,35*3)*0,7</t>
  </si>
  <si>
    <t>-937404809</t>
  </si>
  <si>
    <t>"opevnění ve dne - 30%"(22,35*1+22,35*3)*0,3</t>
  </si>
  <si>
    <t>-1086700946</t>
  </si>
  <si>
    <t>"opevnění břehů - 70%"(36,3*0,5+59*0,5)*0,7</t>
  </si>
  <si>
    <t>"těleso skluzu - 50%"(22,35*7,65*0,6)*0,5</t>
  </si>
  <si>
    <t>1319149006</t>
  </si>
  <si>
    <t>"opevnění břehů - 30%"(36,3*0,5+59*0,5)*0,3</t>
  </si>
  <si>
    <t>1290894731</t>
  </si>
  <si>
    <t>-2127686496</t>
  </si>
  <si>
    <t>"dlažba na břehu - 80%"(2*13*3)*0,8</t>
  </si>
  <si>
    <t>"kamenná patka - 60%"(2*13*1,7)*0,6</t>
  </si>
  <si>
    <t>1720282162</t>
  </si>
  <si>
    <t>"dlažba na břehu"2*13*3</t>
  </si>
  <si>
    <t>"kamenná patka"2*13*1,7</t>
  </si>
  <si>
    <t>-1849842313</t>
  </si>
  <si>
    <t>1880654258</t>
  </si>
  <si>
    <t>-945432323</t>
  </si>
  <si>
    <t>-410191613</t>
  </si>
  <si>
    <t>920886063</t>
  </si>
  <si>
    <t>1,601*39 'Přepočtené koeficientem množství</t>
  </si>
  <si>
    <t>-1867615042</t>
  </si>
  <si>
    <t>-1923395124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</si>
</sst>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0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998332011" TargetMode="External"/><Relationship Id="rId3" Type="http://schemas.openxmlformats.org/officeDocument/2006/relationships/hyperlink" Target="https://podminky.urs.cz/item/CS_URS_2023_02/162751137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463211158" TargetMode="External"/><Relationship Id="rId2" Type="http://schemas.openxmlformats.org/officeDocument/2006/relationships/hyperlink" Target="https://podminky.urs.cz/item/CS_URS_2023_02/132351104" TargetMode="External"/><Relationship Id="rId1" Type="http://schemas.openxmlformats.org/officeDocument/2006/relationships/hyperlink" Target="https://podminky.urs.cz/item/CS_URS_2023_02/122351105" TargetMode="External"/><Relationship Id="rId6" Type="http://schemas.openxmlformats.org/officeDocument/2006/relationships/hyperlink" Target="https://podminky.urs.cz/item/CS_URS_2023_02/171151112" TargetMode="External"/><Relationship Id="rId11" Type="http://schemas.openxmlformats.org/officeDocument/2006/relationships/hyperlink" Target="https://podminky.urs.cz/item/CS_URS_2023_02/462514161" TargetMode="External"/><Relationship Id="rId5" Type="http://schemas.openxmlformats.org/officeDocument/2006/relationships/hyperlink" Target="https://podminky.urs.cz/item/CS_URS_2023_02/167151112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2/462513169" TargetMode="External"/><Relationship Id="rId4" Type="http://schemas.openxmlformats.org/officeDocument/2006/relationships/hyperlink" Target="https://podminky.urs.cz/item/CS_URS_2023_02/162751139" TargetMode="External"/><Relationship Id="rId9" Type="http://schemas.openxmlformats.org/officeDocument/2006/relationships/hyperlink" Target="https://podminky.urs.cz/item/CS_URS_2023_02/182151112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998332011" TargetMode="External"/><Relationship Id="rId3" Type="http://schemas.openxmlformats.org/officeDocument/2006/relationships/hyperlink" Target="https://podminky.urs.cz/item/CS_URS_2023_02/162751137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463211158" TargetMode="External"/><Relationship Id="rId2" Type="http://schemas.openxmlformats.org/officeDocument/2006/relationships/hyperlink" Target="https://podminky.urs.cz/item/CS_URS_2023_02/132351104" TargetMode="External"/><Relationship Id="rId1" Type="http://schemas.openxmlformats.org/officeDocument/2006/relationships/hyperlink" Target="https://podminky.urs.cz/item/CS_URS_2023_02/122351105" TargetMode="External"/><Relationship Id="rId6" Type="http://schemas.openxmlformats.org/officeDocument/2006/relationships/hyperlink" Target="https://podminky.urs.cz/item/CS_URS_2023_02/171151112" TargetMode="External"/><Relationship Id="rId11" Type="http://schemas.openxmlformats.org/officeDocument/2006/relationships/hyperlink" Target="https://podminky.urs.cz/item/CS_URS_2023_02/462514161" TargetMode="External"/><Relationship Id="rId5" Type="http://schemas.openxmlformats.org/officeDocument/2006/relationships/hyperlink" Target="https://podminky.urs.cz/item/CS_URS_2023_02/167151112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3_02/462513169" TargetMode="External"/><Relationship Id="rId4" Type="http://schemas.openxmlformats.org/officeDocument/2006/relationships/hyperlink" Target="https://podminky.urs.cz/item/CS_URS_2023_02/162751139" TargetMode="External"/><Relationship Id="rId9" Type="http://schemas.openxmlformats.org/officeDocument/2006/relationships/hyperlink" Target="https://podminky.urs.cz/item/CS_URS_2023_02/182151112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462514161" TargetMode="External"/><Relationship Id="rId18" Type="http://schemas.openxmlformats.org/officeDocument/2006/relationships/hyperlink" Target="https://podminky.urs.cz/item/CS_URS_2023_02/985232111" TargetMode="External"/><Relationship Id="rId3" Type="http://schemas.openxmlformats.org/officeDocument/2006/relationships/hyperlink" Target="https://podminky.urs.cz/item/CS_URS_2023_02/132351104" TargetMode="External"/><Relationship Id="rId21" Type="http://schemas.openxmlformats.org/officeDocument/2006/relationships/hyperlink" Target="https://podminky.urs.cz/item/CS_URS_2023_02/997002519" TargetMode="External"/><Relationship Id="rId7" Type="http://schemas.openxmlformats.org/officeDocument/2006/relationships/hyperlink" Target="https://podminky.urs.cz/item/CS_URS_2023_02/171151112" TargetMode="External"/><Relationship Id="rId12" Type="http://schemas.openxmlformats.org/officeDocument/2006/relationships/hyperlink" Target="https://podminky.urs.cz/item/CS_URS_2023_02/462513169" TargetMode="External"/><Relationship Id="rId17" Type="http://schemas.openxmlformats.org/officeDocument/2006/relationships/hyperlink" Target="https://podminky.urs.cz/item/CS_URS_2023_02/985131111" TargetMode="External"/><Relationship Id="rId25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122351105" TargetMode="External"/><Relationship Id="rId16" Type="http://schemas.openxmlformats.org/officeDocument/2006/relationships/hyperlink" Target="https://podminky.urs.cz/item/CS_URS_2023_02/938903111" TargetMode="External"/><Relationship Id="rId20" Type="http://schemas.openxmlformats.org/officeDocument/2006/relationships/hyperlink" Target="https://podminky.urs.cz/item/CS_URS_2023_02/997002511" TargetMode="External"/><Relationship Id="rId1" Type="http://schemas.openxmlformats.org/officeDocument/2006/relationships/hyperlink" Target="https://podminky.urs.cz/item/CS_URS_2023_02/112152311" TargetMode="External"/><Relationship Id="rId6" Type="http://schemas.openxmlformats.org/officeDocument/2006/relationships/hyperlink" Target="https://podminky.urs.cz/item/CS_URS_2023_02/167151112" TargetMode="External"/><Relationship Id="rId11" Type="http://schemas.openxmlformats.org/officeDocument/2006/relationships/hyperlink" Target="https://podminky.urs.cz/item/CS_URS_2023_02/451317123" TargetMode="External"/><Relationship Id="rId24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3_02/162751139" TargetMode="External"/><Relationship Id="rId15" Type="http://schemas.openxmlformats.org/officeDocument/2006/relationships/hyperlink" Target="https://podminky.urs.cz/item/CS_URS_2023_02/463211158" TargetMode="External"/><Relationship Id="rId23" Type="http://schemas.openxmlformats.org/officeDocument/2006/relationships/hyperlink" Target="https://podminky.urs.cz/item/CS_URS_2023_02/998332011" TargetMode="External"/><Relationship Id="rId10" Type="http://schemas.openxmlformats.org/officeDocument/2006/relationships/hyperlink" Target="https://podminky.urs.cz/item/CS_URS_2023_02/182151112" TargetMode="External"/><Relationship Id="rId19" Type="http://schemas.openxmlformats.org/officeDocument/2006/relationships/hyperlink" Target="https://podminky.urs.cz/item/CS_URS_2023_02/985233111" TargetMode="External"/><Relationship Id="rId4" Type="http://schemas.openxmlformats.org/officeDocument/2006/relationships/hyperlink" Target="https://podminky.urs.cz/item/CS_URS_2023_02/162751137" TargetMode="External"/><Relationship Id="rId9" Type="http://schemas.openxmlformats.org/officeDocument/2006/relationships/hyperlink" Target="https://podminky.urs.cz/item/CS_URS_2023_02/171251201" TargetMode="External"/><Relationship Id="rId14" Type="http://schemas.openxmlformats.org/officeDocument/2006/relationships/hyperlink" Target="https://podminky.urs.cz/item/CS_URS_2023_02/465511514" TargetMode="External"/><Relationship Id="rId22" Type="http://schemas.openxmlformats.org/officeDocument/2006/relationships/hyperlink" Target="https://podminky.urs.cz/item/CS_URS_2023_02/99701360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51201" TargetMode="External"/><Relationship Id="rId13" Type="http://schemas.openxmlformats.org/officeDocument/2006/relationships/hyperlink" Target="https://podminky.urs.cz/item/CS_URS_2023_02/462514161" TargetMode="External"/><Relationship Id="rId18" Type="http://schemas.openxmlformats.org/officeDocument/2006/relationships/hyperlink" Target="https://podminky.urs.cz/item/CS_URS_2023_02/985232111" TargetMode="External"/><Relationship Id="rId3" Type="http://schemas.openxmlformats.org/officeDocument/2006/relationships/hyperlink" Target="https://podminky.urs.cz/item/CS_URS_2023_02/162751137" TargetMode="External"/><Relationship Id="rId21" Type="http://schemas.openxmlformats.org/officeDocument/2006/relationships/hyperlink" Target="https://podminky.urs.cz/item/CS_URS_2023_02/997002519" TargetMode="External"/><Relationship Id="rId7" Type="http://schemas.openxmlformats.org/officeDocument/2006/relationships/hyperlink" Target="https://podminky.urs.cz/item/CS_URS_2023_02/171201221" TargetMode="External"/><Relationship Id="rId12" Type="http://schemas.openxmlformats.org/officeDocument/2006/relationships/hyperlink" Target="https://podminky.urs.cz/item/CS_URS_2023_02/462513169" TargetMode="External"/><Relationship Id="rId17" Type="http://schemas.openxmlformats.org/officeDocument/2006/relationships/hyperlink" Target="https://podminky.urs.cz/item/CS_URS_2023_02/985131111" TargetMode="External"/><Relationship Id="rId25" Type="http://schemas.openxmlformats.org/officeDocument/2006/relationships/drawing" Target="../drawings/drawing6.xml"/><Relationship Id="rId2" Type="http://schemas.openxmlformats.org/officeDocument/2006/relationships/hyperlink" Target="https://podminky.urs.cz/item/CS_URS_2023_02/132351104" TargetMode="External"/><Relationship Id="rId16" Type="http://schemas.openxmlformats.org/officeDocument/2006/relationships/hyperlink" Target="https://podminky.urs.cz/item/CS_URS_2023_02/938903111" TargetMode="External"/><Relationship Id="rId20" Type="http://schemas.openxmlformats.org/officeDocument/2006/relationships/hyperlink" Target="https://podminky.urs.cz/item/CS_URS_2023_02/997002511" TargetMode="External"/><Relationship Id="rId1" Type="http://schemas.openxmlformats.org/officeDocument/2006/relationships/hyperlink" Target="https://podminky.urs.cz/item/CS_URS_2023_02/122351105" TargetMode="External"/><Relationship Id="rId6" Type="http://schemas.openxmlformats.org/officeDocument/2006/relationships/hyperlink" Target="https://podminky.urs.cz/item/CS_URS_2023_02/171151112" TargetMode="External"/><Relationship Id="rId11" Type="http://schemas.openxmlformats.org/officeDocument/2006/relationships/hyperlink" Target="https://podminky.urs.cz/item/CS_URS_2023_02/451317123" TargetMode="External"/><Relationship Id="rId24" Type="http://schemas.openxmlformats.org/officeDocument/2006/relationships/printerSettings" Target="../printerSettings/printerSettings6.bin"/><Relationship Id="rId5" Type="http://schemas.openxmlformats.org/officeDocument/2006/relationships/hyperlink" Target="https://podminky.urs.cz/item/CS_URS_2023_02/167151112" TargetMode="External"/><Relationship Id="rId15" Type="http://schemas.openxmlformats.org/officeDocument/2006/relationships/hyperlink" Target="https://podminky.urs.cz/item/CS_URS_2023_02/465511514" TargetMode="External"/><Relationship Id="rId23" Type="http://schemas.openxmlformats.org/officeDocument/2006/relationships/hyperlink" Target="https://podminky.urs.cz/item/CS_URS_2023_02/998332011" TargetMode="External"/><Relationship Id="rId10" Type="http://schemas.openxmlformats.org/officeDocument/2006/relationships/hyperlink" Target="https://podminky.urs.cz/item/CS_URS_2023_02/321213345" TargetMode="External"/><Relationship Id="rId19" Type="http://schemas.openxmlformats.org/officeDocument/2006/relationships/hyperlink" Target="https://podminky.urs.cz/item/CS_URS_2023_02/985233111" TargetMode="External"/><Relationship Id="rId4" Type="http://schemas.openxmlformats.org/officeDocument/2006/relationships/hyperlink" Target="https://podminky.urs.cz/item/CS_URS_2023_02/162751139" TargetMode="External"/><Relationship Id="rId9" Type="http://schemas.openxmlformats.org/officeDocument/2006/relationships/hyperlink" Target="https://podminky.urs.cz/item/CS_URS_2023_02/182151112" TargetMode="External"/><Relationship Id="rId14" Type="http://schemas.openxmlformats.org/officeDocument/2006/relationships/hyperlink" Target="https://podminky.urs.cz/item/CS_URS_2023_02/463211158" TargetMode="External"/><Relationship Id="rId22" Type="http://schemas.openxmlformats.org/officeDocument/2006/relationships/hyperlink" Target="https://podminky.urs.cz/item/CS_URS_2023_02/9970136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5"/>
  <sheetViews>
    <sheetView showGridLines="0" tabSelected="1" topLeftCell="A19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1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8"/>
      <c r="BE5" s="18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8"/>
      <c r="BE6" s="189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19</v>
      </c>
      <c r="AR7" s="18"/>
      <c r="BE7" s="189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189"/>
      <c r="BS8" s="15" t="s">
        <v>6</v>
      </c>
    </row>
    <row r="9" spans="1:74" ht="14.45" customHeight="1">
      <c r="B9" s="18"/>
      <c r="AR9" s="18"/>
      <c r="BE9" s="189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27</v>
      </c>
      <c r="AR10" s="18"/>
      <c r="BE10" s="189"/>
      <c r="BS10" s="15" t="s">
        <v>6</v>
      </c>
    </row>
    <row r="11" spans="1:74" ht="18.399999999999999" customHeight="1">
      <c r="B11" s="18"/>
      <c r="E11" s="23" t="s">
        <v>28</v>
      </c>
      <c r="AK11" s="25" t="s">
        <v>29</v>
      </c>
      <c r="AN11" s="23" t="s">
        <v>30</v>
      </c>
      <c r="AR11" s="18"/>
      <c r="BE11" s="189"/>
      <c r="BS11" s="15" t="s">
        <v>6</v>
      </c>
    </row>
    <row r="12" spans="1:74" ht="6.95" customHeight="1">
      <c r="B12" s="18"/>
      <c r="AR12" s="18"/>
      <c r="BE12" s="189"/>
      <c r="BS12" s="15" t="s">
        <v>6</v>
      </c>
    </row>
    <row r="13" spans="1:74" ht="12" customHeight="1">
      <c r="B13" s="18"/>
      <c r="D13" s="25" t="s">
        <v>31</v>
      </c>
      <c r="AK13" s="25" t="s">
        <v>26</v>
      </c>
      <c r="AN13" s="27" t="s">
        <v>32</v>
      </c>
      <c r="AR13" s="18"/>
      <c r="BE13" s="189"/>
      <c r="BS13" s="15" t="s">
        <v>6</v>
      </c>
    </row>
    <row r="14" spans="1:74" ht="12.75">
      <c r="B14" s="18"/>
      <c r="E14" s="193" t="s">
        <v>32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5" t="s">
        <v>29</v>
      </c>
      <c r="AN14" s="27" t="s">
        <v>32</v>
      </c>
      <c r="AR14" s="18"/>
      <c r="BE14" s="189"/>
      <c r="BS14" s="15" t="s">
        <v>6</v>
      </c>
    </row>
    <row r="15" spans="1:74" ht="6.95" customHeight="1">
      <c r="B15" s="18"/>
      <c r="AR15" s="18"/>
      <c r="BE15" s="189"/>
      <c r="BS15" s="15" t="s">
        <v>4</v>
      </c>
    </row>
    <row r="16" spans="1:74" ht="12" customHeight="1">
      <c r="B16" s="18"/>
      <c r="D16" s="25" t="s">
        <v>33</v>
      </c>
      <c r="AK16" s="25" t="s">
        <v>26</v>
      </c>
      <c r="AN16" s="23" t="s">
        <v>34</v>
      </c>
      <c r="AR16" s="18"/>
      <c r="BE16" s="189"/>
      <c r="BS16" s="15" t="s">
        <v>4</v>
      </c>
    </row>
    <row r="17" spans="2:71" ht="18.399999999999999" customHeight="1">
      <c r="B17" s="18"/>
      <c r="E17" s="23" t="s">
        <v>35</v>
      </c>
      <c r="AK17" s="25" t="s">
        <v>29</v>
      </c>
      <c r="AN17" s="23" t="s">
        <v>36</v>
      </c>
      <c r="AR17" s="18"/>
      <c r="BE17" s="189"/>
      <c r="BS17" s="15" t="s">
        <v>37</v>
      </c>
    </row>
    <row r="18" spans="2:71" ht="6.95" customHeight="1">
      <c r="B18" s="18"/>
      <c r="AR18" s="18"/>
      <c r="BE18" s="189"/>
      <c r="BS18" s="15" t="s">
        <v>6</v>
      </c>
    </row>
    <row r="19" spans="2:71" ht="12" customHeight="1">
      <c r="B19" s="18"/>
      <c r="D19" s="25" t="s">
        <v>38</v>
      </c>
      <c r="AK19" s="25" t="s">
        <v>26</v>
      </c>
      <c r="AN19" s="23" t="s">
        <v>34</v>
      </c>
      <c r="AR19" s="18"/>
      <c r="BE19" s="189"/>
      <c r="BS19" s="15" t="s">
        <v>6</v>
      </c>
    </row>
    <row r="20" spans="2:71" ht="18.399999999999999" customHeight="1">
      <c r="B20" s="18"/>
      <c r="E20" s="23" t="s">
        <v>35</v>
      </c>
      <c r="AK20" s="25" t="s">
        <v>29</v>
      </c>
      <c r="AN20" s="23" t="s">
        <v>19</v>
      </c>
      <c r="AR20" s="18"/>
      <c r="BE20" s="189"/>
      <c r="BS20" s="15" t="s">
        <v>4</v>
      </c>
    </row>
    <row r="21" spans="2:71" ht="6.95" customHeight="1">
      <c r="B21" s="18"/>
      <c r="AR21" s="18"/>
      <c r="BE21" s="189"/>
    </row>
    <row r="22" spans="2:71" ht="12" customHeight="1">
      <c r="B22" s="18"/>
      <c r="D22" s="25" t="s">
        <v>39</v>
      </c>
      <c r="AR22" s="18"/>
      <c r="BE22" s="189"/>
    </row>
    <row r="23" spans="2:71" ht="47.25" customHeight="1">
      <c r="B23" s="18"/>
      <c r="E23" s="195" t="s">
        <v>40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8"/>
      <c r="BE23" s="189"/>
    </row>
    <row r="24" spans="2:71" ht="6.95" customHeight="1">
      <c r="B24" s="18"/>
      <c r="AR24" s="18"/>
      <c r="BE24" s="18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9"/>
    </row>
    <row r="26" spans="2:71" s="1" customFormat="1" ht="25.9" customHeight="1">
      <c r="B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6" t="e">
        <f>ROUND(AG54,2)</f>
        <v>#REF!</v>
      </c>
      <c r="AL26" s="197"/>
      <c r="AM26" s="197"/>
      <c r="AN26" s="197"/>
      <c r="AO26" s="197"/>
      <c r="AR26" s="30"/>
      <c r="BE26" s="189"/>
    </row>
    <row r="27" spans="2:71" s="1" customFormat="1" ht="6.95" customHeight="1">
      <c r="B27" s="30"/>
      <c r="AR27" s="30"/>
      <c r="BE27" s="189"/>
    </row>
    <row r="28" spans="2:71" s="1" customFormat="1" ht="12.75">
      <c r="B28" s="30"/>
      <c r="L28" s="198" t="s">
        <v>42</v>
      </c>
      <c r="M28" s="198"/>
      <c r="N28" s="198"/>
      <c r="O28" s="198"/>
      <c r="P28" s="198"/>
      <c r="W28" s="198" t="s">
        <v>43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44</v>
      </c>
      <c r="AL28" s="198"/>
      <c r="AM28" s="198"/>
      <c r="AN28" s="198"/>
      <c r="AO28" s="198"/>
      <c r="AR28" s="30"/>
      <c r="BE28" s="189"/>
    </row>
    <row r="29" spans="2:71" s="2" customFormat="1" ht="14.45" customHeight="1">
      <c r="B29" s="34"/>
      <c r="D29" s="25" t="s">
        <v>45</v>
      </c>
      <c r="F29" s="25" t="s">
        <v>46</v>
      </c>
      <c r="L29" s="176">
        <v>0.21</v>
      </c>
      <c r="M29" s="175"/>
      <c r="N29" s="175"/>
      <c r="O29" s="175"/>
      <c r="P29" s="175"/>
      <c r="W29" s="174" t="e">
        <f>ROUND(AZ54, 2)</f>
        <v>#REF!</v>
      </c>
      <c r="X29" s="175"/>
      <c r="Y29" s="175"/>
      <c r="Z29" s="175"/>
      <c r="AA29" s="175"/>
      <c r="AB29" s="175"/>
      <c r="AC29" s="175"/>
      <c r="AD29" s="175"/>
      <c r="AE29" s="175"/>
      <c r="AK29" s="174" t="e">
        <f>ROUND(AV54, 2)</f>
        <v>#REF!</v>
      </c>
      <c r="AL29" s="175"/>
      <c r="AM29" s="175"/>
      <c r="AN29" s="175"/>
      <c r="AO29" s="175"/>
      <c r="AR29" s="34"/>
      <c r="BE29" s="190"/>
    </row>
    <row r="30" spans="2:71" s="2" customFormat="1" ht="14.45" customHeight="1">
      <c r="B30" s="34"/>
      <c r="F30" s="25" t="s">
        <v>47</v>
      </c>
      <c r="L30" s="176">
        <v>0.15</v>
      </c>
      <c r="M30" s="175"/>
      <c r="N30" s="175"/>
      <c r="O30" s="175"/>
      <c r="P30" s="175"/>
      <c r="W30" s="174" t="e">
        <f>ROUND(BA54, 2)</f>
        <v>#REF!</v>
      </c>
      <c r="X30" s="175"/>
      <c r="Y30" s="175"/>
      <c r="Z30" s="175"/>
      <c r="AA30" s="175"/>
      <c r="AB30" s="175"/>
      <c r="AC30" s="175"/>
      <c r="AD30" s="175"/>
      <c r="AE30" s="175"/>
      <c r="AK30" s="174" t="e">
        <f>ROUND(AW54, 2)</f>
        <v>#REF!</v>
      </c>
      <c r="AL30" s="175"/>
      <c r="AM30" s="175"/>
      <c r="AN30" s="175"/>
      <c r="AO30" s="175"/>
      <c r="AR30" s="34"/>
      <c r="BE30" s="190"/>
    </row>
    <row r="31" spans="2:71" s="2" customFormat="1" ht="14.45" hidden="1" customHeight="1">
      <c r="B31" s="34"/>
      <c r="F31" s="25" t="s">
        <v>48</v>
      </c>
      <c r="L31" s="176">
        <v>0.21</v>
      </c>
      <c r="M31" s="175"/>
      <c r="N31" s="175"/>
      <c r="O31" s="175"/>
      <c r="P31" s="175"/>
      <c r="W31" s="174" t="e">
        <f>ROUND(BB54, 2)</f>
        <v>#REF!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4"/>
      <c r="BE31" s="190"/>
    </row>
    <row r="32" spans="2:71" s="2" customFormat="1" ht="14.45" hidden="1" customHeight="1">
      <c r="B32" s="34"/>
      <c r="F32" s="25" t="s">
        <v>49</v>
      </c>
      <c r="L32" s="176">
        <v>0.15</v>
      </c>
      <c r="M32" s="175"/>
      <c r="N32" s="175"/>
      <c r="O32" s="175"/>
      <c r="P32" s="175"/>
      <c r="W32" s="174" t="e">
        <f>ROUND(BC54, 2)</f>
        <v>#REF!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4"/>
      <c r="BE32" s="190"/>
    </row>
    <row r="33" spans="2:44" s="2" customFormat="1" ht="14.45" hidden="1" customHeight="1">
      <c r="B33" s="34"/>
      <c r="F33" s="25" t="s">
        <v>50</v>
      </c>
      <c r="L33" s="176">
        <v>0</v>
      </c>
      <c r="M33" s="175"/>
      <c r="N33" s="175"/>
      <c r="O33" s="175"/>
      <c r="P33" s="175"/>
      <c r="W33" s="174" t="e">
        <f>ROUND(BD54, 2)</f>
        <v>#REF!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180" t="s">
        <v>53</v>
      </c>
      <c r="Y35" s="178"/>
      <c r="Z35" s="178"/>
      <c r="AA35" s="178"/>
      <c r="AB35" s="178"/>
      <c r="AC35" s="37"/>
      <c r="AD35" s="37"/>
      <c r="AE35" s="37"/>
      <c r="AF35" s="37"/>
      <c r="AG35" s="37"/>
      <c r="AH35" s="37"/>
      <c r="AI35" s="37"/>
      <c r="AJ35" s="37"/>
      <c r="AK35" s="177" t="e">
        <f>SUM(AK26:AK33)</f>
        <v>#REF!</v>
      </c>
      <c r="AL35" s="178"/>
      <c r="AM35" s="178"/>
      <c r="AN35" s="178"/>
      <c r="AO35" s="179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54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13</v>
      </c>
      <c r="L44" s="3" t="str">
        <f>K5</f>
        <v>22-19</v>
      </c>
      <c r="AR44" s="43"/>
    </row>
    <row r="45" spans="2:44" s="4" customFormat="1" ht="36.950000000000003" customHeight="1">
      <c r="B45" s="44"/>
      <c r="C45" s="45" t="s">
        <v>16</v>
      </c>
      <c r="L45" s="200" t="str">
        <f>K6</f>
        <v>Vsetínská Bečva, Pržno - Vsetín - Huslenky, oprava toku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6" t="str">
        <f>IF(K8="","",K8)</f>
        <v xml:space="preserve"> </v>
      </c>
      <c r="AI47" s="25" t="s">
        <v>23</v>
      </c>
      <c r="AM47" s="184" t="str">
        <f>IF(AN8= "","",AN8)</f>
        <v>17. 7. 2023</v>
      </c>
      <c r="AN47" s="184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25</v>
      </c>
      <c r="L49" s="3" t="str">
        <f>IF(E11= "","",E11)</f>
        <v>Povodí Moravy, s.p.</v>
      </c>
      <c r="AI49" s="25" t="s">
        <v>33</v>
      </c>
      <c r="AM49" s="185" t="str">
        <f>IF(E17="","",E17)</f>
        <v>Ing. Vít Pučálek</v>
      </c>
      <c r="AN49" s="186"/>
      <c r="AO49" s="186"/>
      <c r="AP49" s="186"/>
      <c r="AR49" s="30"/>
      <c r="AS49" s="169" t="s">
        <v>55</v>
      </c>
      <c r="AT49" s="170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31</v>
      </c>
      <c r="L50" s="3" t="str">
        <f>IF(E14= "Vyplň údaj","",E14)</f>
        <v/>
      </c>
      <c r="AI50" s="25" t="s">
        <v>38</v>
      </c>
      <c r="AM50" s="185" t="str">
        <f>IF(E20="","",E20)</f>
        <v>Ing. Vít Pučálek</v>
      </c>
      <c r="AN50" s="186"/>
      <c r="AO50" s="186"/>
      <c r="AP50" s="186"/>
      <c r="AR50" s="30"/>
      <c r="AS50" s="171"/>
      <c r="AT50" s="172"/>
      <c r="BD50" s="51"/>
    </row>
    <row r="51" spans="1:91" s="1" customFormat="1" ht="10.9" customHeight="1">
      <c r="B51" s="30"/>
      <c r="AR51" s="30"/>
      <c r="AS51" s="171"/>
      <c r="AT51" s="172"/>
      <c r="BD51" s="51"/>
    </row>
    <row r="52" spans="1:91" s="1" customFormat="1" ht="29.25" customHeight="1">
      <c r="B52" s="30"/>
      <c r="C52" s="203" t="s">
        <v>56</v>
      </c>
      <c r="D52" s="183"/>
      <c r="E52" s="183"/>
      <c r="F52" s="183"/>
      <c r="G52" s="183"/>
      <c r="H52" s="52"/>
      <c r="I52" s="187" t="s">
        <v>57</v>
      </c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2" t="s">
        <v>58</v>
      </c>
      <c r="AH52" s="183"/>
      <c r="AI52" s="183"/>
      <c r="AJ52" s="183"/>
      <c r="AK52" s="183"/>
      <c r="AL52" s="183"/>
      <c r="AM52" s="183"/>
      <c r="AN52" s="187" t="s">
        <v>59</v>
      </c>
      <c r="AO52" s="183"/>
      <c r="AP52" s="183"/>
      <c r="AQ52" s="53" t="s">
        <v>60</v>
      </c>
      <c r="AR52" s="30"/>
      <c r="AS52" s="54" t="s">
        <v>61</v>
      </c>
      <c r="AT52" s="55" t="s">
        <v>62</v>
      </c>
      <c r="AU52" s="55" t="s">
        <v>63</v>
      </c>
      <c r="AV52" s="55" t="s">
        <v>64</v>
      </c>
      <c r="AW52" s="55" t="s">
        <v>65</v>
      </c>
      <c r="AX52" s="55" t="s">
        <v>66</v>
      </c>
      <c r="AY52" s="55" t="s">
        <v>67</v>
      </c>
      <c r="AZ52" s="55" t="s">
        <v>68</v>
      </c>
      <c r="BA52" s="55" t="s">
        <v>69</v>
      </c>
      <c r="BB52" s="55" t="s">
        <v>70</v>
      </c>
      <c r="BC52" s="55" t="s">
        <v>71</v>
      </c>
      <c r="BD52" s="56" t="s">
        <v>72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02" t="e">
        <f>ROUND(SUM(AG55:AG73),2)</f>
        <v>#REF!</v>
      </c>
      <c r="AH54" s="202"/>
      <c r="AI54" s="202"/>
      <c r="AJ54" s="202"/>
      <c r="AK54" s="202"/>
      <c r="AL54" s="202"/>
      <c r="AM54" s="202"/>
      <c r="AN54" s="173" t="e">
        <f t="shared" ref="AN54:AN73" si="0">SUM(AG54,AT54)</f>
        <v>#REF!</v>
      </c>
      <c r="AO54" s="173"/>
      <c r="AP54" s="173"/>
      <c r="AQ54" s="62" t="s">
        <v>19</v>
      </c>
      <c r="AR54" s="58"/>
      <c r="AS54" s="63">
        <f>ROUND(SUM(AS55:AS73),2)</f>
        <v>0</v>
      </c>
      <c r="AT54" s="64" t="e">
        <f t="shared" ref="AT54:AT73" si="1">ROUND(SUM(AV54:AW54),2)</f>
        <v>#REF!</v>
      </c>
      <c r="AU54" s="65" t="e">
        <f>ROUND(SUM(AU55:AU73),5)</f>
        <v>#REF!</v>
      </c>
      <c r="AV54" s="64" t="e">
        <f>ROUND(AZ54*L29,2)</f>
        <v>#REF!</v>
      </c>
      <c r="AW54" s="64" t="e">
        <f>ROUND(BA54*L30,2)</f>
        <v>#REF!</v>
      </c>
      <c r="AX54" s="64" t="e">
        <f>ROUND(BB54*L29,2)</f>
        <v>#REF!</v>
      </c>
      <c r="AY54" s="64" t="e">
        <f>ROUND(BC54*L30,2)</f>
        <v>#REF!</v>
      </c>
      <c r="AZ54" s="64" t="e">
        <f>ROUND(SUM(AZ55:AZ73),2)</f>
        <v>#REF!</v>
      </c>
      <c r="BA54" s="64" t="e">
        <f>ROUND(SUM(BA55:BA73),2)</f>
        <v>#REF!</v>
      </c>
      <c r="BB54" s="64" t="e">
        <f>ROUND(SUM(BB55:BB73),2)</f>
        <v>#REF!</v>
      </c>
      <c r="BC54" s="64" t="e">
        <f>ROUND(SUM(BC55:BC73),2)</f>
        <v>#REF!</v>
      </c>
      <c r="BD54" s="66" t="e">
        <f>ROUND(SUM(BD55:BD73),2)</f>
        <v>#REF!</v>
      </c>
      <c r="BS54" s="67" t="s">
        <v>74</v>
      </c>
      <c r="BT54" s="67" t="s">
        <v>75</v>
      </c>
      <c r="BU54" s="68" t="s">
        <v>76</v>
      </c>
      <c r="BV54" s="67" t="s">
        <v>77</v>
      </c>
      <c r="BW54" s="67" t="s">
        <v>5</v>
      </c>
      <c r="BX54" s="67" t="s">
        <v>78</v>
      </c>
      <c r="CL54" s="67" t="s">
        <v>19</v>
      </c>
    </row>
    <row r="55" spans="1:91" s="6" customFormat="1" ht="16.5" customHeight="1">
      <c r="A55" s="69" t="s">
        <v>79</v>
      </c>
      <c r="B55" s="70"/>
      <c r="C55" s="71"/>
      <c r="D55" s="199" t="s">
        <v>80</v>
      </c>
      <c r="E55" s="199"/>
      <c r="F55" s="199"/>
      <c r="G55" s="199"/>
      <c r="H55" s="199"/>
      <c r="I55" s="72"/>
      <c r="J55" s="199" t="s">
        <v>81</v>
      </c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67">
        <f>'00 - SO VRN - vedlejší ro...'!J30</f>
        <v>0</v>
      </c>
      <c r="AH55" s="168"/>
      <c r="AI55" s="168"/>
      <c r="AJ55" s="168"/>
      <c r="AK55" s="168"/>
      <c r="AL55" s="168"/>
      <c r="AM55" s="168"/>
      <c r="AN55" s="167">
        <f t="shared" si="0"/>
        <v>0</v>
      </c>
      <c r="AO55" s="168"/>
      <c r="AP55" s="168"/>
      <c r="AQ55" s="73" t="s">
        <v>82</v>
      </c>
      <c r="AR55" s="70"/>
      <c r="AS55" s="74">
        <v>0</v>
      </c>
      <c r="AT55" s="75">
        <f t="shared" si="1"/>
        <v>0</v>
      </c>
      <c r="AU55" s="76">
        <f>'00 - SO VRN - vedlejší ro...'!P80</f>
        <v>0</v>
      </c>
      <c r="AV55" s="75">
        <f>'00 - SO VRN - vedlejší ro...'!J33</f>
        <v>0</v>
      </c>
      <c r="AW55" s="75">
        <f>'00 - SO VRN - vedlejší ro...'!J34</f>
        <v>0</v>
      </c>
      <c r="AX55" s="75">
        <f>'00 - SO VRN - vedlejší ro...'!J35</f>
        <v>0</v>
      </c>
      <c r="AY55" s="75">
        <f>'00 - SO VRN - vedlejší ro...'!J36</f>
        <v>0</v>
      </c>
      <c r="AZ55" s="75">
        <f>'00 - SO VRN - vedlejší ro...'!F33</f>
        <v>0</v>
      </c>
      <c r="BA55" s="75">
        <f>'00 - SO VRN - vedlejší ro...'!F34</f>
        <v>0</v>
      </c>
      <c r="BB55" s="75">
        <f>'00 - SO VRN - vedlejší ro...'!F35</f>
        <v>0</v>
      </c>
      <c r="BC55" s="75">
        <f>'00 - SO VRN - vedlejší ro...'!F36</f>
        <v>0</v>
      </c>
      <c r="BD55" s="77">
        <f>'00 - SO VRN - vedlejší ro...'!F37</f>
        <v>0</v>
      </c>
      <c r="BT55" s="78" t="s">
        <v>83</v>
      </c>
      <c r="BV55" s="78" t="s">
        <v>77</v>
      </c>
      <c r="BW55" s="78" t="s">
        <v>84</v>
      </c>
      <c r="BX55" s="78" t="s">
        <v>5</v>
      </c>
      <c r="CL55" s="78" t="s">
        <v>19</v>
      </c>
      <c r="CM55" s="78" t="s">
        <v>85</v>
      </c>
    </row>
    <row r="56" spans="1:91" s="6" customFormat="1" ht="24.75" customHeight="1">
      <c r="A56" s="69" t="s">
        <v>79</v>
      </c>
      <c r="B56" s="70"/>
      <c r="C56" s="71"/>
      <c r="D56" s="199" t="s">
        <v>86</v>
      </c>
      <c r="E56" s="199"/>
      <c r="F56" s="199"/>
      <c r="G56" s="199"/>
      <c r="H56" s="199"/>
      <c r="I56" s="72"/>
      <c r="J56" s="199" t="s">
        <v>87</v>
      </c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67">
        <f>'01 - SO 011 - Ř.KM 12,251...'!J30</f>
        <v>0</v>
      </c>
      <c r="AH56" s="168"/>
      <c r="AI56" s="168"/>
      <c r="AJ56" s="168"/>
      <c r="AK56" s="168"/>
      <c r="AL56" s="168"/>
      <c r="AM56" s="168"/>
      <c r="AN56" s="167">
        <f t="shared" si="0"/>
        <v>0</v>
      </c>
      <c r="AO56" s="168"/>
      <c r="AP56" s="168"/>
      <c r="AQ56" s="73" t="s">
        <v>82</v>
      </c>
      <c r="AR56" s="70"/>
      <c r="AS56" s="74">
        <v>0</v>
      </c>
      <c r="AT56" s="75">
        <f t="shared" si="1"/>
        <v>0</v>
      </c>
      <c r="AU56" s="76">
        <f>'01 - SO 011 - Ř.KM 12,251...'!P84</f>
        <v>0</v>
      </c>
      <c r="AV56" s="75">
        <f>'01 - SO 011 - Ř.KM 12,251...'!J33</f>
        <v>0</v>
      </c>
      <c r="AW56" s="75">
        <f>'01 - SO 011 - Ř.KM 12,251...'!J34</f>
        <v>0</v>
      </c>
      <c r="AX56" s="75">
        <f>'01 - SO 011 - Ř.KM 12,251...'!J35</f>
        <v>0</v>
      </c>
      <c r="AY56" s="75">
        <f>'01 - SO 011 - Ř.KM 12,251...'!J36</f>
        <v>0</v>
      </c>
      <c r="AZ56" s="75">
        <f>'01 - SO 011 - Ř.KM 12,251...'!F33</f>
        <v>0</v>
      </c>
      <c r="BA56" s="75">
        <f>'01 - SO 011 - Ř.KM 12,251...'!F34</f>
        <v>0</v>
      </c>
      <c r="BB56" s="75">
        <f>'01 - SO 011 - Ř.KM 12,251...'!F35</f>
        <v>0</v>
      </c>
      <c r="BC56" s="75">
        <f>'01 - SO 011 - Ř.KM 12,251...'!F36</f>
        <v>0</v>
      </c>
      <c r="BD56" s="77">
        <f>'01 - SO 011 - Ř.KM 12,251...'!F37</f>
        <v>0</v>
      </c>
      <c r="BT56" s="78" t="s">
        <v>83</v>
      </c>
      <c r="BV56" s="78" t="s">
        <v>77</v>
      </c>
      <c r="BW56" s="78" t="s">
        <v>88</v>
      </c>
      <c r="BX56" s="78" t="s">
        <v>5</v>
      </c>
      <c r="CL56" s="78" t="s">
        <v>19</v>
      </c>
      <c r="CM56" s="78" t="s">
        <v>85</v>
      </c>
    </row>
    <row r="57" spans="1:91" s="6" customFormat="1" ht="24.75" customHeight="1">
      <c r="A57" s="69" t="s">
        <v>79</v>
      </c>
      <c r="B57" s="70"/>
      <c r="C57" s="71"/>
      <c r="D57" s="199" t="s">
        <v>89</v>
      </c>
      <c r="E57" s="199"/>
      <c r="F57" s="199"/>
      <c r="G57" s="199"/>
      <c r="H57" s="199"/>
      <c r="I57" s="72"/>
      <c r="J57" s="199" t="s">
        <v>90</v>
      </c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67">
        <f>'02 - SO 012 - Ř.KM 12,868...'!J30</f>
        <v>0</v>
      </c>
      <c r="AH57" s="168"/>
      <c r="AI57" s="168"/>
      <c r="AJ57" s="168"/>
      <c r="AK57" s="168"/>
      <c r="AL57" s="168"/>
      <c r="AM57" s="168"/>
      <c r="AN57" s="167">
        <f t="shared" si="0"/>
        <v>0</v>
      </c>
      <c r="AO57" s="168"/>
      <c r="AP57" s="168"/>
      <c r="AQ57" s="73" t="s">
        <v>82</v>
      </c>
      <c r="AR57" s="70"/>
      <c r="AS57" s="74">
        <v>0</v>
      </c>
      <c r="AT57" s="75">
        <f t="shared" si="1"/>
        <v>0</v>
      </c>
      <c r="AU57" s="76">
        <f>'02 - SO 012 - Ř.KM 12,868...'!P84</f>
        <v>0</v>
      </c>
      <c r="AV57" s="75">
        <f>'02 - SO 012 - Ř.KM 12,868...'!J33</f>
        <v>0</v>
      </c>
      <c r="AW57" s="75">
        <f>'02 - SO 012 - Ř.KM 12,868...'!J34</f>
        <v>0</v>
      </c>
      <c r="AX57" s="75">
        <f>'02 - SO 012 - Ř.KM 12,868...'!J35</f>
        <v>0</v>
      </c>
      <c r="AY57" s="75">
        <f>'02 - SO 012 - Ř.KM 12,868...'!J36</f>
        <v>0</v>
      </c>
      <c r="AZ57" s="75">
        <f>'02 - SO 012 - Ř.KM 12,868...'!F33</f>
        <v>0</v>
      </c>
      <c r="BA57" s="75">
        <f>'02 - SO 012 - Ř.KM 12,868...'!F34</f>
        <v>0</v>
      </c>
      <c r="BB57" s="75">
        <f>'02 - SO 012 - Ř.KM 12,868...'!F35</f>
        <v>0</v>
      </c>
      <c r="BC57" s="75">
        <f>'02 - SO 012 - Ř.KM 12,868...'!F36</f>
        <v>0</v>
      </c>
      <c r="BD57" s="77">
        <f>'02 - SO 012 - Ř.KM 12,868...'!F37</f>
        <v>0</v>
      </c>
      <c r="BT57" s="78" t="s">
        <v>83</v>
      </c>
      <c r="BV57" s="78" t="s">
        <v>77</v>
      </c>
      <c r="BW57" s="78" t="s">
        <v>91</v>
      </c>
      <c r="BX57" s="78" t="s">
        <v>5</v>
      </c>
      <c r="CL57" s="78" t="s">
        <v>19</v>
      </c>
      <c r="CM57" s="78" t="s">
        <v>85</v>
      </c>
    </row>
    <row r="58" spans="1:91" s="6" customFormat="1" ht="24.75" customHeight="1">
      <c r="A58" s="69" t="s">
        <v>79</v>
      </c>
      <c r="B58" s="70"/>
      <c r="C58" s="71"/>
      <c r="D58" s="199" t="s">
        <v>92</v>
      </c>
      <c r="E58" s="199"/>
      <c r="F58" s="199"/>
      <c r="G58" s="199"/>
      <c r="H58" s="199"/>
      <c r="I58" s="72"/>
      <c r="J58" s="199" t="s">
        <v>93</v>
      </c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67">
        <f>'03 - SO 013 - Ř.KM 23,812...'!J30</f>
        <v>0</v>
      </c>
      <c r="AH58" s="168"/>
      <c r="AI58" s="168"/>
      <c r="AJ58" s="168"/>
      <c r="AK58" s="168"/>
      <c r="AL58" s="168"/>
      <c r="AM58" s="168"/>
      <c r="AN58" s="167">
        <f t="shared" si="0"/>
        <v>0</v>
      </c>
      <c r="AO58" s="168"/>
      <c r="AP58" s="168"/>
      <c r="AQ58" s="73" t="s">
        <v>82</v>
      </c>
      <c r="AR58" s="70"/>
      <c r="AS58" s="74">
        <v>0</v>
      </c>
      <c r="AT58" s="75">
        <f t="shared" si="1"/>
        <v>0</v>
      </c>
      <c r="AU58" s="76">
        <f>'03 - SO 013 - Ř.KM 23,812...'!P86</f>
        <v>0</v>
      </c>
      <c r="AV58" s="75">
        <f>'03 - SO 013 - Ř.KM 23,812...'!J33</f>
        <v>0</v>
      </c>
      <c r="AW58" s="75">
        <f>'03 - SO 013 - Ř.KM 23,812...'!J34</f>
        <v>0</v>
      </c>
      <c r="AX58" s="75">
        <f>'03 - SO 013 - Ř.KM 23,812...'!J35</f>
        <v>0</v>
      </c>
      <c r="AY58" s="75">
        <f>'03 - SO 013 - Ř.KM 23,812...'!J36</f>
        <v>0</v>
      </c>
      <c r="AZ58" s="75">
        <f>'03 - SO 013 - Ř.KM 23,812...'!F33</f>
        <v>0</v>
      </c>
      <c r="BA58" s="75">
        <f>'03 - SO 013 - Ř.KM 23,812...'!F34</f>
        <v>0</v>
      </c>
      <c r="BB58" s="75">
        <f>'03 - SO 013 - Ř.KM 23,812...'!F35</f>
        <v>0</v>
      </c>
      <c r="BC58" s="75">
        <f>'03 - SO 013 - Ř.KM 23,812...'!F36</f>
        <v>0</v>
      </c>
      <c r="BD58" s="77">
        <f>'03 - SO 013 - Ř.KM 23,812...'!F37</f>
        <v>0</v>
      </c>
      <c r="BT58" s="78" t="s">
        <v>83</v>
      </c>
      <c r="BV58" s="78" t="s">
        <v>77</v>
      </c>
      <c r="BW58" s="78" t="s">
        <v>94</v>
      </c>
      <c r="BX58" s="78" t="s">
        <v>5</v>
      </c>
      <c r="CL58" s="78" t="s">
        <v>19</v>
      </c>
      <c r="CM58" s="78" t="s">
        <v>85</v>
      </c>
    </row>
    <row r="59" spans="1:91" s="6" customFormat="1" ht="24.75" customHeight="1">
      <c r="A59" s="69" t="s">
        <v>79</v>
      </c>
      <c r="B59" s="70"/>
      <c r="C59" s="71"/>
      <c r="D59" s="199" t="s">
        <v>95</v>
      </c>
      <c r="E59" s="199"/>
      <c r="F59" s="199"/>
      <c r="G59" s="199"/>
      <c r="H59" s="199"/>
      <c r="I59" s="72"/>
      <c r="J59" s="199" t="s">
        <v>96</v>
      </c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67" t="e">
        <f>#REF!</f>
        <v>#REF!</v>
      </c>
      <c r="AH59" s="168"/>
      <c r="AI59" s="168"/>
      <c r="AJ59" s="168"/>
      <c r="AK59" s="168"/>
      <c r="AL59" s="168"/>
      <c r="AM59" s="168"/>
      <c r="AN59" s="167" t="e">
        <f t="shared" si="0"/>
        <v>#REF!</v>
      </c>
      <c r="AO59" s="168"/>
      <c r="AP59" s="168"/>
      <c r="AQ59" s="73" t="s">
        <v>82</v>
      </c>
      <c r="AR59" s="70"/>
      <c r="AS59" s="74">
        <v>0</v>
      </c>
      <c r="AT59" s="75" t="e">
        <f t="shared" si="1"/>
        <v>#REF!</v>
      </c>
      <c r="AU59" s="76" t="e">
        <f>#REF!</f>
        <v>#REF!</v>
      </c>
      <c r="AV59" s="75" t="e">
        <f>#REF!</f>
        <v>#REF!</v>
      </c>
      <c r="AW59" s="75" t="e">
        <f>#REF!</f>
        <v>#REF!</v>
      </c>
      <c r="AX59" s="75" t="e">
        <f>#REF!</f>
        <v>#REF!</v>
      </c>
      <c r="AY59" s="75" t="e">
        <f>#REF!</f>
        <v>#REF!</v>
      </c>
      <c r="AZ59" s="75" t="e">
        <f>#REF!</f>
        <v>#REF!</v>
      </c>
      <c r="BA59" s="75" t="e">
        <f>#REF!</f>
        <v>#REF!</v>
      </c>
      <c r="BB59" s="75" t="e">
        <f>#REF!</f>
        <v>#REF!</v>
      </c>
      <c r="BC59" s="75" t="e">
        <f>#REF!</f>
        <v>#REF!</v>
      </c>
      <c r="BD59" s="77" t="e">
        <f>#REF!</f>
        <v>#REF!</v>
      </c>
      <c r="BT59" s="78" t="s">
        <v>83</v>
      </c>
      <c r="BV59" s="78" t="s">
        <v>77</v>
      </c>
      <c r="BW59" s="78" t="s">
        <v>97</v>
      </c>
      <c r="BX59" s="78" t="s">
        <v>5</v>
      </c>
      <c r="CL59" s="78" t="s">
        <v>19</v>
      </c>
      <c r="CM59" s="78" t="s">
        <v>85</v>
      </c>
    </row>
    <row r="60" spans="1:91" s="6" customFormat="1" ht="24.75" customHeight="1">
      <c r="A60" s="69" t="s">
        <v>79</v>
      </c>
      <c r="B60" s="70"/>
      <c r="C60" s="71"/>
      <c r="D60" s="199" t="s">
        <v>98</v>
      </c>
      <c r="E60" s="199"/>
      <c r="F60" s="199"/>
      <c r="G60" s="199"/>
      <c r="H60" s="199"/>
      <c r="I60" s="72"/>
      <c r="J60" s="199" t="s">
        <v>99</v>
      </c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67" t="e">
        <f>#REF!</f>
        <v>#REF!</v>
      </c>
      <c r="AH60" s="168"/>
      <c r="AI60" s="168"/>
      <c r="AJ60" s="168"/>
      <c r="AK60" s="168"/>
      <c r="AL60" s="168"/>
      <c r="AM60" s="168"/>
      <c r="AN60" s="167" t="e">
        <f t="shared" si="0"/>
        <v>#REF!</v>
      </c>
      <c r="AO60" s="168"/>
      <c r="AP60" s="168"/>
      <c r="AQ60" s="73" t="s">
        <v>82</v>
      </c>
      <c r="AR60" s="70"/>
      <c r="AS60" s="74">
        <v>0</v>
      </c>
      <c r="AT60" s="75" t="e">
        <f t="shared" si="1"/>
        <v>#REF!</v>
      </c>
      <c r="AU60" s="76" t="e">
        <f>#REF!</f>
        <v>#REF!</v>
      </c>
      <c r="AV60" s="75" t="e">
        <f>#REF!</f>
        <v>#REF!</v>
      </c>
      <c r="AW60" s="75" t="e">
        <f>#REF!</f>
        <v>#REF!</v>
      </c>
      <c r="AX60" s="75" t="e">
        <f>#REF!</f>
        <v>#REF!</v>
      </c>
      <c r="AY60" s="75" t="e">
        <f>#REF!</f>
        <v>#REF!</v>
      </c>
      <c r="AZ60" s="75" t="e">
        <f>#REF!</f>
        <v>#REF!</v>
      </c>
      <c r="BA60" s="75" t="e">
        <f>#REF!</f>
        <v>#REF!</v>
      </c>
      <c r="BB60" s="75" t="e">
        <f>#REF!</f>
        <v>#REF!</v>
      </c>
      <c r="BC60" s="75" t="e">
        <f>#REF!</f>
        <v>#REF!</v>
      </c>
      <c r="BD60" s="77" t="e">
        <f>#REF!</f>
        <v>#REF!</v>
      </c>
      <c r="BT60" s="78" t="s">
        <v>83</v>
      </c>
      <c r="BV60" s="78" t="s">
        <v>77</v>
      </c>
      <c r="BW60" s="78" t="s">
        <v>100</v>
      </c>
      <c r="BX60" s="78" t="s">
        <v>5</v>
      </c>
      <c r="CL60" s="78" t="s">
        <v>19</v>
      </c>
      <c r="CM60" s="78" t="s">
        <v>85</v>
      </c>
    </row>
    <row r="61" spans="1:91" s="6" customFormat="1" ht="24.75" customHeight="1">
      <c r="A61" s="69" t="s">
        <v>79</v>
      </c>
      <c r="B61" s="70"/>
      <c r="C61" s="71"/>
      <c r="D61" s="199" t="s">
        <v>101</v>
      </c>
      <c r="E61" s="199"/>
      <c r="F61" s="199"/>
      <c r="G61" s="199"/>
      <c r="H61" s="199"/>
      <c r="I61" s="72"/>
      <c r="J61" s="199" t="s">
        <v>102</v>
      </c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67" t="e">
        <f>#REF!</f>
        <v>#REF!</v>
      </c>
      <c r="AH61" s="168"/>
      <c r="AI61" s="168"/>
      <c r="AJ61" s="168"/>
      <c r="AK61" s="168"/>
      <c r="AL61" s="168"/>
      <c r="AM61" s="168"/>
      <c r="AN61" s="167" t="e">
        <f t="shared" si="0"/>
        <v>#REF!</v>
      </c>
      <c r="AO61" s="168"/>
      <c r="AP61" s="168"/>
      <c r="AQ61" s="73" t="s">
        <v>82</v>
      </c>
      <c r="AR61" s="70"/>
      <c r="AS61" s="74">
        <v>0</v>
      </c>
      <c r="AT61" s="75" t="e">
        <f t="shared" si="1"/>
        <v>#REF!</v>
      </c>
      <c r="AU61" s="76" t="e">
        <f>#REF!</f>
        <v>#REF!</v>
      </c>
      <c r="AV61" s="75" t="e">
        <f>#REF!</f>
        <v>#REF!</v>
      </c>
      <c r="AW61" s="75" t="e">
        <f>#REF!</f>
        <v>#REF!</v>
      </c>
      <c r="AX61" s="75" t="e">
        <f>#REF!</f>
        <v>#REF!</v>
      </c>
      <c r="AY61" s="75" t="e">
        <f>#REF!</f>
        <v>#REF!</v>
      </c>
      <c r="AZ61" s="75" t="e">
        <f>#REF!</f>
        <v>#REF!</v>
      </c>
      <c r="BA61" s="75" t="e">
        <f>#REF!</f>
        <v>#REF!</v>
      </c>
      <c r="BB61" s="75" t="e">
        <f>#REF!</f>
        <v>#REF!</v>
      </c>
      <c r="BC61" s="75" t="e">
        <f>#REF!</f>
        <v>#REF!</v>
      </c>
      <c r="BD61" s="77" t="e">
        <f>#REF!</f>
        <v>#REF!</v>
      </c>
      <c r="BT61" s="78" t="s">
        <v>83</v>
      </c>
      <c r="BV61" s="78" t="s">
        <v>77</v>
      </c>
      <c r="BW61" s="78" t="s">
        <v>103</v>
      </c>
      <c r="BX61" s="78" t="s">
        <v>5</v>
      </c>
      <c r="CL61" s="78" t="s">
        <v>19</v>
      </c>
      <c r="CM61" s="78" t="s">
        <v>85</v>
      </c>
    </row>
    <row r="62" spans="1:91" s="6" customFormat="1" ht="24.75" customHeight="1">
      <c r="A62" s="69" t="s">
        <v>79</v>
      </c>
      <c r="B62" s="70"/>
      <c r="C62" s="71"/>
      <c r="D62" s="199" t="s">
        <v>104</v>
      </c>
      <c r="E62" s="199"/>
      <c r="F62" s="199"/>
      <c r="G62" s="199"/>
      <c r="H62" s="199"/>
      <c r="I62" s="72"/>
      <c r="J62" s="199" t="s">
        <v>105</v>
      </c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  <c r="AF62" s="199"/>
      <c r="AG62" s="167" t="e">
        <f>#REF!</f>
        <v>#REF!</v>
      </c>
      <c r="AH62" s="168"/>
      <c r="AI62" s="168"/>
      <c r="AJ62" s="168"/>
      <c r="AK62" s="168"/>
      <c r="AL62" s="168"/>
      <c r="AM62" s="168"/>
      <c r="AN62" s="167" t="e">
        <f t="shared" si="0"/>
        <v>#REF!</v>
      </c>
      <c r="AO62" s="168"/>
      <c r="AP62" s="168"/>
      <c r="AQ62" s="73" t="s">
        <v>82</v>
      </c>
      <c r="AR62" s="70"/>
      <c r="AS62" s="74">
        <v>0</v>
      </c>
      <c r="AT62" s="75" t="e">
        <f t="shared" si="1"/>
        <v>#REF!</v>
      </c>
      <c r="AU62" s="76" t="e">
        <f>#REF!</f>
        <v>#REF!</v>
      </c>
      <c r="AV62" s="75" t="e">
        <f>#REF!</f>
        <v>#REF!</v>
      </c>
      <c r="AW62" s="75" t="e">
        <f>#REF!</f>
        <v>#REF!</v>
      </c>
      <c r="AX62" s="75" t="e">
        <f>#REF!</f>
        <v>#REF!</v>
      </c>
      <c r="AY62" s="75" t="e">
        <f>#REF!</f>
        <v>#REF!</v>
      </c>
      <c r="AZ62" s="75" t="e">
        <f>#REF!</f>
        <v>#REF!</v>
      </c>
      <c r="BA62" s="75" t="e">
        <f>#REF!</f>
        <v>#REF!</v>
      </c>
      <c r="BB62" s="75" t="e">
        <f>#REF!</f>
        <v>#REF!</v>
      </c>
      <c r="BC62" s="75" t="e">
        <f>#REF!</f>
        <v>#REF!</v>
      </c>
      <c r="BD62" s="77" t="e">
        <f>#REF!</f>
        <v>#REF!</v>
      </c>
      <c r="BT62" s="78" t="s">
        <v>83</v>
      </c>
      <c r="BV62" s="78" t="s">
        <v>77</v>
      </c>
      <c r="BW62" s="78" t="s">
        <v>106</v>
      </c>
      <c r="BX62" s="78" t="s">
        <v>5</v>
      </c>
      <c r="CL62" s="78" t="s">
        <v>19</v>
      </c>
      <c r="CM62" s="78" t="s">
        <v>85</v>
      </c>
    </row>
    <row r="63" spans="1:91" s="6" customFormat="1" ht="24.75" customHeight="1">
      <c r="A63" s="69" t="s">
        <v>79</v>
      </c>
      <c r="B63" s="70"/>
      <c r="C63" s="71"/>
      <c r="D63" s="199" t="s">
        <v>107</v>
      </c>
      <c r="E63" s="199"/>
      <c r="F63" s="199"/>
      <c r="G63" s="199"/>
      <c r="H63" s="199"/>
      <c r="I63" s="72"/>
      <c r="J63" s="199" t="s">
        <v>108</v>
      </c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67" t="e">
        <f>#REF!</f>
        <v>#REF!</v>
      </c>
      <c r="AH63" s="168"/>
      <c r="AI63" s="168"/>
      <c r="AJ63" s="168"/>
      <c r="AK63" s="168"/>
      <c r="AL63" s="168"/>
      <c r="AM63" s="168"/>
      <c r="AN63" s="167" t="e">
        <f t="shared" si="0"/>
        <v>#REF!</v>
      </c>
      <c r="AO63" s="168"/>
      <c r="AP63" s="168"/>
      <c r="AQ63" s="73" t="s">
        <v>82</v>
      </c>
      <c r="AR63" s="70"/>
      <c r="AS63" s="74">
        <v>0</v>
      </c>
      <c r="AT63" s="75" t="e">
        <f t="shared" si="1"/>
        <v>#REF!</v>
      </c>
      <c r="AU63" s="76" t="e">
        <f>#REF!</f>
        <v>#REF!</v>
      </c>
      <c r="AV63" s="75" t="e">
        <f>#REF!</f>
        <v>#REF!</v>
      </c>
      <c r="AW63" s="75" t="e">
        <f>#REF!</f>
        <v>#REF!</v>
      </c>
      <c r="AX63" s="75" t="e">
        <f>#REF!</f>
        <v>#REF!</v>
      </c>
      <c r="AY63" s="75" t="e">
        <f>#REF!</f>
        <v>#REF!</v>
      </c>
      <c r="AZ63" s="75" t="e">
        <f>#REF!</f>
        <v>#REF!</v>
      </c>
      <c r="BA63" s="75" t="e">
        <f>#REF!</f>
        <v>#REF!</v>
      </c>
      <c r="BB63" s="75" t="e">
        <f>#REF!</f>
        <v>#REF!</v>
      </c>
      <c r="BC63" s="75" t="e">
        <f>#REF!</f>
        <v>#REF!</v>
      </c>
      <c r="BD63" s="77" t="e">
        <f>#REF!</f>
        <v>#REF!</v>
      </c>
      <c r="BT63" s="78" t="s">
        <v>83</v>
      </c>
      <c r="BV63" s="78" t="s">
        <v>77</v>
      </c>
      <c r="BW63" s="78" t="s">
        <v>109</v>
      </c>
      <c r="BX63" s="78" t="s">
        <v>5</v>
      </c>
      <c r="CL63" s="78" t="s">
        <v>19</v>
      </c>
      <c r="CM63" s="78" t="s">
        <v>85</v>
      </c>
    </row>
    <row r="64" spans="1:91" s="6" customFormat="1" ht="24.75" customHeight="1">
      <c r="A64" s="69" t="s">
        <v>79</v>
      </c>
      <c r="B64" s="70"/>
      <c r="C64" s="71"/>
      <c r="D64" s="199" t="s">
        <v>110</v>
      </c>
      <c r="E64" s="199"/>
      <c r="F64" s="199"/>
      <c r="G64" s="199"/>
      <c r="H64" s="199"/>
      <c r="I64" s="72"/>
      <c r="J64" s="199" t="s">
        <v>111</v>
      </c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67" t="e">
        <f>#REF!</f>
        <v>#REF!</v>
      </c>
      <c r="AH64" s="168"/>
      <c r="AI64" s="168"/>
      <c r="AJ64" s="168"/>
      <c r="AK64" s="168"/>
      <c r="AL64" s="168"/>
      <c r="AM64" s="168"/>
      <c r="AN64" s="167" t="e">
        <f t="shared" si="0"/>
        <v>#REF!</v>
      </c>
      <c r="AO64" s="168"/>
      <c r="AP64" s="168"/>
      <c r="AQ64" s="73" t="s">
        <v>82</v>
      </c>
      <c r="AR64" s="70"/>
      <c r="AS64" s="74">
        <v>0</v>
      </c>
      <c r="AT64" s="75" t="e">
        <f t="shared" si="1"/>
        <v>#REF!</v>
      </c>
      <c r="AU64" s="76" t="e">
        <f>#REF!</f>
        <v>#REF!</v>
      </c>
      <c r="AV64" s="75" t="e">
        <f>#REF!</f>
        <v>#REF!</v>
      </c>
      <c r="AW64" s="75" t="e">
        <f>#REF!</f>
        <v>#REF!</v>
      </c>
      <c r="AX64" s="75" t="e">
        <f>#REF!</f>
        <v>#REF!</v>
      </c>
      <c r="AY64" s="75" t="e">
        <f>#REF!</f>
        <v>#REF!</v>
      </c>
      <c r="AZ64" s="75" t="e">
        <f>#REF!</f>
        <v>#REF!</v>
      </c>
      <c r="BA64" s="75" t="e">
        <f>#REF!</f>
        <v>#REF!</v>
      </c>
      <c r="BB64" s="75" t="e">
        <f>#REF!</f>
        <v>#REF!</v>
      </c>
      <c r="BC64" s="75" t="e">
        <f>#REF!</f>
        <v>#REF!</v>
      </c>
      <c r="BD64" s="77" t="e">
        <f>#REF!</f>
        <v>#REF!</v>
      </c>
      <c r="BT64" s="78" t="s">
        <v>83</v>
      </c>
      <c r="BV64" s="78" t="s">
        <v>77</v>
      </c>
      <c r="BW64" s="78" t="s">
        <v>112</v>
      </c>
      <c r="BX64" s="78" t="s">
        <v>5</v>
      </c>
      <c r="CL64" s="78" t="s">
        <v>19</v>
      </c>
      <c r="CM64" s="78" t="s">
        <v>85</v>
      </c>
    </row>
    <row r="65" spans="1:91" s="6" customFormat="1" ht="24.75" customHeight="1">
      <c r="A65" s="69" t="s">
        <v>79</v>
      </c>
      <c r="B65" s="70"/>
      <c r="C65" s="71"/>
      <c r="D65" s="199" t="s">
        <v>113</v>
      </c>
      <c r="E65" s="199"/>
      <c r="F65" s="199"/>
      <c r="G65" s="199"/>
      <c r="H65" s="199"/>
      <c r="I65" s="72"/>
      <c r="J65" s="199" t="s">
        <v>114</v>
      </c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67" t="e">
        <f>#REF!</f>
        <v>#REF!</v>
      </c>
      <c r="AH65" s="168"/>
      <c r="AI65" s="168"/>
      <c r="AJ65" s="168"/>
      <c r="AK65" s="168"/>
      <c r="AL65" s="168"/>
      <c r="AM65" s="168"/>
      <c r="AN65" s="167" t="e">
        <f t="shared" si="0"/>
        <v>#REF!</v>
      </c>
      <c r="AO65" s="168"/>
      <c r="AP65" s="168"/>
      <c r="AQ65" s="73" t="s">
        <v>82</v>
      </c>
      <c r="AR65" s="70"/>
      <c r="AS65" s="74">
        <v>0</v>
      </c>
      <c r="AT65" s="75" t="e">
        <f t="shared" si="1"/>
        <v>#REF!</v>
      </c>
      <c r="AU65" s="76" t="e">
        <f>#REF!</f>
        <v>#REF!</v>
      </c>
      <c r="AV65" s="75" t="e">
        <f>#REF!</f>
        <v>#REF!</v>
      </c>
      <c r="AW65" s="75" t="e">
        <f>#REF!</f>
        <v>#REF!</v>
      </c>
      <c r="AX65" s="75" t="e">
        <f>#REF!</f>
        <v>#REF!</v>
      </c>
      <c r="AY65" s="75" t="e">
        <f>#REF!</f>
        <v>#REF!</v>
      </c>
      <c r="AZ65" s="75" t="e">
        <f>#REF!</f>
        <v>#REF!</v>
      </c>
      <c r="BA65" s="75" t="e">
        <f>#REF!</f>
        <v>#REF!</v>
      </c>
      <c r="BB65" s="75" t="e">
        <f>#REF!</f>
        <v>#REF!</v>
      </c>
      <c r="BC65" s="75" t="e">
        <f>#REF!</f>
        <v>#REF!</v>
      </c>
      <c r="BD65" s="77" t="e">
        <f>#REF!</f>
        <v>#REF!</v>
      </c>
      <c r="BT65" s="78" t="s">
        <v>83</v>
      </c>
      <c r="BV65" s="78" t="s">
        <v>77</v>
      </c>
      <c r="BW65" s="78" t="s">
        <v>115</v>
      </c>
      <c r="BX65" s="78" t="s">
        <v>5</v>
      </c>
      <c r="CL65" s="78" t="s">
        <v>19</v>
      </c>
      <c r="CM65" s="78" t="s">
        <v>85</v>
      </c>
    </row>
    <row r="66" spans="1:91" s="6" customFormat="1" ht="24.75" customHeight="1">
      <c r="A66" s="69" t="s">
        <v>79</v>
      </c>
      <c r="B66" s="70"/>
      <c r="C66" s="71"/>
      <c r="D66" s="199" t="s">
        <v>116</v>
      </c>
      <c r="E66" s="199"/>
      <c r="F66" s="199"/>
      <c r="G66" s="199"/>
      <c r="H66" s="199"/>
      <c r="I66" s="72"/>
      <c r="J66" s="199" t="s">
        <v>117</v>
      </c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67" t="e">
        <f>#REF!</f>
        <v>#REF!</v>
      </c>
      <c r="AH66" s="168"/>
      <c r="AI66" s="168"/>
      <c r="AJ66" s="168"/>
      <c r="AK66" s="168"/>
      <c r="AL66" s="168"/>
      <c r="AM66" s="168"/>
      <c r="AN66" s="167" t="e">
        <f t="shared" si="0"/>
        <v>#REF!</v>
      </c>
      <c r="AO66" s="168"/>
      <c r="AP66" s="168"/>
      <c r="AQ66" s="73" t="s">
        <v>82</v>
      </c>
      <c r="AR66" s="70"/>
      <c r="AS66" s="74">
        <v>0</v>
      </c>
      <c r="AT66" s="75" t="e">
        <f t="shared" si="1"/>
        <v>#REF!</v>
      </c>
      <c r="AU66" s="76" t="e">
        <f>#REF!</f>
        <v>#REF!</v>
      </c>
      <c r="AV66" s="75" t="e">
        <f>#REF!</f>
        <v>#REF!</v>
      </c>
      <c r="AW66" s="75" t="e">
        <f>#REF!</f>
        <v>#REF!</v>
      </c>
      <c r="AX66" s="75" t="e">
        <f>#REF!</f>
        <v>#REF!</v>
      </c>
      <c r="AY66" s="75" t="e">
        <f>#REF!</f>
        <v>#REF!</v>
      </c>
      <c r="AZ66" s="75" t="e">
        <f>#REF!</f>
        <v>#REF!</v>
      </c>
      <c r="BA66" s="75" t="e">
        <f>#REF!</f>
        <v>#REF!</v>
      </c>
      <c r="BB66" s="75" t="e">
        <f>#REF!</f>
        <v>#REF!</v>
      </c>
      <c r="BC66" s="75" t="e">
        <f>#REF!</f>
        <v>#REF!</v>
      </c>
      <c r="BD66" s="77" t="e">
        <f>#REF!</f>
        <v>#REF!</v>
      </c>
      <c r="BT66" s="78" t="s">
        <v>83</v>
      </c>
      <c r="BV66" s="78" t="s">
        <v>77</v>
      </c>
      <c r="BW66" s="78" t="s">
        <v>118</v>
      </c>
      <c r="BX66" s="78" t="s">
        <v>5</v>
      </c>
      <c r="CL66" s="78" t="s">
        <v>19</v>
      </c>
      <c r="CM66" s="78" t="s">
        <v>85</v>
      </c>
    </row>
    <row r="67" spans="1:91" s="6" customFormat="1" ht="24.75" customHeight="1">
      <c r="A67" s="69" t="s">
        <v>79</v>
      </c>
      <c r="B67" s="70"/>
      <c r="C67" s="71"/>
      <c r="D67" s="199" t="s">
        <v>119</v>
      </c>
      <c r="E67" s="199"/>
      <c r="F67" s="199"/>
      <c r="G67" s="199"/>
      <c r="H67" s="199"/>
      <c r="I67" s="72"/>
      <c r="J67" s="199" t="s">
        <v>120</v>
      </c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67">
        <f>'11 - SO 021 - Ř.KM 12,491...'!J30</f>
        <v>0</v>
      </c>
      <c r="AH67" s="168"/>
      <c r="AI67" s="168"/>
      <c r="AJ67" s="168"/>
      <c r="AK67" s="168"/>
      <c r="AL67" s="168"/>
      <c r="AM67" s="168"/>
      <c r="AN67" s="167">
        <f t="shared" si="0"/>
        <v>0</v>
      </c>
      <c r="AO67" s="168"/>
      <c r="AP67" s="168"/>
      <c r="AQ67" s="73" t="s">
        <v>82</v>
      </c>
      <c r="AR67" s="70"/>
      <c r="AS67" s="74">
        <v>0</v>
      </c>
      <c r="AT67" s="75">
        <f t="shared" si="1"/>
        <v>0</v>
      </c>
      <c r="AU67" s="76">
        <f>'11 - SO 021 - Ř.KM 12,491...'!P87</f>
        <v>0</v>
      </c>
      <c r="AV67" s="75">
        <f>'11 - SO 021 - Ř.KM 12,491...'!J33</f>
        <v>0</v>
      </c>
      <c r="AW67" s="75">
        <f>'11 - SO 021 - Ř.KM 12,491...'!J34</f>
        <v>0</v>
      </c>
      <c r="AX67" s="75">
        <f>'11 - SO 021 - Ř.KM 12,491...'!J35</f>
        <v>0</v>
      </c>
      <c r="AY67" s="75">
        <f>'11 - SO 021 - Ř.KM 12,491...'!J36</f>
        <v>0</v>
      </c>
      <c r="AZ67" s="75">
        <f>'11 - SO 021 - Ř.KM 12,491...'!F33</f>
        <v>0</v>
      </c>
      <c r="BA67" s="75">
        <f>'11 - SO 021 - Ř.KM 12,491...'!F34</f>
        <v>0</v>
      </c>
      <c r="BB67" s="75">
        <f>'11 - SO 021 - Ř.KM 12,491...'!F35</f>
        <v>0</v>
      </c>
      <c r="BC67" s="75">
        <f>'11 - SO 021 - Ř.KM 12,491...'!F36</f>
        <v>0</v>
      </c>
      <c r="BD67" s="77">
        <f>'11 - SO 021 - Ř.KM 12,491...'!F37</f>
        <v>0</v>
      </c>
      <c r="BT67" s="78" t="s">
        <v>83</v>
      </c>
      <c r="BV67" s="78" t="s">
        <v>77</v>
      </c>
      <c r="BW67" s="78" t="s">
        <v>121</v>
      </c>
      <c r="BX67" s="78" t="s">
        <v>5</v>
      </c>
      <c r="CL67" s="78" t="s">
        <v>19</v>
      </c>
      <c r="CM67" s="78" t="s">
        <v>85</v>
      </c>
    </row>
    <row r="68" spans="1:91" s="6" customFormat="1" ht="24.75" customHeight="1">
      <c r="A68" s="69" t="s">
        <v>79</v>
      </c>
      <c r="B68" s="70"/>
      <c r="C68" s="71"/>
      <c r="D68" s="199" t="s">
        <v>122</v>
      </c>
      <c r="E68" s="199"/>
      <c r="F68" s="199"/>
      <c r="G68" s="199"/>
      <c r="H68" s="199"/>
      <c r="I68" s="72"/>
      <c r="J68" s="199" t="s">
        <v>123</v>
      </c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67" t="e">
        <f>#REF!</f>
        <v>#REF!</v>
      </c>
      <c r="AH68" s="168"/>
      <c r="AI68" s="168"/>
      <c r="AJ68" s="168"/>
      <c r="AK68" s="168"/>
      <c r="AL68" s="168"/>
      <c r="AM68" s="168"/>
      <c r="AN68" s="167" t="e">
        <f t="shared" si="0"/>
        <v>#REF!</v>
      </c>
      <c r="AO68" s="168"/>
      <c r="AP68" s="168"/>
      <c r="AQ68" s="73" t="s">
        <v>82</v>
      </c>
      <c r="AR68" s="70"/>
      <c r="AS68" s="74">
        <v>0</v>
      </c>
      <c r="AT68" s="75" t="e">
        <f t="shared" si="1"/>
        <v>#REF!</v>
      </c>
      <c r="AU68" s="76" t="e">
        <f>#REF!</f>
        <v>#REF!</v>
      </c>
      <c r="AV68" s="75" t="e">
        <f>#REF!</f>
        <v>#REF!</v>
      </c>
      <c r="AW68" s="75" t="e">
        <f>#REF!</f>
        <v>#REF!</v>
      </c>
      <c r="AX68" s="75" t="e">
        <f>#REF!</f>
        <v>#REF!</v>
      </c>
      <c r="AY68" s="75" t="e">
        <f>#REF!</f>
        <v>#REF!</v>
      </c>
      <c r="AZ68" s="75" t="e">
        <f>#REF!</f>
        <v>#REF!</v>
      </c>
      <c r="BA68" s="75" t="e">
        <f>#REF!</f>
        <v>#REF!</v>
      </c>
      <c r="BB68" s="75" t="e">
        <f>#REF!</f>
        <v>#REF!</v>
      </c>
      <c r="BC68" s="75" t="e">
        <f>#REF!</f>
        <v>#REF!</v>
      </c>
      <c r="BD68" s="77" t="e">
        <f>#REF!</f>
        <v>#REF!</v>
      </c>
      <c r="BT68" s="78" t="s">
        <v>83</v>
      </c>
      <c r="BV68" s="78" t="s">
        <v>77</v>
      </c>
      <c r="BW68" s="78" t="s">
        <v>124</v>
      </c>
      <c r="BX68" s="78" t="s">
        <v>5</v>
      </c>
      <c r="CL68" s="78" t="s">
        <v>19</v>
      </c>
      <c r="CM68" s="78" t="s">
        <v>85</v>
      </c>
    </row>
    <row r="69" spans="1:91" s="6" customFormat="1" ht="24.75" customHeight="1">
      <c r="A69" s="69" t="s">
        <v>79</v>
      </c>
      <c r="B69" s="70"/>
      <c r="C69" s="71"/>
      <c r="D69" s="199" t="s">
        <v>125</v>
      </c>
      <c r="E69" s="199"/>
      <c r="F69" s="199"/>
      <c r="G69" s="199"/>
      <c r="H69" s="199"/>
      <c r="I69" s="72"/>
      <c r="J69" s="199" t="s">
        <v>126</v>
      </c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67" t="e">
        <f>#REF!</f>
        <v>#REF!</v>
      </c>
      <c r="AH69" s="168"/>
      <c r="AI69" s="168"/>
      <c r="AJ69" s="168"/>
      <c r="AK69" s="168"/>
      <c r="AL69" s="168"/>
      <c r="AM69" s="168"/>
      <c r="AN69" s="167" t="e">
        <f t="shared" si="0"/>
        <v>#REF!</v>
      </c>
      <c r="AO69" s="168"/>
      <c r="AP69" s="168"/>
      <c r="AQ69" s="73" t="s">
        <v>82</v>
      </c>
      <c r="AR69" s="70"/>
      <c r="AS69" s="74">
        <v>0</v>
      </c>
      <c r="AT69" s="75" t="e">
        <f t="shared" si="1"/>
        <v>#REF!</v>
      </c>
      <c r="AU69" s="76" t="e">
        <f>#REF!</f>
        <v>#REF!</v>
      </c>
      <c r="AV69" s="75" t="e">
        <f>#REF!</f>
        <v>#REF!</v>
      </c>
      <c r="AW69" s="75" t="e">
        <f>#REF!</f>
        <v>#REF!</v>
      </c>
      <c r="AX69" s="75" t="e">
        <f>#REF!</f>
        <v>#REF!</v>
      </c>
      <c r="AY69" s="75" t="e">
        <f>#REF!</f>
        <v>#REF!</v>
      </c>
      <c r="AZ69" s="75" t="e">
        <f>#REF!</f>
        <v>#REF!</v>
      </c>
      <c r="BA69" s="75" t="e">
        <f>#REF!</f>
        <v>#REF!</v>
      </c>
      <c r="BB69" s="75" t="e">
        <f>#REF!</f>
        <v>#REF!</v>
      </c>
      <c r="BC69" s="75" t="e">
        <f>#REF!</f>
        <v>#REF!</v>
      </c>
      <c r="BD69" s="77" t="e">
        <f>#REF!</f>
        <v>#REF!</v>
      </c>
      <c r="BT69" s="78" t="s">
        <v>83</v>
      </c>
      <c r="BV69" s="78" t="s">
        <v>77</v>
      </c>
      <c r="BW69" s="78" t="s">
        <v>127</v>
      </c>
      <c r="BX69" s="78" t="s">
        <v>5</v>
      </c>
      <c r="CL69" s="78" t="s">
        <v>19</v>
      </c>
      <c r="CM69" s="78" t="s">
        <v>85</v>
      </c>
    </row>
    <row r="70" spans="1:91" s="6" customFormat="1" ht="24.75" customHeight="1">
      <c r="A70" s="69" t="s">
        <v>79</v>
      </c>
      <c r="B70" s="70"/>
      <c r="C70" s="71"/>
      <c r="D70" s="199" t="s">
        <v>128</v>
      </c>
      <c r="E70" s="199"/>
      <c r="F70" s="199"/>
      <c r="G70" s="199"/>
      <c r="H70" s="199"/>
      <c r="I70" s="72"/>
      <c r="J70" s="199" t="s">
        <v>129</v>
      </c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67" t="e">
        <f>#REF!</f>
        <v>#REF!</v>
      </c>
      <c r="AH70" s="168"/>
      <c r="AI70" s="168"/>
      <c r="AJ70" s="168"/>
      <c r="AK70" s="168"/>
      <c r="AL70" s="168"/>
      <c r="AM70" s="168"/>
      <c r="AN70" s="167" t="e">
        <f t="shared" si="0"/>
        <v>#REF!</v>
      </c>
      <c r="AO70" s="168"/>
      <c r="AP70" s="168"/>
      <c r="AQ70" s="73" t="s">
        <v>82</v>
      </c>
      <c r="AR70" s="70"/>
      <c r="AS70" s="74">
        <v>0</v>
      </c>
      <c r="AT70" s="75" t="e">
        <f t="shared" si="1"/>
        <v>#REF!</v>
      </c>
      <c r="AU70" s="76" t="e">
        <f>#REF!</f>
        <v>#REF!</v>
      </c>
      <c r="AV70" s="75" t="e">
        <f>#REF!</f>
        <v>#REF!</v>
      </c>
      <c r="AW70" s="75" t="e">
        <f>#REF!</f>
        <v>#REF!</v>
      </c>
      <c r="AX70" s="75" t="e">
        <f>#REF!</f>
        <v>#REF!</v>
      </c>
      <c r="AY70" s="75" t="e">
        <f>#REF!</f>
        <v>#REF!</v>
      </c>
      <c r="AZ70" s="75" t="e">
        <f>#REF!</f>
        <v>#REF!</v>
      </c>
      <c r="BA70" s="75" t="e">
        <f>#REF!</f>
        <v>#REF!</v>
      </c>
      <c r="BB70" s="75" t="e">
        <f>#REF!</f>
        <v>#REF!</v>
      </c>
      <c r="BC70" s="75" t="e">
        <f>#REF!</f>
        <v>#REF!</v>
      </c>
      <c r="BD70" s="77" t="e">
        <f>#REF!</f>
        <v>#REF!</v>
      </c>
      <c r="BT70" s="78" t="s">
        <v>83</v>
      </c>
      <c r="BV70" s="78" t="s">
        <v>77</v>
      </c>
      <c r="BW70" s="78" t="s">
        <v>130</v>
      </c>
      <c r="BX70" s="78" t="s">
        <v>5</v>
      </c>
      <c r="CL70" s="78" t="s">
        <v>19</v>
      </c>
      <c r="CM70" s="78" t="s">
        <v>85</v>
      </c>
    </row>
    <row r="71" spans="1:91" s="6" customFormat="1" ht="24.75" customHeight="1">
      <c r="A71" s="69" t="s">
        <v>79</v>
      </c>
      <c r="B71" s="70"/>
      <c r="C71" s="71"/>
      <c r="D71" s="199" t="s">
        <v>8</v>
      </c>
      <c r="E71" s="199"/>
      <c r="F71" s="199"/>
      <c r="G71" s="199"/>
      <c r="H71" s="199"/>
      <c r="I71" s="72"/>
      <c r="J71" s="199" t="s">
        <v>131</v>
      </c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67" t="e">
        <f>#REF!</f>
        <v>#REF!</v>
      </c>
      <c r="AH71" s="168"/>
      <c r="AI71" s="168"/>
      <c r="AJ71" s="168"/>
      <c r="AK71" s="168"/>
      <c r="AL71" s="168"/>
      <c r="AM71" s="168"/>
      <c r="AN71" s="167" t="e">
        <f t="shared" si="0"/>
        <v>#REF!</v>
      </c>
      <c r="AO71" s="168"/>
      <c r="AP71" s="168"/>
      <c r="AQ71" s="73" t="s">
        <v>82</v>
      </c>
      <c r="AR71" s="70"/>
      <c r="AS71" s="74">
        <v>0</v>
      </c>
      <c r="AT71" s="75" t="e">
        <f t="shared" si="1"/>
        <v>#REF!</v>
      </c>
      <c r="AU71" s="76" t="e">
        <f>#REF!</f>
        <v>#REF!</v>
      </c>
      <c r="AV71" s="75" t="e">
        <f>#REF!</f>
        <v>#REF!</v>
      </c>
      <c r="AW71" s="75" t="e">
        <f>#REF!</f>
        <v>#REF!</v>
      </c>
      <c r="AX71" s="75" t="e">
        <f>#REF!</f>
        <v>#REF!</v>
      </c>
      <c r="AY71" s="75" t="e">
        <f>#REF!</f>
        <v>#REF!</v>
      </c>
      <c r="AZ71" s="75" t="e">
        <f>#REF!</f>
        <v>#REF!</v>
      </c>
      <c r="BA71" s="75" t="e">
        <f>#REF!</f>
        <v>#REF!</v>
      </c>
      <c r="BB71" s="75" t="e">
        <f>#REF!</f>
        <v>#REF!</v>
      </c>
      <c r="BC71" s="75" t="e">
        <f>#REF!</f>
        <v>#REF!</v>
      </c>
      <c r="BD71" s="77" t="e">
        <f>#REF!</f>
        <v>#REF!</v>
      </c>
      <c r="BT71" s="78" t="s">
        <v>83</v>
      </c>
      <c r="BV71" s="78" t="s">
        <v>77</v>
      </c>
      <c r="BW71" s="78" t="s">
        <v>132</v>
      </c>
      <c r="BX71" s="78" t="s">
        <v>5</v>
      </c>
      <c r="CL71" s="78" t="s">
        <v>19</v>
      </c>
      <c r="CM71" s="78" t="s">
        <v>85</v>
      </c>
    </row>
    <row r="72" spans="1:91" s="6" customFormat="1" ht="24.75" customHeight="1">
      <c r="A72" s="69" t="s">
        <v>79</v>
      </c>
      <c r="B72" s="70"/>
      <c r="C72" s="71"/>
      <c r="D72" s="199" t="s">
        <v>133</v>
      </c>
      <c r="E72" s="199"/>
      <c r="F72" s="199"/>
      <c r="G72" s="199"/>
      <c r="H72" s="199"/>
      <c r="I72" s="72"/>
      <c r="J72" s="199" t="s">
        <v>134</v>
      </c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67" t="e">
        <f>#REF!</f>
        <v>#REF!</v>
      </c>
      <c r="AH72" s="168"/>
      <c r="AI72" s="168"/>
      <c r="AJ72" s="168"/>
      <c r="AK72" s="168"/>
      <c r="AL72" s="168"/>
      <c r="AM72" s="168"/>
      <c r="AN72" s="167" t="e">
        <f t="shared" si="0"/>
        <v>#REF!</v>
      </c>
      <c r="AO72" s="168"/>
      <c r="AP72" s="168"/>
      <c r="AQ72" s="73" t="s">
        <v>82</v>
      </c>
      <c r="AR72" s="70"/>
      <c r="AS72" s="74">
        <v>0</v>
      </c>
      <c r="AT72" s="75" t="e">
        <f t="shared" si="1"/>
        <v>#REF!</v>
      </c>
      <c r="AU72" s="76" t="e">
        <f>#REF!</f>
        <v>#REF!</v>
      </c>
      <c r="AV72" s="75" t="e">
        <f>#REF!</f>
        <v>#REF!</v>
      </c>
      <c r="AW72" s="75" t="e">
        <f>#REF!</f>
        <v>#REF!</v>
      </c>
      <c r="AX72" s="75" t="e">
        <f>#REF!</f>
        <v>#REF!</v>
      </c>
      <c r="AY72" s="75" t="e">
        <f>#REF!</f>
        <v>#REF!</v>
      </c>
      <c r="AZ72" s="75" t="e">
        <f>#REF!</f>
        <v>#REF!</v>
      </c>
      <c r="BA72" s="75" t="e">
        <f>#REF!</f>
        <v>#REF!</v>
      </c>
      <c r="BB72" s="75" t="e">
        <f>#REF!</f>
        <v>#REF!</v>
      </c>
      <c r="BC72" s="75" t="e">
        <f>#REF!</f>
        <v>#REF!</v>
      </c>
      <c r="BD72" s="77" t="e">
        <f>#REF!</f>
        <v>#REF!</v>
      </c>
      <c r="BT72" s="78" t="s">
        <v>83</v>
      </c>
      <c r="BV72" s="78" t="s">
        <v>77</v>
      </c>
      <c r="BW72" s="78" t="s">
        <v>135</v>
      </c>
      <c r="BX72" s="78" t="s">
        <v>5</v>
      </c>
      <c r="CL72" s="78" t="s">
        <v>19</v>
      </c>
      <c r="CM72" s="78" t="s">
        <v>85</v>
      </c>
    </row>
    <row r="73" spans="1:91" s="6" customFormat="1" ht="24.75" customHeight="1">
      <c r="A73" s="69" t="s">
        <v>79</v>
      </c>
      <c r="B73" s="70"/>
      <c r="C73" s="71"/>
      <c r="D73" s="199" t="s">
        <v>136</v>
      </c>
      <c r="E73" s="199"/>
      <c r="F73" s="199"/>
      <c r="G73" s="199"/>
      <c r="H73" s="199"/>
      <c r="I73" s="72"/>
      <c r="J73" s="199" t="s">
        <v>137</v>
      </c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67" t="e">
        <f>#REF!</f>
        <v>#REF!</v>
      </c>
      <c r="AH73" s="168"/>
      <c r="AI73" s="168"/>
      <c r="AJ73" s="168"/>
      <c r="AK73" s="168"/>
      <c r="AL73" s="168"/>
      <c r="AM73" s="168"/>
      <c r="AN73" s="167" t="e">
        <f t="shared" si="0"/>
        <v>#REF!</v>
      </c>
      <c r="AO73" s="168"/>
      <c r="AP73" s="168"/>
      <c r="AQ73" s="73" t="s">
        <v>82</v>
      </c>
      <c r="AR73" s="70"/>
      <c r="AS73" s="79">
        <v>0</v>
      </c>
      <c r="AT73" s="80" t="e">
        <f t="shared" si="1"/>
        <v>#REF!</v>
      </c>
      <c r="AU73" s="81" t="e">
        <f>#REF!</f>
        <v>#REF!</v>
      </c>
      <c r="AV73" s="80" t="e">
        <f>#REF!</f>
        <v>#REF!</v>
      </c>
      <c r="AW73" s="80" t="e">
        <f>#REF!</f>
        <v>#REF!</v>
      </c>
      <c r="AX73" s="80" t="e">
        <f>#REF!</f>
        <v>#REF!</v>
      </c>
      <c r="AY73" s="80" t="e">
        <f>#REF!</f>
        <v>#REF!</v>
      </c>
      <c r="AZ73" s="80" t="e">
        <f>#REF!</f>
        <v>#REF!</v>
      </c>
      <c r="BA73" s="80" t="e">
        <f>#REF!</f>
        <v>#REF!</v>
      </c>
      <c r="BB73" s="80" t="e">
        <f>#REF!</f>
        <v>#REF!</v>
      </c>
      <c r="BC73" s="80" t="e">
        <f>#REF!</f>
        <v>#REF!</v>
      </c>
      <c r="BD73" s="82" t="e">
        <f>#REF!</f>
        <v>#REF!</v>
      </c>
      <c r="BT73" s="78" t="s">
        <v>83</v>
      </c>
      <c r="BV73" s="78" t="s">
        <v>77</v>
      </c>
      <c r="BW73" s="78" t="s">
        <v>138</v>
      </c>
      <c r="BX73" s="78" t="s">
        <v>5</v>
      </c>
      <c r="CL73" s="78" t="s">
        <v>19</v>
      </c>
      <c r="CM73" s="78" t="s">
        <v>85</v>
      </c>
    </row>
    <row r="74" spans="1:91" s="1" customFormat="1" ht="30" customHeight="1">
      <c r="B74" s="30"/>
      <c r="AR74" s="30"/>
    </row>
    <row r="75" spans="1:91" s="1" customFormat="1" ht="6.95" customHeight="1"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30"/>
    </row>
  </sheetData>
  <sheetProtection algorithmName="SHA-512" hashValue="4vef8bFw1wVHosWliFldOBt82fJtCMfZDkJkHhigBGRDOU+JWImpi1BiR2+0h7DAog/IskqUytJRq4uTQX/qIQ==" saltValue="D/DmEKx/tKhkGuBZ4dj3QLYG420xJ1Q1C2ZWmQ+xfklkykNxF0f48FRSFezkpNAfxhcO0byudRF0XkF+p/XMog==" spinCount="100000" sheet="1" objects="1" scenarios="1" formatColumns="0" formatRows="0"/>
  <mergeCells count="114"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AG64:AM64"/>
    <mergeCell ref="AN64:AP64"/>
    <mergeCell ref="AN56:AP56"/>
    <mergeCell ref="AN60:AP60"/>
    <mergeCell ref="AN58:AP58"/>
    <mergeCell ref="AN59:AP59"/>
    <mergeCell ref="AN55:AP55"/>
    <mergeCell ref="D63:H63"/>
    <mergeCell ref="D64:H64"/>
    <mergeCell ref="I52:AF52"/>
    <mergeCell ref="J61:AF61"/>
    <mergeCell ref="J60:AF60"/>
    <mergeCell ref="J62:AF62"/>
    <mergeCell ref="J63:AF63"/>
    <mergeCell ref="D69:H69"/>
    <mergeCell ref="J69:AF69"/>
    <mergeCell ref="D70:H70"/>
    <mergeCell ref="J70:AF70"/>
    <mergeCell ref="D71:H71"/>
    <mergeCell ref="J71:AF71"/>
    <mergeCell ref="D72:H72"/>
    <mergeCell ref="J72:AF72"/>
    <mergeCell ref="D73:H73"/>
    <mergeCell ref="J73:AF73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N52:AP52"/>
    <mergeCell ref="AN62:AP62"/>
    <mergeCell ref="AN61:AP61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</mergeCells>
  <hyperlinks>
    <hyperlink ref="A55" location="'00 - SO VRN - vedlejší ro...'!C2" display="/" xr:uid="{00000000-0004-0000-0000-000000000000}"/>
    <hyperlink ref="A56" location="'01 - SO 011 - Ř.KM 12,251...'!C2" display="/" xr:uid="{00000000-0004-0000-0000-000001000000}"/>
    <hyperlink ref="A57" location="'02 - SO 012 - Ř.KM 12,868...'!C2" display="/" xr:uid="{00000000-0004-0000-0000-000002000000}"/>
    <hyperlink ref="A58" location="'03 - SO 013 - Ř.KM 23,812...'!C2" display="/" xr:uid="{00000000-0004-0000-0000-000003000000}"/>
    <hyperlink ref="A59" location="'04 - SO 014 - Ř.KM 30,308...'!C2" display="/" xr:uid="{00000000-0004-0000-0000-000004000000}"/>
    <hyperlink ref="A60" location="'05a - SO 015a - Ř.KM 31,3...'!C2" display="/" xr:uid="{00000000-0004-0000-0000-000005000000}"/>
    <hyperlink ref="A61" location="'05b - SO 015b - Ř.KM 31,4...'!C2" display="/" xr:uid="{00000000-0004-0000-0000-000006000000}"/>
    <hyperlink ref="A62" location="'06 - SO 016 - Ř.KM 32,590...'!C2" display="/" xr:uid="{00000000-0004-0000-0000-000007000000}"/>
    <hyperlink ref="A63" location="'07 - SO 017 - Ř.KM 32,847...'!C2" display="/" xr:uid="{00000000-0004-0000-0000-000008000000}"/>
    <hyperlink ref="A64" location="'08 - SO 018 - Ř.KM 34,847...'!C2" display="/" xr:uid="{00000000-0004-0000-0000-000009000000}"/>
    <hyperlink ref="A65" location="'09 - SO 019 - Ř.KM 35,143...'!C2" display="/" xr:uid="{00000000-0004-0000-0000-00000A000000}"/>
    <hyperlink ref="A66" location="'10 - SO 0110 - Ř.KM 35,27...'!C2" display="/" xr:uid="{00000000-0004-0000-0000-00000B000000}"/>
    <hyperlink ref="A67" location="'11 - SO 021 - Ř.KM 12,491...'!C2" display="/" xr:uid="{00000000-0004-0000-0000-00000C000000}"/>
    <hyperlink ref="A68" location="'12 - SO 022 - Ř.KM 19,340...'!C2" display="/" xr:uid="{00000000-0004-0000-0000-00000D000000}"/>
    <hyperlink ref="A69" location="'13 - SO 023 - Ř.KM 19,340...'!C2" display="/" xr:uid="{00000000-0004-0000-0000-00000E000000}"/>
    <hyperlink ref="A70" location="'14 - SO 024 - Ř.KM 19,838...'!C2" display="/" xr:uid="{00000000-0004-0000-0000-00000F000000}"/>
    <hyperlink ref="A71" location="'15 - SO 025 - Ř.KM 20,055...'!C2" display="/" xr:uid="{00000000-0004-0000-0000-000010000000}"/>
    <hyperlink ref="A72" location="'16 - SO 026 - Ř.KM 32,990...'!C2" display="/" xr:uid="{00000000-0004-0000-0000-000011000000}"/>
    <hyperlink ref="A73" location="'17 - SO 027 - Ř.KM 34,114...'!C2" display="/" xr:uid="{00000000-0004-0000-0000-000012000000}"/>
  </hyperlinks>
  <pageMargins left="0.39374999999999999" right="0.39374999999999999" top="0.39374999999999999" bottom="0.39374999999999999" header="0" footer="0"/>
  <pageSetup paperSize="9" scale="68" fitToHeight="100" orientation="portrait" blackAndWhite="1" horizontalDpi="4294967294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139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5" t="str">
        <f>'Rekapitulace stavby'!K6</f>
        <v>Vsetínská Bečva, Pržno - Vsetín - Huslenky, oprava toku</v>
      </c>
      <c r="F7" s="206"/>
      <c r="G7" s="206"/>
      <c r="H7" s="206"/>
      <c r="L7" s="18"/>
    </row>
    <row r="8" spans="2:46" s="1" customFormat="1" ht="12" customHeight="1">
      <c r="B8" s="30"/>
      <c r="D8" s="25" t="s">
        <v>140</v>
      </c>
      <c r="L8" s="30"/>
    </row>
    <row r="9" spans="2:46" s="1" customFormat="1" ht="16.5" customHeight="1">
      <c r="B9" s="30"/>
      <c r="E9" s="200" t="s">
        <v>141</v>
      </c>
      <c r="F9" s="204"/>
      <c r="G9" s="204"/>
      <c r="H9" s="204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17. 7. 2023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28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7" t="str">
        <f>'Rekapitulace stavby'!E14</f>
        <v>Vyplň údaj</v>
      </c>
      <c r="F18" s="191"/>
      <c r="G18" s="191"/>
      <c r="H18" s="191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">
        <v>34</v>
      </c>
      <c r="L20" s="30"/>
    </row>
    <row r="21" spans="2:12" s="1" customFormat="1" ht="18" customHeight="1">
      <c r="B21" s="30"/>
      <c r="E21" s="23" t="s">
        <v>35</v>
      </c>
      <c r="I21" s="25" t="s">
        <v>29</v>
      </c>
      <c r="J21" s="23" t="s">
        <v>36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26</v>
      </c>
      <c r="J23" s="23" t="s">
        <v>34</v>
      </c>
      <c r="L23" s="30"/>
    </row>
    <row r="24" spans="2:12" s="1" customFormat="1" ht="18" customHeight="1">
      <c r="B24" s="30"/>
      <c r="E24" s="23" t="s">
        <v>35</v>
      </c>
      <c r="I24" s="25" t="s">
        <v>29</v>
      </c>
      <c r="J24" s="23" t="s">
        <v>19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4"/>
      <c r="E27" s="195" t="s">
        <v>19</v>
      </c>
      <c r="F27" s="195"/>
      <c r="G27" s="195"/>
      <c r="H27" s="195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41</v>
      </c>
      <c r="J30" s="61">
        <f>ROUND(J80,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customHeight="1">
      <c r="B33" s="30"/>
      <c r="D33" s="50" t="s">
        <v>45</v>
      </c>
      <c r="E33" s="25" t="s">
        <v>46</v>
      </c>
      <c r="F33" s="86">
        <f>ROUND((SUM(BE80:BE110)),  2)</f>
        <v>0</v>
      </c>
      <c r="I33" s="87">
        <v>0.21</v>
      </c>
      <c r="J33" s="86">
        <f>ROUND(((SUM(BE80:BE110))*I33),  2)</f>
        <v>0</v>
      </c>
      <c r="L33" s="30"/>
    </row>
    <row r="34" spans="2:12" s="1" customFormat="1" ht="14.45" customHeight="1">
      <c r="B34" s="30"/>
      <c r="E34" s="25" t="s">
        <v>47</v>
      </c>
      <c r="F34" s="86">
        <f>ROUND((SUM(BF80:BF110)),  2)</f>
        <v>0</v>
      </c>
      <c r="I34" s="87">
        <v>0.15</v>
      </c>
      <c r="J34" s="86">
        <f>ROUND(((SUM(BF80:BF110))*I34),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6">
        <f>ROUND((SUM(BG80:BG110)),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6">
        <f>ROUND((SUM(BH80:BH110)),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6">
        <f>ROUND((SUM(BI80:BI110)),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51</v>
      </c>
      <c r="E39" s="52"/>
      <c r="F39" s="52"/>
      <c r="G39" s="90" t="s">
        <v>52</v>
      </c>
      <c r="H39" s="91" t="s">
        <v>53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142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5" t="str">
        <f>E7</f>
        <v>Vsetínská Bečva, Pržno - Vsetín - Huslenky, oprava toku</v>
      </c>
      <c r="F48" s="206"/>
      <c r="G48" s="206"/>
      <c r="H48" s="206"/>
      <c r="L48" s="30"/>
    </row>
    <row r="49" spans="2:47" s="1" customFormat="1" ht="12" customHeight="1">
      <c r="B49" s="30"/>
      <c r="C49" s="25" t="s">
        <v>140</v>
      </c>
      <c r="L49" s="30"/>
    </row>
    <row r="50" spans="2:47" s="1" customFormat="1" ht="16.5" customHeight="1">
      <c r="B50" s="30"/>
      <c r="E50" s="200" t="str">
        <f>E9</f>
        <v>00 - SO VRN - vedlejší rozpočtové náklady</v>
      </c>
      <c r="F50" s="204"/>
      <c r="G50" s="204"/>
      <c r="H50" s="204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17. 7. 2023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>Povodí Moravy, s.p.</v>
      </c>
      <c r="I54" s="25" t="s">
        <v>33</v>
      </c>
      <c r="J54" s="28" t="str">
        <f>E21</f>
        <v>Ing. Vít Pučálek</v>
      </c>
      <c r="L54" s="30"/>
    </row>
    <row r="55" spans="2:47" s="1" customFormat="1" ht="15.2" customHeight="1">
      <c r="B55" s="30"/>
      <c r="C55" s="25" t="s">
        <v>31</v>
      </c>
      <c r="F55" s="23" t="str">
        <f>IF(E18="","",E18)</f>
        <v>Vyplň údaj</v>
      </c>
      <c r="I55" s="25" t="s">
        <v>38</v>
      </c>
      <c r="J55" s="28" t="str">
        <f>E24</f>
        <v>Ing. Vít Pučálek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143</v>
      </c>
      <c r="D57" s="88"/>
      <c r="E57" s="88"/>
      <c r="F57" s="88"/>
      <c r="G57" s="88"/>
      <c r="H57" s="88"/>
      <c r="I57" s="88"/>
      <c r="J57" s="95" t="s">
        <v>144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73</v>
      </c>
      <c r="J59" s="61">
        <f>J80</f>
        <v>0</v>
      </c>
      <c r="L59" s="30"/>
      <c r="AU59" s="15" t="s">
        <v>145</v>
      </c>
    </row>
    <row r="60" spans="2:47" s="8" customFormat="1" ht="24.95" customHeight="1">
      <c r="B60" s="97"/>
      <c r="D60" s="98" t="s">
        <v>146</v>
      </c>
      <c r="E60" s="99"/>
      <c r="F60" s="99"/>
      <c r="G60" s="99"/>
      <c r="H60" s="99"/>
      <c r="I60" s="99"/>
      <c r="J60" s="100">
        <f>J81</f>
        <v>0</v>
      </c>
      <c r="L60" s="97"/>
    </row>
    <row r="61" spans="2:47" s="1" customFormat="1" ht="21.75" customHeight="1">
      <c r="B61" s="30"/>
      <c r="L61" s="30"/>
    </row>
    <row r="62" spans="2:47" s="1" customFormat="1" ht="6.95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4.95" customHeight="1">
      <c r="B67" s="30"/>
      <c r="C67" s="19" t="s">
        <v>147</v>
      </c>
      <c r="L67" s="30"/>
    </row>
    <row r="68" spans="2:63" s="1" customFormat="1" ht="6.95" customHeight="1">
      <c r="B68" s="30"/>
      <c r="L68" s="30"/>
    </row>
    <row r="69" spans="2:63" s="1" customFormat="1" ht="12" customHeight="1">
      <c r="B69" s="30"/>
      <c r="C69" s="25" t="s">
        <v>16</v>
      </c>
      <c r="L69" s="30"/>
    </row>
    <row r="70" spans="2:63" s="1" customFormat="1" ht="16.5" customHeight="1">
      <c r="B70" s="30"/>
      <c r="E70" s="205" t="str">
        <f>E7</f>
        <v>Vsetínská Bečva, Pržno - Vsetín - Huslenky, oprava toku</v>
      </c>
      <c r="F70" s="206"/>
      <c r="G70" s="206"/>
      <c r="H70" s="206"/>
      <c r="L70" s="30"/>
    </row>
    <row r="71" spans="2:63" s="1" customFormat="1" ht="12" customHeight="1">
      <c r="B71" s="30"/>
      <c r="C71" s="25" t="s">
        <v>140</v>
      </c>
      <c r="L71" s="30"/>
    </row>
    <row r="72" spans="2:63" s="1" customFormat="1" ht="16.5" customHeight="1">
      <c r="B72" s="30"/>
      <c r="E72" s="200" t="str">
        <f>E9</f>
        <v>00 - SO VRN - vedlejší rozpočtové náklady</v>
      </c>
      <c r="F72" s="204"/>
      <c r="G72" s="204"/>
      <c r="H72" s="204"/>
      <c r="L72" s="30"/>
    </row>
    <row r="73" spans="2:63" s="1" customFormat="1" ht="6.95" customHeight="1">
      <c r="B73" s="30"/>
      <c r="L73" s="30"/>
    </row>
    <row r="74" spans="2:63" s="1" customFormat="1" ht="12" customHeight="1">
      <c r="B74" s="30"/>
      <c r="C74" s="25" t="s">
        <v>21</v>
      </c>
      <c r="F74" s="23" t="str">
        <f>F12</f>
        <v xml:space="preserve"> </v>
      </c>
      <c r="I74" s="25" t="s">
        <v>23</v>
      </c>
      <c r="J74" s="47" t="str">
        <f>IF(J12="","",J12)</f>
        <v>17. 7. 2023</v>
      </c>
      <c r="L74" s="30"/>
    </row>
    <row r="75" spans="2:63" s="1" customFormat="1" ht="6.95" customHeight="1">
      <c r="B75" s="30"/>
      <c r="L75" s="30"/>
    </row>
    <row r="76" spans="2:63" s="1" customFormat="1" ht="15.2" customHeight="1">
      <c r="B76" s="30"/>
      <c r="C76" s="25" t="s">
        <v>25</v>
      </c>
      <c r="F76" s="23" t="str">
        <f>E15</f>
        <v>Povodí Moravy, s.p.</v>
      </c>
      <c r="I76" s="25" t="s">
        <v>33</v>
      </c>
      <c r="J76" s="28" t="str">
        <f>E21</f>
        <v>Ing. Vít Pučálek</v>
      </c>
      <c r="L76" s="30"/>
    </row>
    <row r="77" spans="2:63" s="1" customFormat="1" ht="15.2" customHeight="1">
      <c r="B77" s="30"/>
      <c r="C77" s="25" t="s">
        <v>31</v>
      </c>
      <c r="F77" s="23" t="str">
        <f>IF(E18="","",E18)</f>
        <v>Vyplň údaj</v>
      </c>
      <c r="I77" s="25" t="s">
        <v>38</v>
      </c>
      <c r="J77" s="28" t="str">
        <f>E24</f>
        <v>Ing. Vít Pučálek</v>
      </c>
      <c r="L77" s="30"/>
    </row>
    <row r="78" spans="2:63" s="1" customFormat="1" ht="10.35" customHeight="1">
      <c r="B78" s="30"/>
      <c r="L78" s="30"/>
    </row>
    <row r="79" spans="2:63" s="9" customFormat="1" ht="29.25" customHeight="1">
      <c r="B79" s="101"/>
      <c r="C79" s="102" t="s">
        <v>148</v>
      </c>
      <c r="D79" s="103" t="s">
        <v>60</v>
      </c>
      <c r="E79" s="103" t="s">
        <v>56</v>
      </c>
      <c r="F79" s="103" t="s">
        <v>57</v>
      </c>
      <c r="G79" s="103" t="s">
        <v>149</v>
      </c>
      <c r="H79" s="103" t="s">
        <v>150</v>
      </c>
      <c r="I79" s="103" t="s">
        <v>151</v>
      </c>
      <c r="J79" s="104" t="s">
        <v>144</v>
      </c>
      <c r="K79" s="105" t="s">
        <v>152</v>
      </c>
      <c r="L79" s="101"/>
      <c r="M79" s="54" t="s">
        <v>19</v>
      </c>
      <c r="N79" s="55" t="s">
        <v>45</v>
      </c>
      <c r="O79" s="55" t="s">
        <v>153</v>
      </c>
      <c r="P79" s="55" t="s">
        <v>154</v>
      </c>
      <c r="Q79" s="55" t="s">
        <v>155</v>
      </c>
      <c r="R79" s="55" t="s">
        <v>156</v>
      </c>
      <c r="S79" s="55" t="s">
        <v>157</v>
      </c>
      <c r="T79" s="56" t="s">
        <v>158</v>
      </c>
    </row>
    <row r="80" spans="2:63" s="1" customFormat="1" ht="22.9" customHeight="1">
      <c r="B80" s="30"/>
      <c r="C80" s="59" t="s">
        <v>159</v>
      </c>
      <c r="J80" s="106">
        <f>BK80</f>
        <v>0</v>
      </c>
      <c r="L80" s="30"/>
      <c r="M80" s="57"/>
      <c r="N80" s="48"/>
      <c r="O80" s="48"/>
      <c r="P80" s="107">
        <f>P81</f>
        <v>0</v>
      </c>
      <c r="Q80" s="48"/>
      <c r="R80" s="107">
        <f>R81</f>
        <v>0</v>
      </c>
      <c r="S80" s="48"/>
      <c r="T80" s="108">
        <f>T81</f>
        <v>0</v>
      </c>
      <c r="AT80" s="15" t="s">
        <v>74</v>
      </c>
      <c r="AU80" s="15" t="s">
        <v>145</v>
      </c>
      <c r="BK80" s="109">
        <f>BK81</f>
        <v>0</v>
      </c>
    </row>
    <row r="81" spans="2:65" s="10" customFormat="1" ht="25.9" customHeight="1">
      <c r="B81" s="110"/>
      <c r="D81" s="111" t="s">
        <v>74</v>
      </c>
      <c r="E81" s="112" t="s">
        <v>160</v>
      </c>
      <c r="F81" s="112" t="s">
        <v>161</v>
      </c>
      <c r="I81" s="113"/>
      <c r="J81" s="114">
        <f>BK81</f>
        <v>0</v>
      </c>
      <c r="L81" s="110"/>
      <c r="M81" s="115"/>
      <c r="P81" s="116">
        <f>SUM(P82:P110)</f>
        <v>0</v>
      </c>
      <c r="R81" s="116">
        <f>SUM(R82:R110)</f>
        <v>0</v>
      </c>
      <c r="T81" s="117">
        <f>SUM(T82:T110)</f>
        <v>0</v>
      </c>
      <c r="AR81" s="111" t="s">
        <v>162</v>
      </c>
      <c r="AT81" s="118" t="s">
        <v>74</v>
      </c>
      <c r="AU81" s="118" t="s">
        <v>75</v>
      </c>
      <c r="AY81" s="111" t="s">
        <v>163</v>
      </c>
      <c r="BK81" s="119">
        <f>SUM(BK82:BK110)</f>
        <v>0</v>
      </c>
    </row>
    <row r="82" spans="2:65" s="1" customFormat="1" ht="16.5" customHeight="1">
      <c r="B82" s="30"/>
      <c r="C82" s="120" t="s">
        <v>83</v>
      </c>
      <c r="D82" s="120" t="s">
        <v>164</v>
      </c>
      <c r="E82" s="121" t="s">
        <v>165</v>
      </c>
      <c r="F82" s="122" t="s">
        <v>166</v>
      </c>
      <c r="G82" s="123" t="s">
        <v>167</v>
      </c>
      <c r="H82" s="124">
        <v>1</v>
      </c>
      <c r="I82" s="125"/>
      <c r="J82" s="126">
        <f>ROUND(I82*H82,2)</f>
        <v>0</v>
      </c>
      <c r="K82" s="127"/>
      <c r="L82" s="30"/>
      <c r="M82" s="128" t="s">
        <v>19</v>
      </c>
      <c r="N82" s="129" t="s">
        <v>46</v>
      </c>
      <c r="P82" s="130">
        <f>O82*H82</f>
        <v>0</v>
      </c>
      <c r="Q82" s="130">
        <v>0</v>
      </c>
      <c r="R82" s="130">
        <f>Q82*H82</f>
        <v>0</v>
      </c>
      <c r="S82" s="130">
        <v>0</v>
      </c>
      <c r="T82" s="131">
        <f>S82*H82</f>
        <v>0</v>
      </c>
      <c r="AR82" s="132" t="s">
        <v>168</v>
      </c>
      <c r="AT82" s="132" t="s">
        <v>164</v>
      </c>
      <c r="AU82" s="132" t="s">
        <v>83</v>
      </c>
      <c r="AY82" s="15" t="s">
        <v>163</v>
      </c>
      <c r="BE82" s="133">
        <f>IF(N82="základní",J82,0)</f>
        <v>0</v>
      </c>
      <c r="BF82" s="133">
        <f>IF(N82="snížená",J82,0)</f>
        <v>0</v>
      </c>
      <c r="BG82" s="133">
        <f>IF(N82="zákl. přenesená",J82,0)</f>
        <v>0</v>
      </c>
      <c r="BH82" s="133">
        <f>IF(N82="sníž. přenesená",J82,0)</f>
        <v>0</v>
      </c>
      <c r="BI82" s="133">
        <f>IF(N82="nulová",J82,0)</f>
        <v>0</v>
      </c>
      <c r="BJ82" s="15" t="s">
        <v>83</v>
      </c>
      <c r="BK82" s="133">
        <f>ROUND(I82*H82,2)</f>
        <v>0</v>
      </c>
      <c r="BL82" s="15" t="s">
        <v>168</v>
      </c>
      <c r="BM82" s="132" t="s">
        <v>169</v>
      </c>
    </row>
    <row r="83" spans="2:65" s="1" customFormat="1" ht="107.25">
      <c r="B83" s="30"/>
      <c r="D83" s="134" t="s">
        <v>170</v>
      </c>
      <c r="F83" s="135" t="s">
        <v>171</v>
      </c>
      <c r="I83" s="136"/>
      <c r="L83" s="30"/>
      <c r="M83" s="137"/>
      <c r="T83" s="51"/>
      <c r="AT83" s="15" t="s">
        <v>170</v>
      </c>
      <c r="AU83" s="15" t="s">
        <v>83</v>
      </c>
    </row>
    <row r="84" spans="2:65" s="1" customFormat="1" ht="16.5" customHeight="1">
      <c r="B84" s="30"/>
      <c r="C84" s="120" t="s">
        <v>85</v>
      </c>
      <c r="D84" s="120" t="s">
        <v>164</v>
      </c>
      <c r="E84" s="121" t="s">
        <v>172</v>
      </c>
      <c r="F84" s="122" t="s">
        <v>173</v>
      </c>
      <c r="G84" s="123" t="s">
        <v>167</v>
      </c>
      <c r="H84" s="124">
        <v>1</v>
      </c>
      <c r="I84" s="125"/>
      <c r="J84" s="126">
        <f>ROUND(I84*H84,2)</f>
        <v>0</v>
      </c>
      <c r="K84" s="127"/>
      <c r="L84" s="30"/>
      <c r="M84" s="128" t="s">
        <v>19</v>
      </c>
      <c r="N84" s="129" t="s">
        <v>46</v>
      </c>
      <c r="P84" s="130">
        <f>O84*H84</f>
        <v>0</v>
      </c>
      <c r="Q84" s="130">
        <v>0</v>
      </c>
      <c r="R84" s="130">
        <f>Q84*H84</f>
        <v>0</v>
      </c>
      <c r="S84" s="130">
        <v>0</v>
      </c>
      <c r="T84" s="131">
        <f>S84*H84</f>
        <v>0</v>
      </c>
      <c r="AR84" s="132" t="s">
        <v>168</v>
      </c>
      <c r="AT84" s="132" t="s">
        <v>164</v>
      </c>
      <c r="AU84" s="132" t="s">
        <v>83</v>
      </c>
      <c r="AY84" s="15" t="s">
        <v>163</v>
      </c>
      <c r="BE84" s="133">
        <f>IF(N84="základní",J84,0)</f>
        <v>0</v>
      </c>
      <c r="BF84" s="133">
        <f>IF(N84="snížená",J84,0)</f>
        <v>0</v>
      </c>
      <c r="BG84" s="133">
        <f>IF(N84="zákl. přenesená",J84,0)</f>
        <v>0</v>
      </c>
      <c r="BH84" s="133">
        <f>IF(N84="sníž. přenesená",J84,0)</f>
        <v>0</v>
      </c>
      <c r="BI84" s="133">
        <f>IF(N84="nulová",J84,0)</f>
        <v>0</v>
      </c>
      <c r="BJ84" s="15" t="s">
        <v>83</v>
      </c>
      <c r="BK84" s="133">
        <f>ROUND(I84*H84,2)</f>
        <v>0</v>
      </c>
      <c r="BL84" s="15" t="s">
        <v>168</v>
      </c>
      <c r="BM84" s="132" t="s">
        <v>174</v>
      </c>
    </row>
    <row r="85" spans="2:65" s="1" customFormat="1" ht="39">
      <c r="B85" s="30"/>
      <c r="D85" s="134" t="s">
        <v>170</v>
      </c>
      <c r="F85" s="135" t="s">
        <v>175</v>
      </c>
      <c r="I85" s="136"/>
      <c r="L85" s="30"/>
      <c r="M85" s="137"/>
      <c r="T85" s="51"/>
      <c r="AT85" s="15" t="s">
        <v>170</v>
      </c>
      <c r="AU85" s="15" t="s">
        <v>83</v>
      </c>
    </row>
    <row r="86" spans="2:65" s="1" customFormat="1" ht="16.5" customHeight="1">
      <c r="B86" s="30"/>
      <c r="C86" s="120" t="s">
        <v>176</v>
      </c>
      <c r="D86" s="120" t="s">
        <v>164</v>
      </c>
      <c r="E86" s="121" t="s">
        <v>177</v>
      </c>
      <c r="F86" s="122" t="s">
        <v>178</v>
      </c>
      <c r="G86" s="123" t="s">
        <v>167</v>
      </c>
      <c r="H86" s="124">
        <v>1</v>
      </c>
      <c r="I86" s="125"/>
      <c r="J86" s="126">
        <f>ROUND(I86*H86,2)</f>
        <v>0</v>
      </c>
      <c r="K86" s="127"/>
      <c r="L86" s="30"/>
      <c r="M86" s="128" t="s">
        <v>19</v>
      </c>
      <c r="N86" s="129" t="s">
        <v>46</v>
      </c>
      <c r="P86" s="130">
        <f>O86*H86</f>
        <v>0</v>
      </c>
      <c r="Q86" s="130">
        <v>0</v>
      </c>
      <c r="R86" s="130">
        <f>Q86*H86</f>
        <v>0</v>
      </c>
      <c r="S86" s="130">
        <v>0</v>
      </c>
      <c r="T86" s="131">
        <f>S86*H86</f>
        <v>0</v>
      </c>
      <c r="AR86" s="132" t="s">
        <v>168</v>
      </c>
      <c r="AT86" s="132" t="s">
        <v>164</v>
      </c>
      <c r="AU86" s="132" t="s">
        <v>83</v>
      </c>
      <c r="AY86" s="15" t="s">
        <v>163</v>
      </c>
      <c r="BE86" s="133">
        <f>IF(N86="základní",J86,0)</f>
        <v>0</v>
      </c>
      <c r="BF86" s="133">
        <f>IF(N86="snížená",J86,0)</f>
        <v>0</v>
      </c>
      <c r="BG86" s="133">
        <f>IF(N86="zákl. přenesená",J86,0)</f>
        <v>0</v>
      </c>
      <c r="BH86" s="133">
        <f>IF(N86="sníž. přenesená",J86,0)</f>
        <v>0</v>
      </c>
      <c r="BI86" s="133">
        <f>IF(N86="nulová",J86,0)</f>
        <v>0</v>
      </c>
      <c r="BJ86" s="15" t="s">
        <v>83</v>
      </c>
      <c r="BK86" s="133">
        <f>ROUND(I86*H86,2)</f>
        <v>0</v>
      </c>
      <c r="BL86" s="15" t="s">
        <v>168</v>
      </c>
      <c r="BM86" s="132" t="s">
        <v>179</v>
      </c>
    </row>
    <row r="87" spans="2:65" s="1" customFormat="1" ht="29.25">
      <c r="B87" s="30"/>
      <c r="D87" s="134" t="s">
        <v>170</v>
      </c>
      <c r="F87" s="135" t="s">
        <v>180</v>
      </c>
      <c r="I87" s="136"/>
      <c r="L87" s="30"/>
      <c r="M87" s="137"/>
      <c r="T87" s="51"/>
      <c r="AT87" s="15" t="s">
        <v>170</v>
      </c>
      <c r="AU87" s="15" t="s">
        <v>83</v>
      </c>
    </row>
    <row r="88" spans="2:65" s="1" customFormat="1" ht="24.2" customHeight="1">
      <c r="B88" s="30"/>
      <c r="C88" s="120" t="s">
        <v>168</v>
      </c>
      <c r="D88" s="120" t="s">
        <v>164</v>
      </c>
      <c r="E88" s="121" t="s">
        <v>181</v>
      </c>
      <c r="F88" s="122" t="s">
        <v>182</v>
      </c>
      <c r="G88" s="123" t="s">
        <v>167</v>
      </c>
      <c r="H88" s="124">
        <v>1</v>
      </c>
      <c r="I88" s="125"/>
      <c r="J88" s="126">
        <f>ROUND(I88*H88,2)</f>
        <v>0</v>
      </c>
      <c r="K88" s="127"/>
      <c r="L88" s="30"/>
      <c r="M88" s="128" t="s">
        <v>19</v>
      </c>
      <c r="N88" s="129" t="s">
        <v>46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168</v>
      </c>
      <c r="AT88" s="132" t="s">
        <v>164</v>
      </c>
      <c r="AU88" s="132" t="s">
        <v>83</v>
      </c>
      <c r="AY88" s="15" t="s">
        <v>163</v>
      </c>
      <c r="BE88" s="133">
        <f>IF(N88="základní",J88,0)</f>
        <v>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5" t="s">
        <v>83</v>
      </c>
      <c r="BK88" s="133">
        <f>ROUND(I88*H88,2)</f>
        <v>0</v>
      </c>
      <c r="BL88" s="15" t="s">
        <v>168</v>
      </c>
      <c r="BM88" s="132" t="s">
        <v>183</v>
      </c>
    </row>
    <row r="89" spans="2:65" s="1" customFormat="1" ht="19.5">
      <c r="B89" s="30"/>
      <c r="D89" s="134" t="s">
        <v>170</v>
      </c>
      <c r="F89" s="135" t="s">
        <v>184</v>
      </c>
      <c r="I89" s="136"/>
      <c r="L89" s="30"/>
      <c r="M89" s="137"/>
      <c r="T89" s="51"/>
      <c r="AT89" s="15" t="s">
        <v>170</v>
      </c>
      <c r="AU89" s="15" t="s">
        <v>83</v>
      </c>
    </row>
    <row r="90" spans="2:65" s="1" customFormat="1" ht="24.2" customHeight="1">
      <c r="B90" s="30"/>
      <c r="C90" s="120" t="s">
        <v>162</v>
      </c>
      <c r="D90" s="120" t="s">
        <v>164</v>
      </c>
      <c r="E90" s="121" t="s">
        <v>185</v>
      </c>
      <c r="F90" s="122" t="s">
        <v>186</v>
      </c>
      <c r="G90" s="123" t="s">
        <v>167</v>
      </c>
      <c r="H90" s="124">
        <v>1</v>
      </c>
      <c r="I90" s="125"/>
      <c r="J90" s="126">
        <f>ROUND(I90*H90,2)</f>
        <v>0</v>
      </c>
      <c r="K90" s="127"/>
      <c r="L90" s="30"/>
      <c r="M90" s="128" t="s">
        <v>19</v>
      </c>
      <c r="N90" s="129" t="s">
        <v>46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187</v>
      </c>
      <c r="AT90" s="132" t="s">
        <v>164</v>
      </c>
      <c r="AU90" s="132" t="s">
        <v>83</v>
      </c>
      <c r="AY90" s="15" t="s">
        <v>163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5" t="s">
        <v>83</v>
      </c>
      <c r="BK90" s="133">
        <f>ROUND(I90*H90,2)</f>
        <v>0</v>
      </c>
      <c r="BL90" s="15" t="s">
        <v>187</v>
      </c>
      <c r="BM90" s="132" t="s">
        <v>188</v>
      </c>
    </row>
    <row r="91" spans="2:65" s="1" customFormat="1" ht="24.2" customHeight="1">
      <c r="B91" s="30"/>
      <c r="C91" s="120" t="s">
        <v>189</v>
      </c>
      <c r="D91" s="120" t="s">
        <v>164</v>
      </c>
      <c r="E91" s="121" t="s">
        <v>190</v>
      </c>
      <c r="F91" s="122" t="s">
        <v>191</v>
      </c>
      <c r="G91" s="123" t="s">
        <v>167</v>
      </c>
      <c r="H91" s="124">
        <v>1</v>
      </c>
      <c r="I91" s="125"/>
      <c r="J91" s="126">
        <f>ROUND(I91*H91,2)</f>
        <v>0</v>
      </c>
      <c r="K91" s="127"/>
      <c r="L91" s="30"/>
      <c r="M91" s="128" t="s">
        <v>19</v>
      </c>
      <c r="N91" s="129" t="s">
        <v>46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168</v>
      </c>
      <c r="AT91" s="132" t="s">
        <v>164</v>
      </c>
      <c r="AU91" s="132" t="s">
        <v>83</v>
      </c>
      <c r="AY91" s="15" t="s">
        <v>163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5" t="s">
        <v>83</v>
      </c>
      <c r="BK91" s="133">
        <f>ROUND(I91*H91,2)</f>
        <v>0</v>
      </c>
      <c r="BL91" s="15" t="s">
        <v>168</v>
      </c>
      <c r="BM91" s="132" t="s">
        <v>192</v>
      </c>
    </row>
    <row r="92" spans="2:65" s="1" customFormat="1" ht="39">
      <c r="B92" s="30"/>
      <c r="D92" s="134" t="s">
        <v>170</v>
      </c>
      <c r="F92" s="135" t="s">
        <v>193</v>
      </c>
      <c r="I92" s="136"/>
      <c r="L92" s="30"/>
      <c r="M92" s="137"/>
      <c r="T92" s="51"/>
      <c r="AT92" s="15" t="s">
        <v>170</v>
      </c>
      <c r="AU92" s="15" t="s">
        <v>83</v>
      </c>
    </row>
    <row r="93" spans="2:65" s="1" customFormat="1" ht="16.5" customHeight="1">
      <c r="B93" s="30"/>
      <c r="C93" s="120" t="s">
        <v>194</v>
      </c>
      <c r="D93" s="120" t="s">
        <v>164</v>
      </c>
      <c r="E93" s="121" t="s">
        <v>195</v>
      </c>
      <c r="F93" s="122" t="s">
        <v>196</v>
      </c>
      <c r="G93" s="123" t="s">
        <v>167</v>
      </c>
      <c r="H93" s="124">
        <v>1</v>
      </c>
      <c r="I93" s="125"/>
      <c r="J93" s="126">
        <f>ROUND(I93*H93,2)</f>
        <v>0</v>
      </c>
      <c r="K93" s="127"/>
      <c r="L93" s="30"/>
      <c r="M93" s="128" t="s">
        <v>19</v>
      </c>
      <c r="N93" s="129" t="s">
        <v>46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168</v>
      </c>
      <c r="AT93" s="132" t="s">
        <v>164</v>
      </c>
      <c r="AU93" s="132" t="s">
        <v>83</v>
      </c>
      <c r="AY93" s="15" t="s">
        <v>163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5" t="s">
        <v>83</v>
      </c>
      <c r="BK93" s="133">
        <f>ROUND(I93*H93,2)</f>
        <v>0</v>
      </c>
      <c r="BL93" s="15" t="s">
        <v>168</v>
      </c>
      <c r="BM93" s="132" t="s">
        <v>197</v>
      </c>
    </row>
    <row r="94" spans="2:65" s="1" customFormat="1" ht="29.25">
      <c r="B94" s="30"/>
      <c r="D94" s="134" t="s">
        <v>170</v>
      </c>
      <c r="F94" s="135" t="s">
        <v>198</v>
      </c>
      <c r="I94" s="136"/>
      <c r="L94" s="30"/>
      <c r="M94" s="137"/>
      <c r="T94" s="51"/>
      <c r="AT94" s="15" t="s">
        <v>170</v>
      </c>
      <c r="AU94" s="15" t="s">
        <v>83</v>
      </c>
    </row>
    <row r="95" spans="2:65" s="1" customFormat="1" ht="16.5" customHeight="1">
      <c r="B95" s="30"/>
      <c r="C95" s="120" t="s">
        <v>199</v>
      </c>
      <c r="D95" s="120" t="s">
        <v>164</v>
      </c>
      <c r="E95" s="121" t="s">
        <v>200</v>
      </c>
      <c r="F95" s="122" t="s">
        <v>201</v>
      </c>
      <c r="G95" s="123" t="s">
        <v>167</v>
      </c>
      <c r="H95" s="124">
        <v>1</v>
      </c>
      <c r="I95" s="125"/>
      <c r="J95" s="126">
        <f>ROUND(I95*H95,2)</f>
        <v>0</v>
      </c>
      <c r="K95" s="127"/>
      <c r="L95" s="30"/>
      <c r="M95" s="128" t="s">
        <v>19</v>
      </c>
      <c r="N95" s="129" t="s">
        <v>46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168</v>
      </c>
      <c r="AT95" s="132" t="s">
        <v>164</v>
      </c>
      <c r="AU95" s="132" t="s">
        <v>83</v>
      </c>
      <c r="AY95" s="15" t="s">
        <v>163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5" t="s">
        <v>83</v>
      </c>
      <c r="BK95" s="133">
        <f>ROUND(I95*H95,2)</f>
        <v>0</v>
      </c>
      <c r="BL95" s="15" t="s">
        <v>168</v>
      </c>
      <c r="BM95" s="132" t="s">
        <v>202</v>
      </c>
    </row>
    <row r="96" spans="2:65" s="1" customFormat="1" ht="19.5">
      <c r="B96" s="30"/>
      <c r="D96" s="134" t="s">
        <v>170</v>
      </c>
      <c r="F96" s="135" t="s">
        <v>203</v>
      </c>
      <c r="I96" s="136"/>
      <c r="L96" s="30"/>
      <c r="M96" s="137"/>
      <c r="T96" s="51"/>
      <c r="AT96" s="15" t="s">
        <v>170</v>
      </c>
      <c r="AU96" s="15" t="s">
        <v>83</v>
      </c>
    </row>
    <row r="97" spans="2:65" s="1" customFormat="1" ht="16.5" customHeight="1">
      <c r="B97" s="30"/>
      <c r="C97" s="120" t="s">
        <v>204</v>
      </c>
      <c r="D97" s="120" t="s">
        <v>164</v>
      </c>
      <c r="E97" s="121" t="s">
        <v>205</v>
      </c>
      <c r="F97" s="122" t="s">
        <v>206</v>
      </c>
      <c r="G97" s="123" t="s">
        <v>167</v>
      </c>
      <c r="H97" s="124">
        <v>1</v>
      </c>
      <c r="I97" s="125"/>
      <c r="J97" s="126">
        <f>ROUND(I97*H97,2)</f>
        <v>0</v>
      </c>
      <c r="K97" s="127"/>
      <c r="L97" s="30"/>
      <c r="M97" s="128" t="s">
        <v>19</v>
      </c>
      <c r="N97" s="129" t="s">
        <v>46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168</v>
      </c>
      <c r="AT97" s="132" t="s">
        <v>164</v>
      </c>
      <c r="AU97" s="132" t="s">
        <v>83</v>
      </c>
      <c r="AY97" s="15" t="s">
        <v>163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83</v>
      </c>
      <c r="BK97" s="133">
        <f>ROUND(I97*H97,2)</f>
        <v>0</v>
      </c>
      <c r="BL97" s="15" t="s">
        <v>168</v>
      </c>
      <c r="BM97" s="132" t="s">
        <v>207</v>
      </c>
    </row>
    <row r="98" spans="2:65" s="1" customFormat="1" ht="29.25">
      <c r="B98" s="30"/>
      <c r="D98" s="134" t="s">
        <v>170</v>
      </c>
      <c r="F98" s="135" t="s">
        <v>208</v>
      </c>
      <c r="I98" s="136"/>
      <c r="L98" s="30"/>
      <c r="M98" s="137"/>
      <c r="T98" s="51"/>
      <c r="AT98" s="15" t="s">
        <v>170</v>
      </c>
      <c r="AU98" s="15" t="s">
        <v>83</v>
      </c>
    </row>
    <row r="99" spans="2:65" s="1" customFormat="1" ht="16.5" customHeight="1">
      <c r="B99" s="30"/>
      <c r="C99" s="120" t="s">
        <v>116</v>
      </c>
      <c r="D99" s="120" t="s">
        <v>164</v>
      </c>
      <c r="E99" s="121" t="s">
        <v>209</v>
      </c>
      <c r="F99" s="122" t="s">
        <v>210</v>
      </c>
      <c r="G99" s="123" t="s">
        <v>167</v>
      </c>
      <c r="H99" s="124">
        <v>1</v>
      </c>
      <c r="I99" s="125"/>
      <c r="J99" s="126">
        <f>ROUND(I99*H99,2)</f>
        <v>0</v>
      </c>
      <c r="K99" s="127"/>
      <c r="L99" s="30"/>
      <c r="M99" s="128" t="s">
        <v>19</v>
      </c>
      <c r="N99" s="129" t="s">
        <v>46</v>
      </c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32" t="s">
        <v>168</v>
      </c>
      <c r="AT99" s="132" t="s">
        <v>164</v>
      </c>
      <c r="AU99" s="132" t="s">
        <v>83</v>
      </c>
      <c r="AY99" s="15" t="s">
        <v>163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5" t="s">
        <v>83</v>
      </c>
      <c r="BK99" s="133">
        <f>ROUND(I99*H99,2)</f>
        <v>0</v>
      </c>
      <c r="BL99" s="15" t="s">
        <v>168</v>
      </c>
      <c r="BM99" s="132" t="s">
        <v>211</v>
      </c>
    </row>
    <row r="100" spans="2:65" s="1" customFormat="1" ht="87.75">
      <c r="B100" s="30"/>
      <c r="D100" s="134" t="s">
        <v>170</v>
      </c>
      <c r="F100" s="135" t="s">
        <v>212</v>
      </c>
      <c r="I100" s="136"/>
      <c r="L100" s="30"/>
      <c r="M100" s="137"/>
      <c r="T100" s="51"/>
      <c r="AT100" s="15" t="s">
        <v>170</v>
      </c>
      <c r="AU100" s="15" t="s">
        <v>83</v>
      </c>
    </row>
    <row r="101" spans="2:65" s="1" customFormat="1" ht="21.75" customHeight="1">
      <c r="B101" s="30"/>
      <c r="C101" s="120" t="s">
        <v>119</v>
      </c>
      <c r="D101" s="120" t="s">
        <v>164</v>
      </c>
      <c r="E101" s="121" t="s">
        <v>213</v>
      </c>
      <c r="F101" s="122" t="s">
        <v>214</v>
      </c>
      <c r="G101" s="123" t="s">
        <v>167</v>
      </c>
      <c r="H101" s="124">
        <v>1</v>
      </c>
      <c r="I101" s="125"/>
      <c r="J101" s="126">
        <f>ROUND(I101*H101,2)</f>
        <v>0</v>
      </c>
      <c r="K101" s="127"/>
      <c r="L101" s="30"/>
      <c r="M101" s="128" t="s">
        <v>19</v>
      </c>
      <c r="N101" s="129" t="s">
        <v>46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168</v>
      </c>
      <c r="AT101" s="132" t="s">
        <v>164</v>
      </c>
      <c r="AU101" s="132" t="s">
        <v>83</v>
      </c>
      <c r="AY101" s="15" t="s">
        <v>163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5" t="s">
        <v>83</v>
      </c>
      <c r="BK101" s="133">
        <f>ROUND(I101*H101,2)</f>
        <v>0</v>
      </c>
      <c r="BL101" s="15" t="s">
        <v>168</v>
      </c>
      <c r="BM101" s="132" t="s">
        <v>215</v>
      </c>
    </row>
    <row r="102" spans="2:65" s="1" customFormat="1" ht="39">
      <c r="B102" s="30"/>
      <c r="D102" s="134" t="s">
        <v>170</v>
      </c>
      <c r="F102" s="135" t="s">
        <v>216</v>
      </c>
      <c r="I102" s="136"/>
      <c r="L102" s="30"/>
      <c r="M102" s="137"/>
      <c r="T102" s="51"/>
      <c r="AT102" s="15" t="s">
        <v>170</v>
      </c>
      <c r="AU102" s="15" t="s">
        <v>83</v>
      </c>
    </row>
    <row r="103" spans="2:65" s="1" customFormat="1" ht="24.2" customHeight="1">
      <c r="B103" s="30"/>
      <c r="C103" s="120" t="s">
        <v>122</v>
      </c>
      <c r="D103" s="120" t="s">
        <v>164</v>
      </c>
      <c r="E103" s="121" t="s">
        <v>217</v>
      </c>
      <c r="F103" s="122" t="s">
        <v>218</v>
      </c>
      <c r="G103" s="123" t="s">
        <v>167</v>
      </c>
      <c r="H103" s="124">
        <v>1</v>
      </c>
      <c r="I103" s="125"/>
      <c r="J103" s="126">
        <f>ROUND(I103*H103,2)</f>
        <v>0</v>
      </c>
      <c r="K103" s="127"/>
      <c r="L103" s="30"/>
      <c r="M103" s="128" t="s">
        <v>19</v>
      </c>
      <c r="N103" s="129" t="s">
        <v>46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168</v>
      </c>
      <c r="AT103" s="132" t="s">
        <v>164</v>
      </c>
      <c r="AU103" s="132" t="s">
        <v>83</v>
      </c>
      <c r="AY103" s="15" t="s">
        <v>163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83</v>
      </c>
      <c r="BK103" s="133">
        <f>ROUND(I103*H103,2)</f>
        <v>0</v>
      </c>
      <c r="BL103" s="15" t="s">
        <v>168</v>
      </c>
      <c r="BM103" s="132" t="s">
        <v>219</v>
      </c>
    </row>
    <row r="104" spans="2:65" s="1" customFormat="1" ht="19.5">
      <c r="B104" s="30"/>
      <c r="D104" s="134" t="s">
        <v>170</v>
      </c>
      <c r="F104" s="135" t="s">
        <v>220</v>
      </c>
      <c r="I104" s="136"/>
      <c r="L104" s="30"/>
      <c r="M104" s="137"/>
      <c r="T104" s="51"/>
      <c r="AT104" s="15" t="s">
        <v>170</v>
      </c>
      <c r="AU104" s="15" t="s">
        <v>83</v>
      </c>
    </row>
    <row r="105" spans="2:65" s="1" customFormat="1" ht="24.2" customHeight="1">
      <c r="B105" s="30"/>
      <c r="C105" s="120" t="s">
        <v>125</v>
      </c>
      <c r="D105" s="120" t="s">
        <v>164</v>
      </c>
      <c r="E105" s="121" t="s">
        <v>221</v>
      </c>
      <c r="F105" s="122" t="s">
        <v>222</v>
      </c>
      <c r="G105" s="123" t="s">
        <v>167</v>
      </c>
      <c r="H105" s="124">
        <v>1</v>
      </c>
      <c r="I105" s="125"/>
      <c r="J105" s="126">
        <f>ROUND(I105*H105,2)</f>
        <v>0</v>
      </c>
      <c r="K105" s="127"/>
      <c r="L105" s="30"/>
      <c r="M105" s="128" t="s">
        <v>19</v>
      </c>
      <c r="N105" s="129" t="s">
        <v>46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168</v>
      </c>
      <c r="AT105" s="132" t="s">
        <v>164</v>
      </c>
      <c r="AU105" s="132" t="s">
        <v>83</v>
      </c>
      <c r="AY105" s="15" t="s">
        <v>163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5" t="s">
        <v>83</v>
      </c>
      <c r="BK105" s="133">
        <f>ROUND(I105*H105,2)</f>
        <v>0</v>
      </c>
      <c r="BL105" s="15" t="s">
        <v>168</v>
      </c>
      <c r="BM105" s="132" t="s">
        <v>223</v>
      </c>
    </row>
    <row r="106" spans="2:65" s="1" customFormat="1" ht="24.2" customHeight="1">
      <c r="B106" s="30"/>
      <c r="C106" s="120" t="s">
        <v>128</v>
      </c>
      <c r="D106" s="120" t="s">
        <v>164</v>
      </c>
      <c r="E106" s="121" t="s">
        <v>224</v>
      </c>
      <c r="F106" s="122" t="s">
        <v>225</v>
      </c>
      <c r="G106" s="123" t="s">
        <v>167</v>
      </c>
      <c r="H106" s="124">
        <v>1</v>
      </c>
      <c r="I106" s="125"/>
      <c r="J106" s="126">
        <f>ROUND(I106*H106,2)</f>
        <v>0</v>
      </c>
      <c r="K106" s="127"/>
      <c r="L106" s="30"/>
      <c r="M106" s="128" t="s">
        <v>19</v>
      </c>
      <c r="N106" s="129" t="s">
        <v>46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168</v>
      </c>
      <c r="AT106" s="132" t="s">
        <v>164</v>
      </c>
      <c r="AU106" s="132" t="s">
        <v>83</v>
      </c>
      <c r="AY106" s="15" t="s">
        <v>163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83</v>
      </c>
      <c r="BK106" s="133">
        <f>ROUND(I106*H106,2)</f>
        <v>0</v>
      </c>
      <c r="BL106" s="15" t="s">
        <v>168</v>
      </c>
      <c r="BM106" s="132" t="s">
        <v>226</v>
      </c>
    </row>
    <row r="107" spans="2:65" s="1" customFormat="1" ht="29.25">
      <c r="B107" s="30"/>
      <c r="D107" s="134" t="s">
        <v>170</v>
      </c>
      <c r="F107" s="135" t="s">
        <v>227</v>
      </c>
      <c r="I107" s="136"/>
      <c r="L107" s="30"/>
      <c r="M107" s="137"/>
      <c r="T107" s="51"/>
      <c r="AT107" s="15" t="s">
        <v>170</v>
      </c>
      <c r="AU107" s="15" t="s">
        <v>83</v>
      </c>
    </row>
    <row r="108" spans="2:65" s="1" customFormat="1" ht="16.5" customHeight="1">
      <c r="B108" s="30"/>
      <c r="C108" s="120" t="s">
        <v>8</v>
      </c>
      <c r="D108" s="120" t="s">
        <v>164</v>
      </c>
      <c r="E108" s="121" t="s">
        <v>228</v>
      </c>
      <c r="F108" s="122" t="s">
        <v>229</v>
      </c>
      <c r="G108" s="123" t="s">
        <v>167</v>
      </c>
      <c r="H108" s="124">
        <v>1</v>
      </c>
      <c r="I108" s="125"/>
      <c r="J108" s="126">
        <f>ROUND(I108*H108,2)</f>
        <v>0</v>
      </c>
      <c r="K108" s="127"/>
      <c r="L108" s="30"/>
      <c r="M108" s="128" t="s">
        <v>19</v>
      </c>
      <c r="N108" s="129" t="s">
        <v>46</v>
      </c>
      <c r="P108" s="130">
        <f>O108*H108</f>
        <v>0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32" t="s">
        <v>187</v>
      </c>
      <c r="AT108" s="132" t="s">
        <v>164</v>
      </c>
      <c r="AU108" s="132" t="s">
        <v>83</v>
      </c>
      <c r="AY108" s="15" t="s">
        <v>163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5" t="s">
        <v>83</v>
      </c>
      <c r="BK108" s="133">
        <f>ROUND(I108*H108,2)</f>
        <v>0</v>
      </c>
      <c r="BL108" s="15" t="s">
        <v>187</v>
      </c>
      <c r="BM108" s="132" t="s">
        <v>230</v>
      </c>
    </row>
    <row r="109" spans="2:65" s="1" customFormat="1" ht="39">
      <c r="B109" s="30"/>
      <c r="D109" s="134" t="s">
        <v>170</v>
      </c>
      <c r="F109" s="135" t="s">
        <v>231</v>
      </c>
      <c r="I109" s="136"/>
      <c r="L109" s="30"/>
      <c r="M109" s="137"/>
      <c r="T109" s="51"/>
      <c r="AT109" s="15" t="s">
        <v>170</v>
      </c>
      <c r="AU109" s="15" t="s">
        <v>83</v>
      </c>
    </row>
    <row r="110" spans="2:65" s="1" customFormat="1" ht="24.2" customHeight="1">
      <c r="B110" s="30"/>
      <c r="C110" s="120" t="s">
        <v>133</v>
      </c>
      <c r="D110" s="120" t="s">
        <v>164</v>
      </c>
      <c r="E110" s="121" t="s">
        <v>232</v>
      </c>
      <c r="F110" s="122" t="s">
        <v>233</v>
      </c>
      <c r="G110" s="123" t="s">
        <v>167</v>
      </c>
      <c r="H110" s="124">
        <v>1</v>
      </c>
      <c r="I110" s="125"/>
      <c r="J110" s="126">
        <f>ROUND(I110*H110,2)</f>
        <v>0</v>
      </c>
      <c r="K110" s="127"/>
      <c r="L110" s="30"/>
      <c r="M110" s="138" t="s">
        <v>19</v>
      </c>
      <c r="N110" s="139" t="s">
        <v>46</v>
      </c>
      <c r="O110" s="140"/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32" t="s">
        <v>168</v>
      </c>
      <c r="AT110" s="132" t="s">
        <v>164</v>
      </c>
      <c r="AU110" s="132" t="s">
        <v>83</v>
      </c>
      <c r="AY110" s="15" t="s">
        <v>163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5" t="s">
        <v>83</v>
      </c>
      <c r="BK110" s="133">
        <f>ROUND(I110*H110,2)</f>
        <v>0</v>
      </c>
      <c r="BL110" s="15" t="s">
        <v>168</v>
      </c>
      <c r="BM110" s="132" t="s">
        <v>234</v>
      </c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30"/>
    </row>
  </sheetData>
  <sheetProtection algorithmName="SHA-512" hashValue="019DsH9uEVBSWnxy6oNvmETegBW5mm4WDJVL2nZCMyOYohUCrvudcd/CKcX6dGzhGHsuSs3v56JavKIiURoU9Q==" saltValue="5xiVWJJJBOsx9AeVGaSIlw5AE+BoC6rFgBe0H7mDksEPJKynOjvqRYduCVJUHUZ9xO/0im17IhEdnRFXHftcDg==" spinCount="100000" sheet="1" objects="1" scenarios="1" formatColumns="0" formatRows="0" autoFilter="0"/>
  <autoFilter ref="C79:K110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139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5" t="str">
        <f>'Rekapitulace stavby'!K6</f>
        <v>Vsetínská Bečva, Pržno - Vsetín - Huslenky, oprava toku</v>
      </c>
      <c r="F7" s="206"/>
      <c r="G7" s="206"/>
      <c r="H7" s="206"/>
      <c r="L7" s="18"/>
    </row>
    <row r="8" spans="2:46" s="1" customFormat="1" ht="12" customHeight="1">
      <c r="B8" s="30"/>
      <c r="D8" s="25" t="s">
        <v>140</v>
      </c>
      <c r="L8" s="30"/>
    </row>
    <row r="9" spans="2:46" s="1" customFormat="1" ht="16.5" customHeight="1">
      <c r="B9" s="30"/>
      <c r="E9" s="200" t="s">
        <v>235</v>
      </c>
      <c r="F9" s="204"/>
      <c r="G9" s="204"/>
      <c r="H9" s="204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17. 7. 2023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28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7" t="str">
        <f>'Rekapitulace stavby'!E14</f>
        <v>Vyplň údaj</v>
      </c>
      <c r="F18" s="191"/>
      <c r="G18" s="191"/>
      <c r="H18" s="191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">
        <v>34</v>
      </c>
      <c r="L20" s="30"/>
    </row>
    <row r="21" spans="2:12" s="1" customFormat="1" ht="18" customHeight="1">
      <c r="B21" s="30"/>
      <c r="E21" s="23" t="s">
        <v>35</v>
      </c>
      <c r="I21" s="25" t="s">
        <v>29</v>
      </c>
      <c r="J21" s="23" t="s">
        <v>36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26</v>
      </c>
      <c r="J23" s="23" t="s">
        <v>34</v>
      </c>
      <c r="L23" s="30"/>
    </row>
    <row r="24" spans="2:12" s="1" customFormat="1" ht="18" customHeight="1">
      <c r="B24" s="30"/>
      <c r="E24" s="23" t="s">
        <v>35</v>
      </c>
      <c r="I24" s="25" t="s">
        <v>29</v>
      </c>
      <c r="J24" s="23" t="s">
        <v>19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4"/>
      <c r="E27" s="195" t="s">
        <v>19</v>
      </c>
      <c r="F27" s="195"/>
      <c r="G27" s="195"/>
      <c r="H27" s="195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41</v>
      </c>
      <c r="J30" s="61">
        <f>ROUND(J84,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customHeight="1">
      <c r="B33" s="30"/>
      <c r="D33" s="50" t="s">
        <v>45</v>
      </c>
      <c r="E33" s="25" t="s">
        <v>46</v>
      </c>
      <c r="F33" s="86">
        <f>ROUND((SUM(BE84:BE174)),  2)</f>
        <v>0</v>
      </c>
      <c r="I33" s="87">
        <v>0.21</v>
      </c>
      <c r="J33" s="86">
        <f>ROUND(((SUM(BE84:BE174))*I33),  2)</f>
        <v>0</v>
      </c>
      <c r="L33" s="30"/>
    </row>
    <row r="34" spans="2:12" s="1" customFormat="1" ht="14.45" customHeight="1">
      <c r="B34" s="30"/>
      <c r="E34" s="25" t="s">
        <v>47</v>
      </c>
      <c r="F34" s="86">
        <f>ROUND((SUM(BF84:BF174)),  2)</f>
        <v>0</v>
      </c>
      <c r="I34" s="87">
        <v>0.15</v>
      </c>
      <c r="J34" s="86">
        <f>ROUND(((SUM(BF84:BF174))*I34),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6">
        <f>ROUND((SUM(BG84:BG174)),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6">
        <f>ROUND((SUM(BH84:BH174)),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6">
        <f>ROUND((SUM(BI84:BI174)),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51</v>
      </c>
      <c r="E39" s="52"/>
      <c r="F39" s="52"/>
      <c r="G39" s="90" t="s">
        <v>52</v>
      </c>
      <c r="H39" s="91" t="s">
        <v>53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142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5" t="str">
        <f>E7</f>
        <v>Vsetínská Bečva, Pržno - Vsetín - Huslenky, oprava toku</v>
      </c>
      <c r="F48" s="206"/>
      <c r="G48" s="206"/>
      <c r="H48" s="206"/>
      <c r="L48" s="30"/>
    </row>
    <row r="49" spans="2:47" s="1" customFormat="1" ht="12" customHeight="1">
      <c r="B49" s="30"/>
      <c r="C49" s="25" t="s">
        <v>140</v>
      </c>
      <c r="L49" s="30"/>
    </row>
    <row r="50" spans="2:47" s="1" customFormat="1" ht="16.5" customHeight="1">
      <c r="B50" s="30"/>
      <c r="E50" s="200" t="str">
        <f>E9</f>
        <v>01 - SO 011 - Ř.KM 12,251 - OPRAVA SKLUZU</v>
      </c>
      <c r="F50" s="204"/>
      <c r="G50" s="204"/>
      <c r="H50" s="204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17. 7. 2023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>Povodí Moravy, s.p.</v>
      </c>
      <c r="I54" s="25" t="s">
        <v>33</v>
      </c>
      <c r="J54" s="28" t="str">
        <f>E21</f>
        <v>Ing. Vít Pučálek</v>
      </c>
      <c r="L54" s="30"/>
    </row>
    <row r="55" spans="2:47" s="1" customFormat="1" ht="15.2" customHeight="1">
      <c r="B55" s="30"/>
      <c r="C55" s="25" t="s">
        <v>31</v>
      </c>
      <c r="F55" s="23" t="str">
        <f>IF(E18="","",E18)</f>
        <v>Vyplň údaj</v>
      </c>
      <c r="I55" s="25" t="s">
        <v>38</v>
      </c>
      <c r="J55" s="28" t="str">
        <f>E24</f>
        <v>Ing. Vít Pučálek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143</v>
      </c>
      <c r="D57" s="88"/>
      <c r="E57" s="88"/>
      <c r="F57" s="88"/>
      <c r="G57" s="88"/>
      <c r="H57" s="88"/>
      <c r="I57" s="88"/>
      <c r="J57" s="95" t="s">
        <v>144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73</v>
      </c>
      <c r="J59" s="61">
        <f>J84</f>
        <v>0</v>
      </c>
      <c r="L59" s="30"/>
      <c r="AU59" s="15" t="s">
        <v>145</v>
      </c>
    </row>
    <row r="60" spans="2:47" s="8" customFormat="1" ht="24.95" customHeight="1">
      <c r="B60" s="97"/>
      <c r="D60" s="98" t="s">
        <v>236</v>
      </c>
      <c r="E60" s="99"/>
      <c r="F60" s="99"/>
      <c r="G60" s="99"/>
      <c r="H60" s="99"/>
      <c r="I60" s="99"/>
      <c r="J60" s="100">
        <f>J85</f>
        <v>0</v>
      </c>
      <c r="L60" s="97"/>
    </row>
    <row r="61" spans="2:47" s="11" customFormat="1" ht="19.899999999999999" customHeight="1">
      <c r="B61" s="143"/>
      <c r="D61" s="144" t="s">
        <v>237</v>
      </c>
      <c r="E61" s="145"/>
      <c r="F61" s="145"/>
      <c r="G61" s="145"/>
      <c r="H61" s="145"/>
      <c r="I61" s="145"/>
      <c r="J61" s="146">
        <f>J86</f>
        <v>0</v>
      </c>
      <c r="L61" s="143"/>
    </row>
    <row r="62" spans="2:47" s="11" customFormat="1" ht="19.899999999999999" customHeight="1">
      <c r="B62" s="143"/>
      <c r="D62" s="144" t="s">
        <v>238</v>
      </c>
      <c r="E62" s="145"/>
      <c r="F62" s="145"/>
      <c r="G62" s="145"/>
      <c r="H62" s="145"/>
      <c r="I62" s="145"/>
      <c r="J62" s="146">
        <f>J89</f>
        <v>0</v>
      </c>
      <c r="L62" s="143"/>
    </row>
    <row r="63" spans="2:47" s="11" customFormat="1" ht="19.899999999999999" customHeight="1">
      <c r="B63" s="143"/>
      <c r="D63" s="144" t="s">
        <v>239</v>
      </c>
      <c r="E63" s="145"/>
      <c r="F63" s="145"/>
      <c r="G63" s="145"/>
      <c r="H63" s="145"/>
      <c r="I63" s="145"/>
      <c r="J63" s="146">
        <f>J147</f>
        <v>0</v>
      </c>
      <c r="L63" s="143"/>
    </row>
    <row r="64" spans="2:47" s="11" customFormat="1" ht="19.899999999999999" customHeight="1">
      <c r="B64" s="143"/>
      <c r="D64" s="144" t="s">
        <v>240</v>
      </c>
      <c r="E64" s="145"/>
      <c r="F64" s="145"/>
      <c r="G64" s="145"/>
      <c r="H64" s="145"/>
      <c r="I64" s="145"/>
      <c r="J64" s="146">
        <f>J172</f>
        <v>0</v>
      </c>
      <c r="L64" s="143"/>
    </row>
    <row r="65" spans="2:12" s="1" customFormat="1" ht="21.75" customHeight="1">
      <c r="B65" s="30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>
      <c r="B71" s="30"/>
      <c r="C71" s="19" t="s">
        <v>147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5" t="s">
        <v>16</v>
      </c>
      <c r="L73" s="30"/>
    </row>
    <row r="74" spans="2:12" s="1" customFormat="1" ht="16.5" customHeight="1">
      <c r="B74" s="30"/>
      <c r="E74" s="205" t="str">
        <f>E7</f>
        <v>Vsetínská Bečva, Pržno - Vsetín - Huslenky, oprava toku</v>
      </c>
      <c r="F74" s="206"/>
      <c r="G74" s="206"/>
      <c r="H74" s="206"/>
      <c r="L74" s="30"/>
    </row>
    <row r="75" spans="2:12" s="1" customFormat="1" ht="12" customHeight="1">
      <c r="B75" s="30"/>
      <c r="C75" s="25" t="s">
        <v>140</v>
      </c>
      <c r="L75" s="30"/>
    </row>
    <row r="76" spans="2:12" s="1" customFormat="1" ht="16.5" customHeight="1">
      <c r="B76" s="30"/>
      <c r="E76" s="200" t="str">
        <f>E9</f>
        <v>01 - SO 011 - Ř.KM 12,251 - OPRAVA SKLUZU</v>
      </c>
      <c r="F76" s="204"/>
      <c r="G76" s="204"/>
      <c r="H76" s="204"/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21</v>
      </c>
      <c r="F78" s="23" t="str">
        <f>F12</f>
        <v xml:space="preserve"> </v>
      </c>
      <c r="I78" s="25" t="s">
        <v>23</v>
      </c>
      <c r="J78" s="47" t="str">
        <f>IF(J12="","",J12)</f>
        <v>17. 7. 2023</v>
      </c>
      <c r="L78" s="30"/>
    </row>
    <row r="79" spans="2:12" s="1" customFormat="1" ht="6.95" customHeight="1">
      <c r="B79" s="30"/>
      <c r="L79" s="30"/>
    </row>
    <row r="80" spans="2:12" s="1" customFormat="1" ht="15.2" customHeight="1">
      <c r="B80" s="30"/>
      <c r="C80" s="25" t="s">
        <v>25</v>
      </c>
      <c r="F80" s="23" t="str">
        <f>E15</f>
        <v>Povodí Moravy, s.p.</v>
      </c>
      <c r="I80" s="25" t="s">
        <v>33</v>
      </c>
      <c r="J80" s="28" t="str">
        <f>E21</f>
        <v>Ing. Vít Pučálek</v>
      </c>
      <c r="L80" s="30"/>
    </row>
    <row r="81" spans="2:65" s="1" customFormat="1" ht="15.2" customHeight="1">
      <c r="B81" s="30"/>
      <c r="C81" s="25" t="s">
        <v>31</v>
      </c>
      <c r="F81" s="23" t="str">
        <f>IF(E18="","",E18)</f>
        <v>Vyplň údaj</v>
      </c>
      <c r="I81" s="25" t="s">
        <v>38</v>
      </c>
      <c r="J81" s="28" t="str">
        <f>E24</f>
        <v>Ing. Vít Pučálek</v>
      </c>
      <c r="L81" s="30"/>
    </row>
    <row r="82" spans="2:65" s="1" customFormat="1" ht="10.35" customHeight="1">
      <c r="B82" s="30"/>
      <c r="L82" s="30"/>
    </row>
    <row r="83" spans="2:65" s="9" customFormat="1" ht="29.25" customHeight="1">
      <c r="B83" s="101"/>
      <c r="C83" s="102" t="s">
        <v>148</v>
      </c>
      <c r="D83" s="103" t="s">
        <v>60</v>
      </c>
      <c r="E83" s="103" t="s">
        <v>56</v>
      </c>
      <c r="F83" s="103" t="s">
        <v>57</v>
      </c>
      <c r="G83" s="103" t="s">
        <v>149</v>
      </c>
      <c r="H83" s="103" t="s">
        <v>150</v>
      </c>
      <c r="I83" s="103" t="s">
        <v>151</v>
      </c>
      <c r="J83" s="104" t="s">
        <v>144</v>
      </c>
      <c r="K83" s="105" t="s">
        <v>152</v>
      </c>
      <c r="L83" s="101"/>
      <c r="M83" s="54" t="s">
        <v>19</v>
      </c>
      <c r="N83" s="55" t="s">
        <v>45</v>
      </c>
      <c r="O83" s="55" t="s">
        <v>153</v>
      </c>
      <c r="P83" s="55" t="s">
        <v>154</v>
      </c>
      <c r="Q83" s="55" t="s">
        <v>155</v>
      </c>
      <c r="R83" s="55" t="s">
        <v>156</v>
      </c>
      <c r="S83" s="55" t="s">
        <v>157</v>
      </c>
      <c r="T83" s="56" t="s">
        <v>158</v>
      </c>
    </row>
    <row r="84" spans="2:65" s="1" customFormat="1" ht="22.9" customHeight="1">
      <c r="B84" s="30"/>
      <c r="C84" s="59" t="s">
        <v>159</v>
      </c>
      <c r="J84" s="106">
        <f>BK84</f>
        <v>0</v>
      </c>
      <c r="L84" s="30"/>
      <c r="M84" s="57"/>
      <c r="N84" s="48"/>
      <c r="O84" s="48"/>
      <c r="P84" s="107">
        <f>P85</f>
        <v>0</v>
      </c>
      <c r="Q84" s="48"/>
      <c r="R84" s="107">
        <f>R85</f>
        <v>564.08699999999999</v>
      </c>
      <c r="S84" s="48"/>
      <c r="T84" s="108">
        <f>T85</f>
        <v>0</v>
      </c>
      <c r="AT84" s="15" t="s">
        <v>74</v>
      </c>
      <c r="AU84" s="15" t="s">
        <v>145</v>
      </c>
      <c r="BK84" s="109">
        <f>BK85</f>
        <v>0</v>
      </c>
    </row>
    <row r="85" spans="2:65" s="10" customFormat="1" ht="25.9" customHeight="1">
      <c r="B85" s="110"/>
      <c r="D85" s="111" t="s">
        <v>74</v>
      </c>
      <c r="E85" s="112" t="s">
        <v>241</v>
      </c>
      <c r="F85" s="112" t="s">
        <v>242</v>
      </c>
      <c r="I85" s="113"/>
      <c r="J85" s="114">
        <f>BK85</f>
        <v>0</v>
      </c>
      <c r="L85" s="110"/>
      <c r="M85" s="115"/>
      <c r="P85" s="116">
        <f>P86+P89+P147+P172</f>
        <v>0</v>
      </c>
      <c r="R85" s="116">
        <f>R86+R89+R147+R172</f>
        <v>564.08699999999999</v>
      </c>
      <c r="T85" s="117">
        <f>T86+T89+T147+T172</f>
        <v>0</v>
      </c>
      <c r="AR85" s="111" t="s">
        <v>83</v>
      </c>
      <c r="AT85" s="118" t="s">
        <v>74</v>
      </c>
      <c r="AU85" s="118" t="s">
        <v>75</v>
      </c>
      <c r="AY85" s="111" t="s">
        <v>163</v>
      </c>
      <c r="BK85" s="119">
        <f>BK86+BK89+BK147+BK172</f>
        <v>0</v>
      </c>
    </row>
    <row r="86" spans="2:65" s="10" customFormat="1" ht="22.9" customHeight="1">
      <c r="B86" s="110"/>
      <c r="D86" s="111" t="s">
        <v>74</v>
      </c>
      <c r="E86" s="147" t="s">
        <v>160</v>
      </c>
      <c r="F86" s="147" t="s">
        <v>161</v>
      </c>
      <c r="I86" s="113"/>
      <c r="J86" s="148">
        <f>BK86</f>
        <v>0</v>
      </c>
      <c r="L86" s="110"/>
      <c r="M86" s="115"/>
      <c r="P86" s="116">
        <f>SUM(P87:P88)</f>
        <v>0</v>
      </c>
      <c r="R86" s="116">
        <f>SUM(R87:R88)</f>
        <v>0</v>
      </c>
      <c r="T86" s="117">
        <f>SUM(T87:T88)</f>
        <v>0</v>
      </c>
      <c r="AR86" s="111" t="s">
        <v>162</v>
      </c>
      <c r="AT86" s="118" t="s">
        <v>74</v>
      </c>
      <c r="AU86" s="118" t="s">
        <v>83</v>
      </c>
      <c r="AY86" s="111" t="s">
        <v>163</v>
      </c>
      <c r="BK86" s="119">
        <f>SUM(BK87:BK88)</f>
        <v>0</v>
      </c>
    </row>
    <row r="87" spans="2:65" s="1" customFormat="1" ht="37.9" customHeight="1">
      <c r="B87" s="30"/>
      <c r="C87" s="120" t="s">
        <v>83</v>
      </c>
      <c r="D87" s="120" t="s">
        <v>164</v>
      </c>
      <c r="E87" s="121" t="s">
        <v>243</v>
      </c>
      <c r="F87" s="122" t="s">
        <v>244</v>
      </c>
      <c r="G87" s="123" t="s">
        <v>167</v>
      </c>
      <c r="H87" s="124">
        <v>1</v>
      </c>
      <c r="I87" s="125"/>
      <c r="J87" s="126">
        <f>ROUND(I87*H87,2)</f>
        <v>0</v>
      </c>
      <c r="K87" s="127"/>
      <c r="L87" s="30"/>
      <c r="M87" s="128" t="s">
        <v>19</v>
      </c>
      <c r="N87" s="129" t="s">
        <v>46</v>
      </c>
      <c r="P87" s="130">
        <f>O87*H87</f>
        <v>0</v>
      </c>
      <c r="Q87" s="130">
        <v>0</v>
      </c>
      <c r="R87" s="130">
        <f>Q87*H87</f>
        <v>0</v>
      </c>
      <c r="S87" s="130">
        <v>0</v>
      </c>
      <c r="T87" s="131">
        <f>S87*H87</f>
        <v>0</v>
      </c>
      <c r="AR87" s="132" t="s">
        <v>168</v>
      </c>
      <c r="AT87" s="132" t="s">
        <v>164</v>
      </c>
      <c r="AU87" s="132" t="s">
        <v>85</v>
      </c>
      <c r="AY87" s="15" t="s">
        <v>163</v>
      </c>
      <c r="BE87" s="133">
        <f>IF(N87="základní",J87,0)</f>
        <v>0</v>
      </c>
      <c r="BF87" s="133">
        <f>IF(N87="snížená",J87,0)</f>
        <v>0</v>
      </c>
      <c r="BG87" s="133">
        <f>IF(N87="zákl. přenesená",J87,0)</f>
        <v>0</v>
      </c>
      <c r="BH87" s="133">
        <f>IF(N87="sníž. přenesená",J87,0)</f>
        <v>0</v>
      </c>
      <c r="BI87" s="133">
        <f>IF(N87="nulová",J87,0)</f>
        <v>0</v>
      </c>
      <c r="BJ87" s="15" t="s">
        <v>83</v>
      </c>
      <c r="BK87" s="133">
        <f>ROUND(I87*H87,2)</f>
        <v>0</v>
      </c>
      <c r="BL87" s="15" t="s">
        <v>168</v>
      </c>
      <c r="BM87" s="132" t="s">
        <v>245</v>
      </c>
    </row>
    <row r="88" spans="2:65" s="1" customFormat="1" ht="68.25">
      <c r="B88" s="30"/>
      <c r="D88" s="134" t="s">
        <v>170</v>
      </c>
      <c r="F88" s="135" t="s">
        <v>246</v>
      </c>
      <c r="I88" s="136"/>
      <c r="L88" s="30"/>
      <c r="M88" s="137"/>
      <c r="T88" s="51"/>
      <c r="AT88" s="15" t="s">
        <v>170</v>
      </c>
      <c r="AU88" s="15" t="s">
        <v>85</v>
      </c>
    </row>
    <row r="89" spans="2:65" s="10" customFormat="1" ht="22.9" customHeight="1">
      <c r="B89" s="110"/>
      <c r="D89" s="111" t="s">
        <v>74</v>
      </c>
      <c r="E89" s="147" t="s">
        <v>83</v>
      </c>
      <c r="F89" s="147" t="s">
        <v>247</v>
      </c>
      <c r="I89" s="113"/>
      <c r="J89" s="148">
        <f>BK89</f>
        <v>0</v>
      </c>
      <c r="L89" s="110"/>
      <c r="M89" s="115"/>
      <c r="P89" s="116">
        <f>SUM(P90:P146)</f>
        <v>0</v>
      </c>
      <c r="R89" s="116">
        <f>SUM(R90:R146)</f>
        <v>0</v>
      </c>
      <c r="T89" s="117">
        <f>SUM(T90:T146)</f>
        <v>0</v>
      </c>
      <c r="AR89" s="111" t="s">
        <v>83</v>
      </c>
      <c r="AT89" s="118" t="s">
        <v>74</v>
      </c>
      <c r="AU89" s="118" t="s">
        <v>83</v>
      </c>
      <c r="AY89" s="111" t="s">
        <v>163</v>
      </c>
      <c r="BK89" s="119">
        <f>SUM(BK90:BK146)</f>
        <v>0</v>
      </c>
    </row>
    <row r="90" spans="2:65" s="1" customFormat="1" ht="44.25" customHeight="1">
      <c r="B90" s="30"/>
      <c r="C90" s="120" t="s">
        <v>85</v>
      </c>
      <c r="D90" s="120" t="s">
        <v>164</v>
      </c>
      <c r="E90" s="121" t="s">
        <v>248</v>
      </c>
      <c r="F90" s="122" t="s">
        <v>249</v>
      </c>
      <c r="G90" s="123" t="s">
        <v>167</v>
      </c>
      <c r="H90" s="124">
        <v>1</v>
      </c>
      <c r="I90" s="125"/>
      <c r="J90" s="126">
        <f>ROUND(I90*H90,2)</f>
        <v>0</v>
      </c>
      <c r="K90" s="127"/>
      <c r="L90" s="30"/>
      <c r="M90" s="128" t="s">
        <v>19</v>
      </c>
      <c r="N90" s="129" t="s">
        <v>46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168</v>
      </c>
      <c r="AT90" s="132" t="s">
        <v>164</v>
      </c>
      <c r="AU90" s="132" t="s">
        <v>85</v>
      </c>
      <c r="AY90" s="15" t="s">
        <v>163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5" t="s">
        <v>83</v>
      </c>
      <c r="BK90" s="133">
        <f>ROUND(I90*H90,2)</f>
        <v>0</v>
      </c>
      <c r="BL90" s="15" t="s">
        <v>168</v>
      </c>
      <c r="BM90" s="132" t="s">
        <v>250</v>
      </c>
    </row>
    <row r="91" spans="2:65" s="1" customFormat="1" ht="48.75">
      <c r="B91" s="30"/>
      <c r="D91" s="134" t="s">
        <v>170</v>
      </c>
      <c r="F91" s="135" t="s">
        <v>251</v>
      </c>
      <c r="I91" s="136"/>
      <c r="L91" s="30"/>
      <c r="M91" s="137"/>
      <c r="T91" s="51"/>
      <c r="AT91" s="15" t="s">
        <v>170</v>
      </c>
      <c r="AU91" s="15" t="s">
        <v>85</v>
      </c>
    </row>
    <row r="92" spans="2:65" s="1" customFormat="1" ht="33" customHeight="1">
      <c r="B92" s="30"/>
      <c r="C92" s="120" t="s">
        <v>176</v>
      </c>
      <c r="D92" s="120" t="s">
        <v>164</v>
      </c>
      <c r="E92" s="121" t="s">
        <v>252</v>
      </c>
      <c r="F92" s="122" t="s">
        <v>253</v>
      </c>
      <c r="G92" s="123" t="s">
        <v>254</v>
      </c>
      <c r="H92" s="124">
        <v>68.5</v>
      </c>
      <c r="I92" s="125"/>
      <c r="J92" s="126">
        <f>ROUND(I92*H92,2)</f>
        <v>0</v>
      </c>
      <c r="K92" s="127"/>
      <c r="L92" s="30"/>
      <c r="M92" s="128" t="s">
        <v>19</v>
      </c>
      <c r="N92" s="129" t="s">
        <v>46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168</v>
      </c>
      <c r="AT92" s="132" t="s">
        <v>164</v>
      </c>
      <c r="AU92" s="132" t="s">
        <v>85</v>
      </c>
      <c r="AY92" s="15" t="s">
        <v>163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5" t="s">
        <v>83</v>
      </c>
      <c r="BK92" s="133">
        <f>ROUND(I92*H92,2)</f>
        <v>0</v>
      </c>
      <c r="BL92" s="15" t="s">
        <v>168</v>
      </c>
      <c r="BM92" s="132" t="s">
        <v>255</v>
      </c>
    </row>
    <row r="93" spans="2:65" s="1" customFormat="1">
      <c r="B93" s="30"/>
      <c r="D93" s="149" t="s">
        <v>256</v>
      </c>
      <c r="F93" s="150" t="s">
        <v>257</v>
      </c>
      <c r="I93" s="136"/>
      <c r="L93" s="30"/>
      <c r="M93" s="137"/>
      <c r="T93" s="51"/>
      <c r="AT93" s="15" t="s">
        <v>256</v>
      </c>
      <c r="AU93" s="15" t="s">
        <v>85</v>
      </c>
    </row>
    <row r="94" spans="2:65" s="12" customFormat="1">
      <c r="B94" s="151"/>
      <c r="D94" s="134" t="s">
        <v>258</v>
      </c>
      <c r="E94" s="152" t="s">
        <v>19</v>
      </c>
      <c r="F94" s="153" t="s">
        <v>259</v>
      </c>
      <c r="H94" s="154">
        <v>28.5</v>
      </c>
      <c r="I94" s="155"/>
      <c r="L94" s="151"/>
      <c r="M94" s="156"/>
      <c r="T94" s="157"/>
      <c r="AT94" s="152" t="s">
        <v>258</v>
      </c>
      <c r="AU94" s="152" t="s">
        <v>85</v>
      </c>
      <c r="AV94" s="12" t="s">
        <v>85</v>
      </c>
      <c r="AW94" s="12" t="s">
        <v>37</v>
      </c>
      <c r="AX94" s="12" t="s">
        <v>75</v>
      </c>
      <c r="AY94" s="152" t="s">
        <v>163</v>
      </c>
    </row>
    <row r="95" spans="2:65" s="12" customFormat="1">
      <c r="B95" s="151"/>
      <c r="D95" s="134" t="s">
        <v>258</v>
      </c>
      <c r="E95" s="152" t="s">
        <v>19</v>
      </c>
      <c r="F95" s="153" t="s">
        <v>260</v>
      </c>
      <c r="H95" s="154">
        <v>40</v>
      </c>
      <c r="I95" s="155"/>
      <c r="L95" s="151"/>
      <c r="M95" s="156"/>
      <c r="T95" s="157"/>
      <c r="AT95" s="152" t="s">
        <v>258</v>
      </c>
      <c r="AU95" s="152" t="s">
        <v>85</v>
      </c>
      <c r="AV95" s="12" t="s">
        <v>85</v>
      </c>
      <c r="AW95" s="12" t="s">
        <v>37</v>
      </c>
      <c r="AX95" s="12" t="s">
        <v>75</v>
      </c>
      <c r="AY95" s="152" t="s">
        <v>163</v>
      </c>
    </row>
    <row r="96" spans="2:65" s="13" customFormat="1">
      <c r="B96" s="158"/>
      <c r="D96" s="134" t="s">
        <v>258</v>
      </c>
      <c r="E96" s="159" t="s">
        <v>19</v>
      </c>
      <c r="F96" s="160" t="s">
        <v>261</v>
      </c>
      <c r="H96" s="161">
        <v>68.5</v>
      </c>
      <c r="I96" s="162"/>
      <c r="L96" s="158"/>
      <c r="M96" s="163"/>
      <c r="T96" s="164"/>
      <c r="AT96" s="159" t="s">
        <v>258</v>
      </c>
      <c r="AU96" s="159" t="s">
        <v>85</v>
      </c>
      <c r="AV96" s="13" t="s">
        <v>168</v>
      </c>
      <c r="AW96" s="13" t="s">
        <v>37</v>
      </c>
      <c r="AX96" s="13" t="s">
        <v>83</v>
      </c>
      <c r="AY96" s="159" t="s">
        <v>163</v>
      </c>
    </row>
    <row r="97" spans="2:65" s="1" customFormat="1" ht="44.25" customHeight="1">
      <c r="B97" s="30"/>
      <c r="C97" s="120" t="s">
        <v>168</v>
      </c>
      <c r="D97" s="120" t="s">
        <v>164</v>
      </c>
      <c r="E97" s="121" t="s">
        <v>262</v>
      </c>
      <c r="F97" s="122" t="s">
        <v>263</v>
      </c>
      <c r="G97" s="123" t="s">
        <v>254</v>
      </c>
      <c r="H97" s="124">
        <v>57</v>
      </c>
      <c r="I97" s="125"/>
      <c r="J97" s="126">
        <f>ROUND(I97*H97,2)</f>
        <v>0</v>
      </c>
      <c r="K97" s="127"/>
      <c r="L97" s="30"/>
      <c r="M97" s="128" t="s">
        <v>19</v>
      </c>
      <c r="N97" s="129" t="s">
        <v>46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168</v>
      </c>
      <c r="AT97" s="132" t="s">
        <v>164</v>
      </c>
      <c r="AU97" s="132" t="s">
        <v>85</v>
      </c>
      <c r="AY97" s="15" t="s">
        <v>163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83</v>
      </c>
      <c r="BK97" s="133">
        <f>ROUND(I97*H97,2)</f>
        <v>0</v>
      </c>
      <c r="BL97" s="15" t="s">
        <v>168</v>
      </c>
      <c r="BM97" s="132" t="s">
        <v>264</v>
      </c>
    </row>
    <row r="98" spans="2:65" s="1" customFormat="1">
      <c r="B98" s="30"/>
      <c r="D98" s="149" t="s">
        <v>256</v>
      </c>
      <c r="F98" s="150" t="s">
        <v>265</v>
      </c>
      <c r="I98" s="136"/>
      <c r="L98" s="30"/>
      <c r="M98" s="137"/>
      <c r="T98" s="51"/>
      <c r="AT98" s="15" t="s">
        <v>256</v>
      </c>
      <c r="AU98" s="15" t="s">
        <v>85</v>
      </c>
    </row>
    <row r="99" spans="2:65" s="12" customFormat="1">
      <c r="B99" s="151"/>
      <c r="D99" s="134" t="s">
        <v>258</v>
      </c>
      <c r="E99" s="152" t="s">
        <v>19</v>
      </c>
      <c r="F99" s="153" t="s">
        <v>266</v>
      </c>
      <c r="H99" s="154">
        <v>57</v>
      </c>
      <c r="I99" s="155"/>
      <c r="L99" s="151"/>
      <c r="M99" s="156"/>
      <c r="T99" s="157"/>
      <c r="AT99" s="152" t="s">
        <v>258</v>
      </c>
      <c r="AU99" s="152" t="s">
        <v>85</v>
      </c>
      <c r="AV99" s="12" t="s">
        <v>85</v>
      </c>
      <c r="AW99" s="12" t="s">
        <v>37</v>
      </c>
      <c r="AX99" s="12" t="s">
        <v>75</v>
      </c>
      <c r="AY99" s="152" t="s">
        <v>163</v>
      </c>
    </row>
    <row r="100" spans="2:65" s="13" customFormat="1">
      <c r="B100" s="158"/>
      <c r="D100" s="134" t="s">
        <v>258</v>
      </c>
      <c r="E100" s="159" t="s">
        <v>19</v>
      </c>
      <c r="F100" s="160" t="s">
        <v>261</v>
      </c>
      <c r="H100" s="161">
        <v>57</v>
      </c>
      <c r="I100" s="162"/>
      <c r="L100" s="158"/>
      <c r="M100" s="163"/>
      <c r="T100" s="164"/>
      <c r="AT100" s="159" t="s">
        <v>258</v>
      </c>
      <c r="AU100" s="159" t="s">
        <v>85</v>
      </c>
      <c r="AV100" s="13" t="s">
        <v>168</v>
      </c>
      <c r="AW100" s="13" t="s">
        <v>37</v>
      </c>
      <c r="AX100" s="13" t="s">
        <v>83</v>
      </c>
      <c r="AY100" s="159" t="s">
        <v>163</v>
      </c>
    </row>
    <row r="101" spans="2:65" s="1" customFormat="1" ht="62.65" customHeight="1">
      <c r="B101" s="30"/>
      <c r="C101" s="120" t="s">
        <v>162</v>
      </c>
      <c r="D101" s="120" t="s">
        <v>164</v>
      </c>
      <c r="E101" s="121" t="s">
        <v>267</v>
      </c>
      <c r="F101" s="122" t="s">
        <v>268</v>
      </c>
      <c r="G101" s="123" t="s">
        <v>254</v>
      </c>
      <c r="H101" s="124">
        <v>125.5</v>
      </c>
      <c r="I101" s="125"/>
      <c r="J101" s="126">
        <f>ROUND(I101*H101,2)</f>
        <v>0</v>
      </c>
      <c r="K101" s="127"/>
      <c r="L101" s="30"/>
      <c r="M101" s="128" t="s">
        <v>19</v>
      </c>
      <c r="N101" s="129" t="s">
        <v>46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168</v>
      </c>
      <c r="AT101" s="132" t="s">
        <v>164</v>
      </c>
      <c r="AU101" s="132" t="s">
        <v>85</v>
      </c>
      <c r="AY101" s="15" t="s">
        <v>163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5" t="s">
        <v>83</v>
      </c>
      <c r="BK101" s="133">
        <f>ROUND(I101*H101,2)</f>
        <v>0</v>
      </c>
      <c r="BL101" s="15" t="s">
        <v>168</v>
      </c>
      <c r="BM101" s="132" t="s">
        <v>269</v>
      </c>
    </row>
    <row r="102" spans="2:65" s="1" customFormat="1">
      <c r="B102" s="30"/>
      <c r="D102" s="149" t="s">
        <v>256</v>
      </c>
      <c r="F102" s="150" t="s">
        <v>270</v>
      </c>
      <c r="I102" s="136"/>
      <c r="L102" s="30"/>
      <c r="M102" s="137"/>
      <c r="T102" s="51"/>
      <c r="AT102" s="15" t="s">
        <v>256</v>
      </c>
      <c r="AU102" s="15" t="s">
        <v>85</v>
      </c>
    </row>
    <row r="103" spans="2:65" s="12" customFormat="1">
      <c r="B103" s="151"/>
      <c r="D103" s="134" t="s">
        <v>258</v>
      </c>
      <c r="E103" s="152" t="s">
        <v>19</v>
      </c>
      <c r="F103" s="153" t="s">
        <v>259</v>
      </c>
      <c r="H103" s="154">
        <v>28.5</v>
      </c>
      <c r="I103" s="155"/>
      <c r="L103" s="151"/>
      <c r="M103" s="156"/>
      <c r="T103" s="157"/>
      <c r="AT103" s="152" t="s">
        <v>258</v>
      </c>
      <c r="AU103" s="152" t="s">
        <v>85</v>
      </c>
      <c r="AV103" s="12" t="s">
        <v>85</v>
      </c>
      <c r="AW103" s="12" t="s">
        <v>37</v>
      </c>
      <c r="AX103" s="12" t="s">
        <v>75</v>
      </c>
      <c r="AY103" s="152" t="s">
        <v>163</v>
      </c>
    </row>
    <row r="104" spans="2:65" s="12" customFormat="1">
      <c r="B104" s="151"/>
      <c r="D104" s="134" t="s">
        <v>258</v>
      </c>
      <c r="E104" s="152" t="s">
        <v>19</v>
      </c>
      <c r="F104" s="153" t="s">
        <v>260</v>
      </c>
      <c r="H104" s="154">
        <v>40</v>
      </c>
      <c r="I104" s="155"/>
      <c r="L104" s="151"/>
      <c r="M104" s="156"/>
      <c r="T104" s="157"/>
      <c r="AT104" s="152" t="s">
        <v>258</v>
      </c>
      <c r="AU104" s="152" t="s">
        <v>85</v>
      </c>
      <c r="AV104" s="12" t="s">
        <v>85</v>
      </c>
      <c r="AW104" s="12" t="s">
        <v>37</v>
      </c>
      <c r="AX104" s="12" t="s">
        <v>75</v>
      </c>
      <c r="AY104" s="152" t="s">
        <v>163</v>
      </c>
    </row>
    <row r="105" spans="2:65" s="12" customFormat="1">
      <c r="B105" s="151"/>
      <c r="D105" s="134" t="s">
        <v>258</v>
      </c>
      <c r="E105" s="152" t="s">
        <v>19</v>
      </c>
      <c r="F105" s="153" t="s">
        <v>266</v>
      </c>
      <c r="H105" s="154">
        <v>57</v>
      </c>
      <c r="I105" s="155"/>
      <c r="L105" s="151"/>
      <c r="M105" s="156"/>
      <c r="T105" s="157"/>
      <c r="AT105" s="152" t="s">
        <v>258</v>
      </c>
      <c r="AU105" s="152" t="s">
        <v>85</v>
      </c>
      <c r="AV105" s="12" t="s">
        <v>85</v>
      </c>
      <c r="AW105" s="12" t="s">
        <v>37</v>
      </c>
      <c r="AX105" s="12" t="s">
        <v>75</v>
      </c>
      <c r="AY105" s="152" t="s">
        <v>163</v>
      </c>
    </row>
    <row r="106" spans="2:65" s="13" customFormat="1">
      <c r="B106" s="158"/>
      <c r="D106" s="134" t="s">
        <v>258</v>
      </c>
      <c r="E106" s="159" t="s">
        <v>19</v>
      </c>
      <c r="F106" s="160" t="s">
        <v>261</v>
      </c>
      <c r="H106" s="161">
        <v>125.5</v>
      </c>
      <c r="I106" s="162"/>
      <c r="L106" s="158"/>
      <c r="M106" s="163"/>
      <c r="T106" s="164"/>
      <c r="AT106" s="159" t="s">
        <v>258</v>
      </c>
      <c r="AU106" s="159" t="s">
        <v>85</v>
      </c>
      <c r="AV106" s="13" t="s">
        <v>168</v>
      </c>
      <c r="AW106" s="13" t="s">
        <v>37</v>
      </c>
      <c r="AX106" s="13" t="s">
        <v>83</v>
      </c>
      <c r="AY106" s="159" t="s">
        <v>163</v>
      </c>
    </row>
    <row r="107" spans="2:65" s="1" customFormat="1" ht="66.75" customHeight="1">
      <c r="B107" s="30"/>
      <c r="C107" s="120" t="s">
        <v>189</v>
      </c>
      <c r="D107" s="120" t="s">
        <v>164</v>
      </c>
      <c r="E107" s="121" t="s">
        <v>271</v>
      </c>
      <c r="F107" s="122" t="s">
        <v>272</v>
      </c>
      <c r="G107" s="123" t="s">
        <v>254</v>
      </c>
      <c r="H107" s="124">
        <v>3765</v>
      </c>
      <c r="I107" s="125"/>
      <c r="J107" s="126">
        <f>ROUND(I107*H107,2)</f>
        <v>0</v>
      </c>
      <c r="K107" s="127"/>
      <c r="L107" s="30"/>
      <c r="M107" s="128" t="s">
        <v>19</v>
      </c>
      <c r="N107" s="129" t="s">
        <v>46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168</v>
      </c>
      <c r="AT107" s="132" t="s">
        <v>164</v>
      </c>
      <c r="AU107" s="132" t="s">
        <v>85</v>
      </c>
      <c r="AY107" s="15" t="s">
        <v>163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5" t="s">
        <v>83</v>
      </c>
      <c r="BK107" s="133">
        <f>ROUND(I107*H107,2)</f>
        <v>0</v>
      </c>
      <c r="BL107" s="15" t="s">
        <v>168</v>
      </c>
      <c r="BM107" s="132" t="s">
        <v>273</v>
      </c>
    </row>
    <row r="108" spans="2:65" s="1" customFormat="1">
      <c r="B108" s="30"/>
      <c r="D108" s="149" t="s">
        <v>256</v>
      </c>
      <c r="F108" s="150" t="s">
        <v>274</v>
      </c>
      <c r="I108" s="136"/>
      <c r="L108" s="30"/>
      <c r="M108" s="137"/>
      <c r="T108" s="51"/>
      <c r="AT108" s="15" t="s">
        <v>256</v>
      </c>
      <c r="AU108" s="15" t="s">
        <v>85</v>
      </c>
    </row>
    <row r="109" spans="2:65" s="12" customFormat="1">
      <c r="B109" s="151"/>
      <c r="D109" s="134" t="s">
        <v>258</v>
      </c>
      <c r="E109" s="152" t="s">
        <v>19</v>
      </c>
      <c r="F109" s="153" t="s">
        <v>259</v>
      </c>
      <c r="H109" s="154">
        <v>28.5</v>
      </c>
      <c r="I109" s="155"/>
      <c r="L109" s="151"/>
      <c r="M109" s="156"/>
      <c r="T109" s="157"/>
      <c r="AT109" s="152" t="s">
        <v>258</v>
      </c>
      <c r="AU109" s="152" t="s">
        <v>85</v>
      </c>
      <c r="AV109" s="12" t="s">
        <v>85</v>
      </c>
      <c r="AW109" s="12" t="s">
        <v>37</v>
      </c>
      <c r="AX109" s="12" t="s">
        <v>75</v>
      </c>
      <c r="AY109" s="152" t="s">
        <v>163</v>
      </c>
    </row>
    <row r="110" spans="2:65" s="12" customFormat="1">
      <c r="B110" s="151"/>
      <c r="D110" s="134" t="s">
        <v>258</v>
      </c>
      <c r="E110" s="152" t="s">
        <v>19</v>
      </c>
      <c r="F110" s="153" t="s">
        <v>260</v>
      </c>
      <c r="H110" s="154">
        <v>40</v>
      </c>
      <c r="I110" s="155"/>
      <c r="L110" s="151"/>
      <c r="M110" s="156"/>
      <c r="T110" s="157"/>
      <c r="AT110" s="152" t="s">
        <v>258</v>
      </c>
      <c r="AU110" s="152" t="s">
        <v>85</v>
      </c>
      <c r="AV110" s="12" t="s">
        <v>85</v>
      </c>
      <c r="AW110" s="12" t="s">
        <v>37</v>
      </c>
      <c r="AX110" s="12" t="s">
        <v>75</v>
      </c>
      <c r="AY110" s="152" t="s">
        <v>163</v>
      </c>
    </row>
    <row r="111" spans="2:65" s="12" customFormat="1">
      <c r="B111" s="151"/>
      <c r="D111" s="134" t="s">
        <v>258</v>
      </c>
      <c r="E111" s="152" t="s">
        <v>19</v>
      </c>
      <c r="F111" s="153" t="s">
        <v>266</v>
      </c>
      <c r="H111" s="154">
        <v>57</v>
      </c>
      <c r="I111" s="155"/>
      <c r="L111" s="151"/>
      <c r="M111" s="156"/>
      <c r="T111" s="157"/>
      <c r="AT111" s="152" t="s">
        <v>258</v>
      </c>
      <c r="AU111" s="152" t="s">
        <v>85</v>
      </c>
      <c r="AV111" s="12" t="s">
        <v>85</v>
      </c>
      <c r="AW111" s="12" t="s">
        <v>37</v>
      </c>
      <c r="AX111" s="12" t="s">
        <v>75</v>
      </c>
      <c r="AY111" s="152" t="s">
        <v>163</v>
      </c>
    </row>
    <row r="112" spans="2:65" s="13" customFormat="1">
      <c r="B112" s="158"/>
      <c r="D112" s="134" t="s">
        <v>258</v>
      </c>
      <c r="E112" s="159" t="s">
        <v>19</v>
      </c>
      <c r="F112" s="160" t="s">
        <v>261</v>
      </c>
      <c r="H112" s="161">
        <v>125.5</v>
      </c>
      <c r="I112" s="162"/>
      <c r="L112" s="158"/>
      <c r="M112" s="163"/>
      <c r="T112" s="164"/>
      <c r="AT112" s="159" t="s">
        <v>258</v>
      </c>
      <c r="AU112" s="159" t="s">
        <v>85</v>
      </c>
      <c r="AV112" s="13" t="s">
        <v>168</v>
      </c>
      <c r="AW112" s="13" t="s">
        <v>37</v>
      </c>
      <c r="AX112" s="13" t="s">
        <v>83</v>
      </c>
      <c r="AY112" s="159" t="s">
        <v>163</v>
      </c>
    </row>
    <row r="113" spans="2:65" s="12" customFormat="1">
      <c r="B113" s="151"/>
      <c r="D113" s="134" t="s">
        <v>258</v>
      </c>
      <c r="F113" s="153" t="s">
        <v>275</v>
      </c>
      <c r="H113" s="154">
        <v>3765</v>
      </c>
      <c r="I113" s="155"/>
      <c r="L113" s="151"/>
      <c r="M113" s="156"/>
      <c r="T113" s="157"/>
      <c r="AT113" s="152" t="s">
        <v>258</v>
      </c>
      <c r="AU113" s="152" t="s">
        <v>85</v>
      </c>
      <c r="AV113" s="12" t="s">
        <v>85</v>
      </c>
      <c r="AW113" s="12" t="s">
        <v>4</v>
      </c>
      <c r="AX113" s="12" t="s">
        <v>83</v>
      </c>
      <c r="AY113" s="152" t="s">
        <v>163</v>
      </c>
    </row>
    <row r="114" spans="2:65" s="1" customFormat="1" ht="44.25" customHeight="1">
      <c r="B114" s="30"/>
      <c r="C114" s="120" t="s">
        <v>194</v>
      </c>
      <c r="D114" s="120" t="s">
        <v>164</v>
      </c>
      <c r="E114" s="121" t="s">
        <v>276</v>
      </c>
      <c r="F114" s="122" t="s">
        <v>277</v>
      </c>
      <c r="G114" s="123" t="s">
        <v>254</v>
      </c>
      <c r="H114" s="124">
        <v>251</v>
      </c>
      <c r="I114" s="125"/>
      <c r="J114" s="126">
        <f>ROUND(I114*H114,2)</f>
        <v>0</v>
      </c>
      <c r="K114" s="127"/>
      <c r="L114" s="30"/>
      <c r="M114" s="128" t="s">
        <v>19</v>
      </c>
      <c r="N114" s="129" t="s">
        <v>46</v>
      </c>
      <c r="P114" s="130">
        <f>O114*H114</f>
        <v>0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32" t="s">
        <v>168</v>
      </c>
      <c r="AT114" s="132" t="s">
        <v>164</v>
      </c>
      <c r="AU114" s="132" t="s">
        <v>85</v>
      </c>
      <c r="AY114" s="15" t="s">
        <v>163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5" t="s">
        <v>83</v>
      </c>
      <c r="BK114" s="133">
        <f>ROUND(I114*H114,2)</f>
        <v>0</v>
      </c>
      <c r="BL114" s="15" t="s">
        <v>168</v>
      </c>
      <c r="BM114" s="132" t="s">
        <v>278</v>
      </c>
    </row>
    <row r="115" spans="2:65" s="1" customFormat="1">
      <c r="B115" s="30"/>
      <c r="D115" s="149" t="s">
        <v>256</v>
      </c>
      <c r="F115" s="150" t="s">
        <v>279</v>
      </c>
      <c r="I115" s="136"/>
      <c r="L115" s="30"/>
      <c r="M115" s="137"/>
      <c r="T115" s="51"/>
      <c r="AT115" s="15" t="s">
        <v>256</v>
      </c>
      <c r="AU115" s="15" t="s">
        <v>85</v>
      </c>
    </row>
    <row r="116" spans="2:65" s="1" customFormat="1" ht="29.25">
      <c r="B116" s="30"/>
      <c r="D116" s="134" t="s">
        <v>170</v>
      </c>
      <c r="F116" s="135" t="s">
        <v>280</v>
      </c>
      <c r="I116" s="136"/>
      <c r="L116" s="30"/>
      <c r="M116" s="137"/>
      <c r="T116" s="51"/>
      <c r="AT116" s="15" t="s">
        <v>170</v>
      </c>
      <c r="AU116" s="15" t="s">
        <v>85</v>
      </c>
    </row>
    <row r="117" spans="2:65" s="12" customFormat="1">
      <c r="B117" s="151"/>
      <c r="D117" s="134" t="s">
        <v>258</v>
      </c>
      <c r="E117" s="152" t="s">
        <v>19</v>
      </c>
      <c r="F117" s="153" t="s">
        <v>259</v>
      </c>
      <c r="H117" s="154">
        <v>28.5</v>
      </c>
      <c r="I117" s="155"/>
      <c r="L117" s="151"/>
      <c r="M117" s="156"/>
      <c r="T117" s="157"/>
      <c r="AT117" s="152" t="s">
        <v>258</v>
      </c>
      <c r="AU117" s="152" t="s">
        <v>85</v>
      </c>
      <c r="AV117" s="12" t="s">
        <v>85</v>
      </c>
      <c r="AW117" s="12" t="s">
        <v>37</v>
      </c>
      <c r="AX117" s="12" t="s">
        <v>75</v>
      </c>
      <c r="AY117" s="152" t="s">
        <v>163</v>
      </c>
    </row>
    <row r="118" spans="2:65" s="12" customFormat="1">
      <c r="B118" s="151"/>
      <c r="D118" s="134" t="s">
        <v>258</v>
      </c>
      <c r="E118" s="152" t="s">
        <v>19</v>
      </c>
      <c r="F118" s="153" t="s">
        <v>260</v>
      </c>
      <c r="H118" s="154">
        <v>40</v>
      </c>
      <c r="I118" s="155"/>
      <c r="L118" s="151"/>
      <c r="M118" s="156"/>
      <c r="T118" s="157"/>
      <c r="AT118" s="152" t="s">
        <v>258</v>
      </c>
      <c r="AU118" s="152" t="s">
        <v>85</v>
      </c>
      <c r="AV118" s="12" t="s">
        <v>85</v>
      </c>
      <c r="AW118" s="12" t="s">
        <v>37</v>
      </c>
      <c r="AX118" s="12" t="s">
        <v>75</v>
      </c>
      <c r="AY118" s="152" t="s">
        <v>163</v>
      </c>
    </row>
    <row r="119" spans="2:65" s="12" customFormat="1">
      <c r="B119" s="151"/>
      <c r="D119" s="134" t="s">
        <v>258</v>
      </c>
      <c r="E119" s="152" t="s">
        <v>19</v>
      </c>
      <c r="F119" s="153" t="s">
        <v>266</v>
      </c>
      <c r="H119" s="154">
        <v>57</v>
      </c>
      <c r="I119" s="155"/>
      <c r="L119" s="151"/>
      <c r="M119" s="156"/>
      <c r="T119" s="157"/>
      <c r="AT119" s="152" t="s">
        <v>258</v>
      </c>
      <c r="AU119" s="152" t="s">
        <v>85</v>
      </c>
      <c r="AV119" s="12" t="s">
        <v>85</v>
      </c>
      <c r="AW119" s="12" t="s">
        <v>37</v>
      </c>
      <c r="AX119" s="12" t="s">
        <v>75</v>
      </c>
      <c r="AY119" s="152" t="s">
        <v>163</v>
      </c>
    </row>
    <row r="120" spans="2:65" s="13" customFormat="1">
      <c r="B120" s="158"/>
      <c r="D120" s="134" t="s">
        <v>258</v>
      </c>
      <c r="E120" s="159" t="s">
        <v>19</v>
      </c>
      <c r="F120" s="160" t="s">
        <v>261</v>
      </c>
      <c r="H120" s="161">
        <v>125.5</v>
      </c>
      <c r="I120" s="162"/>
      <c r="L120" s="158"/>
      <c r="M120" s="163"/>
      <c r="T120" s="164"/>
      <c r="AT120" s="159" t="s">
        <v>258</v>
      </c>
      <c r="AU120" s="159" t="s">
        <v>85</v>
      </c>
      <c r="AV120" s="13" t="s">
        <v>168</v>
      </c>
      <c r="AW120" s="13" t="s">
        <v>37</v>
      </c>
      <c r="AX120" s="13" t="s">
        <v>83</v>
      </c>
      <c r="AY120" s="159" t="s">
        <v>163</v>
      </c>
    </row>
    <row r="121" spans="2:65" s="12" customFormat="1">
      <c r="B121" s="151"/>
      <c r="D121" s="134" t="s">
        <v>258</v>
      </c>
      <c r="F121" s="153" t="s">
        <v>281</v>
      </c>
      <c r="H121" s="154">
        <v>251</v>
      </c>
      <c r="I121" s="155"/>
      <c r="L121" s="151"/>
      <c r="M121" s="156"/>
      <c r="T121" s="157"/>
      <c r="AT121" s="152" t="s">
        <v>258</v>
      </c>
      <c r="AU121" s="152" t="s">
        <v>85</v>
      </c>
      <c r="AV121" s="12" t="s">
        <v>85</v>
      </c>
      <c r="AW121" s="12" t="s">
        <v>4</v>
      </c>
      <c r="AX121" s="12" t="s">
        <v>83</v>
      </c>
      <c r="AY121" s="152" t="s">
        <v>163</v>
      </c>
    </row>
    <row r="122" spans="2:65" s="1" customFormat="1" ht="44.25" customHeight="1">
      <c r="B122" s="30"/>
      <c r="C122" s="120" t="s">
        <v>199</v>
      </c>
      <c r="D122" s="120" t="s">
        <v>164</v>
      </c>
      <c r="E122" s="121" t="s">
        <v>282</v>
      </c>
      <c r="F122" s="122" t="s">
        <v>283</v>
      </c>
      <c r="G122" s="123" t="s">
        <v>254</v>
      </c>
      <c r="H122" s="124">
        <v>251</v>
      </c>
      <c r="I122" s="125"/>
      <c r="J122" s="126">
        <f>ROUND(I122*H122,2)</f>
        <v>0</v>
      </c>
      <c r="K122" s="127"/>
      <c r="L122" s="30"/>
      <c r="M122" s="128" t="s">
        <v>19</v>
      </c>
      <c r="N122" s="129" t="s">
        <v>46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168</v>
      </c>
      <c r="AT122" s="132" t="s">
        <v>164</v>
      </c>
      <c r="AU122" s="132" t="s">
        <v>85</v>
      </c>
      <c r="AY122" s="15" t="s">
        <v>163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83</v>
      </c>
      <c r="BK122" s="133">
        <f>ROUND(I122*H122,2)</f>
        <v>0</v>
      </c>
      <c r="BL122" s="15" t="s">
        <v>168</v>
      </c>
      <c r="BM122" s="132" t="s">
        <v>284</v>
      </c>
    </row>
    <row r="123" spans="2:65" s="1" customFormat="1">
      <c r="B123" s="30"/>
      <c r="D123" s="149" t="s">
        <v>256</v>
      </c>
      <c r="F123" s="150" t="s">
        <v>285</v>
      </c>
      <c r="I123" s="136"/>
      <c r="L123" s="30"/>
      <c r="M123" s="137"/>
      <c r="T123" s="51"/>
      <c r="AT123" s="15" t="s">
        <v>256</v>
      </c>
      <c r="AU123" s="15" t="s">
        <v>85</v>
      </c>
    </row>
    <row r="124" spans="2:65" s="1" customFormat="1" ht="29.25">
      <c r="B124" s="30"/>
      <c r="D124" s="134" t="s">
        <v>170</v>
      </c>
      <c r="F124" s="135" t="s">
        <v>280</v>
      </c>
      <c r="I124" s="136"/>
      <c r="L124" s="30"/>
      <c r="M124" s="137"/>
      <c r="T124" s="51"/>
      <c r="AT124" s="15" t="s">
        <v>170</v>
      </c>
      <c r="AU124" s="15" t="s">
        <v>85</v>
      </c>
    </row>
    <row r="125" spans="2:65" s="12" customFormat="1">
      <c r="B125" s="151"/>
      <c r="D125" s="134" t="s">
        <v>258</v>
      </c>
      <c r="E125" s="152" t="s">
        <v>19</v>
      </c>
      <c r="F125" s="153" t="s">
        <v>259</v>
      </c>
      <c r="H125" s="154">
        <v>28.5</v>
      </c>
      <c r="I125" s="155"/>
      <c r="L125" s="151"/>
      <c r="M125" s="156"/>
      <c r="T125" s="157"/>
      <c r="AT125" s="152" t="s">
        <v>258</v>
      </c>
      <c r="AU125" s="152" t="s">
        <v>85</v>
      </c>
      <c r="AV125" s="12" t="s">
        <v>85</v>
      </c>
      <c r="AW125" s="12" t="s">
        <v>37</v>
      </c>
      <c r="AX125" s="12" t="s">
        <v>75</v>
      </c>
      <c r="AY125" s="152" t="s">
        <v>163</v>
      </c>
    </row>
    <row r="126" spans="2:65" s="12" customFormat="1">
      <c r="B126" s="151"/>
      <c r="D126" s="134" t="s">
        <v>258</v>
      </c>
      <c r="E126" s="152" t="s">
        <v>19</v>
      </c>
      <c r="F126" s="153" t="s">
        <v>260</v>
      </c>
      <c r="H126" s="154">
        <v>40</v>
      </c>
      <c r="I126" s="155"/>
      <c r="L126" s="151"/>
      <c r="M126" s="156"/>
      <c r="T126" s="157"/>
      <c r="AT126" s="152" t="s">
        <v>258</v>
      </c>
      <c r="AU126" s="152" t="s">
        <v>85</v>
      </c>
      <c r="AV126" s="12" t="s">
        <v>85</v>
      </c>
      <c r="AW126" s="12" t="s">
        <v>37</v>
      </c>
      <c r="AX126" s="12" t="s">
        <v>75</v>
      </c>
      <c r="AY126" s="152" t="s">
        <v>163</v>
      </c>
    </row>
    <row r="127" spans="2:65" s="12" customFormat="1">
      <c r="B127" s="151"/>
      <c r="D127" s="134" t="s">
        <v>258</v>
      </c>
      <c r="E127" s="152" t="s">
        <v>19</v>
      </c>
      <c r="F127" s="153" t="s">
        <v>266</v>
      </c>
      <c r="H127" s="154">
        <v>57</v>
      </c>
      <c r="I127" s="155"/>
      <c r="L127" s="151"/>
      <c r="M127" s="156"/>
      <c r="T127" s="157"/>
      <c r="AT127" s="152" t="s">
        <v>258</v>
      </c>
      <c r="AU127" s="152" t="s">
        <v>85</v>
      </c>
      <c r="AV127" s="12" t="s">
        <v>85</v>
      </c>
      <c r="AW127" s="12" t="s">
        <v>37</v>
      </c>
      <c r="AX127" s="12" t="s">
        <v>75</v>
      </c>
      <c r="AY127" s="152" t="s">
        <v>163</v>
      </c>
    </row>
    <row r="128" spans="2:65" s="13" customFormat="1">
      <c r="B128" s="158"/>
      <c r="D128" s="134" t="s">
        <v>258</v>
      </c>
      <c r="E128" s="159" t="s">
        <v>19</v>
      </c>
      <c r="F128" s="160" t="s">
        <v>261</v>
      </c>
      <c r="H128" s="161">
        <v>125.5</v>
      </c>
      <c r="I128" s="162"/>
      <c r="L128" s="158"/>
      <c r="M128" s="163"/>
      <c r="T128" s="164"/>
      <c r="AT128" s="159" t="s">
        <v>258</v>
      </c>
      <c r="AU128" s="159" t="s">
        <v>85</v>
      </c>
      <c r="AV128" s="13" t="s">
        <v>168</v>
      </c>
      <c r="AW128" s="13" t="s">
        <v>37</v>
      </c>
      <c r="AX128" s="13" t="s">
        <v>83</v>
      </c>
      <c r="AY128" s="159" t="s">
        <v>163</v>
      </c>
    </row>
    <row r="129" spans="2:65" s="12" customFormat="1">
      <c r="B129" s="151"/>
      <c r="D129" s="134" t="s">
        <v>258</v>
      </c>
      <c r="F129" s="153" t="s">
        <v>281</v>
      </c>
      <c r="H129" s="154">
        <v>251</v>
      </c>
      <c r="I129" s="155"/>
      <c r="L129" s="151"/>
      <c r="M129" s="156"/>
      <c r="T129" s="157"/>
      <c r="AT129" s="152" t="s">
        <v>258</v>
      </c>
      <c r="AU129" s="152" t="s">
        <v>85</v>
      </c>
      <c r="AV129" s="12" t="s">
        <v>85</v>
      </c>
      <c r="AW129" s="12" t="s">
        <v>4</v>
      </c>
      <c r="AX129" s="12" t="s">
        <v>83</v>
      </c>
      <c r="AY129" s="152" t="s">
        <v>163</v>
      </c>
    </row>
    <row r="130" spans="2:65" s="1" customFormat="1" ht="37.9" customHeight="1">
      <c r="B130" s="30"/>
      <c r="C130" s="120" t="s">
        <v>204</v>
      </c>
      <c r="D130" s="120" t="s">
        <v>164</v>
      </c>
      <c r="E130" s="121" t="s">
        <v>286</v>
      </c>
      <c r="F130" s="122" t="s">
        <v>287</v>
      </c>
      <c r="G130" s="123" t="s">
        <v>254</v>
      </c>
      <c r="H130" s="124">
        <v>125.5</v>
      </c>
      <c r="I130" s="125"/>
      <c r="J130" s="126">
        <f>ROUND(I130*H130,2)</f>
        <v>0</v>
      </c>
      <c r="K130" s="127"/>
      <c r="L130" s="30"/>
      <c r="M130" s="128" t="s">
        <v>19</v>
      </c>
      <c r="N130" s="129" t="s">
        <v>46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168</v>
      </c>
      <c r="AT130" s="132" t="s">
        <v>164</v>
      </c>
      <c r="AU130" s="132" t="s">
        <v>85</v>
      </c>
      <c r="AY130" s="15" t="s">
        <v>163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83</v>
      </c>
      <c r="BK130" s="133">
        <f>ROUND(I130*H130,2)</f>
        <v>0</v>
      </c>
      <c r="BL130" s="15" t="s">
        <v>168</v>
      </c>
      <c r="BM130" s="132" t="s">
        <v>288</v>
      </c>
    </row>
    <row r="131" spans="2:65" s="1" customFormat="1">
      <c r="B131" s="30"/>
      <c r="D131" s="149" t="s">
        <v>256</v>
      </c>
      <c r="F131" s="150" t="s">
        <v>289</v>
      </c>
      <c r="I131" s="136"/>
      <c r="L131" s="30"/>
      <c r="M131" s="137"/>
      <c r="T131" s="51"/>
      <c r="AT131" s="15" t="s">
        <v>256</v>
      </c>
      <c r="AU131" s="15" t="s">
        <v>85</v>
      </c>
    </row>
    <row r="132" spans="2:65" s="12" customFormat="1">
      <c r="B132" s="151"/>
      <c r="D132" s="134" t="s">
        <v>258</v>
      </c>
      <c r="E132" s="152" t="s">
        <v>19</v>
      </c>
      <c r="F132" s="153" t="s">
        <v>259</v>
      </c>
      <c r="H132" s="154">
        <v>28.5</v>
      </c>
      <c r="I132" s="155"/>
      <c r="L132" s="151"/>
      <c r="M132" s="156"/>
      <c r="T132" s="157"/>
      <c r="AT132" s="152" t="s">
        <v>258</v>
      </c>
      <c r="AU132" s="152" t="s">
        <v>85</v>
      </c>
      <c r="AV132" s="12" t="s">
        <v>85</v>
      </c>
      <c r="AW132" s="12" t="s">
        <v>37</v>
      </c>
      <c r="AX132" s="12" t="s">
        <v>75</v>
      </c>
      <c r="AY132" s="152" t="s">
        <v>163</v>
      </c>
    </row>
    <row r="133" spans="2:65" s="12" customFormat="1">
      <c r="B133" s="151"/>
      <c r="D133" s="134" t="s">
        <v>258</v>
      </c>
      <c r="E133" s="152" t="s">
        <v>19</v>
      </c>
      <c r="F133" s="153" t="s">
        <v>260</v>
      </c>
      <c r="H133" s="154">
        <v>40</v>
      </c>
      <c r="I133" s="155"/>
      <c r="L133" s="151"/>
      <c r="M133" s="156"/>
      <c r="T133" s="157"/>
      <c r="AT133" s="152" t="s">
        <v>258</v>
      </c>
      <c r="AU133" s="152" t="s">
        <v>85</v>
      </c>
      <c r="AV133" s="12" t="s">
        <v>85</v>
      </c>
      <c r="AW133" s="12" t="s">
        <v>37</v>
      </c>
      <c r="AX133" s="12" t="s">
        <v>75</v>
      </c>
      <c r="AY133" s="152" t="s">
        <v>163</v>
      </c>
    </row>
    <row r="134" spans="2:65" s="12" customFormat="1">
      <c r="B134" s="151"/>
      <c r="D134" s="134" t="s">
        <v>258</v>
      </c>
      <c r="E134" s="152" t="s">
        <v>19</v>
      </c>
      <c r="F134" s="153" t="s">
        <v>266</v>
      </c>
      <c r="H134" s="154">
        <v>57</v>
      </c>
      <c r="I134" s="155"/>
      <c r="L134" s="151"/>
      <c r="M134" s="156"/>
      <c r="T134" s="157"/>
      <c r="AT134" s="152" t="s">
        <v>258</v>
      </c>
      <c r="AU134" s="152" t="s">
        <v>85</v>
      </c>
      <c r="AV134" s="12" t="s">
        <v>85</v>
      </c>
      <c r="AW134" s="12" t="s">
        <v>37</v>
      </c>
      <c r="AX134" s="12" t="s">
        <v>75</v>
      </c>
      <c r="AY134" s="152" t="s">
        <v>163</v>
      </c>
    </row>
    <row r="135" spans="2:65" s="13" customFormat="1">
      <c r="B135" s="158"/>
      <c r="D135" s="134" t="s">
        <v>258</v>
      </c>
      <c r="E135" s="159" t="s">
        <v>19</v>
      </c>
      <c r="F135" s="160" t="s">
        <v>261</v>
      </c>
      <c r="H135" s="161">
        <v>125.5</v>
      </c>
      <c r="I135" s="162"/>
      <c r="L135" s="158"/>
      <c r="M135" s="163"/>
      <c r="T135" s="164"/>
      <c r="AT135" s="159" t="s">
        <v>258</v>
      </c>
      <c r="AU135" s="159" t="s">
        <v>85</v>
      </c>
      <c r="AV135" s="13" t="s">
        <v>168</v>
      </c>
      <c r="AW135" s="13" t="s">
        <v>37</v>
      </c>
      <c r="AX135" s="13" t="s">
        <v>83</v>
      </c>
      <c r="AY135" s="159" t="s">
        <v>163</v>
      </c>
    </row>
    <row r="136" spans="2:65" s="1" customFormat="1" ht="44.25" customHeight="1">
      <c r="B136" s="30"/>
      <c r="C136" s="120" t="s">
        <v>116</v>
      </c>
      <c r="D136" s="120" t="s">
        <v>164</v>
      </c>
      <c r="E136" s="121" t="s">
        <v>290</v>
      </c>
      <c r="F136" s="122" t="s">
        <v>291</v>
      </c>
      <c r="G136" s="123" t="s">
        <v>292</v>
      </c>
      <c r="H136" s="124">
        <v>263.55</v>
      </c>
      <c r="I136" s="125"/>
      <c r="J136" s="126">
        <f>ROUND(I136*H136,2)</f>
        <v>0</v>
      </c>
      <c r="K136" s="127"/>
      <c r="L136" s="30"/>
      <c r="M136" s="128" t="s">
        <v>19</v>
      </c>
      <c r="N136" s="129" t="s">
        <v>46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168</v>
      </c>
      <c r="AT136" s="132" t="s">
        <v>164</v>
      </c>
      <c r="AU136" s="132" t="s">
        <v>85</v>
      </c>
      <c r="AY136" s="15" t="s">
        <v>163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83</v>
      </c>
      <c r="BK136" s="133">
        <f>ROUND(I136*H136,2)</f>
        <v>0</v>
      </c>
      <c r="BL136" s="15" t="s">
        <v>168</v>
      </c>
      <c r="BM136" s="132" t="s">
        <v>293</v>
      </c>
    </row>
    <row r="137" spans="2:65" s="1" customFormat="1">
      <c r="B137" s="30"/>
      <c r="D137" s="149" t="s">
        <v>256</v>
      </c>
      <c r="F137" s="150" t="s">
        <v>294</v>
      </c>
      <c r="I137" s="136"/>
      <c r="L137" s="30"/>
      <c r="M137" s="137"/>
      <c r="T137" s="51"/>
      <c r="AT137" s="15" t="s">
        <v>256</v>
      </c>
      <c r="AU137" s="15" t="s">
        <v>85</v>
      </c>
    </row>
    <row r="138" spans="2:65" s="12" customFormat="1">
      <c r="B138" s="151"/>
      <c r="D138" s="134" t="s">
        <v>258</v>
      </c>
      <c r="E138" s="152" t="s">
        <v>19</v>
      </c>
      <c r="F138" s="153" t="s">
        <v>259</v>
      </c>
      <c r="H138" s="154">
        <v>28.5</v>
      </c>
      <c r="I138" s="155"/>
      <c r="L138" s="151"/>
      <c r="M138" s="156"/>
      <c r="T138" s="157"/>
      <c r="AT138" s="152" t="s">
        <v>258</v>
      </c>
      <c r="AU138" s="152" t="s">
        <v>85</v>
      </c>
      <c r="AV138" s="12" t="s">
        <v>85</v>
      </c>
      <c r="AW138" s="12" t="s">
        <v>37</v>
      </c>
      <c r="AX138" s="12" t="s">
        <v>75</v>
      </c>
      <c r="AY138" s="152" t="s">
        <v>163</v>
      </c>
    </row>
    <row r="139" spans="2:65" s="12" customFormat="1">
      <c r="B139" s="151"/>
      <c r="D139" s="134" t="s">
        <v>258</v>
      </c>
      <c r="E139" s="152" t="s">
        <v>19</v>
      </c>
      <c r="F139" s="153" t="s">
        <v>260</v>
      </c>
      <c r="H139" s="154">
        <v>40</v>
      </c>
      <c r="I139" s="155"/>
      <c r="L139" s="151"/>
      <c r="M139" s="156"/>
      <c r="T139" s="157"/>
      <c r="AT139" s="152" t="s">
        <v>258</v>
      </c>
      <c r="AU139" s="152" t="s">
        <v>85</v>
      </c>
      <c r="AV139" s="12" t="s">
        <v>85</v>
      </c>
      <c r="AW139" s="12" t="s">
        <v>37</v>
      </c>
      <c r="AX139" s="12" t="s">
        <v>75</v>
      </c>
      <c r="AY139" s="152" t="s">
        <v>163</v>
      </c>
    </row>
    <row r="140" spans="2:65" s="12" customFormat="1">
      <c r="B140" s="151"/>
      <c r="D140" s="134" t="s">
        <v>258</v>
      </c>
      <c r="E140" s="152" t="s">
        <v>19</v>
      </c>
      <c r="F140" s="153" t="s">
        <v>266</v>
      </c>
      <c r="H140" s="154">
        <v>57</v>
      </c>
      <c r="I140" s="155"/>
      <c r="L140" s="151"/>
      <c r="M140" s="156"/>
      <c r="T140" s="157"/>
      <c r="AT140" s="152" t="s">
        <v>258</v>
      </c>
      <c r="AU140" s="152" t="s">
        <v>85</v>
      </c>
      <c r="AV140" s="12" t="s">
        <v>85</v>
      </c>
      <c r="AW140" s="12" t="s">
        <v>37</v>
      </c>
      <c r="AX140" s="12" t="s">
        <v>75</v>
      </c>
      <c r="AY140" s="152" t="s">
        <v>163</v>
      </c>
    </row>
    <row r="141" spans="2:65" s="13" customFormat="1">
      <c r="B141" s="158"/>
      <c r="D141" s="134" t="s">
        <v>258</v>
      </c>
      <c r="E141" s="159" t="s">
        <v>19</v>
      </c>
      <c r="F141" s="160" t="s">
        <v>261</v>
      </c>
      <c r="H141" s="161">
        <v>125.5</v>
      </c>
      <c r="I141" s="162"/>
      <c r="L141" s="158"/>
      <c r="M141" s="163"/>
      <c r="T141" s="164"/>
      <c r="AT141" s="159" t="s">
        <v>258</v>
      </c>
      <c r="AU141" s="159" t="s">
        <v>85</v>
      </c>
      <c r="AV141" s="13" t="s">
        <v>168</v>
      </c>
      <c r="AW141" s="13" t="s">
        <v>37</v>
      </c>
      <c r="AX141" s="13" t="s">
        <v>83</v>
      </c>
      <c r="AY141" s="159" t="s">
        <v>163</v>
      </c>
    </row>
    <row r="142" spans="2:65" s="12" customFormat="1">
      <c r="B142" s="151"/>
      <c r="D142" s="134" t="s">
        <v>258</v>
      </c>
      <c r="F142" s="153" t="s">
        <v>295</v>
      </c>
      <c r="H142" s="154">
        <v>263.55</v>
      </c>
      <c r="I142" s="155"/>
      <c r="L142" s="151"/>
      <c r="M142" s="156"/>
      <c r="T142" s="157"/>
      <c r="AT142" s="152" t="s">
        <v>258</v>
      </c>
      <c r="AU142" s="152" t="s">
        <v>85</v>
      </c>
      <c r="AV142" s="12" t="s">
        <v>85</v>
      </c>
      <c r="AW142" s="12" t="s">
        <v>4</v>
      </c>
      <c r="AX142" s="12" t="s">
        <v>83</v>
      </c>
      <c r="AY142" s="152" t="s">
        <v>163</v>
      </c>
    </row>
    <row r="143" spans="2:65" s="1" customFormat="1" ht="49.15" customHeight="1">
      <c r="B143" s="30"/>
      <c r="C143" s="120" t="s">
        <v>119</v>
      </c>
      <c r="D143" s="120" t="s">
        <v>164</v>
      </c>
      <c r="E143" s="121" t="s">
        <v>296</v>
      </c>
      <c r="F143" s="122" t="s">
        <v>297</v>
      </c>
      <c r="G143" s="123" t="s">
        <v>298</v>
      </c>
      <c r="H143" s="124">
        <v>142.5</v>
      </c>
      <c r="I143" s="125"/>
      <c r="J143" s="126">
        <f>ROUND(I143*H143,2)</f>
        <v>0</v>
      </c>
      <c r="K143" s="127"/>
      <c r="L143" s="30"/>
      <c r="M143" s="128" t="s">
        <v>19</v>
      </c>
      <c r="N143" s="129" t="s">
        <v>46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168</v>
      </c>
      <c r="AT143" s="132" t="s">
        <v>164</v>
      </c>
      <c r="AU143" s="132" t="s">
        <v>85</v>
      </c>
      <c r="AY143" s="15" t="s">
        <v>163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83</v>
      </c>
      <c r="BK143" s="133">
        <f>ROUND(I143*H143,2)</f>
        <v>0</v>
      </c>
      <c r="BL143" s="15" t="s">
        <v>168</v>
      </c>
      <c r="BM143" s="132" t="s">
        <v>299</v>
      </c>
    </row>
    <row r="144" spans="2:65" s="1" customFormat="1">
      <c r="B144" s="30"/>
      <c r="D144" s="149" t="s">
        <v>256</v>
      </c>
      <c r="F144" s="150" t="s">
        <v>300</v>
      </c>
      <c r="I144" s="136"/>
      <c r="L144" s="30"/>
      <c r="M144" s="137"/>
      <c r="T144" s="51"/>
      <c r="AT144" s="15" t="s">
        <v>256</v>
      </c>
      <c r="AU144" s="15" t="s">
        <v>85</v>
      </c>
    </row>
    <row r="145" spans="2:65" s="12" customFormat="1">
      <c r="B145" s="151"/>
      <c r="D145" s="134" t="s">
        <v>258</v>
      </c>
      <c r="E145" s="152" t="s">
        <v>19</v>
      </c>
      <c r="F145" s="153" t="s">
        <v>301</v>
      </c>
      <c r="H145" s="154">
        <v>142.5</v>
      </c>
      <c r="I145" s="155"/>
      <c r="L145" s="151"/>
      <c r="M145" s="156"/>
      <c r="T145" s="157"/>
      <c r="AT145" s="152" t="s">
        <v>258</v>
      </c>
      <c r="AU145" s="152" t="s">
        <v>85</v>
      </c>
      <c r="AV145" s="12" t="s">
        <v>85</v>
      </c>
      <c r="AW145" s="12" t="s">
        <v>37</v>
      </c>
      <c r="AX145" s="12" t="s">
        <v>75</v>
      </c>
      <c r="AY145" s="152" t="s">
        <v>163</v>
      </c>
    </row>
    <row r="146" spans="2:65" s="13" customFormat="1">
      <c r="B146" s="158"/>
      <c r="D146" s="134" t="s">
        <v>258</v>
      </c>
      <c r="E146" s="159" t="s">
        <v>19</v>
      </c>
      <c r="F146" s="160" t="s">
        <v>261</v>
      </c>
      <c r="H146" s="161">
        <v>142.5</v>
      </c>
      <c r="I146" s="162"/>
      <c r="L146" s="158"/>
      <c r="M146" s="163"/>
      <c r="T146" s="164"/>
      <c r="AT146" s="159" t="s">
        <v>258</v>
      </c>
      <c r="AU146" s="159" t="s">
        <v>85</v>
      </c>
      <c r="AV146" s="13" t="s">
        <v>168</v>
      </c>
      <c r="AW146" s="13" t="s">
        <v>37</v>
      </c>
      <c r="AX146" s="13" t="s">
        <v>83</v>
      </c>
      <c r="AY146" s="159" t="s">
        <v>163</v>
      </c>
    </row>
    <row r="147" spans="2:65" s="10" customFormat="1" ht="22.9" customHeight="1">
      <c r="B147" s="110"/>
      <c r="D147" s="111" t="s">
        <v>74</v>
      </c>
      <c r="E147" s="147" t="s">
        <v>168</v>
      </c>
      <c r="F147" s="147" t="s">
        <v>302</v>
      </c>
      <c r="I147" s="113"/>
      <c r="J147" s="148">
        <f>BK147</f>
        <v>0</v>
      </c>
      <c r="L147" s="110"/>
      <c r="M147" s="115"/>
      <c r="P147" s="116">
        <f>SUM(P148:P171)</f>
        <v>0</v>
      </c>
      <c r="R147" s="116">
        <f>SUM(R148:R171)</f>
        <v>564.08699999999999</v>
      </c>
      <c r="T147" s="117">
        <f>SUM(T148:T171)</f>
        <v>0</v>
      </c>
      <c r="AR147" s="111" t="s">
        <v>83</v>
      </c>
      <c r="AT147" s="118" t="s">
        <v>74</v>
      </c>
      <c r="AU147" s="118" t="s">
        <v>83</v>
      </c>
      <c r="AY147" s="111" t="s">
        <v>163</v>
      </c>
      <c r="BK147" s="119">
        <f>SUM(BK148:BK171)</f>
        <v>0</v>
      </c>
    </row>
    <row r="148" spans="2:65" s="1" customFormat="1" ht="55.5" customHeight="1">
      <c r="B148" s="30"/>
      <c r="C148" s="120" t="s">
        <v>122</v>
      </c>
      <c r="D148" s="120" t="s">
        <v>164</v>
      </c>
      <c r="E148" s="121" t="s">
        <v>303</v>
      </c>
      <c r="F148" s="122" t="s">
        <v>304</v>
      </c>
      <c r="G148" s="123" t="s">
        <v>298</v>
      </c>
      <c r="H148" s="124">
        <v>149</v>
      </c>
      <c r="I148" s="125"/>
      <c r="J148" s="126">
        <f>ROUND(I148*H148,2)</f>
        <v>0</v>
      </c>
      <c r="K148" s="127"/>
      <c r="L148" s="30"/>
      <c r="M148" s="128" t="s">
        <v>19</v>
      </c>
      <c r="N148" s="129" t="s">
        <v>46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168</v>
      </c>
      <c r="AT148" s="132" t="s">
        <v>164</v>
      </c>
      <c r="AU148" s="132" t="s">
        <v>85</v>
      </c>
      <c r="AY148" s="15" t="s">
        <v>163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83</v>
      </c>
      <c r="BK148" s="133">
        <f>ROUND(I148*H148,2)</f>
        <v>0</v>
      </c>
      <c r="BL148" s="15" t="s">
        <v>168</v>
      </c>
      <c r="BM148" s="132" t="s">
        <v>305</v>
      </c>
    </row>
    <row r="149" spans="2:65" s="1" customFormat="1">
      <c r="B149" s="30"/>
      <c r="D149" s="149" t="s">
        <v>256</v>
      </c>
      <c r="F149" s="150" t="s">
        <v>306</v>
      </c>
      <c r="I149" s="136"/>
      <c r="L149" s="30"/>
      <c r="M149" s="137"/>
      <c r="T149" s="51"/>
      <c r="AT149" s="15" t="s">
        <v>256</v>
      </c>
      <c r="AU149" s="15" t="s">
        <v>85</v>
      </c>
    </row>
    <row r="150" spans="2:65" s="12" customFormat="1">
      <c r="B150" s="151"/>
      <c r="D150" s="134" t="s">
        <v>258</v>
      </c>
      <c r="E150" s="152" t="s">
        <v>19</v>
      </c>
      <c r="F150" s="153" t="s">
        <v>266</v>
      </c>
      <c r="H150" s="154">
        <v>57</v>
      </c>
      <c r="I150" s="155"/>
      <c r="L150" s="151"/>
      <c r="M150" s="156"/>
      <c r="T150" s="157"/>
      <c r="AT150" s="152" t="s">
        <v>258</v>
      </c>
      <c r="AU150" s="152" t="s">
        <v>85</v>
      </c>
      <c r="AV150" s="12" t="s">
        <v>85</v>
      </c>
      <c r="AW150" s="12" t="s">
        <v>37</v>
      </c>
      <c r="AX150" s="12" t="s">
        <v>75</v>
      </c>
      <c r="AY150" s="152" t="s">
        <v>163</v>
      </c>
    </row>
    <row r="151" spans="2:65" s="12" customFormat="1">
      <c r="B151" s="151"/>
      <c r="D151" s="134" t="s">
        <v>258</v>
      </c>
      <c r="E151" s="152" t="s">
        <v>19</v>
      </c>
      <c r="F151" s="153" t="s">
        <v>307</v>
      </c>
      <c r="H151" s="154">
        <v>92</v>
      </c>
      <c r="I151" s="155"/>
      <c r="L151" s="151"/>
      <c r="M151" s="156"/>
      <c r="T151" s="157"/>
      <c r="AT151" s="152" t="s">
        <v>258</v>
      </c>
      <c r="AU151" s="152" t="s">
        <v>85</v>
      </c>
      <c r="AV151" s="12" t="s">
        <v>85</v>
      </c>
      <c r="AW151" s="12" t="s">
        <v>37</v>
      </c>
      <c r="AX151" s="12" t="s">
        <v>75</v>
      </c>
      <c r="AY151" s="152" t="s">
        <v>163</v>
      </c>
    </row>
    <row r="152" spans="2:65" s="13" customFormat="1">
      <c r="B152" s="158"/>
      <c r="D152" s="134" t="s">
        <v>258</v>
      </c>
      <c r="E152" s="159" t="s">
        <v>19</v>
      </c>
      <c r="F152" s="160" t="s">
        <v>261</v>
      </c>
      <c r="H152" s="161">
        <v>149</v>
      </c>
      <c r="I152" s="162"/>
      <c r="L152" s="158"/>
      <c r="M152" s="163"/>
      <c r="T152" s="164"/>
      <c r="AT152" s="159" t="s">
        <v>258</v>
      </c>
      <c r="AU152" s="159" t="s">
        <v>85</v>
      </c>
      <c r="AV152" s="13" t="s">
        <v>168</v>
      </c>
      <c r="AW152" s="13" t="s">
        <v>37</v>
      </c>
      <c r="AX152" s="13" t="s">
        <v>83</v>
      </c>
      <c r="AY152" s="159" t="s">
        <v>163</v>
      </c>
    </row>
    <row r="153" spans="2:65" s="1" customFormat="1" ht="49.15" customHeight="1">
      <c r="B153" s="30"/>
      <c r="C153" s="120" t="s">
        <v>125</v>
      </c>
      <c r="D153" s="120" t="s">
        <v>164</v>
      </c>
      <c r="E153" s="121" t="s">
        <v>308</v>
      </c>
      <c r="F153" s="122" t="s">
        <v>309</v>
      </c>
      <c r="G153" s="123" t="s">
        <v>254</v>
      </c>
      <c r="H153" s="124">
        <v>103</v>
      </c>
      <c r="I153" s="125"/>
      <c r="J153" s="126">
        <f>ROUND(I153*H153,2)</f>
        <v>0</v>
      </c>
      <c r="K153" s="127"/>
      <c r="L153" s="30"/>
      <c r="M153" s="128" t="s">
        <v>19</v>
      </c>
      <c r="N153" s="129" t="s">
        <v>46</v>
      </c>
      <c r="P153" s="130">
        <f>O153*H153</f>
        <v>0</v>
      </c>
      <c r="Q153" s="130">
        <v>2.0019999999999998</v>
      </c>
      <c r="R153" s="130">
        <f>Q153*H153</f>
        <v>206.20599999999999</v>
      </c>
      <c r="S153" s="130">
        <v>0</v>
      </c>
      <c r="T153" s="131">
        <f>S153*H153</f>
        <v>0</v>
      </c>
      <c r="AR153" s="132" t="s">
        <v>168</v>
      </c>
      <c r="AT153" s="132" t="s">
        <v>164</v>
      </c>
      <c r="AU153" s="132" t="s">
        <v>85</v>
      </c>
      <c r="AY153" s="15" t="s">
        <v>163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83</v>
      </c>
      <c r="BK153" s="133">
        <f>ROUND(I153*H153,2)</f>
        <v>0</v>
      </c>
      <c r="BL153" s="15" t="s">
        <v>168</v>
      </c>
      <c r="BM153" s="132" t="s">
        <v>310</v>
      </c>
    </row>
    <row r="154" spans="2:65" s="1" customFormat="1">
      <c r="B154" s="30"/>
      <c r="D154" s="149" t="s">
        <v>256</v>
      </c>
      <c r="F154" s="150" t="s">
        <v>311</v>
      </c>
      <c r="I154" s="136"/>
      <c r="L154" s="30"/>
      <c r="M154" s="137"/>
      <c r="T154" s="51"/>
      <c r="AT154" s="15" t="s">
        <v>256</v>
      </c>
      <c r="AU154" s="15" t="s">
        <v>85</v>
      </c>
    </row>
    <row r="155" spans="2:65" s="12" customFormat="1">
      <c r="B155" s="151"/>
      <c r="D155" s="134" t="s">
        <v>258</v>
      </c>
      <c r="E155" s="152" t="s">
        <v>19</v>
      </c>
      <c r="F155" s="153" t="s">
        <v>266</v>
      </c>
      <c r="H155" s="154">
        <v>57</v>
      </c>
      <c r="I155" s="155"/>
      <c r="L155" s="151"/>
      <c r="M155" s="156"/>
      <c r="T155" s="157"/>
      <c r="AT155" s="152" t="s">
        <v>258</v>
      </c>
      <c r="AU155" s="152" t="s">
        <v>85</v>
      </c>
      <c r="AV155" s="12" t="s">
        <v>85</v>
      </c>
      <c r="AW155" s="12" t="s">
        <v>37</v>
      </c>
      <c r="AX155" s="12" t="s">
        <v>75</v>
      </c>
      <c r="AY155" s="152" t="s">
        <v>163</v>
      </c>
    </row>
    <row r="156" spans="2:65" s="12" customFormat="1">
      <c r="B156" s="151"/>
      <c r="D156" s="134" t="s">
        <v>258</v>
      </c>
      <c r="E156" s="152" t="s">
        <v>19</v>
      </c>
      <c r="F156" s="153" t="s">
        <v>312</v>
      </c>
      <c r="H156" s="154">
        <v>46</v>
      </c>
      <c r="I156" s="155"/>
      <c r="L156" s="151"/>
      <c r="M156" s="156"/>
      <c r="T156" s="157"/>
      <c r="AT156" s="152" t="s">
        <v>258</v>
      </c>
      <c r="AU156" s="152" t="s">
        <v>85</v>
      </c>
      <c r="AV156" s="12" t="s">
        <v>85</v>
      </c>
      <c r="AW156" s="12" t="s">
        <v>37</v>
      </c>
      <c r="AX156" s="12" t="s">
        <v>75</v>
      </c>
      <c r="AY156" s="152" t="s">
        <v>163</v>
      </c>
    </row>
    <row r="157" spans="2:65" s="13" customFormat="1">
      <c r="B157" s="158"/>
      <c r="D157" s="134" t="s">
        <v>258</v>
      </c>
      <c r="E157" s="159" t="s">
        <v>19</v>
      </c>
      <c r="F157" s="160" t="s">
        <v>261</v>
      </c>
      <c r="H157" s="161">
        <v>103</v>
      </c>
      <c r="I157" s="162"/>
      <c r="L157" s="158"/>
      <c r="M157" s="163"/>
      <c r="T157" s="164"/>
      <c r="AT157" s="159" t="s">
        <v>258</v>
      </c>
      <c r="AU157" s="159" t="s">
        <v>85</v>
      </c>
      <c r="AV157" s="13" t="s">
        <v>168</v>
      </c>
      <c r="AW157" s="13" t="s">
        <v>37</v>
      </c>
      <c r="AX157" s="13" t="s">
        <v>83</v>
      </c>
      <c r="AY157" s="159" t="s">
        <v>163</v>
      </c>
    </row>
    <row r="158" spans="2:65" s="1" customFormat="1" ht="24.2" customHeight="1">
      <c r="B158" s="30"/>
      <c r="C158" s="120" t="s">
        <v>128</v>
      </c>
      <c r="D158" s="120" t="s">
        <v>164</v>
      </c>
      <c r="E158" s="121" t="s">
        <v>313</v>
      </c>
      <c r="F158" s="122" t="s">
        <v>314</v>
      </c>
      <c r="G158" s="123" t="s">
        <v>254</v>
      </c>
      <c r="H158" s="124">
        <v>46</v>
      </c>
      <c r="I158" s="125"/>
      <c r="J158" s="126">
        <f>ROUND(I158*H158,2)</f>
        <v>0</v>
      </c>
      <c r="K158" s="127"/>
      <c r="L158" s="30"/>
      <c r="M158" s="128" t="s">
        <v>19</v>
      </c>
      <c r="N158" s="129" t="s">
        <v>46</v>
      </c>
      <c r="P158" s="130">
        <f>O158*H158</f>
        <v>0</v>
      </c>
      <c r="Q158" s="130">
        <v>2</v>
      </c>
      <c r="R158" s="130">
        <f>Q158*H158</f>
        <v>92</v>
      </c>
      <c r="S158" s="130">
        <v>0</v>
      </c>
      <c r="T158" s="131">
        <f>S158*H158</f>
        <v>0</v>
      </c>
      <c r="AR158" s="132" t="s">
        <v>168</v>
      </c>
      <c r="AT158" s="132" t="s">
        <v>164</v>
      </c>
      <c r="AU158" s="132" t="s">
        <v>85</v>
      </c>
      <c r="AY158" s="15" t="s">
        <v>163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83</v>
      </c>
      <c r="BK158" s="133">
        <f>ROUND(I158*H158,2)</f>
        <v>0</v>
      </c>
      <c r="BL158" s="15" t="s">
        <v>168</v>
      </c>
      <c r="BM158" s="132" t="s">
        <v>315</v>
      </c>
    </row>
    <row r="159" spans="2:65" s="1" customFormat="1" ht="78">
      <c r="B159" s="30"/>
      <c r="D159" s="134" t="s">
        <v>170</v>
      </c>
      <c r="F159" s="135" t="s">
        <v>316</v>
      </c>
      <c r="I159" s="136"/>
      <c r="L159" s="30"/>
      <c r="M159" s="137"/>
      <c r="T159" s="51"/>
      <c r="AT159" s="15" t="s">
        <v>170</v>
      </c>
      <c r="AU159" s="15" t="s">
        <v>85</v>
      </c>
    </row>
    <row r="160" spans="2:65" s="12" customFormat="1">
      <c r="B160" s="151"/>
      <c r="D160" s="134" t="s">
        <v>258</v>
      </c>
      <c r="E160" s="152" t="s">
        <v>19</v>
      </c>
      <c r="F160" s="153" t="s">
        <v>312</v>
      </c>
      <c r="H160" s="154">
        <v>46</v>
      </c>
      <c r="I160" s="155"/>
      <c r="L160" s="151"/>
      <c r="M160" s="156"/>
      <c r="T160" s="157"/>
      <c r="AT160" s="152" t="s">
        <v>258</v>
      </c>
      <c r="AU160" s="152" t="s">
        <v>85</v>
      </c>
      <c r="AV160" s="12" t="s">
        <v>85</v>
      </c>
      <c r="AW160" s="12" t="s">
        <v>37</v>
      </c>
      <c r="AX160" s="12" t="s">
        <v>75</v>
      </c>
      <c r="AY160" s="152" t="s">
        <v>163</v>
      </c>
    </row>
    <row r="161" spans="2:65" s="13" customFormat="1">
      <c r="B161" s="158"/>
      <c r="D161" s="134" t="s">
        <v>258</v>
      </c>
      <c r="E161" s="159" t="s">
        <v>19</v>
      </c>
      <c r="F161" s="160" t="s">
        <v>261</v>
      </c>
      <c r="H161" s="161">
        <v>46</v>
      </c>
      <c r="I161" s="162"/>
      <c r="L161" s="158"/>
      <c r="M161" s="163"/>
      <c r="T161" s="164"/>
      <c r="AT161" s="159" t="s">
        <v>258</v>
      </c>
      <c r="AU161" s="159" t="s">
        <v>85</v>
      </c>
      <c r="AV161" s="13" t="s">
        <v>168</v>
      </c>
      <c r="AW161" s="13" t="s">
        <v>37</v>
      </c>
      <c r="AX161" s="13" t="s">
        <v>83</v>
      </c>
      <c r="AY161" s="159" t="s">
        <v>163</v>
      </c>
    </row>
    <row r="162" spans="2:65" s="1" customFormat="1" ht="55.5" customHeight="1">
      <c r="B162" s="30"/>
      <c r="C162" s="120" t="s">
        <v>8</v>
      </c>
      <c r="D162" s="120" t="s">
        <v>164</v>
      </c>
      <c r="E162" s="121" t="s">
        <v>317</v>
      </c>
      <c r="F162" s="122" t="s">
        <v>318</v>
      </c>
      <c r="G162" s="123" t="s">
        <v>254</v>
      </c>
      <c r="H162" s="124">
        <v>76.185000000000002</v>
      </c>
      <c r="I162" s="125"/>
      <c r="J162" s="126">
        <f>ROUND(I162*H162,2)</f>
        <v>0</v>
      </c>
      <c r="K162" s="127"/>
      <c r="L162" s="30"/>
      <c r="M162" s="128" t="s">
        <v>19</v>
      </c>
      <c r="N162" s="129" t="s">
        <v>46</v>
      </c>
      <c r="P162" s="130">
        <f>O162*H162</f>
        <v>0</v>
      </c>
      <c r="Q162" s="130">
        <v>1.54</v>
      </c>
      <c r="R162" s="130">
        <f>Q162*H162</f>
        <v>117.3249</v>
      </c>
      <c r="S162" s="130">
        <v>0</v>
      </c>
      <c r="T162" s="131">
        <f>S162*H162</f>
        <v>0</v>
      </c>
      <c r="AR162" s="132" t="s">
        <v>168</v>
      </c>
      <c r="AT162" s="132" t="s">
        <v>164</v>
      </c>
      <c r="AU162" s="132" t="s">
        <v>85</v>
      </c>
      <c r="AY162" s="15" t="s">
        <v>163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83</v>
      </c>
      <c r="BK162" s="133">
        <f>ROUND(I162*H162,2)</f>
        <v>0</v>
      </c>
      <c r="BL162" s="15" t="s">
        <v>168</v>
      </c>
      <c r="BM162" s="132" t="s">
        <v>319</v>
      </c>
    </row>
    <row r="163" spans="2:65" s="1" customFormat="1">
      <c r="B163" s="30"/>
      <c r="D163" s="149" t="s">
        <v>256</v>
      </c>
      <c r="F163" s="150" t="s">
        <v>320</v>
      </c>
      <c r="I163" s="136"/>
      <c r="L163" s="30"/>
      <c r="M163" s="137"/>
      <c r="T163" s="51"/>
      <c r="AT163" s="15" t="s">
        <v>256</v>
      </c>
      <c r="AU163" s="15" t="s">
        <v>85</v>
      </c>
    </row>
    <row r="164" spans="2:65" s="12" customFormat="1">
      <c r="B164" s="151"/>
      <c r="D164" s="134" t="s">
        <v>258</v>
      </c>
      <c r="E164" s="152" t="s">
        <v>19</v>
      </c>
      <c r="F164" s="153" t="s">
        <v>321</v>
      </c>
      <c r="H164" s="154">
        <v>35.625</v>
      </c>
      <c r="I164" s="155"/>
      <c r="L164" s="151"/>
      <c r="M164" s="156"/>
      <c r="T164" s="157"/>
      <c r="AT164" s="152" t="s">
        <v>258</v>
      </c>
      <c r="AU164" s="152" t="s">
        <v>85</v>
      </c>
      <c r="AV164" s="12" t="s">
        <v>85</v>
      </c>
      <c r="AW164" s="12" t="s">
        <v>37</v>
      </c>
      <c r="AX164" s="12" t="s">
        <v>75</v>
      </c>
      <c r="AY164" s="152" t="s">
        <v>163</v>
      </c>
    </row>
    <row r="165" spans="2:65" s="12" customFormat="1">
      <c r="B165" s="151"/>
      <c r="D165" s="134" t="s">
        <v>258</v>
      </c>
      <c r="E165" s="152" t="s">
        <v>19</v>
      </c>
      <c r="F165" s="153" t="s">
        <v>322</v>
      </c>
      <c r="H165" s="154">
        <v>40.56</v>
      </c>
      <c r="I165" s="155"/>
      <c r="L165" s="151"/>
      <c r="M165" s="156"/>
      <c r="T165" s="157"/>
      <c r="AT165" s="152" t="s">
        <v>258</v>
      </c>
      <c r="AU165" s="152" t="s">
        <v>85</v>
      </c>
      <c r="AV165" s="12" t="s">
        <v>85</v>
      </c>
      <c r="AW165" s="12" t="s">
        <v>37</v>
      </c>
      <c r="AX165" s="12" t="s">
        <v>75</v>
      </c>
      <c r="AY165" s="152" t="s">
        <v>163</v>
      </c>
    </row>
    <row r="166" spans="2:65" s="13" customFormat="1">
      <c r="B166" s="158"/>
      <c r="D166" s="134" t="s">
        <v>258</v>
      </c>
      <c r="E166" s="159" t="s">
        <v>19</v>
      </c>
      <c r="F166" s="160" t="s">
        <v>261</v>
      </c>
      <c r="H166" s="161">
        <v>76.185000000000002</v>
      </c>
      <c r="I166" s="162"/>
      <c r="L166" s="158"/>
      <c r="M166" s="163"/>
      <c r="T166" s="164"/>
      <c r="AT166" s="159" t="s">
        <v>258</v>
      </c>
      <c r="AU166" s="159" t="s">
        <v>85</v>
      </c>
      <c r="AV166" s="13" t="s">
        <v>168</v>
      </c>
      <c r="AW166" s="13" t="s">
        <v>37</v>
      </c>
      <c r="AX166" s="13" t="s">
        <v>83</v>
      </c>
      <c r="AY166" s="159" t="s">
        <v>163</v>
      </c>
    </row>
    <row r="167" spans="2:65" s="1" customFormat="1" ht="24.2" customHeight="1">
      <c r="B167" s="30"/>
      <c r="C167" s="120" t="s">
        <v>133</v>
      </c>
      <c r="D167" s="120" t="s">
        <v>164</v>
      </c>
      <c r="E167" s="121" t="s">
        <v>323</v>
      </c>
      <c r="F167" s="122" t="s">
        <v>324</v>
      </c>
      <c r="G167" s="123" t="s">
        <v>254</v>
      </c>
      <c r="H167" s="124">
        <v>96.465000000000003</v>
      </c>
      <c r="I167" s="125"/>
      <c r="J167" s="126">
        <f>ROUND(I167*H167,2)</f>
        <v>0</v>
      </c>
      <c r="K167" s="127"/>
      <c r="L167" s="30"/>
      <c r="M167" s="128" t="s">
        <v>19</v>
      </c>
      <c r="N167" s="129" t="s">
        <v>46</v>
      </c>
      <c r="P167" s="130">
        <f>O167*H167</f>
        <v>0</v>
      </c>
      <c r="Q167" s="130">
        <v>1.54</v>
      </c>
      <c r="R167" s="130">
        <f>Q167*H167</f>
        <v>148.55610000000001</v>
      </c>
      <c r="S167" s="130">
        <v>0</v>
      </c>
      <c r="T167" s="131">
        <f>S167*H167</f>
        <v>0</v>
      </c>
      <c r="AR167" s="132" t="s">
        <v>168</v>
      </c>
      <c r="AT167" s="132" t="s">
        <v>164</v>
      </c>
      <c r="AU167" s="132" t="s">
        <v>85</v>
      </c>
      <c r="AY167" s="15" t="s">
        <v>163</v>
      </c>
      <c r="BE167" s="133">
        <f>IF(N167="základní",J167,0)</f>
        <v>0</v>
      </c>
      <c r="BF167" s="133">
        <f>IF(N167="snížená",J167,0)</f>
        <v>0</v>
      </c>
      <c r="BG167" s="133">
        <f>IF(N167="zákl. přenesená",J167,0)</f>
        <v>0</v>
      </c>
      <c r="BH167" s="133">
        <f>IF(N167="sníž. přenesená",J167,0)</f>
        <v>0</v>
      </c>
      <c r="BI167" s="133">
        <f>IF(N167="nulová",J167,0)</f>
        <v>0</v>
      </c>
      <c r="BJ167" s="15" t="s">
        <v>83</v>
      </c>
      <c r="BK167" s="133">
        <f>ROUND(I167*H167,2)</f>
        <v>0</v>
      </c>
      <c r="BL167" s="15" t="s">
        <v>168</v>
      </c>
      <c r="BM167" s="132" t="s">
        <v>325</v>
      </c>
    </row>
    <row r="168" spans="2:65" s="1" customFormat="1" ht="78">
      <c r="B168" s="30"/>
      <c r="D168" s="134" t="s">
        <v>170</v>
      </c>
      <c r="F168" s="135" t="s">
        <v>326</v>
      </c>
      <c r="I168" s="136"/>
      <c r="L168" s="30"/>
      <c r="M168" s="137"/>
      <c r="T168" s="51"/>
      <c r="AT168" s="15" t="s">
        <v>170</v>
      </c>
      <c r="AU168" s="15" t="s">
        <v>85</v>
      </c>
    </row>
    <row r="169" spans="2:65" s="12" customFormat="1">
      <c r="B169" s="151"/>
      <c r="D169" s="134" t="s">
        <v>258</v>
      </c>
      <c r="E169" s="152" t="s">
        <v>19</v>
      </c>
      <c r="F169" s="153" t="s">
        <v>321</v>
      </c>
      <c r="H169" s="154">
        <v>35.625</v>
      </c>
      <c r="I169" s="155"/>
      <c r="L169" s="151"/>
      <c r="M169" s="156"/>
      <c r="T169" s="157"/>
      <c r="AT169" s="152" t="s">
        <v>258</v>
      </c>
      <c r="AU169" s="152" t="s">
        <v>85</v>
      </c>
      <c r="AV169" s="12" t="s">
        <v>85</v>
      </c>
      <c r="AW169" s="12" t="s">
        <v>37</v>
      </c>
      <c r="AX169" s="12" t="s">
        <v>75</v>
      </c>
      <c r="AY169" s="152" t="s">
        <v>163</v>
      </c>
    </row>
    <row r="170" spans="2:65" s="12" customFormat="1">
      <c r="B170" s="151"/>
      <c r="D170" s="134" t="s">
        <v>258</v>
      </c>
      <c r="E170" s="152" t="s">
        <v>19</v>
      </c>
      <c r="F170" s="153" t="s">
        <v>327</v>
      </c>
      <c r="H170" s="154">
        <v>60.84</v>
      </c>
      <c r="I170" s="155"/>
      <c r="L170" s="151"/>
      <c r="M170" s="156"/>
      <c r="T170" s="157"/>
      <c r="AT170" s="152" t="s">
        <v>258</v>
      </c>
      <c r="AU170" s="152" t="s">
        <v>85</v>
      </c>
      <c r="AV170" s="12" t="s">
        <v>85</v>
      </c>
      <c r="AW170" s="12" t="s">
        <v>37</v>
      </c>
      <c r="AX170" s="12" t="s">
        <v>75</v>
      </c>
      <c r="AY170" s="152" t="s">
        <v>163</v>
      </c>
    </row>
    <row r="171" spans="2:65" s="13" customFormat="1">
      <c r="B171" s="158"/>
      <c r="D171" s="134" t="s">
        <v>258</v>
      </c>
      <c r="E171" s="159" t="s">
        <v>19</v>
      </c>
      <c r="F171" s="160" t="s">
        <v>261</v>
      </c>
      <c r="H171" s="161">
        <v>96.465000000000003</v>
      </c>
      <c r="I171" s="162"/>
      <c r="L171" s="158"/>
      <c r="M171" s="163"/>
      <c r="T171" s="164"/>
      <c r="AT171" s="159" t="s">
        <v>258</v>
      </c>
      <c r="AU171" s="159" t="s">
        <v>85</v>
      </c>
      <c r="AV171" s="13" t="s">
        <v>168</v>
      </c>
      <c r="AW171" s="13" t="s">
        <v>37</v>
      </c>
      <c r="AX171" s="13" t="s">
        <v>83</v>
      </c>
      <c r="AY171" s="159" t="s">
        <v>163</v>
      </c>
    </row>
    <row r="172" spans="2:65" s="10" customFormat="1" ht="22.9" customHeight="1">
      <c r="B172" s="110"/>
      <c r="D172" s="111" t="s">
        <v>74</v>
      </c>
      <c r="E172" s="147" t="s">
        <v>328</v>
      </c>
      <c r="F172" s="147" t="s">
        <v>329</v>
      </c>
      <c r="I172" s="113"/>
      <c r="J172" s="148">
        <f>BK172</f>
        <v>0</v>
      </c>
      <c r="L172" s="110"/>
      <c r="M172" s="115"/>
      <c r="P172" s="116">
        <f>SUM(P173:P174)</f>
        <v>0</v>
      </c>
      <c r="R172" s="116">
        <f>SUM(R173:R174)</f>
        <v>0</v>
      </c>
      <c r="T172" s="117">
        <f>SUM(T173:T174)</f>
        <v>0</v>
      </c>
      <c r="AR172" s="111" t="s">
        <v>83</v>
      </c>
      <c r="AT172" s="118" t="s">
        <v>74</v>
      </c>
      <c r="AU172" s="118" t="s">
        <v>83</v>
      </c>
      <c r="AY172" s="111" t="s">
        <v>163</v>
      </c>
      <c r="BK172" s="119">
        <f>SUM(BK173:BK174)</f>
        <v>0</v>
      </c>
    </row>
    <row r="173" spans="2:65" s="1" customFormat="1" ht="33" customHeight="1">
      <c r="B173" s="30"/>
      <c r="C173" s="120" t="s">
        <v>136</v>
      </c>
      <c r="D173" s="120" t="s">
        <v>164</v>
      </c>
      <c r="E173" s="121" t="s">
        <v>330</v>
      </c>
      <c r="F173" s="122" t="s">
        <v>331</v>
      </c>
      <c r="G173" s="123" t="s">
        <v>292</v>
      </c>
      <c r="H173" s="124">
        <v>564.08699999999999</v>
      </c>
      <c r="I173" s="125"/>
      <c r="J173" s="126">
        <f>ROUND(I173*H173,2)</f>
        <v>0</v>
      </c>
      <c r="K173" s="127"/>
      <c r="L173" s="30"/>
      <c r="M173" s="128" t="s">
        <v>19</v>
      </c>
      <c r="N173" s="129" t="s">
        <v>46</v>
      </c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32" t="s">
        <v>168</v>
      </c>
      <c r="AT173" s="132" t="s">
        <v>164</v>
      </c>
      <c r="AU173" s="132" t="s">
        <v>85</v>
      </c>
      <c r="AY173" s="15" t="s">
        <v>163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5" t="s">
        <v>83</v>
      </c>
      <c r="BK173" s="133">
        <f>ROUND(I173*H173,2)</f>
        <v>0</v>
      </c>
      <c r="BL173" s="15" t="s">
        <v>168</v>
      </c>
      <c r="BM173" s="132" t="s">
        <v>332</v>
      </c>
    </row>
    <row r="174" spans="2:65" s="1" customFormat="1">
      <c r="B174" s="30"/>
      <c r="D174" s="149" t="s">
        <v>256</v>
      </c>
      <c r="F174" s="150" t="s">
        <v>333</v>
      </c>
      <c r="I174" s="136"/>
      <c r="L174" s="30"/>
      <c r="M174" s="165"/>
      <c r="N174" s="140"/>
      <c r="O174" s="140"/>
      <c r="P174" s="140"/>
      <c r="Q174" s="140"/>
      <c r="R174" s="140"/>
      <c r="S174" s="140"/>
      <c r="T174" s="166"/>
      <c r="AT174" s="15" t="s">
        <v>256</v>
      </c>
      <c r="AU174" s="15" t="s">
        <v>85</v>
      </c>
    </row>
    <row r="175" spans="2:65" s="1" customFormat="1" ht="6.95" customHeight="1">
      <c r="B175" s="39"/>
      <c r="C175" s="40"/>
      <c r="D175" s="40"/>
      <c r="E175" s="40"/>
      <c r="F175" s="40"/>
      <c r="G175" s="40"/>
      <c r="H175" s="40"/>
      <c r="I175" s="40"/>
      <c r="J175" s="40"/>
      <c r="K175" s="40"/>
      <c r="L175" s="30"/>
    </row>
  </sheetData>
  <sheetProtection algorithmName="SHA-512" hashValue="35O8L3bIpc020QkTRDC4BKVEUn3CXYgjT+962I819KOXEnumCiXPDtPLT8vkuMg3eTnE7Zx9VJqhIWsYuegKvg==" saltValue="G7EU+/7wVCnCvHgno5F2pnF0GYBqy5i0/0n+sUSUE5+wWwpYMXcx3r8w4beT1Lj971jQ02JNLWP7s/3R454sVQ==" spinCount="100000" sheet="1" objects="1" scenarios="1" formatColumns="0" formatRows="0" autoFilter="0"/>
  <autoFilter ref="C83:K174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200-000000000000}"/>
    <hyperlink ref="F98" r:id="rId2" xr:uid="{00000000-0004-0000-0200-000001000000}"/>
    <hyperlink ref="F102" r:id="rId3" xr:uid="{00000000-0004-0000-0200-000002000000}"/>
    <hyperlink ref="F108" r:id="rId4" xr:uid="{00000000-0004-0000-0200-000003000000}"/>
    <hyperlink ref="F115" r:id="rId5" xr:uid="{00000000-0004-0000-0200-000004000000}"/>
    <hyperlink ref="F123" r:id="rId6" xr:uid="{00000000-0004-0000-0200-000005000000}"/>
    <hyperlink ref="F131" r:id="rId7" xr:uid="{00000000-0004-0000-0200-000006000000}"/>
    <hyperlink ref="F137" r:id="rId8" xr:uid="{00000000-0004-0000-0200-000007000000}"/>
    <hyperlink ref="F144" r:id="rId9" xr:uid="{00000000-0004-0000-0200-000008000000}"/>
    <hyperlink ref="F149" r:id="rId10" xr:uid="{00000000-0004-0000-0200-000009000000}"/>
    <hyperlink ref="F154" r:id="rId11" xr:uid="{00000000-0004-0000-0200-00000A000000}"/>
    <hyperlink ref="F163" r:id="rId12" xr:uid="{00000000-0004-0000-0200-00000B000000}"/>
    <hyperlink ref="F174" r:id="rId13" xr:uid="{00000000-0004-0000-0200-00000C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14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139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5" t="str">
        <f>'Rekapitulace stavby'!K6</f>
        <v>Vsetínská Bečva, Pržno - Vsetín - Huslenky, oprava toku</v>
      </c>
      <c r="F7" s="206"/>
      <c r="G7" s="206"/>
      <c r="H7" s="206"/>
      <c r="L7" s="18"/>
    </row>
    <row r="8" spans="2:46" s="1" customFormat="1" ht="12" customHeight="1">
      <c r="B8" s="30"/>
      <c r="D8" s="25" t="s">
        <v>140</v>
      </c>
      <c r="L8" s="30"/>
    </row>
    <row r="9" spans="2:46" s="1" customFormat="1" ht="16.5" customHeight="1">
      <c r="B9" s="30"/>
      <c r="E9" s="200" t="s">
        <v>334</v>
      </c>
      <c r="F9" s="204"/>
      <c r="G9" s="204"/>
      <c r="H9" s="204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17. 7. 2023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28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7" t="str">
        <f>'Rekapitulace stavby'!E14</f>
        <v>Vyplň údaj</v>
      </c>
      <c r="F18" s="191"/>
      <c r="G18" s="191"/>
      <c r="H18" s="191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">
        <v>34</v>
      </c>
      <c r="L20" s="30"/>
    </row>
    <row r="21" spans="2:12" s="1" customFormat="1" ht="18" customHeight="1">
      <c r="B21" s="30"/>
      <c r="E21" s="23" t="s">
        <v>35</v>
      </c>
      <c r="I21" s="25" t="s">
        <v>29</v>
      </c>
      <c r="J21" s="23" t="s">
        <v>36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26</v>
      </c>
      <c r="J23" s="23" t="s">
        <v>34</v>
      </c>
      <c r="L23" s="30"/>
    </row>
    <row r="24" spans="2:12" s="1" customFormat="1" ht="18" customHeight="1">
      <c r="B24" s="30"/>
      <c r="E24" s="23" t="s">
        <v>35</v>
      </c>
      <c r="I24" s="25" t="s">
        <v>29</v>
      </c>
      <c r="J24" s="23" t="s">
        <v>19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4"/>
      <c r="E27" s="195" t="s">
        <v>19</v>
      </c>
      <c r="F27" s="195"/>
      <c r="G27" s="195"/>
      <c r="H27" s="195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41</v>
      </c>
      <c r="J30" s="61">
        <f>ROUND(J84,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customHeight="1">
      <c r="B33" s="30"/>
      <c r="D33" s="50" t="s">
        <v>45</v>
      </c>
      <c r="E33" s="25" t="s">
        <v>46</v>
      </c>
      <c r="F33" s="86">
        <f>ROUND((SUM(BE84:BE174)),  2)</f>
        <v>0</v>
      </c>
      <c r="I33" s="87">
        <v>0.21</v>
      </c>
      <c r="J33" s="86">
        <f>ROUND(((SUM(BE84:BE174))*I33),  2)</f>
        <v>0</v>
      </c>
      <c r="L33" s="30"/>
    </row>
    <row r="34" spans="2:12" s="1" customFormat="1" ht="14.45" customHeight="1">
      <c r="B34" s="30"/>
      <c r="E34" s="25" t="s">
        <v>47</v>
      </c>
      <c r="F34" s="86">
        <f>ROUND((SUM(BF84:BF174)),  2)</f>
        <v>0</v>
      </c>
      <c r="I34" s="87">
        <v>0.15</v>
      </c>
      <c r="J34" s="86">
        <f>ROUND(((SUM(BF84:BF174))*I34),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6">
        <f>ROUND((SUM(BG84:BG174)),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6">
        <f>ROUND((SUM(BH84:BH174)),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6">
        <f>ROUND((SUM(BI84:BI174)),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51</v>
      </c>
      <c r="E39" s="52"/>
      <c r="F39" s="52"/>
      <c r="G39" s="90" t="s">
        <v>52</v>
      </c>
      <c r="H39" s="91" t="s">
        <v>53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142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5" t="str">
        <f>E7</f>
        <v>Vsetínská Bečva, Pržno - Vsetín - Huslenky, oprava toku</v>
      </c>
      <c r="F48" s="206"/>
      <c r="G48" s="206"/>
      <c r="H48" s="206"/>
      <c r="L48" s="30"/>
    </row>
    <row r="49" spans="2:47" s="1" customFormat="1" ht="12" customHeight="1">
      <c r="B49" s="30"/>
      <c r="C49" s="25" t="s">
        <v>140</v>
      </c>
      <c r="L49" s="30"/>
    </row>
    <row r="50" spans="2:47" s="1" customFormat="1" ht="16.5" customHeight="1">
      <c r="B50" s="30"/>
      <c r="E50" s="200" t="str">
        <f>E9</f>
        <v>02 - SO 012 - Ř.KM 12,868 - OPRAVA SKLUZU</v>
      </c>
      <c r="F50" s="204"/>
      <c r="G50" s="204"/>
      <c r="H50" s="204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17. 7. 2023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>Povodí Moravy, s.p.</v>
      </c>
      <c r="I54" s="25" t="s">
        <v>33</v>
      </c>
      <c r="J54" s="28" t="str">
        <f>E21</f>
        <v>Ing. Vít Pučálek</v>
      </c>
      <c r="L54" s="30"/>
    </row>
    <row r="55" spans="2:47" s="1" customFormat="1" ht="15.2" customHeight="1">
      <c r="B55" s="30"/>
      <c r="C55" s="25" t="s">
        <v>31</v>
      </c>
      <c r="F55" s="23" t="str">
        <f>IF(E18="","",E18)</f>
        <v>Vyplň údaj</v>
      </c>
      <c r="I55" s="25" t="s">
        <v>38</v>
      </c>
      <c r="J55" s="28" t="str">
        <f>E24</f>
        <v>Ing. Vít Pučálek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143</v>
      </c>
      <c r="D57" s="88"/>
      <c r="E57" s="88"/>
      <c r="F57" s="88"/>
      <c r="G57" s="88"/>
      <c r="H57" s="88"/>
      <c r="I57" s="88"/>
      <c r="J57" s="95" t="s">
        <v>144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73</v>
      </c>
      <c r="J59" s="61">
        <f>J84</f>
        <v>0</v>
      </c>
      <c r="L59" s="30"/>
      <c r="AU59" s="15" t="s">
        <v>145</v>
      </c>
    </row>
    <row r="60" spans="2:47" s="8" customFormat="1" ht="24.95" customHeight="1">
      <c r="B60" s="97"/>
      <c r="D60" s="98" t="s">
        <v>236</v>
      </c>
      <c r="E60" s="99"/>
      <c r="F60" s="99"/>
      <c r="G60" s="99"/>
      <c r="H60" s="99"/>
      <c r="I60" s="99"/>
      <c r="J60" s="100">
        <f>J85</f>
        <v>0</v>
      </c>
      <c r="L60" s="97"/>
    </row>
    <row r="61" spans="2:47" s="11" customFormat="1" ht="19.899999999999999" customHeight="1">
      <c r="B61" s="143"/>
      <c r="D61" s="144" t="s">
        <v>237</v>
      </c>
      <c r="E61" s="145"/>
      <c r="F61" s="145"/>
      <c r="G61" s="145"/>
      <c r="H61" s="145"/>
      <c r="I61" s="145"/>
      <c r="J61" s="146">
        <f>J86</f>
        <v>0</v>
      </c>
      <c r="L61" s="143"/>
    </row>
    <row r="62" spans="2:47" s="11" customFormat="1" ht="19.899999999999999" customHeight="1">
      <c r="B62" s="143"/>
      <c r="D62" s="144" t="s">
        <v>238</v>
      </c>
      <c r="E62" s="145"/>
      <c r="F62" s="145"/>
      <c r="G62" s="145"/>
      <c r="H62" s="145"/>
      <c r="I62" s="145"/>
      <c r="J62" s="146">
        <f>J89</f>
        <v>0</v>
      </c>
      <c r="L62" s="143"/>
    </row>
    <row r="63" spans="2:47" s="11" customFormat="1" ht="19.899999999999999" customHeight="1">
      <c r="B63" s="143"/>
      <c r="D63" s="144" t="s">
        <v>239</v>
      </c>
      <c r="E63" s="145"/>
      <c r="F63" s="145"/>
      <c r="G63" s="145"/>
      <c r="H63" s="145"/>
      <c r="I63" s="145"/>
      <c r="J63" s="146">
        <f>J147</f>
        <v>0</v>
      </c>
      <c r="L63" s="143"/>
    </row>
    <row r="64" spans="2:47" s="11" customFormat="1" ht="19.899999999999999" customHeight="1">
      <c r="B64" s="143"/>
      <c r="D64" s="144" t="s">
        <v>240</v>
      </c>
      <c r="E64" s="145"/>
      <c r="F64" s="145"/>
      <c r="G64" s="145"/>
      <c r="H64" s="145"/>
      <c r="I64" s="145"/>
      <c r="J64" s="146">
        <f>J172</f>
        <v>0</v>
      </c>
      <c r="L64" s="143"/>
    </row>
    <row r="65" spans="2:12" s="1" customFormat="1" ht="21.75" customHeight="1">
      <c r="B65" s="30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>
      <c r="B71" s="30"/>
      <c r="C71" s="19" t="s">
        <v>147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5" t="s">
        <v>16</v>
      </c>
      <c r="L73" s="30"/>
    </row>
    <row r="74" spans="2:12" s="1" customFormat="1" ht="16.5" customHeight="1">
      <c r="B74" s="30"/>
      <c r="E74" s="205" t="str">
        <f>E7</f>
        <v>Vsetínská Bečva, Pržno - Vsetín - Huslenky, oprava toku</v>
      </c>
      <c r="F74" s="206"/>
      <c r="G74" s="206"/>
      <c r="H74" s="206"/>
      <c r="L74" s="30"/>
    </row>
    <row r="75" spans="2:12" s="1" customFormat="1" ht="12" customHeight="1">
      <c r="B75" s="30"/>
      <c r="C75" s="25" t="s">
        <v>140</v>
      </c>
      <c r="L75" s="30"/>
    </row>
    <row r="76" spans="2:12" s="1" customFormat="1" ht="16.5" customHeight="1">
      <c r="B76" s="30"/>
      <c r="E76" s="200" t="str">
        <f>E9</f>
        <v>02 - SO 012 - Ř.KM 12,868 - OPRAVA SKLUZU</v>
      </c>
      <c r="F76" s="204"/>
      <c r="G76" s="204"/>
      <c r="H76" s="204"/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21</v>
      </c>
      <c r="F78" s="23" t="str">
        <f>F12</f>
        <v xml:space="preserve"> </v>
      </c>
      <c r="I78" s="25" t="s">
        <v>23</v>
      </c>
      <c r="J78" s="47" t="str">
        <f>IF(J12="","",J12)</f>
        <v>17. 7. 2023</v>
      </c>
      <c r="L78" s="30"/>
    </row>
    <row r="79" spans="2:12" s="1" customFormat="1" ht="6.95" customHeight="1">
      <c r="B79" s="30"/>
      <c r="L79" s="30"/>
    </row>
    <row r="80" spans="2:12" s="1" customFormat="1" ht="15.2" customHeight="1">
      <c r="B80" s="30"/>
      <c r="C80" s="25" t="s">
        <v>25</v>
      </c>
      <c r="F80" s="23" t="str">
        <f>E15</f>
        <v>Povodí Moravy, s.p.</v>
      </c>
      <c r="I80" s="25" t="s">
        <v>33</v>
      </c>
      <c r="J80" s="28" t="str">
        <f>E21</f>
        <v>Ing. Vít Pučálek</v>
      </c>
      <c r="L80" s="30"/>
    </row>
    <row r="81" spans="2:65" s="1" customFormat="1" ht="15.2" customHeight="1">
      <c r="B81" s="30"/>
      <c r="C81" s="25" t="s">
        <v>31</v>
      </c>
      <c r="F81" s="23" t="str">
        <f>IF(E18="","",E18)</f>
        <v>Vyplň údaj</v>
      </c>
      <c r="I81" s="25" t="s">
        <v>38</v>
      </c>
      <c r="J81" s="28" t="str">
        <f>E24</f>
        <v>Ing. Vít Pučálek</v>
      </c>
      <c r="L81" s="30"/>
    </row>
    <row r="82" spans="2:65" s="1" customFormat="1" ht="10.35" customHeight="1">
      <c r="B82" s="30"/>
      <c r="L82" s="30"/>
    </row>
    <row r="83" spans="2:65" s="9" customFormat="1" ht="29.25" customHeight="1">
      <c r="B83" s="101"/>
      <c r="C83" s="102" t="s">
        <v>148</v>
      </c>
      <c r="D83" s="103" t="s">
        <v>60</v>
      </c>
      <c r="E83" s="103" t="s">
        <v>56</v>
      </c>
      <c r="F83" s="103" t="s">
        <v>57</v>
      </c>
      <c r="G83" s="103" t="s">
        <v>149</v>
      </c>
      <c r="H83" s="103" t="s">
        <v>150</v>
      </c>
      <c r="I83" s="103" t="s">
        <v>151</v>
      </c>
      <c r="J83" s="104" t="s">
        <v>144</v>
      </c>
      <c r="K83" s="105" t="s">
        <v>152</v>
      </c>
      <c r="L83" s="101"/>
      <c r="M83" s="54" t="s">
        <v>19</v>
      </c>
      <c r="N83" s="55" t="s">
        <v>45</v>
      </c>
      <c r="O83" s="55" t="s">
        <v>153</v>
      </c>
      <c r="P83" s="55" t="s">
        <v>154</v>
      </c>
      <c r="Q83" s="55" t="s">
        <v>155</v>
      </c>
      <c r="R83" s="55" t="s">
        <v>156</v>
      </c>
      <c r="S83" s="55" t="s">
        <v>157</v>
      </c>
      <c r="T83" s="56" t="s">
        <v>158</v>
      </c>
    </row>
    <row r="84" spans="2:65" s="1" customFormat="1" ht="22.9" customHeight="1">
      <c r="B84" s="30"/>
      <c r="C84" s="59" t="s">
        <v>159</v>
      </c>
      <c r="J84" s="106">
        <f>BK84</f>
        <v>0</v>
      </c>
      <c r="L84" s="30"/>
      <c r="M84" s="57"/>
      <c r="N84" s="48"/>
      <c r="O84" s="48"/>
      <c r="P84" s="107">
        <f>P85</f>
        <v>0</v>
      </c>
      <c r="Q84" s="48"/>
      <c r="R84" s="107">
        <f>R85</f>
        <v>461.54440799999992</v>
      </c>
      <c r="S84" s="48"/>
      <c r="T84" s="108">
        <f>T85</f>
        <v>0</v>
      </c>
      <c r="AT84" s="15" t="s">
        <v>74</v>
      </c>
      <c r="AU84" s="15" t="s">
        <v>145</v>
      </c>
      <c r="BK84" s="109">
        <f>BK85</f>
        <v>0</v>
      </c>
    </row>
    <row r="85" spans="2:65" s="10" customFormat="1" ht="25.9" customHeight="1">
      <c r="B85" s="110"/>
      <c r="D85" s="111" t="s">
        <v>74</v>
      </c>
      <c r="E85" s="112" t="s">
        <v>241</v>
      </c>
      <c r="F85" s="112" t="s">
        <v>242</v>
      </c>
      <c r="I85" s="113"/>
      <c r="J85" s="114">
        <f>BK85</f>
        <v>0</v>
      </c>
      <c r="L85" s="110"/>
      <c r="M85" s="115"/>
      <c r="P85" s="116">
        <f>P86+P89+P147+P172</f>
        <v>0</v>
      </c>
      <c r="R85" s="116">
        <f>R86+R89+R147+R172</f>
        <v>461.54440799999992</v>
      </c>
      <c r="T85" s="117">
        <f>T86+T89+T147+T172</f>
        <v>0</v>
      </c>
      <c r="AR85" s="111" t="s">
        <v>162</v>
      </c>
      <c r="AT85" s="118" t="s">
        <v>74</v>
      </c>
      <c r="AU85" s="118" t="s">
        <v>75</v>
      </c>
      <c r="AY85" s="111" t="s">
        <v>163</v>
      </c>
      <c r="BK85" s="119">
        <f>BK86+BK89+BK147+BK172</f>
        <v>0</v>
      </c>
    </row>
    <row r="86" spans="2:65" s="10" customFormat="1" ht="22.9" customHeight="1">
      <c r="B86" s="110"/>
      <c r="D86" s="111" t="s">
        <v>74</v>
      </c>
      <c r="E86" s="147" t="s">
        <v>160</v>
      </c>
      <c r="F86" s="147" t="s">
        <v>161</v>
      </c>
      <c r="I86" s="113"/>
      <c r="J86" s="148">
        <f>BK86</f>
        <v>0</v>
      </c>
      <c r="L86" s="110"/>
      <c r="M86" s="115"/>
      <c r="P86" s="116">
        <f>SUM(P87:P88)</f>
        <v>0</v>
      </c>
      <c r="R86" s="116">
        <f>SUM(R87:R88)</f>
        <v>0</v>
      </c>
      <c r="T86" s="117">
        <f>SUM(T87:T88)</f>
        <v>0</v>
      </c>
      <c r="AR86" s="111" t="s">
        <v>162</v>
      </c>
      <c r="AT86" s="118" t="s">
        <v>74</v>
      </c>
      <c r="AU86" s="118" t="s">
        <v>83</v>
      </c>
      <c r="AY86" s="111" t="s">
        <v>163</v>
      </c>
      <c r="BK86" s="119">
        <f>SUM(BK87:BK88)</f>
        <v>0</v>
      </c>
    </row>
    <row r="87" spans="2:65" s="1" customFormat="1" ht="37.9" customHeight="1">
      <c r="B87" s="30"/>
      <c r="C87" s="120" t="s">
        <v>83</v>
      </c>
      <c r="D87" s="120" t="s">
        <v>164</v>
      </c>
      <c r="E87" s="121" t="s">
        <v>243</v>
      </c>
      <c r="F87" s="122" t="s">
        <v>244</v>
      </c>
      <c r="G87" s="123" t="s">
        <v>167</v>
      </c>
      <c r="H87" s="124">
        <v>1</v>
      </c>
      <c r="I87" s="125"/>
      <c r="J87" s="126">
        <f>ROUND(I87*H87,2)</f>
        <v>0</v>
      </c>
      <c r="K87" s="127"/>
      <c r="L87" s="30"/>
      <c r="M87" s="128" t="s">
        <v>19</v>
      </c>
      <c r="N87" s="129" t="s">
        <v>46</v>
      </c>
      <c r="P87" s="130">
        <f>O87*H87</f>
        <v>0</v>
      </c>
      <c r="Q87" s="130">
        <v>0</v>
      </c>
      <c r="R87" s="130">
        <f>Q87*H87</f>
        <v>0</v>
      </c>
      <c r="S87" s="130">
        <v>0</v>
      </c>
      <c r="T87" s="131">
        <f>S87*H87</f>
        <v>0</v>
      </c>
      <c r="AR87" s="132" t="s">
        <v>168</v>
      </c>
      <c r="AT87" s="132" t="s">
        <v>164</v>
      </c>
      <c r="AU87" s="132" t="s">
        <v>85</v>
      </c>
      <c r="AY87" s="15" t="s">
        <v>163</v>
      </c>
      <c r="BE87" s="133">
        <f>IF(N87="základní",J87,0)</f>
        <v>0</v>
      </c>
      <c r="BF87" s="133">
        <f>IF(N87="snížená",J87,0)</f>
        <v>0</v>
      </c>
      <c r="BG87" s="133">
        <f>IF(N87="zákl. přenesená",J87,0)</f>
        <v>0</v>
      </c>
      <c r="BH87" s="133">
        <f>IF(N87="sníž. přenesená",J87,0)</f>
        <v>0</v>
      </c>
      <c r="BI87" s="133">
        <f>IF(N87="nulová",J87,0)</f>
        <v>0</v>
      </c>
      <c r="BJ87" s="15" t="s">
        <v>83</v>
      </c>
      <c r="BK87" s="133">
        <f>ROUND(I87*H87,2)</f>
        <v>0</v>
      </c>
      <c r="BL87" s="15" t="s">
        <v>168</v>
      </c>
      <c r="BM87" s="132" t="s">
        <v>335</v>
      </c>
    </row>
    <row r="88" spans="2:65" s="1" customFormat="1" ht="58.5">
      <c r="B88" s="30"/>
      <c r="D88" s="134" t="s">
        <v>170</v>
      </c>
      <c r="F88" s="135" t="s">
        <v>336</v>
      </c>
      <c r="I88" s="136"/>
      <c r="L88" s="30"/>
      <c r="M88" s="137"/>
      <c r="T88" s="51"/>
      <c r="AT88" s="15" t="s">
        <v>170</v>
      </c>
      <c r="AU88" s="15" t="s">
        <v>85</v>
      </c>
    </row>
    <row r="89" spans="2:65" s="10" customFormat="1" ht="22.9" customHeight="1">
      <c r="B89" s="110"/>
      <c r="D89" s="111" t="s">
        <v>74</v>
      </c>
      <c r="E89" s="147" t="s">
        <v>83</v>
      </c>
      <c r="F89" s="147" t="s">
        <v>247</v>
      </c>
      <c r="I89" s="113"/>
      <c r="J89" s="148">
        <f>BK89</f>
        <v>0</v>
      </c>
      <c r="L89" s="110"/>
      <c r="M89" s="115"/>
      <c r="P89" s="116">
        <f>SUM(P90:P146)</f>
        <v>0</v>
      </c>
      <c r="R89" s="116">
        <f>SUM(R90:R146)</f>
        <v>0</v>
      </c>
      <c r="T89" s="117">
        <f>SUM(T90:T146)</f>
        <v>0</v>
      </c>
      <c r="AR89" s="111" t="s">
        <v>83</v>
      </c>
      <c r="AT89" s="118" t="s">
        <v>74</v>
      </c>
      <c r="AU89" s="118" t="s">
        <v>83</v>
      </c>
      <c r="AY89" s="111" t="s">
        <v>163</v>
      </c>
      <c r="BK89" s="119">
        <f>SUM(BK90:BK146)</f>
        <v>0</v>
      </c>
    </row>
    <row r="90" spans="2:65" s="1" customFormat="1" ht="44.25" customHeight="1">
      <c r="B90" s="30"/>
      <c r="C90" s="120" t="s">
        <v>85</v>
      </c>
      <c r="D90" s="120" t="s">
        <v>164</v>
      </c>
      <c r="E90" s="121" t="s">
        <v>248</v>
      </c>
      <c r="F90" s="122" t="s">
        <v>249</v>
      </c>
      <c r="G90" s="123" t="s">
        <v>167</v>
      </c>
      <c r="H90" s="124">
        <v>1</v>
      </c>
      <c r="I90" s="125"/>
      <c r="J90" s="126">
        <f>ROUND(I90*H90,2)</f>
        <v>0</v>
      </c>
      <c r="K90" s="127"/>
      <c r="L90" s="30"/>
      <c r="M90" s="128" t="s">
        <v>19</v>
      </c>
      <c r="N90" s="129" t="s">
        <v>46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168</v>
      </c>
      <c r="AT90" s="132" t="s">
        <v>164</v>
      </c>
      <c r="AU90" s="132" t="s">
        <v>85</v>
      </c>
      <c r="AY90" s="15" t="s">
        <v>163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5" t="s">
        <v>83</v>
      </c>
      <c r="BK90" s="133">
        <f>ROUND(I90*H90,2)</f>
        <v>0</v>
      </c>
      <c r="BL90" s="15" t="s">
        <v>168</v>
      </c>
      <c r="BM90" s="132" t="s">
        <v>337</v>
      </c>
    </row>
    <row r="91" spans="2:65" s="1" customFormat="1" ht="48.75">
      <c r="B91" s="30"/>
      <c r="D91" s="134" t="s">
        <v>170</v>
      </c>
      <c r="F91" s="135" t="s">
        <v>251</v>
      </c>
      <c r="I91" s="136"/>
      <c r="L91" s="30"/>
      <c r="M91" s="137"/>
      <c r="T91" s="51"/>
      <c r="AT91" s="15" t="s">
        <v>170</v>
      </c>
      <c r="AU91" s="15" t="s">
        <v>85</v>
      </c>
    </row>
    <row r="92" spans="2:65" s="1" customFormat="1" ht="33" customHeight="1">
      <c r="B92" s="30"/>
      <c r="C92" s="120" t="s">
        <v>176</v>
      </c>
      <c r="D92" s="120" t="s">
        <v>164</v>
      </c>
      <c r="E92" s="121" t="s">
        <v>252</v>
      </c>
      <c r="F92" s="122" t="s">
        <v>253</v>
      </c>
      <c r="G92" s="123" t="s">
        <v>254</v>
      </c>
      <c r="H92" s="124">
        <v>73.125</v>
      </c>
      <c r="I92" s="125"/>
      <c r="J92" s="126">
        <f>ROUND(I92*H92,2)</f>
        <v>0</v>
      </c>
      <c r="K92" s="127"/>
      <c r="L92" s="30"/>
      <c r="M92" s="128" t="s">
        <v>19</v>
      </c>
      <c r="N92" s="129" t="s">
        <v>46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168</v>
      </c>
      <c r="AT92" s="132" t="s">
        <v>164</v>
      </c>
      <c r="AU92" s="132" t="s">
        <v>85</v>
      </c>
      <c r="AY92" s="15" t="s">
        <v>163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5" t="s">
        <v>83</v>
      </c>
      <c r="BK92" s="133">
        <f>ROUND(I92*H92,2)</f>
        <v>0</v>
      </c>
      <c r="BL92" s="15" t="s">
        <v>168</v>
      </c>
      <c r="BM92" s="132" t="s">
        <v>338</v>
      </c>
    </row>
    <row r="93" spans="2:65" s="1" customFormat="1">
      <c r="B93" s="30"/>
      <c r="D93" s="149" t="s">
        <v>256</v>
      </c>
      <c r="F93" s="150" t="s">
        <v>257</v>
      </c>
      <c r="I93" s="136"/>
      <c r="L93" s="30"/>
      <c r="M93" s="137"/>
      <c r="T93" s="51"/>
      <c r="AT93" s="15" t="s">
        <v>256</v>
      </c>
      <c r="AU93" s="15" t="s">
        <v>85</v>
      </c>
    </row>
    <row r="94" spans="2:65" s="12" customFormat="1">
      <c r="B94" s="151"/>
      <c r="D94" s="134" t="s">
        <v>258</v>
      </c>
      <c r="E94" s="152" t="s">
        <v>19</v>
      </c>
      <c r="F94" s="153" t="s">
        <v>339</v>
      </c>
      <c r="H94" s="154">
        <v>33.125</v>
      </c>
      <c r="I94" s="155"/>
      <c r="L94" s="151"/>
      <c r="M94" s="156"/>
      <c r="T94" s="157"/>
      <c r="AT94" s="152" t="s">
        <v>258</v>
      </c>
      <c r="AU94" s="152" t="s">
        <v>85</v>
      </c>
      <c r="AV94" s="12" t="s">
        <v>85</v>
      </c>
      <c r="AW94" s="12" t="s">
        <v>37</v>
      </c>
      <c r="AX94" s="12" t="s">
        <v>75</v>
      </c>
      <c r="AY94" s="152" t="s">
        <v>163</v>
      </c>
    </row>
    <row r="95" spans="2:65" s="12" customFormat="1">
      <c r="B95" s="151"/>
      <c r="D95" s="134" t="s">
        <v>258</v>
      </c>
      <c r="E95" s="152" t="s">
        <v>19</v>
      </c>
      <c r="F95" s="153" t="s">
        <v>260</v>
      </c>
      <c r="H95" s="154">
        <v>40</v>
      </c>
      <c r="I95" s="155"/>
      <c r="L95" s="151"/>
      <c r="M95" s="156"/>
      <c r="T95" s="157"/>
      <c r="AT95" s="152" t="s">
        <v>258</v>
      </c>
      <c r="AU95" s="152" t="s">
        <v>85</v>
      </c>
      <c r="AV95" s="12" t="s">
        <v>85</v>
      </c>
      <c r="AW95" s="12" t="s">
        <v>37</v>
      </c>
      <c r="AX95" s="12" t="s">
        <v>75</v>
      </c>
      <c r="AY95" s="152" t="s">
        <v>163</v>
      </c>
    </row>
    <row r="96" spans="2:65" s="13" customFormat="1">
      <c r="B96" s="158"/>
      <c r="D96" s="134" t="s">
        <v>258</v>
      </c>
      <c r="E96" s="159" t="s">
        <v>19</v>
      </c>
      <c r="F96" s="160" t="s">
        <v>261</v>
      </c>
      <c r="H96" s="161">
        <v>73.125</v>
      </c>
      <c r="I96" s="162"/>
      <c r="L96" s="158"/>
      <c r="M96" s="163"/>
      <c r="T96" s="164"/>
      <c r="AT96" s="159" t="s">
        <v>258</v>
      </c>
      <c r="AU96" s="159" t="s">
        <v>85</v>
      </c>
      <c r="AV96" s="13" t="s">
        <v>168</v>
      </c>
      <c r="AW96" s="13" t="s">
        <v>37</v>
      </c>
      <c r="AX96" s="13" t="s">
        <v>83</v>
      </c>
      <c r="AY96" s="159" t="s">
        <v>163</v>
      </c>
    </row>
    <row r="97" spans="2:65" s="1" customFormat="1" ht="44.25" customHeight="1">
      <c r="B97" s="30"/>
      <c r="C97" s="120" t="s">
        <v>168</v>
      </c>
      <c r="D97" s="120" t="s">
        <v>164</v>
      </c>
      <c r="E97" s="121" t="s">
        <v>262</v>
      </c>
      <c r="F97" s="122" t="s">
        <v>263</v>
      </c>
      <c r="G97" s="123" t="s">
        <v>254</v>
      </c>
      <c r="H97" s="124">
        <v>53</v>
      </c>
      <c r="I97" s="125"/>
      <c r="J97" s="126">
        <f>ROUND(I97*H97,2)</f>
        <v>0</v>
      </c>
      <c r="K97" s="127"/>
      <c r="L97" s="30"/>
      <c r="M97" s="128" t="s">
        <v>19</v>
      </c>
      <c r="N97" s="129" t="s">
        <v>46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168</v>
      </c>
      <c r="AT97" s="132" t="s">
        <v>164</v>
      </c>
      <c r="AU97" s="132" t="s">
        <v>85</v>
      </c>
      <c r="AY97" s="15" t="s">
        <v>163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83</v>
      </c>
      <c r="BK97" s="133">
        <f>ROUND(I97*H97,2)</f>
        <v>0</v>
      </c>
      <c r="BL97" s="15" t="s">
        <v>168</v>
      </c>
      <c r="BM97" s="132" t="s">
        <v>340</v>
      </c>
    </row>
    <row r="98" spans="2:65" s="1" customFormat="1">
      <c r="B98" s="30"/>
      <c r="D98" s="149" t="s">
        <v>256</v>
      </c>
      <c r="F98" s="150" t="s">
        <v>265</v>
      </c>
      <c r="I98" s="136"/>
      <c r="L98" s="30"/>
      <c r="M98" s="137"/>
      <c r="T98" s="51"/>
      <c r="AT98" s="15" t="s">
        <v>256</v>
      </c>
      <c r="AU98" s="15" t="s">
        <v>85</v>
      </c>
    </row>
    <row r="99" spans="2:65" s="12" customFormat="1">
      <c r="B99" s="151"/>
      <c r="D99" s="134" t="s">
        <v>258</v>
      </c>
      <c r="E99" s="152" t="s">
        <v>19</v>
      </c>
      <c r="F99" s="153" t="s">
        <v>341</v>
      </c>
      <c r="H99" s="154">
        <v>53</v>
      </c>
      <c r="I99" s="155"/>
      <c r="L99" s="151"/>
      <c r="M99" s="156"/>
      <c r="T99" s="157"/>
      <c r="AT99" s="152" t="s">
        <v>258</v>
      </c>
      <c r="AU99" s="152" t="s">
        <v>85</v>
      </c>
      <c r="AV99" s="12" t="s">
        <v>85</v>
      </c>
      <c r="AW99" s="12" t="s">
        <v>37</v>
      </c>
      <c r="AX99" s="12" t="s">
        <v>75</v>
      </c>
      <c r="AY99" s="152" t="s">
        <v>163</v>
      </c>
    </row>
    <row r="100" spans="2:65" s="13" customFormat="1">
      <c r="B100" s="158"/>
      <c r="D100" s="134" t="s">
        <v>258</v>
      </c>
      <c r="E100" s="159" t="s">
        <v>19</v>
      </c>
      <c r="F100" s="160" t="s">
        <v>261</v>
      </c>
      <c r="H100" s="161">
        <v>53</v>
      </c>
      <c r="I100" s="162"/>
      <c r="L100" s="158"/>
      <c r="M100" s="163"/>
      <c r="T100" s="164"/>
      <c r="AT100" s="159" t="s">
        <v>258</v>
      </c>
      <c r="AU100" s="159" t="s">
        <v>85</v>
      </c>
      <c r="AV100" s="13" t="s">
        <v>168</v>
      </c>
      <c r="AW100" s="13" t="s">
        <v>37</v>
      </c>
      <c r="AX100" s="13" t="s">
        <v>83</v>
      </c>
      <c r="AY100" s="159" t="s">
        <v>163</v>
      </c>
    </row>
    <row r="101" spans="2:65" s="1" customFormat="1" ht="62.65" customHeight="1">
      <c r="B101" s="30"/>
      <c r="C101" s="120" t="s">
        <v>162</v>
      </c>
      <c r="D101" s="120" t="s">
        <v>164</v>
      </c>
      <c r="E101" s="121" t="s">
        <v>267</v>
      </c>
      <c r="F101" s="122" t="s">
        <v>268</v>
      </c>
      <c r="G101" s="123" t="s">
        <v>254</v>
      </c>
      <c r="H101" s="124">
        <v>126.125</v>
      </c>
      <c r="I101" s="125"/>
      <c r="J101" s="126">
        <f>ROUND(I101*H101,2)</f>
        <v>0</v>
      </c>
      <c r="K101" s="127"/>
      <c r="L101" s="30"/>
      <c r="M101" s="128" t="s">
        <v>19</v>
      </c>
      <c r="N101" s="129" t="s">
        <v>46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168</v>
      </c>
      <c r="AT101" s="132" t="s">
        <v>164</v>
      </c>
      <c r="AU101" s="132" t="s">
        <v>85</v>
      </c>
      <c r="AY101" s="15" t="s">
        <v>163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5" t="s">
        <v>83</v>
      </c>
      <c r="BK101" s="133">
        <f>ROUND(I101*H101,2)</f>
        <v>0</v>
      </c>
      <c r="BL101" s="15" t="s">
        <v>168</v>
      </c>
      <c r="BM101" s="132" t="s">
        <v>342</v>
      </c>
    </row>
    <row r="102" spans="2:65" s="1" customFormat="1">
      <c r="B102" s="30"/>
      <c r="D102" s="149" t="s">
        <v>256</v>
      </c>
      <c r="F102" s="150" t="s">
        <v>270</v>
      </c>
      <c r="I102" s="136"/>
      <c r="L102" s="30"/>
      <c r="M102" s="137"/>
      <c r="T102" s="51"/>
      <c r="AT102" s="15" t="s">
        <v>256</v>
      </c>
      <c r="AU102" s="15" t="s">
        <v>85</v>
      </c>
    </row>
    <row r="103" spans="2:65" s="12" customFormat="1">
      <c r="B103" s="151"/>
      <c r="D103" s="134" t="s">
        <v>258</v>
      </c>
      <c r="E103" s="152" t="s">
        <v>19</v>
      </c>
      <c r="F103" s="153" t="s">
        <v>339</v>
      </c>
      <c r="H103" s="154">
        <v>33.125</v>
      </c>
      <c r="I103" s="155"/>
      <c r="L103" s="151"/>
      <c r="M103" s="156"/>
      <c r="T103" s="157"/>
      <c r="AT103" s="152" t="s">
        <v>258</v>
      </c>
      <c r="AU103" s="152" t="s">
        <v>85</v>
      </c>
      <c r="AV103" s="12" t="s">
        <v>85</v>
      </c>
      <c r="AW103" s="12" t="s">
        <v>37</v>
      </c>
      <c r="AX103" s="12" t="s">
        <v>75</v>
      </c>
      <c r="AY103" s="152" t="s">
        <v>163</v>
      </c>
    </row>
    <row r="104" spans="2:65" s="12" customFormat="1">
      <c r="B104" s="151"/>
      <c r="D104" s="134" t="s">
        <v>258</v>
      </c>
      <c r="E104" s="152" t="s">
        <v>19</v>
      </c>
      <c r="F104" s="153" t="s">
        <v>260</v>
      </c>
      <c r="H104" s="154">
        <v>40</v>
      </c>
      <c r="I104" s="155"/>
      <c r="L104" s="151"/>
      <c r="M104" s="156"/>
      <c r="T104" s="157"/>
      <c r="AT104" s="152" t="s">
        <v>258</v>
      </c>
      <c r="AU104" s="152" t="s">
        <v>85</v>
      </c>
      <c r="AV104" s="12" t="s">
        <v>85</v>
      </c>
      <c r="AW104" s="12" t="s">
        <v>37</v>
      </c>
      <c r="AX104" s="12" t="s">
        <v>75</v>
      </c>
      <c r="AY104" s="152" t="s">
        <v>163</v>
      </c>
    </row>
    <row r="105" spans="2:65" s="12" customFormat="1">
      <c r="B105" s="151"/>
      <c r="D105" s="134" t="s">
        <v>258</v>
      </c>
      <c r="E105" s="152" t="s">
        <v>19</v>
      </c>
      <c r="F105" s="153" t="s">
        <v>341</v>
      </c>
      <c r="H105" s="154">
        <v>53</v>
      </c>
      <c r="I105" s="155"/>
      <c r="L105" s="151"/>
      <c r="M105" s="156"/>
      <c r="T105" s="157"/>
      <c r="AT105" s="152" t="s">
        <v>258</v>
      </c>
      <c r="AU105" s="152" t="s">
        <v>85</v>
      </c>
      <c r="AV105" s="12" t="s">
        <v>85</v>
      </c>
      <c r="AW105" s="12" t="s">
        <v>37</v>
      </c>
      <c r="AX105" s="12" t="s">
        <v>75</v>
      </c>
      <c r="AY105" s="152" t="s">
        <v>163</v>
      </c>
    </row>
    <row r="106" spans="2:65" s="13" customFormat="1">
      <c r="B106" s="158"/>
      <c r="D106" s="134" t="s">
        <v>258</v>
      </c>
      <c r="E106" s="159" t="s">
        <v>19</v>
      </c>
      <c r="F106" s="160" t="s">
        <v>261</v>
      </c>
      <c r="H106" s="161">
        <v>126.125</v>
      </c>
      <c r="I106" s="162"/>
      <c r="L106" s="158"/>
      <c r="M106" s="163"/>
      <c r="T106" s="164"/>
      <c r="AT106" s="159" t="s">
        <v>258</v>
      </c>
      <c r="AU106" s="159" t="s">
        <v>85</v>
      </c>
      <c r="AV106" s="13" t="s">
        <v>168</v>
      </c>
      <c r="AW106" s="13" t="s">
        <v>37</v>
      </c>
      <c r="AX106" s="13" t="s">
        <v>83</v>
      </c>
      <c r="AY106" s="159" t="s">
        <v>163</v>
      </c>
    </row>
    <row r="107" spans="2:65" s="1" customFormat="1" ht="66.75" customHeight="1">
      <c r="B107" s="30"/>
      <c r="C107" s="120" t="s">
        <v>189</v>
      </c>
      <c r="D107" s="120" t="s">
        <v>164</v>
      </c>
      <c r="E107" s="121" t="s">
        <v>271</v>
      </c>
      <c r="F107" s="122" t="s">
        <v>272</v>
      </c>
      <c r="G107" s="123" t="s">
        <v>254</v>
      </c>
      <c r="H107" s="124">
        <v>3783.75</v>
      </c>
      <c r="I107" s="125"/>
      <c r="J107" s="126">
        <f>ROUND(I107*H107,2)</f>
        <v>0</v>
      </c>
      <c r="K107" s="127"/>
      <c r="L107" s="30"/>
      <c r="M107" s="128" t="s">
        <v>19</v>
      </c>
      <c r="N107" s="129" t="s">
        <v>46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168</v>
      </c>
      <c r="AT107" s="132" t="s">
        <v>164</v>
      </c>
      <c r="AU107" s="132" t="s">
        <v>85</v>
      </c>
      <c r="AY107" s="15" t="s">
        <v>163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5" t="s">
        <v>83</v>
      </c>
      <c r="BK107" s="133">
        <f>ROUND(I107*H107,2)</f>
        <v>0</v>
      </c>
      <c r="BL107" s="15" t="s">
        <v>168</v>
      </c>
      <c r="BM107" s="132" t="s">
        <v>343</v>
      </c>
    </row>
    <row r="108" spans="2:65" s="1" customFormat="1">
      <c r="B108" s="30"/>
      <c r="D108" s="149" t="s">
        <v>256</v>
      </c>
      <c r="F108" s="150" t="s">
        <v>274</v>
      </c>
      <c r="I108" s="136"/>
      <c r="L108" s="30"/>
      <c r="M108" s="137"/>
      <c r="T108" s="51"/>
      <c r="AT108" s="15" t="s">
        <v>256</v>
      </c>
      <c r="AU108" s="15" t="s">
        <v>85</v>
      </c>
    </row>
    <row r="109" spans="2:65" s="12" customFormat="1">
      <c r="B109" s="151"/>
      <c r="D109" s="134" t="s">
        <v>258</v>
      </c>
      <c r="E109" s="152" t="s">
        <v>19</v>
      </c>
      <c r="F109" s="153" t="s">
        <v>339</v>
      </c>
      <c r="H109" s="154">
        <v>33.125</v>
      </c>
      <c r="I109" s="155"/>
      <c r="L109" s="151"/>
      <c r="M109" s="156"/>
      <c r="T109" s="157"/>
      <c r="AT109" s="152" t="s">
        <v>258</v>
      </c>
      <c r="AU109" s="152" t="s">
        <v>85</v>
      </c>
      <c r="AV109" s="12" t="s">
        <v>85</v>
      </c>
      <c r="AW109" s="12" t="s">
        <v>37</v>
      </c>
      <c r="AX109" s="12" t="s">
        <v>75</v>
      </c>
      <c r="AY109" s="152" t="s">
        <v>163</v>
      </c>
    </row>
    <row r="110" spans="2:65" s="12" customFormat="1">
      <c r="B110" s="151"/>
      <c r="D110" s="134" t="s">
        <v>258</v>
      </c>
      <c r="E110" s="152" t="s">
        <v>19</v>
      </c>
      <c r="F110" s="153" t="s">
        <v>260</v>
      </c>
      <c r="H110" s="154">
        <v>40</v>
      </c>
      <c r="I110" s="155"/>
      <c r="L110" s="151"/>
      <c r="M110" s="156"/>
      <c r="T110" s="157"/>
      <c r="AT110" s="152" t="s">
        <v>258</v>
      </c>
      <c r="AU110" s="152" t="s">
        <v>85</v>
      </c>
      <c r="AV110" s="12" t="s">
        <v>85</v>
      </c>
      <c r="AW110" s="12" t="s">
        <v>37</v>
      </c>
      <c r="AX110" s="12" t="s">
        <v>75</v>
      </c>
      <c r="AY110" s="152" t="s">
        <v>163</v>
      </c>
    </row>
    <row r="111" spans="2:65" s="12" customFormat="1">
      <c r="B111" s="151"/>
      <c r="D111" s="134" t="s">
        <v>258</v>
      </c>
      <c r="E111" s="152" t="s">
        <v>19</v>
      </c>
      <c r="F111" s="153" t="s">
        <v>341</v>
      </c>
      <c r="H111" s="154">
        <v>53</v>
      </c>
      <c r="I111" s="155"/>
      <c r="L111" s="151"/>
      <c r="M111" s="156"/>
      <c r="T111" s="157"/>
      <c r="AT111" s="152" t="s">
        <v>258</v>
      </c>
      <c r="AU111" s="152" t="s">
        <v>85</v>
      </c>
      <c r="AV111" s="12" t="s">
        <v>85</v>
      </c>
      <c r="AW111" s="12" t="s">
        <v>37</v>
      </c>
      <c r="AX111" s="12" t="s">
        <v>75</v>
      </c>
      <c r="AY111" s="152" t="s">
        <v>163</v>
      </c>
    </row>
    <row r="112" spans="2:65" s="13" customFormat="1">
      <c r="B112" s="158"/>
      <c r="D112" s="134" t="s">
        <v>258</v>
      </c>
      <c r="E112" s="159" t="s">
        <v>19</v>
      </c>
      <c r="F112" s="160" t="s">
        <v>261</v>
      </c>
      <c r="H112" s="161">
        <v>126.125</v>
      </c>
      <c r="I112" s="162"/>
      <c r="L112" s="158"/>
      <c r="M112" s="163"/>
      <c r="T112" s="164"/>
      <c r="AT112" s="159" t="s">
        <v>258</v>
      </c>
      <c r="AU112" s="159" t="s">
        <v>85</v>
      </c>
      <c r="AV112" s="13" t="s">
        <v>168</v>
      </c>
      <c r="AW112" s="13" t="s">
        <v>37</v>
      </c>
      <c r="AX112" s="13" t="s">
        <v>83</v>
      </c>
      <c r="AY112" s="159" t="s">
        <v>163</v>
      </c>
    </row>
    <row r="113" spans="2:65" s="12" customFormat="1">
      <c r="B113" s="151"/>
      <c r="D113" s="134" t="s">
        <v>258</v>
      </c>
      <c r="F113" s="153" t="s">
        <v>344</v>
      </c>
      <c r="H113" s="154">
        <v>3783.75</v>
      </c>
      <c r="I113" s="155"/>
      <c r="L113" s="151"/>
      <c r="M113" s="156"/>
      <c r="T113" s="157"/>
      <c r="AT113" s="152" t="s">
        <v>258</v>
      </c>
      <c r="AU113" s="152" t="s">
        <v>85</v>
      </c>
      <c r="AV113" s="12" t="s">
        <v>85</v>
      </c>
      <c r="AW113" s="12" t="s">
        <v>4</v>
      </c>
      <c r="AX113" s="12" t="s">
        <v>83</v>
      </c>
      <c r="AY113" s="152" t="s">
        <v>163</v>
      </c>
    </row>
    <row r="114" spans="2:65" s="1" customFormat="1" ht="44.25" customHeight="1">
      <c r="B114" s="30"/>
      <c r="C114" s="120" t="s">
        <v>194</v>
      </c>
      <c r="D114" s="120" t="s">
        <v>164</v>
      </c>
      <c r="E114" s="121" t="s">
        <v>276</v>
      </c>
      <c r="F114" s="122" t="s">
        <v>277</v>
      </c>
      <c r="G114" s="123" t="s">
        <v>254</v>
      </c>
      <c r="H114" s="124">
        <v>252.25</v>
      </c>
      <c r="I114" s="125"/>
      <c r="J114" s="126">
        <f>ROUND(I114*H114,2)</f>
        <v>0</v>
      </c>
      <c r="K114" s="127"/>
      <c r="L114" s="30"/>
      <c r="M114" s="128" t="s">
        <v>19</v>
      </c>
      <c r="N114" s="129" t="s">
        <v>46</v>
      </c>
      <c r="P114" s="130">
        <f>O114*H114</f>
        <v>0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32" t="s">
        <v>168</v>
      </c>
      <c r="AT114" s="132" t="s">
        <v>164</v>
      </c>
      <c r="AU114" s="132" t="s">
        <v>85</v>
      </c>
      <c r="AY114" s="15" t="s">
        <v>163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5" t="s">
        <v>83</v>
      </c>
      <c r="BK114" s="133">
        <f>ROUND(I114*H114,2)</f>
        <v>0</v>
      </c>
      <c r="BL114" s="15" t="s">
        <v>168</v>
      </c>
      <c r="BM114" s="132" t="s">
        <v>345</v>
      </c>
    </row>
    <row r="115" spans="2:65" s="1" customFormat="1">
      <c r="B115" s="30"/>
      <c r="D115" s="149" t="s">
        <v>256</v>
      </c>
      <c r="F115" s="150" t="s">
        <v>279</v>
      </c>
      <c r="I115" s="136"/>
      <c r="L115" s="30"/>
      <c r="M115" s="137"/>
      <c r="T115" s="51"/>
      <c r="AT115" s="15" t="s">
        <v>256</v>
      </c>
      <c r="AU115" s="15" t="s">
        <v>85</v>
      </c>
    </row>
    <row r="116" spans="2:65" s="1" customFormat="1" ht="29.25">
      <c r="B116" s="30"/>
      <c r="D116" s="134" t="s">
        <v>170</v>
      </c>
      <c r="F116" s="135" t="s">
        <v>280</v>
      </c>
      <c r="I116" s="136"/>
      <c r="L116" s="30"/>
      <c r="M116" s="137"/>
      <c r="T116" s="51"/>
      <c r="AT116" s="15" t="s">
        <v>170</v>
      </c>
      <c r="AU116" s="15" t="s">
        <v>85</v>
      </c>
    </row>
    <row r="117" spans="2:65" s="12" customFormat="1">
      <c r="B117" s="151"/>
      <c r="D117" s="134" t="s">
        <v>258</v>
      </c>
      <c r="E117" s="152" t="s">
        <v>19</v>
      </c>
      <c r="F117" s="153" t="s">
        <v>339</v>
      </c>
      <c r="H117" s="154">
        <v>33.125</v>
      </c>
      <c r="I117" s="155"/>
      <c r="L117" s="151"/>
      <c r="M117" s="156"/>
      <c r="T117" s="157"/>
      <c r="AT117" s="152" t="s">
        <v>258</v>
      </c>
      <c r="AU117" s="152" t="s">
        <v>85</v>
      </c>
      <c r="AV117" s="12" t="s">
        <v>85</v>
      </c>
      <c r="AW117" s="12" t="s">
        <v>37</v>
      </c>
      <c r="AX117" s="12" t="s">
        <v>75</v>
      </c>
      <c r="AY117" s="152" t="s">
        <v>163</v>
      </c>
    </row>
    <row r="118" spans="2:65" s="12" customFormat="1">
      <c r="B118" s="151"/>
      <c r="D118" s="134" t="s">
        <v>258</v>
      </c>
      <c r="E118" s="152" t="s">
        <v>19</v>
      </c>
      <c r="F118" s="153" t="s">
        <v>260</v>
      </c>
      <c r="H118" s="154">
        <v>40</v>
      </c>
      <c r="I118" s="155"/>
      <c r="L118" s="151"/>
      <c r="M118" s="156"/>
      <c r="T118" s="157"/>
      <c r="AT118" s="152" t="s">
        <v>258</v>
      </c>
      <c r="AU118" s="152" t="s">
        <v>85</v>
      </c>
      <c r="AV118" s="12" t="s">
        <v>85</v>
      </c>
      <c r="AW118" s="12" t="s">
        <v>37</v>
      </c>
      <c r="AX118" s="12" t="s">
        <v>75</v>
      </c>
      <c r="AY118" s="152" t="s">
        <v>163</v>
      </c>
    </row>
    <row r="119" spans="2:65" s="12" customFormat="1">
      <c r="B119" s="151"/>
      <c r="D119" s="134" t="s">
        <v>258</v>
      </c>
      <c r="E119" s="152" t="s">
        <v>19</v>
      </c>
      <c r="F119" s="153" t="s">
        <v>341</v>
      </c>
      <c r="H119" s="154">
        <v>53</v>
      </c>
      <c r="I119" s="155"/>
      <c r="L119" s="151"/>
      <c r="M119" s="156"/>
      <c r="T119" s="157"/>
      <c r="AT119" s="152" t="s">
        <v>258</v>
      </c>
      <c r="AU119" s="152" t="s">
        <v>85</v>
      </c>
      <c r="AV119" s="12" t="s">
        <v>85</v>
      </c>
      <c r="AW119" s="12" t="s">
        <v>37</v>
      </c>
      <c r="AX119" s="12" t="s">
        <v>75</v>
      </c>
      <c r="AY119" s="152" t="s">
        <v>163</v>
      </c>
    </row>
    <row r="120" spans="2:65" s="13" customFormat="1">
      <c r="B120" s="158"/>
      <c r="D120" s="134" t="s">
        <v>258</v>
      </c>
      <c r="E120" s="159" t="s">
        <v>19</v>
      </c>
      <c r="F120" s="160" t="s">
        <v>261</v>
      </c>
      <c r="H120" s="161">
        <v>126.125</v>
      </c>
      <c r="I120" s="162"/>
      <c r="L120" s="158"/>
      <c r="M120" s="163"/>
      <c r="T120" s="164"/>
      <c r="AT120" s="159" t="s">
        <v>258</v>
      </c>
      <c r="AU120" s="159" t="s">
        <v>85</v>
      </c>
      <c r="AV120" s="13" t="s">
        <v>168</v>
      </c>
      <c r="AW120" s="13" t="s">
        <v>37</v>
      </c>
      <c r="AX120" s="13" t="s">
        <v>83</v>
      </c>
      <c r="AY120" s="159" t="s">
        <v>163</v>
      </c>
    </row>
    <row r="121" spans="2:65" s="12" customFormat="1">
      <c r="B121" s="151"/>
      <c r="D121" s="134" t="s">
        <v>258</v>
      </c>
      <c r="F121" s="153" t="s">
        <v>346</v>
      </c>
      <c r="H121" s="154">
        <v>252.25</v>
      </c>
      <c r="I121" s="155"/>
      <c r="L121" s="151"/>
      <c r="M121" s="156"/>
      <c r="T121" s="157"/>
      <c r="AT121" s="152" t="s">
        <v>258</v>
      </c>
      <c r="AU121" s="152" t="s">
        <v>85</v>
      </c>
      <c r="AV121" s="12" t="s">
        <v>85</v>
      </c>
      <c r="AW121" s="12" t="s">
        <v>4</v>
      </c>
      <c r="AX121" s="12" t="s">
        <v>83</v>
      </c>
      <c r="AY121" s="152" t="s">
        <v>163</v>
      </c>
    </row>
    <row r="122" spans="2:65" s="1" customFormat="1" ht="44.25" customHeight="1">
      <c r="B122" s="30"/>
      <c r="C122" s="120" t="s">
        <v>199</v>
      </c>
      <c r="D122" s="120" t="s">
        <v>164</v>
      </c>
      <c r="E122" s="121" t="s">
        <v>282</v>
      </c>
      <c r="F122" s="122" t="s">
        <v>283</v>
      </c>
      <c r="G122" s="123" t="s">
        <v>254</v>
      </c>
      <c r="H122" s="124">
        <v>252.25</v>
      </c>
      <c r="I122" s="125"/>
      <c r="J122" s="126">
        <f>ROUND(I122*H122,2)</f>
        <v>0</v>
      </c>
      <c r="K122" s="127"/>
      <c r="L122" s="30"/>
      <c r="M122" s="128" t="s">
        <v>19</v>
      </c>
      <c r="N122" s="129" t="s">
        <v>46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168</v>
      </c>
      <c r="AT122" s="132" t="s">
        <v>164</v>
      </c>
      <c r="AU122" s="132" t="s">
        <v>85</v>
      </c>
      <c r="AY122" s="15" t="s">
        <v>163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83</v>
      </c>
      <c r="BK122" s="133">
        <f>ROUND(I122*H122,2)</f>
        <v>0</v>
      </c>
      <c r="BL122" s="15" t="s">
        <v>168</v>
      </c>
      <c r="BM122" s="132" t="s">
        <v>347</v>
      </c>
    </row>
    <row r="123" spans="2:65" s="1" customFormat="1">
      <c r="B123" s="30"/>
      <c r="D123" s="149" t="s">
        <v>256</v>
      </c>
      <c r="F123" s="150" t="s">
        <v>285</v>
      </c>
      <c r="I123" s="136"/>
      <c r="L123" s="30"/>
      <c r="M123" s="137"/>
      <c r="T123" s="51"/>
      <c r="AT123" s="15" t="s">
        <v>256</v>
      </c>
      <c r="AU123" s="15" t="s">
        <v>85</v>
      </c>
    </row>
    <row r="124" spans="2:65" s="1" customFormat="1" ht="29.25">
      <c r="B124" s="30"/>
      <c r="D124" s="134" t="s">
        <v>170</v>
      </c>
      <c r="F124" s="135" t="s">
        <v>280</v>
      </c>
      <c r="I124" s="136"/>
      <c r="L124" s="30"/>
      <c r="M124" s="137"/>
      <c r="T124" s="51"/>
      <c r="AT124" s="15" t="s">
        <v>170</v>
      </c>
      <c r="AU124" s="15" t="s">
        <v>85</v>
      </c>
    </row>
    <row r="125" spans="2:65" s="12" customFormat="1">
      <c r="B125" s="151"/>
      <c r="D125" s="134" t="s">
        <v>258</v>
      </c>
      <c r="E125" s="152" t="s">
        <v>19</v>
      </c>
      <c r="F125" s="153" t="s">
        <v>339</v>
      </c>
      <c r="H125" s="154">
        <v>33.125</v>
      </c>
      <c r="I125" s="155"/>
      <c r="L125" s="151"/>
      <c r="M125" s="156"/>
      <c r="T125" s="157"/>
      <c r="AT125" s="152" t="s">
        <v>258</v>
      </c>
      <c r="AU125" s="152" t="s">
        <v>85</v>
      </c>
      <c r="AV125" s="12" t="s">
        <v>85</v>
      </c>
      <c r="AW125" s="12" t="s">
        <v>37</v>
      </c>
      <c r="AX125" s="12" t="s">
        <v>75</v>
      </c>
      <c r="AY125" s="152" t="s">
        <v>163</v>
      </c>
    </row>
    <row r="126" spans="2:65" s="12" customFormat="1">
      <c r="B126" s="151"/>
      <c r="D126" s="134" t="s">
        <v>258</v>
      </c>
      <c r="E126" s="152" t="s">
        <v>19</v>
      </c>
      <c r="F126" s="153" t="s">
        <v>260</v>
      </c>
      <c r="H126" s="154">
        <v>40</v>
      </c>
      <c r="I126" s="155"/>
      <c r="L126" s="151"/>
      <c r="M126" s="156"/>
      <c r="T126" s="157"/>
      <c r="AT126" s="152" t="s">
        <v>258</v>
      </c>
      <c r="AU126" s="152" t="s">
        <v>85</v>
      </c>
      <c r="AV126" s="12" t="s">
        <v>85</v>
      </c>
      <c r="AW126" s="12" t="s">
        <v>37</v>
      </c>
      <c r="AX126" s="12" t="s">
        <v>75</v>
      </c>
      <c r="AY126" s="152" t="s">
        <v>163</v>
      </c>
    </row>
    <row r="127" spans="2:65" s="12" customFormat="1">
      <c r="B127" s="151"/>
      <c r="D127" s="134" t="s">
        <v>258</v>
      </c>
      <c r="E127" s="152" t="s">
        <v>19</v>
      </c>
      <c r="F127" s="153" t="s">
        <v>341</v>
      </c>
      <c r="H127" s="154">
        <v>53</v>
      </c>
      <c r="I127" s="155"/>
      <c r="L127" s="151"/>
      <c r="M127" s="156"/>
      <c r="T127" s="157"/>
      <c r="AT127" s="152" t="s">
        <v>258</v>
      </c>
      <c r="AU127" s="152" t="s">
        <v>85</v>
      </c>
      <c r="AV127" s="12" t="s">
        <v>85</v>
      </c>
      <c r="AW127" s="12" t="s">
        <v>37</v>
      </c>
      <c r="AX127" s="12" t="s">
        <v>75</v>
      </c>
      <c r="AY127" s="152" t="s">
        <v>163</v>
      </c>
    </row>
    <row r="128" spans="2:65" s="13" customFormat="1">
      <c r="B128" s="158"/>
      <c r="D128" s="134" t="s">
        <v>258</v>
      </c>
      <c r="E128" s="159" t="s">
        <v>19</v>
      </c>
      <c r="F128" s="160" t="s">
        <v>261</v>
      </c>
      <c r="H128" s="161">
        <v>126.125</v>
      </c>
      <c r="I128" s="162"/>
      <c r="L128" s="158"/>
      <c r="M128" s="163"/>
      <c r="T128" s="164"/>
      <c r="AT128" s="159" t="s">
        <v>258</v>
      </c>
      <c r="AU128" s="159" t="s">
        <v>85</v>
      </c>
      <c r="AV128" s="13" t="s">
        <v>168</v>
      </c>
      <c r="AW128" s="13" t="s">
        <v>37</v>
      </c>
      <c r="AX128" s="13" t="s">
        <v>83</v>
      </c>
      <c r="AY128" s="159" t="s">
        <v>163</v>
      </c>
    </row>
    <row r="129" spans="2:65" s="12" customFormat="1">
      <c r="B129" s="151"/>
      <c r="D129" s="134" t="s">
        <v>258</v>
      </c>
      <c r="F129" s="153" t="s">
        <v>346</v>
      </c>
      <c r="H129" s="154">
        <v>252.25</v>
      </c>
      <c r="I129" s="155"/>
      <c r="L129" s="151"/>
      <c r="M129" s="156"/>
      <c r="T129" s="157"/>
      <c r="AT129" s="152" t="s">
        <v>258</v>
      </c>
      <c r="AU129" s="152" t="s">
        <v>85</v>
      </c>
      <c r="AV129" s="12" t="s">
        <v>85</v>
      </c>
      <c r="AW129" s="12" t="s">
        <v>4</v>
      </c>
      <c r="AX129" s="12" t="s">
        <v>83</v>
      </c>
      <c r="AY129" s="152" t="s">
        <v>163</v>
      </c>
    </row>
    <row r="130" spans="2:65" s="1" customFormat="1" ht="37.9" customHeight="1">
      <c r="B130" s="30"/>
      <c r="C130" s="120" t="s">
        <v>204</v>
      </c>
      <c r="D130" s="120" t="s">
        <v>164</v>
      </c>
      <c r="E130" s="121" t="s">
        <v>286</v>
      </c>
      <c r="F130" s="122" t="s">
        <v>287</v>
      </c>
      <c r="G130" s="123" t="s">
        <v>254</v>
      </c>
      <c r="H130" s="124">
        <v>126.125</v>
      </c>
      <c r="I130" s="125"/>
      <c r="J130" s="126">
        <f>ROUND(I130*H130,2)</f>
        <v>0</v>
      </c>
      <c r="K130" s="127"/>
      <c r="L130" s="30"/>
      <c r="M130" s="128" t="s">
        <v>19</v>
      </c>
      <c r="N130" s="129" t="s">
        <v>46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168</v>
      </c>
      <c r="AT130" s="132" t="s">
        <v>164</v>
      </c>
      <c r="AU130" s="132" t="s">
        <v>85</v>
      </c>
      <c r="AY130" s="15" t="s">
        <v>163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83</v>
      </c>
      <c r="BK130" s="133">
        <f>ROUND(I130*H130,2)</f>
        <v>0</v>
      </c>
      <c r="BL130" s="15" t="s">
        <v>168</v>
      </c>
      <c r="BM130" s="132" t="s">
        <v>348</v>
      </c>
    </row>
    <row r="131" spans="2:65" s="1" customFormat="1">
      <c r="B131" s="30"/>
      <c r="D131" s="149" t="s">
        <v>256</v>
      </c>
      <c r="F131" s="150" t="s">
        <v>289</v>
      </c>
      <c r="I131" s="136"/>
      <c r="L131" s="30"/>
      <c r="M131" s="137"/>
      <c r="T131" s="51"/>
      <c r="AT131" s="15" t="s">
        <v>256</v>
      </c>
      <c r="AU131" s="15" t="s">
        <v>85</v>
      </c>
    </row>
    <row r="132" spans="2:65" s="12" customFormat="1">
      <c r="B132" s="151"/>
      <c r="D132" s="134" t="s">
        <v>258</v>
      </c>
      <c r="E132" s="152" t="s">
        <v>19</v>
      </c>
      <c r="F132" s="153" t="s">
        <v>339</v>
      </c>
      <c r="H132" s="154">
        <v>33.125</v>
      </c>
      <c r="I132" s="155"/>
      <c r="L132" s="151"/>
      <c r="M132" s="156"/>
      <c r="T132" s="157"/>
      <c r="AT132" s="152" t="s">
        <v>258</v>
      </c>
      <c r="AU132" s="152" t="s">
        <v>85</v>
      </c>
      <c r="AV132" s="12" t="s">
        <v>85</v>
      </c>
      <c r="AW132" s="12" t="s">
        <v>37</v>
      </c>
      <c r="AX132" s="12" t="s">
        <v>75</v>
      </c>
      <c r="AY132" s="152" t="s">
        <v>163</v>
      </c>
    </row>
    <row r="133" spans="2:65" s="12" customFormat="1">
      <c r="B133" s="151"/>
      <c r="D133" s="134" t="s">
        <v>258</v>
      </c>
      <c r="E133" s="152" t="s">
        <v>19</v>
      </c>
      <c r="F133" s="153" t="s">
        <v>260</v>
      </c>
      <c r="H133" s="154">
        <v>40</v>
      </c>
      <c r="I133" s="155"/>
      <c r="L133" s="151"/>
      <c r="M133" s="156"/>
      <c r="T133" s="157"/>
      <c r="AT133" s="152" t="s">
        <v>258</v>
      </c>
      <c r="AU133" s="152" t="s">
        <v>85</v>
      </c>
      <c r="AV133" s="12" t="s">
        <v>85</v>
      </c>
      <c r="AW133" s="12" t="s">
        <v>37</v>
      </c>
      <c r="AX133" s="12" t="s">
        <v>75</v>
      </c>
      <c r="AY133" s="152" t="s">
        <v>163</v>
      </c>
    </row>
    <row r="134" spans="2:65" s="12" customFormat="1">
      <c r="B134" s="151"/>
      <c r="D134" s="134" t="s">
        <v>258</v>
      </c>
      <c r="E134" s="152" t="s">
        <v>19</v>
      </c>
      <c r="F134" s="153" t="s">
        <v>341</v>
      </c>
      <c r="H134" s="154">
        <v>53</v>
      </c>
      <c r="I134" s="155"/>
      <c r="L134" s="151"/>
      <c r="M134" s="156"/>
      <c r="T134" s="157"/>
      <c r="AT134" s="152" t="s">
        <v>258</v>
      </c>
      <c r="AU134" s="152" t="s">
        <v>85</v>
      </c>
      <c r="AV134" s="12" t="s">
        <v>85</v>
      </c>
      <c r="AW134" s="12" t="s">
        <v>37</v>
      </c>
      <c r="AX134" s="12" t="s">
        <v>75</v>
      </c>
      <c r="AY134" s="152" t="s">
        <v>163</v>
      </c>
    </row>
    <row r="135" spans="2:65" s="13" customFormat="1">
      <c r="B135" s="158"/>
      <c r="D135" s="134" t="s">
        <v>258</v>
      </c>
      <c r="E135" s="159" t="s">
        <v>19</v>
      </c>
      <c r="F135" s="160" t="s">
        <v>261</v>
      </c>
      <c r="H135" s="161">
        <v>126.125</v>
      </c>
      <c r="I135" s="162"/>
      <c r="L135" s="158"/>
      <c r="M135" s="163"/>
      <c r="T135" s="164"/>
      <c r="AT135" s="159" t="s">
        <v>258</v>
      </c>
      <c r="AU135" s="159" t="s">
        <v>85</v>
      </c>
      <c r="AV135" s="13" t="s">
        <v>168</v>
      </c>
      <c r="AW135" s="13" t="s">
        <v>37</v>
      </c>
      <c r="AX135" s="13" t="s">
        <v>83</v>
      </c>
      <c r="AY135" s="159" t="s">
        <v>163</v>
      </c>
    </row>
    <row r="136" spans="2:65" s="1" customFormat="1" ht="44.25" customHeight="1">
      <c r="B136" s="30"/>
      <c r="C136" s="120" t="s">
        <v>116</v>
      </c>
      <c r="D136" s="120" t="s">
        <v>164</v>
      </c>
      <c r="E136" s="121" t="s">
        <v>290</v>
      </c>
      <c r="F136" s="122" t="s">
        <v>291</v>
      </c>
      <c r="G136" s="123" t="s">
        <v>292</v>
      </c>
      <c r="H136" s="124">
        <v>264.863</v>
      </c>
      <c r="I136" s="125"/>
      <c r="J136" s="126">
        <f>ROUND(I136*H136,2)</f>
        <v>0</v>
      </c>
      <c r="K136" s="127"/>
      <c r="L136" s="30"/>
      <c r="M136" s="128" t="s">
        <v>19</v>
      </c>
      <c r="N136" s="129" t="s">
        <v>46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168</v>
      </c>
      <c r="AT136" s="132" t="s">
        <v>164</v>
      </c>
      <c r="AU136" s="132" t="s">
        <v>85</v>
      </c>
      <c r="AY136" s="15" t="s">
        <v>163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83</v>
      </c>
      <c r="BK136" s="133">
        <f>ROUND(I136*H136,2)</f>
        <v>0</v>
      </c>
      <c r="BL136" s="15" t="s">
        <v>168</v>
      </c>
      <c r="BM136" s="132" t="s">
        <v>349</v>
      </c>
    </row>
    <row r="137" spans="2:65" s="1" customFormat="1">
      <c r="B137" s="30"/>
      <c r="D137" s="149" t="s">
        <v>256</v>
      </c>
      <c r="F137" s="150" t="s">
        <v>294</v>
      </c>
      <c r="I137" s="136"/>
      <c r="L137" s="30"/>
      <c r="M137" s="137"/>
      <c r="T137" s="51"/>
      <c r="AT137" s="15" t="s">
        <v>256</v>
      </c>
      <c r="AU137" s="15" t="s">
        <v>85</v>
      </c>
    </row>
    <row r="138" spans="2:65" s="12" customFormat="1">
      <c r="B138" s="151"/>
      <c r="D138" s="134" t="s">
        <v>258</v>
      </c>
      <c r="E138" s="152" t="s">
        <v>19</v>
      </c>
      <c r="F138" s="153" t="s">
        <v>339</v>
      </c>
      <c r="H138" s="154">
        <v>33.125</v>
      </c>
      <c r="I138" s="155"/>
      <c r="L138" s="151"/>
      <c r="M138" s="156"/>
      <c r="T138" s="157"/>
      <c r="AT138" s="152" t="s">
        <v>258</v>
      </c>
      <c r="AU138" s="152" t="s">
        <v>85</v>
      </c>
      <c r="AV138" s="12" t="s">
        <v>85</v>
      </c>
      <c r="AW138" s="12" t="s">
        <v>37</v>
      </c>
      <c r="AX138" s="12" t="s">
        <v>75</v>
      </c>
      <c r="AY138" s="152" t="s">
        <v>163</v>
      </c>
    </row>
    <row r="139" spans="2:65" s="12" customFormat="1">
      <c r="B139" s="151"/>
      <c r="D139" s="134" t="s">
        <v>258</v>
      </c>
      <c r="E139" s="152" t="s">
        <v>19</v>
      </c>
      <c r="F139" s="153" t="s">
        <v>260</v>
      </c>
      <c r="H139" s="154">
        <v>40</v>
      </c>
      <c r="I139" s="155"/>
      <c r="L139" s="151"/>
      <c r="M139" s="156"/>
      <c r="T139" s="157"/>
      <c r="AT139" s="152" t="s">
        <v>258</v>
      </c>
      <c r="AU139" s="152" t="s">
        <v>85</v>
      </c>
      <c r="AV139" s="12" t="s">
        <v>85</v>
      </c>
      <c r="AW139" s="12" t="s">
        <v>37</v>
      </c>
      <c r="AX139" s="12" t="s">
        <v>75</v>
      </c>
      <c r="AY139" s="152" t="s">
        <v>163</v>
      </c>
    </row>
    <row r="140" spans="2:65" s="12" customFormat="1">
      <c r="B140" s="151"/>
      <c r="D140" s="134" t="s">
        <v>258</v>
      </c>
      <c r="E140" s="152" t="s">
        <v>19</v>
      </c>
      <c r="F140" s="153" t="s">
        <v>341</v>
      </c>
      <c r="H140" s="154">
        <v>53</v>
      </c>
      <c r="I140" s="155"/>
      <c r="L140" s="151"/>
      <c r="M140" s="156"/>
      <c r="T140" s="157"/>
      <c r="AT140" s="152" t="s">
        <v>258</v>
      </c>
      <c r="AU140" s="152" t="s">
        <v>85</v>
      </c>
      <c r="AV140" s="12" t="s">
        <v>85</v>
      </c>
      <c r="AW140" s="12" t="s">
        <v>37</v>
      </c>
      <c r="AX140" s="12" t="s">
        <v>75</v>
      </c>
      <c r="AY140" s="152" t="s">
        <v>163</v>
      </c>
    </row>
    <row r="141" spans="2:65" s="13" customFormat="1">
      <c r="B141" s="158"/>
      <c r="D141" s="134" t="s">
        <v>258</v>
      </c>
      <c r="E141" s="159" t="s">
        <v>19</v>
      </c>
      <c r="F141" s="160" t="s">
        <v>261</v>
      </c>
      <c r="H141" s="161">
        <v>126.125</v>
      </c>
      <c r="I141" s="162"/>
      <c r="L141" s="158"/>
      <c r="M141" s="163"/>
      <c r="T141" s="164"/>
      <c r="AT141" s="159" t="s">
        <v>258</v>
      </c>
      <c r="AU141" s="159" t="s">
        <v>85</v>
      </c>
      <c r="AV141" s="13" t="s">
        <v>168</v>
      </c>
      <c r="AW141" s="13" t="s">
        <v>37</v>
      </c>
      <c r="AX141" s="13" t="s">
        <v>83</v>
      </c>
      <c r="AY141" s="159" t="s">
        <v>163</v>
      </c>
    </row>
    <row r="142" spans="2:65" s="12" customFormat="1">
      <c r="B142" s="151"/>
      <c r="D142" s="134" t="s">
        <v>258</v>
      </c>
      <c r="F142" s="153" t="s">
        <v>350</v>
      </c>
      <c r="H142" s="154">
        <v>264.863</v>
      </c>
      <c r="I142" s="155"/>
      <c r="L142" s="151"/>
      <c r="M142" s="156"/>
      <c r="T142" s="157"/>
      <c r="AT142" s="152" t="s">
        <v>258</v>
      </c>
      <c r="AU142" s="152" t="s">
        <v>85</v>
      </c>
      <c r="AV142" s="12" t="s">
        <v>85</v>
      </c>
      <c r="AW142" s="12" t="s">
        <v>4</v>
      </c>
      <c r="AX142" s="12" t="s">
        <v>83</v>
      </c>
      <c r="AY142" s="152" t="s">
        <v>163</v>
      </c>
    </row>
    <row r="143" spans="2:65" s="1" customFormat="1" ht="49.15" customHeight="1">
      <c r="B143" s="30"/>
      <c r="C143" s="120" t="s">
        <v>119</v>
      </c>
      <c r="D143" s="120" t="s">
        <v>164</v>
      </c>
      <c r="E143" s="121" t="s">
        <v>296</v>
      </c>
      <c r="F143" s="122" t="s">
        <v>297</v>
      </c>
      <c r="G143" s="123" t="s">
        <v>298</v>
      </c>
      <c r="H143" s="124">
        <v>132.5</v>
      </c>
      <c r="I143" s="125"/>
      <c r="J143" s="126">
        <f>ROUND(I143*H143,2)</f>
        <v>0</v>
      </c>
      <c r="K143" s="127"/>
      <c r="L143" s="30"/>
      <c r="M143" s="128" t="s">
        <v>19</v>
      </c>
      <c r="N143" s="129" t="s">
        <v>46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168</v>
      </c>
      <c r="AT143" s="132" t="s">
        <v>164</v>
      </c>
      <c r="AU143" s="132" t="s">
        <v>85</v>
      </c>
      <c r="AY143" s="15" t="s">
        <v>163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83</v>
      </c>
      <c r="BK143" s="133">
        <f>ROUND(I143*H143,2)</f>
        <v>0</v>
      </c>
      <c r="BL143" s="15" t="s">
        <v>168</v>
      </c>
      <c r="BM143" s="132" t="s">
        <v>351</v>
      </c>
    </row>
    <row r="144" spans="2:65" s="1" customFormat="1">
      <c r="B144" s="30"/>
      <c r="D144" s="149" t="s">
        <v>256</v>
      </c>
      <c r="F144" s="150" t="s">
        <v>300</v>
      </c>
      <c r="I144" s="136"/>
      <c r="L144" s="30"/>
      <c r="M144" s="137"/>
      <c r="T144" s="51"/>
      <c r="AT144" s="15" t="s">
        <v>256</v>
      </c>
      <c r="AU144" s="15" t="s">
        <v>85</v>
      </c>
    </row>
    <row r="145" spans="2:65" s="12" customFormat="1">
      <c r="B145" s="151"/>
      <c r="D145" s="134" t="s">
        <v>258</v>
      </c>
      <c r="E145" s="152" t="s">
        <v>19</v>
      </c>
      <c r="F145" s="153" t="s">
        <v>352</v>
      </c>
      <c r="H145" s="154">
        <v>132.5</v>
      </c>
      <c r="I145" s="155"/>
      <c r="L145" s="151"/>
      <c r="M145" s="156"/>
      <c r="T145" s="157"/>
      <c r="AT145" s="152" t="s">
        <v>258</v>
      </c>
      <c r="AU145" s="152" t="s">
        <v>85</v>
      </c>
      <c r="AV145" s="12" t="s">
        <v>85</v>
      </c>
      <c r="AW145" s="12" t="s">
        <v>37</v>
      </c>
      <c r="AX145" s="12" t="s">
        <v>75</v>
      </c>
      <c r="AY145" s="152" t="s">
        <v>163</v>
      </c>
    </row>
    <row r="146" spans="2:65" s="13" customFormat="1">
      <c r="B146" s="158"/>
      <c r="D146" s="134" t="s">
        <v>258</v>
      </c>
      <c r="E146" s="159" t="s">
        <v>19</v>
      </c>
      <c r="F146" s="160" t="s">
        <v>261</v>
      </c>
      <c r="H146" s="161">
        <v>132.5</v>
      </c>
      <c r="I146" s="162"/>
      <c r="L146" s="158"/>
      <c r="M146" s="163"/>
      <c r="T146" s="164"/>
      <c r="AT146" s="159" t="s">
        <v>258</v>
      </c>
      <c r="AU146" s="159" t="s">
        <v>85</v>
      </c>
      <c r="AV146" s="13" t="s">
        <v>168</v>
      </c>
      <c r="AW146" s="13" t="s">
        <v>37</v>
      </c>
      <c r="AX146" s="13" t="s">
        <v>83</v>
      </c>
      <c r="AY146" s="159" t="s">
        <v>163</v>
      </c>
    </row>
    <row r="147" spans="2:65" s="10" customFormat="1" ht="22.9" customHeight="1">
      <c r="B147" s="110"/>
      <c r="D147" s="111" t="s">
        <v>74</v>
      </c>
      <c r="E147" s="147" t="s">
        <v>168</v>
      </c>
      <c r="F147" s="147" t="s">
        <v>302</v>
      </c>
      <c r="I147" s="113"/>
      <c r="J147" s="148">
        <f>BK147</f>
        <v>0</v>
      </c>
      <c r="L147" s="110"/>
      <c r="M147" s="115"/>
      <c r="P147" s="116">
        <f>SUM(P148:P171)</f>
        <v>0</v>
      </c>
      <c r="R147" s="116">
        <f>SUM(R148:R171)</f>
        <v>461.54440799999992</v>
      </c>
      <c r="T147" s="117">
        <f>SUM(T148:T171)</f>
        <v>0</v>
      </c>
      <c r="AR147" s="111" t="s">
        <v>83</v>
      </c>
      <c r="AT147" s="118" t="s">
        <v>74</v>
      </c>
      <c r="AU147" s="118" t="s">
        <v>83</v>
      </c>
      <c r="AY147" s="111" t="s">
        <v>163</v>
      </c>
      <c r="BK147" s="119">
        <f>SUM(BK148:BK171)</f>
        <v>0</v>
      </c>
    </row>
    <row r="148" spans="2:65" s="1" customFormat="1" ht="55.5" customHeight="1">
      <c r="B148" s="30"/>
      <c r="C148" s="120" t="s">
        <v>122</v>
      </c>
      <c r="D148" s="120" t="s">
        <v>164</v>
      </c>
      <c r="E148" s="121" t="s">
        <v>303</v>
      </c>
      <c r="F148" s="122" t="s">
        <v>304</v>
      </c>
      <c r="G148" s="123" t="s">
        <v>298</v>
      </c>
      <c r="H148" s="124">
        <v>125.84</v>
      </c>
      <c r="I148" s="125"/>
      <c r="J148" s="126">
        <f>ROUND(I148*H148,2)</f>
        <v>0</v>
      </c>
      <c r="K148" s="127"/>
      <c r="L148" s="30"/>
      <c r="M148" s="128" t="s">
        <v>19</v>
      </c>
      <c r="N148" s="129" t="s">
        <v>46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168</v>
      </c>
      <c r="AT148" s="132" t="s">
        <v>164</v>
      </c>
      <c r="AU148" s="132" t="s">
        <v>85</v>
      </c>
      <c r="AY148" s="15" t="s">
        <v>163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83</v>
      </c>
      <c r="BK148" s="133">
        <f>ROUND(I148*H148,2)</f>
        <v>0</v>
      </c>
      <c r="BL148" s="15" t="s">
        <v>168</v>
      </c>
      <c r="BM148" s="132" t="s">
        <v>353</v>
      </c>
    </row>
    <row r="149" spans="2:65" s="1" customFormat="1">
      <c r="B149" s="30"/>
      <c r="D149" s="149" t="s">
        <v>256</v>
      </c>
      <c r="F149" s="150" t="s">
        <v>306</v>
      </c>
      <c r="I149" s="136"/>
      <c r="L149" s="30"/>
      <c r="M149" s="137"/>
      <c r="T149" s="51"/>
      <c r="AT149" s="15" t="s">
        <v>256</v>
      </c>
      <c r="AU149" s="15" t="s">
        <v>85</v>
      </c>
    </row>
    <row r="150" spans="2:65" s="12" customFormat="1">
      <c r="B150" s="151"/>
      <c r="D150" s="134" t="s">
        <v>258</v>
      </c>
      <c r="E150" s="152" t="s">
        <v>19</v>
      </c>
      <c r="F150" s="153" t="s">
        <v>341</v>
      </c>
      <c r="H150" s="154">
        <v>53</v>
      </c>
      <c r="I150" s="155"/>
      <c r="L150" s="151"/>
      <c r="M150" s="156"/>
      <c r="T150" s="157"/>
      <c r="AT150" s="152" t="s">
        <v>258</v>
      </c>
      <c r="AU150" s="152" t="s">
        <v>85</v>
      </c>
      <c r="AV150" s="12" t="s">
        <v>85</v>
      </c>
      <c r="AW150" s="12" t="s">
        <v>37</v>
      </c>
      <c r="AX150" s="12" t="s">
        <v>75</v>
      </c>
      <c r="AY150" s="152" t="s">
        <v>163</v>
      </c>
    </row>
    <row r="151" spans="2:65" s="12" customFormat="1">
      <c r="B151" s="151"/>
      <c r="D151" s="134" t="s">
        <v>258</v>
      </c>
      <c r="E151" s="152" t="s">
        <v>19</v>
      </c>
      <c r="F151" s="153" t="s">
        <v>354</v>
      </c>
      <c r="H151" s="154">
        <v>72.84</v>
      </c>
      <c r="I151" s="155"/>
      <c r="L151" s="151"/>
      <c r="M151" s="156"/>
      <c r="T151" s="157"/>
      <c r="AT151" s="152" t="s">
        <v>258</v>
      </c>
      <c r="AU151" s="152" t="s">
        <v>85</v>
      </c>
      <c r="AV151" s="12" t="s">
        <v>85</v>
      </c>
      <c r="AW151" s="12" t="s">
        <v>37</v>
      </c>
      <c r="AX151" s="12" t="s">
        <v>75</v>
      </c>
      <c r="AY151" s="152" t="s">
        <v>163</v>
      </c>
    </row>
    <row r="152" spans="2:65" s="13" customFormat="1">
      <c r="B152" s="158"/>
      <c r="D152" s="134" t="s">
        <v>258</v>
      </c>
      <c r="E152" s="159" t="s">
        <v>19</v>
      </c>
      <c r="F152" s="160" t="s">
        <v>261</v>
      </c>
      <c r="H152" s="161">
        <v>125.84</v>
      </c>
      <c r="I152" s="162"/>
      <c r="L152" s="158"/>
      <c r="M152" s="163"/>
      <c r="T152" s="164"/>
      <c r="AT152" s="159" t="s">
        <v>258</v>
      </c>
      <c r="AU152" s="159" t="s">
        <v>85</v>
      </c>
      <c r="AV152" s="13" t="s">
        <v>168</v>
      </c>
      <c r="AW152" s="13" t="s">
        <v>37</v>
      </c>
      <c r="AX152" s="13" t="s">
        <v>83</v>
      </c>
      <c r="AY152" s="159" t="s">
        <v>163</v>
      </c>
    </row>
    <row r="153" spans="2:65" s="1" customFormat="1" ht="49.15" customHeight="1">
      <c r="B153" s="30"/>
      <c r="C153" s="120" t="s">
        <v>125</v>
      </c>
      <c r="D153" s="120" t="s">
        <v>164</v>
      </c>
      <c r="E153" s="121" t="s">
        <v>308</v>
      </c>
      <c r="F153" s="122" t="s">
        <v>309</v>
      </c>
      <c r="G153" s="123" t="s">
        <v>254</v>
      </c>
      <c r="H153" s="124">
        <v>96.703999999999994</v>
      </c>
      <c r="I153" s="125"/>
      <c r="J153" s="126">
        <f>ROUND(I153*H153,2)</f>
        <v>0</v>
      </c>
      <c r="K153" s="127"/>
      <c r="L153" s="30"/>
      <c r="M153" s="128" t="s">
        <v>19</v>
      </c>
      <c r="N153" s="129" t="s">
        <v>46</v>
      </c>
      <c r="P153" s="130">
        <f>O153*H153</f>
        <v>0</v>
      </c>
      <c r="Q153" s="130">
        <v>2.0019999999999998</v>
      </c>
      <c r="R153" s="130">
        <f>Q153*H153</f>
        <v>193.60140799999996</v>
      </c>
      <c r="S153" s="130">
        <v>0</v>
      </c>
      <c r="T153" s="131">
        <f>S153*H153</f>
        <v>0</v>
      </c>
      <c r="AR153" s="132" t="s">
        <v>168</v>
      </c>
      <c r="AT153" s="132" t="s">
        <v>164</v>
      </c>
      <c r="AU153" s="132" t="s">
        <v>85</v>
      </c>
      <c r="AY153" s="15" t="s">
        <v>163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83</v>
      </c>
      <c r="BK153" s="133">
        <f>ROUND(I153*H153,2)</f>
        <v>0</v>
      </c>
      <c r="BL153" s="15" t="s">
        <v>168</v>
      </c>
      <c r="BM153" s="132" t="s">
        <v>355</v>
      </c>
    </row>
    <row r="154" spans="2:65" s="1" customFormat="1">
      <c r="B154" s="30"/>
      <c r="D154" s="149" t="s">
        <v>256</v>
      </c>
      <c r="F154" s="150" t="s">
        <v>311</v>
      </c>
      <c r="I154" s="136"/>
      <c r="L154" s="30"/>
      <c r="M154" s="137"/>
      <c r="T154" s="51"/>
      <c r="AT154" s="15" t="s">
        <v>256</v>
      </c>
      <c r="AU154" s="15" t="s">
        <v>85</v>
      </c>
    </row>
    <row r="155" spans="2:65" s="12" customFormat="1">
      <c r="B155" s="151"/>
      <c r="D155" s="134" t="s">
        <v>258</v>
      </c>
      <c r="E155" s="152" t="s">
        <v>19</v>
      </c>
      <c r="F155" s="153" t="s">
        <v>341</v>
      </c>
      <c r="H155" s="154">
        <v>53</v>
      </c>
      <c r="I155" s="155"/>
      <c r="L155" s="151"/>
      <c r="M155" s="156"/>
      <c r="T155" s="157"/>
      <c r="AT155" s="152" t="s">
        <v>258</v>
      </c>
      <c r="AU155" s="152" t="s">
        <v>85</v>
      </c>
      <c r="AV155" s="12" t="s">
        <v>85</v>
      </c>
      <c r="AW155" s="12" t="s">
        <v>37</v>
      </c>
      <c r="AX155" s="12" t="s">
        <v>75</v>
      </c>
      <c r="AY155" s="152" t="s">
        <v>163</v>
      </c>
    </row>
    <row r="156" spans="2:65" s="12" customFormat="1">
      <c r="B156" s="151"/>
      <c r="D156" s="134" t="s">
        <v>258</v>
      </c>
      <c r="E156" s="152" t="s">
        <v>19</v>
      </c>
      <c r="F156" s="153" t="s">
        <v>356</v>
      </c>
      <c r="H156" s="154">
        <v>43.704000000000001</v>
      </c>
      <c r="I156" s="155"/>
      <c r="L156" s="151"/>
      <c r="M156" s="156"/>
      <c r="T156" s="157"/>
      <c r="AT156" s="152" t="s">
        <v>258</v>
      </c>
      <c r="AU156" s="152" t="s">
        <v>85</v>
      </c>
      <c r="AV156" s="12" t="s">
        <v>85</v>
      </c>
      <c r="AW156" s="12" t="s">
        <v>37</v>
      </c>
      <c r="AX156" s="12" t="s">
        <v>75</v>
      </c>
      <c r="AY156" s="152" t="s">
        <v>163</v>
      </c>
    </row>
    <row r="157" spans="2:65" s="13" customFormat="1">
      <c r="B157" s="158"/>
      <c r="D157" s="134" t="s">
        <v>258</v>
      </c>
      <c r="E157" s="159" t="s">
        <v>19</v>
      </c>
      <c r="F157" s="160" t="s">
        <v>261</v>
      </c>
      <c r="H157" s="161">
        <v>96.704000000000008</v>
      </c>
      <c r="I157" s="162"/>
      <c r="L157" s="158"/>
      <c r="M157" s="163"/>
      <c r="T157" s="164"/>
      <c r="AT157" s="159" t="s">
        <v>258</v>
      </c>
      <c r="AU157" s="159" t="s">
        <v>85</v>
      </c>
      <c r="AV157" s="13" t="s">
        <v>168</v>
      </c>
      <c r="AW157" s="13" t="s">
        <v>37</v>
      </c>
      <c r="AX157" s="13" t="s">
        <v>83</v>
      </c>
      <c r="AY157" s="159" t="s">
        <v>163</v>
      </c>
    </row>
    <row r="158" spans="2:65" s="1" customFormat="1" ht="24.2" customHeight="1">
      <c r="B158" s="30"/>
      <c r="C158" s="120" t="s">
        <v>128</v>
      </c>
      <c r="D158" s="120" t="s">
        <v>164</v>
      </c>
      <c r="E158" s="121" t="s">
        <v>313</v>
      </c>
      <c r="F158" s="122" t="s">
        <v>314</v>
      </c>
      <c r="G158" s="123" t="s">
        <v>254</v>
      </c>
      <c r="H158" s="124">
        <v>29.135999999999999</v>
      </c>
      <c r="I158" s="125"/>
      <c r="J158" s="126">
        <f>ROUND(I158*H158,2)</f>
        <v>0</v>
      </c>
      <c r="K158" s="127"/>
      <c r="L158" s="30"/>
      <c r="M158" s="128" t="s">
        <v>19</v>
      </c>
      <c r="N158" s="129" t="s">
        <v>46</v>
      </c>
      <c r="P158" s="130">
        <f>O158*H158</f>
        <v>0</v>
      </c>
      <c r="Q158" s="130">
        <v>2</v>
      </c>
      <c r="R158" s="130">
        <f>Q158*H158</f>
        <v>58.271999999999998</v>
      </c>
      <c r="S158" s="130">
        <v>0</v>
      </c>
      <c r="T158" s="131">
        <f>S158*H158</f>
        <v>0</v>
      </c>
      <c r="AR158" s="132" t="s">
        <v>168</v>
      </c>
      <c r="AT158" s="132" t="s">
        <v>164</v>
      </c>
      <c r="AU158" s="132" t="s">
        <v>85</v>
      </c>
      <c r="AY158" s="15" t="s">
        <v>163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83</v>
      </c>
      <c r="BK158" s="133">
        <f>ROUND(I158*H158,2)</f>
        <v>0</v>
      </c>
      <c r="BL158" s="15" t="s">
        <v>168</v>
      </c>
      <c r="BM158" s="132" t="s">
        <v>357</v>
      </c>
    </row>
    <row r="159" spans="2:65" s="1" customFormat="1" ht="78">
      <c r="B159" s="30"/>
      <c r="D159" s="134" t="s">
        <v>170</v>
      </c>
      <c r="F159" s="135" t="s">
        <v>316</v>
      </c>
      <c r="I159" s="136"/>
      <c r="L159" s="30"/>
      <c r="M159" s="137"/>
      <c r="T159" s="51"/>
      <c r="AT159" s="15" t="s">
        <v>170</v>
      </c>
      <c r="AU159" s="15" t="s">
        <v>85</v>
      </c>
    </row>
    <row r="160" spans="2:65" s="12" customFormat="1">
      <c r="B160" s="151"/>
      <c r="D160" s="134" t="s">
        <v>258</v>
      </c>
      <c r="E160" s="152" t="s">
        <v>19</v>
      </c>
      <c r="F160" s="153" t="s">
        <v>358</v>
      </c>
      <c r="H160" s="154">
        <v>29.135999999999999</v>
      </c>
      <c r="I160" s="155"/>
      <c r="L160" s="151"/>
      <c r="M160" s="156"/>
      <c r="T160" s="157"/>
      <c r="AT160" s="152" t="s">
        <v>258</v>
      </c>
      <c r="AU160" s="152" t="s">
        <v>85</v>
      </c>
      <c r="AV160" s="12" t="s">
        <v>85</v>
      </c>
      <c r="AW160" s="12" t="s">
        <v>37</v>
      </c>
      <c r="AX160" s="12" t="s">
        <v>75</v>
      </c>
      <c r="AY160" s="152" t="s">
        <v>163</v>
      </c>
    </row>
    <row r="161" spans="2:65" s="13" customFormat="1">
      <c r="B161" s="158"/>
      <c r="D161" s="134" t="s">
        <v>258</v>
      </c>
      <c r="E161" s="159" t="s">
        <v>19</v>
      </c>
      <c r="F161" s="160" t="s">
        <v>261</v>
      </c>
      <c r="H161" s="161">
        <v>29.135999999999999</v>
      </c>
      <c r="I161" s="162"/>
      <c r="L161" s="158"/>
      <c r="M161" s="163"/>
      <c r="T161" s="164"/>
      <c r="AT161" s="159" t="s">
        <v>258</v>
      </c>
      <c r="AU161" s="159" t="s">
        <v>85</v>
      </c>
      <c r="AV161" s="13" t="s">
        <v>168</v>
      </c>
      <c r="AW161" s="13" t="s">
        <v>37</v>
      </c>
      <c r="AX161" s="13" t="s">
        <v>83</v>
      </c>
      <c r="AY161" s="159" t="s">
        <v>163</v>
      </c>
    </row>
    <row r="162" spans="2:65" s="1" customFormat="1" ht="55.5" customHeight="1">
      <c r="B162" s="30"/>
      <c r="C162" s="120" t="s">
        <v>8</v>
      </c>
      <c r="D162" s="120" t="s">
        <v>164</v>
      </c>
      <c r="E162" s="121" t="s">
        <v>317</v>
      </c>
      <c r="F162" s="122" t="s">
        <v>318</v>
      </c>
      <c r="G162" s="123" t="s">
        <v>254</v>
      </c>
      <c r="H162" s="124">
        <v>75.064999999999998</v>
      </c>
      <c r="I162" s="125"/>
      <c r="J162" s="126">
        <f>ROUND(I162*H162,2)</f>
        <v>0</v>
      </c>
      <c r="K162" s="127"/>
      <c r="L162" s="30"/>
      <c r="M162" s="128" t="s">
        <v>19</v>
      </c>
      <c r="N162" s="129" t="s">
        <v>46</v>
      </c>
      <c r="P162" s="130">
        <f>O162*H162</f>
        <v>0</v>
      </c>
      <c r="Q162" s="130">
        <v>1.54</v>
      </c>
      <c r="R162" s="130">
        <f>Q162*H162</f>
        <v>115.6001</v>
      </c>
      <c r="S162" s="130">
        <v>0</v>
      </c>
      <c r="T162" s="131">
        <f>S162*H162</f>
        <v>0</v>
      </c>
      <c r="AR162" s="132" t="s">
        <v>168</v>
      </c>
      <c r="AT162" s="132" t="s">
        <v>164</v>
      </c>
      <c r="AU162" s="132" t="s">
        <v>85</v>
      </c>
      <c r="AY162" s="15" t="s">
        <v>163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83</v>
      </c>
      <c r="BK162" s="133">
        <f>ROUND(I162*H162,2)</f>
        <v>0</v>
      </c>
      <c r="BL162" s="15" t="s">
        <v>168</v>
      </c>
      <c r="BM162" s="132" t="s">
        <v>359</v>
      </c>
    </row>
    <row r="163" spans="2:65" s="1" customFormat="1">
      <c r="B163" s="30"/>
      <c r="D163" s="149" t="s">
        <v>256</v>
      </c>
      <c r="F163" s="150" t="s">
        <v>320</v>
      </c>
      <c r="I163" s="136"/>
      <c r="L163" s="30"/>
      <c r="M163" s="137"/>
      <c r="T163" s="51"/>
      <c r="AT163" s="15" t="s">
        <v>256</v>
      </c>
      <c r="AU163" s="15" t="s">
        <v>85</v>
      </c>
    </row>
    <row r="164" spans="2:65" s="12" customFormat="1">
      <c r="B164" s="151"/>
      <c r="D164" s="134" t="s">
        <v>258</v>
      </c>
      <c r="E164" s="152" t="s">
        <v>19</v>
      </c>
      <c r="F164" s="153" t="s">
        <v>339</v>
      </c>
      <c r="H164" s="154">
        <v>33.125</v>
      </c>
      <c r="I164" s="155"/>
      <c r="L164" s="151"/>
      <c r="M164" s="156"/>
      <c r="T164" s="157"/>
      <c r="AT164" s="152" t="s">
        <v>258</v>
      </c>
      <c r="AU164" s="152" t="s">
        <v>85</v>
      </c>
      <c r="AV164" s="12" t="s">
        <v>85</v>
      </c>
      <c r="AW164" s="12" t="s">
        <v>37</v>
      </c>
      <c r="AX164" s="12" t="s">
        <v>75</v>
      </c>
      <c r="AY164" s="152" t="s">
        <v>163</v>
      </c>
    </row>
    <row r="165" spans="2:65" s="12" customFormat="1">
      <c r="B165" s="151"/>
      <c r="D165" s="134" t="s">
        <v>258</v>
      </c>
      <c r="E165" s="152" t="s">
        <v>19</v>
      </c>
      <c r="F165" s="153" t="s">
        <v>360</v>
      </c>
      <c r="H165" s="154">
        <v>41.94</v>
      </c>
      <c r="I165" s="155"/>
      <c r="L165" s="151"/>
      <c r="M165" s="156"/>
      <c r="T165" s="157"/>
      <c r="AT165" s="152" t="s">
        <v>258</v>
      </c>
      <c r="AU165" s="152" t="s">
        <v>85</v>
      </c>
      <c r="AV165" s="12" t="s">
        <v>85</v>
      </c>
      <c r="AW165" s="12" t="s">
        <v>37</v>
      </c>
      <c r="AX165" s="12" t="s">
        <v>75</v>
      </c>
      <c r="AY165" s="152" t="s">
        <v>163</v>
      </c>
    </row>
    <row r="166" spans="2:65" s="13" customFormat="1">
      <c r="B166" s="158"/>
      <c r="D166" s="134" t="s">
        <v>258</v>
      </c>
      <c r="E166" s="159" t="s">
        <v>19</v>
      </c>
      <c r="F166" s="160" t="s">
        <v>261</v>
      </c>
      <c r="H166" s="161">
        <v>75.064999999999998</v>
      </c>
      <c r="I166" s="162"/>
      <c r="L166" s="158"/>
      <c r="M166" s="163"/>
      <c r="T166" s="164"/>
      <c r="AT166" s="159" t="s">
        <v>258</v>
      </c>
      <c r="AU166" s="159" t="s">
        <v>85</v>
      </c>
      <c r="AV166" s="13" t="s">
        <v>168</v>
      </c>
      <c r="AW166" s="13" t="s">
        <v>37</v>
      </c>
      <c r="AX166" s="13" t="s">
        <v>83</v>
      </c>
      <c r="AY166" s="159" t="s">
        <v>163</v>
      </c>
    </row>
    <row r="167" spans="2:65" s="1" customFormat="1" ht="24.2" customHeight="1">
      <c r="B167" s="30"/>
      <c r="C167" s="120" t="s">
        <v>133</v>
      </c>
      <c r="D167" s="120" t="s">
        <v>164</v>
      </c>
      <c r="E167" s="121" t="s">
        <v>323</v>
      </c>
      <c r="F167" s="122" t="s">
        <v>324</v>
      </c>
      <c r="G167" s="123" t="s">
        <v>254</v>
      </c>
      <c r="H167" s="124">
        <v>61.085000000000001</v>
      </c>
      <c r="I167" s="125"/>
      <c r="J167" s="126">
        <f>ROUND(I167*H167,2)</f>
        <v>0</v>
      </c>
      <c r="K167" s="127"/>
      <c r="L167" s="30"/>
      <c r="M167" s="128" t="s">
        <v>19</v>
      </c>
      <c r="N167" s="129" t="s">
        <v>46</v>
      </c>
      <c r="P167" s="130">
        <f>O167*H167</f>
        <v>0</v>
      </c>
      <c r="Q167" s="130">
        <v>1.54</v>
      </c>
      <c r="R167" s="130">
        <f>Q167*H167</f>
        <v>94.070900000000009</v>
      </c>
      <c r="S167" s="130">
        <v>0</v>
      </c>
      <c r="T167" s="131">
        <f>S167*H167</f>
        <v>0</v>
      </c>
      <c r="AR167" s="132" t="s">
        <v>168</v>
      </c>
      <c r="AT167" s="132" t="s">
        <v>164</v>
      </c>
      <c r="AU167" s="132" t="s">
        <v>85</v>
      </c>
      <c r="AY167" s="15" t="s">
        <v>163</v>
      </c>
      <c r="BE167" s="133">
        <f>IF(N167="základní",J167,0)</f>
        <v>0</v>
      </c>
      <c r="BF167" s="133">
        <f>IF(N167="snížená",J167,0)</f>
        <v>0</v>
      </c>
      <c r="BG167" s="133">
        <f>IF(N167="zákl. přenesená",J167,0)</f>
        <v>0</v>
      </c>
      <c r="BH167" s="133">
        <f>IF(N167="sníž. přenesená",J167,0)</f>
        <v>0</v>
      </c>
      <c r="BI167" s="133">
        <f>IF(N167="nulová",J167,0)</f>
        <v>0</v>
      </c>
      <c r="BJ167" s="15" t="s">
        <v>83</v>
      </c>
      <c r="BK167" s="133">
        <f>ROUND(I167*H167,2)</f>
        <v>0</v>
      </c>
      <c r="BL167" s="15" t="s">
        <v>168</v>
      </c>
      <c r="BM167" s="132" t="s">
        <v>361</v>
      </c>
    </row>
    <row r="168" spans="2:65" s="1" customFormat="1" ht="78">
      <c r="B168" s="30"/>
      <c r="D168" s="134" t="s">
        <v>170</v>
      </c>
      <c r="F168" s="135" t="s">
        <v>326</v>
      </c>
      <c r="I168" s="136"/>
      <c r="L168" s="30"/>
      <c r="M168" s="137"/>
      <c r="T168" s="51"/>
      <c r="AT168" s="15" t="s">
        <v>170</v>
      </c>
      <c r="AU168" s="15" t="s">
        <v>85</v>
      </c>
    </row>
    <row r="169" spans="2:65" s="12" customFormat="1">
      <c r="B169" s="151"/>
      <c r="D169" s="134" t="s">
        <v>258</v>
      </c>
      <c r="E169" s="152" t="s">
        <v>19</v>
      </c>
      <c r="F169" s="153" t="s">
        <v>339</v>
      </c>
      <c r="H169" s="154">
        <v>33.125</v>
      </c>
      <c r="I169" s="155"/>
      <c r="L169" s="151"/>
      <c r="M169" s="156"/>
      <c r="T169" s="157"/>
      <c r="AT169" s="152" t="s">
        <v>258</v>
      </c>
      <c r="AU169" s="152" t="s">
        <v>85</v>
      </c>
      <c r="AV169" s="12" t="s">
        <v>85</v>
      </c>
      <c r="AW169" s="12" t="s">
        <v>37</v>
      </c>
      <c r="AX169" s="12" t="s">
        <v>75</v>
      </c>
      <c r="AY169" s="152" t="s">
        <v>163</v>
      </c>
    </row>
    <row r="170" spans="2:65" s="12" customFormat="1">
      <c r="B170" s="151"/>
      <c r="D170" s="134" t="s">
        <v>258</v>
      </c>
      <c r="E170" s="152" t="s">
        <v>19</v>
      </c>
      <c r="F170" s="153" t="s">
        <v>362</v>
      </c>
      <c r="H170" s="154">
        <v>27.96</v>
      </c>
      <c r="I170" s="155"/>
      <c r="L170" s="151"/>
      <c r="M170" s="156"/>
      <c r="T170" s="157"/>
      <c r="AT170" s="152" t="s">
        <v>258</v>
      </c>
      <c r="AU170" s="152" t="s">
        <v>85</v>
      </c>
      <c r="AV170" s="12" t="s">
        <v>85</v>
      </c>
      <c r="AW170" s="12" t="s">
        <v>37</v>
      </c>
      <c r="AX170" s="12" t="s">
        <v>75</v>
      </c>
      <c r="AY170" s="152" t="s">
        <v>163</v>
      </c>
    </row>
    <row r="171" spans="2:65" s="13" customFormat="1">
      <c r="B171" s="158"/>
      <c r="D171" s="134" t="s">
        <v>258</v>
      </c>
      <c r="E171" s="159" t="s">
        <v>19</v>
      </c>
      <c r="F171" s="160" t="s">
        <v>261</v>
      </c>
      <c r="H171" s="161">
        <v>61.085000000000001</v>
      </c>
      <c r="I171" s="162"/>
      <c r="L171" s="158"/>
      <c r="M171" s="163"/>
      <c r="T171" s="164"/>
      <c r="AT171" s="159" t="s">
        <v>258</v>
      </c>
      <c r="AU171" s="159" t="s">
        <v>85</v>
      </c>
      <c r="AV171" s="13" t="s">
        <v>168</v>
      </c>
      <c r="AW171" s="13" t="s">
        <v>37</v>
      </c>
      <c r="AX171" s="13" t="s">
        <v>83</v>
      </c>
      <c r="AY171" s="159" t="s">
        <v>163</v>
      </c>
    </row>
    <row r="172" spans="2:65" s="10" customFormat="1" ht="22.9" customHeight="1">
      <c r="B172" s="110"/>
      <c r="D172" s="111" t="s">
        <v>74</v>
      </c>
      <c r="E172" s="147" t="s">
        <v>328</v>
      </c>
      <c r="F172" s="147" t="s">
        <v>329</v>
      </c>
      <c r="I172" s="113"/>
      <c r="J172" s="148">
        <f>BK172</f>
        <v>0</v>
      </c>
      <c r="L172" s="110"/>
      <c r="M172" s="115"/>
      <c r="P172" s="116">
        <f>SUM(P173:P174)</f>
        <v>0</v>
      </c>
      <c r="R172" s="116">
        <f>SUM(R173:R174)</f>
        <v>0</v>
      </c>
      <c r="T172" s="117">
        <f>SUM(T173:T174)</f>
        <v>0</v>
      </c>
      <c r="AR172" s="111" t="s">
        <v>83</v>
      </c>
      <c r="AT172" s="118" t="s">
        <v>74</v>
      </c>
      <c r="AU172" s="118" t="s">
        <v>83</v>
      </c>
      <c r="AY172" s="111" t="s">
        <v>163</v>
      </c>
      <c r="BK172" s="119">
        <f>SUM(BK173:BK174)</f>
        <v>0</v>
      </c>
    </row>
    <row r="173" spans="2:65" s="1" customFormat="1" ht="33" customHeight="1">
      <c r="B173" s="30"/>
      <c r="C173" s="120" t="s">
        <v>136</v>
      </c>
      <c r="D173" s="120" t="s">
        <v>164</v>
      </c>
      <c r="E173" s="121" t="s">
        <v>330</v>
      </c>
      <c r="F173" s="122" t="s">
        <v>331</v>
      </c>
      <c r="G173" s="123" t="s">
        <v>292</v>
      </c>
      <c r="H173" s="124">
        <v>461.54399999999998</v>
      </c>
      <c r="I173" s="125"/>
      <c r="J173" s="126">
        <f>ROUND(I173*H173,2)</f>
        <v>0</v>
      </c>
      <c r="K173" s="127"/>
      <c r="L173" s="30"/>
      <c r="M173" s="128" t="s">
        <v>19</v>
      </c>
      <c r="N173" s="129" t="s">
        <v>46</v>
      </c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32" t="s">
        <v>168</v>
      </c>
      <c r="AT173" s="132" t="s">
        <v>164</v>
      </c>
      <c r="AU173" s="132" t="s">
        <v>85</v>
      </c>
      <c r="AY173" s="15" t="s">
        <v>163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5" t="s">
        <v>83</v>
      </c>
      <c r="BK173" s="133">
        <f>ROUND(I173*H173,2)</f>
        <v>0</v>
      </c>
      <c r="BL173" s="15" t="s">
        <v>168</v>
      </c>
      <c r="BM173" s="132" t="s">
        <v>363</v>
      </c>
    </row>
    <row r="174" spans="2:65" s="1" customFormat="1">
      <c r="B174" s="30"/>
      <c r="D174" s="149" t="s">
        <v>256</v>
      </c>
      <c r="F174" s="150" t="s">
        <v>333</v>
      </c>
      <c r="I174" s="136"/>
      <c r="L174" s="30"/>
      <c r="M174" s="165"/>
      <c r="N174" s="140"/>
      <c r="O174" s="140"/>
      <c r="P174" s="140"/>
      <c r="Q174" s="140"/>
      <c r="R174" s="140"/>
      <c r="S174" s="140"/>
      <c r="T174" s="166"/>
      <c r="AT174" s="15" t="s">
        <v>256</v>
      </c>
      <c r="AU174" s="15" t="s">
        <v>85</v>
      </c>
    </row>
    <row r="175" spans="2:65" s="1" customFormat="1" ht="6.95" customHeight="1">
      <c r="B175" s="39"/>
      <c r="C175" s="40"/>
      <c r="D175" s="40"/>
      <c r="E175" s="40"/>
      <c r="F175" s="40"/>
      <c r="G175" s="40"/>
      <c r="H175" s="40"/>
      <c r="I175" s="40"/>
      <c r="J175" s="40"/>
      <c r="K175" s="40"/>
      <c r="L175" s="30"/>
    </row>
  </sheetData>
  <sheetProtection algorithmName="SHA-512" hashValue="Xxg9mZnRj/2PTKcqgx+J6CwCWzhbt6K3mV0kM2qx5zmLt6GFJPzO38YMi9U7iSuDiRmaLVzlQsWiz0wmWisAkg==" saltValue="gjvshA+M7E0dpQzb2aC7nRdExnvO+hJZ5aI1afWqTXJ63cXseZLJ7lOhhN14Byo52f2mAntG3HmpN8wrTGXlkw==" spinCount="100000" sheet="1" objects="1" scenarios="1" formatColumns="0" formatRows="0" autoFilter="0"/>
  <autoFilter ref="C83:K174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300-000000000000}"/>
    <hyperlink ref="F98" r:id="rId2" xr:uid="{00000000-0004-0000-0300-000001000000}"/>
    <hyperlink ref="F102" r:id="rId3" xr:uid="{00000000-0004-0000-0300-000002000000}"/>
    <hyperlink ref="F108" r:id="rId4" xr:uid="{00000000-0004-0000-0300-000003000000}"/>
    <hyperlink ref="F115" r:id="rId5" xr:uid="{00000000-0004-0000-0300-000004000000}"/>
    <hyperlink ref="F123" r:id="rId6" xr:uid="{00000000-0004-0000-0300-000005000000}"/>
    <hyperlink ref="F131" r:id="rId7" xr:uid="{00000000-0004-0000-0300-000006000000}"/>
    <hyperlink ref="F137" r:id="rId8" xr:uid="{00000000-0004-0000-0300-000007000000}"/>
    <hyperlink ref="F144" r:id="rId9" xr:uid="{00000000-0004-0000-0300-000008000000}"/>
    <hyperlink ref="F149" r:id="rId10" xr:uid="{00000000-0004-0000-0300-000009000000}"/>
    <hyperlink ref="F154" r:id="rId11" xr:uid="{00000000-0004-0000-0300-00000A000000}"/>
    <hyperlink ref="F163" r:id="rId12" xr:uid="{00000000-0004-0000-0300-00000B000000}"/>
    <hyperlink ref="F174" r:id="rId13" xr:uid="{00000000-0004-0000-0300-00000C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14"/>
  <headerFooter>
    <oddFooter>&amp;CStrana &amp;P z &amp;N</oddFooter>
  </headerFooter>
  <drawing r:id="rId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139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5" t="str">
        <f>'Rekapitulace stavby'!K6</f>
        <v>Vsetínská Bečva, Pržno - Vsetín - Huslenky, oprava toku</v>
      </c>
      <c r="F7" s="206"/>
      <c r="G7" s="206"/>
      <c r="H7" s="206"/>
      <c r="L7" s="18"/>
    </row>
    <row r="8" spans="2:46" s="1" customFormat="1" ht="12" customHeight="1">
      <c r="B8" s="30"/>
      <c r="D8" s="25" t="s">
        <v>140</v>
      </c>
      <c r="L8" s="30"/>
    </row>
    <row r="9" spans="2:46" s="1" customFormat="1" ht="16.5" customHeight="1">
      <c r="B9" s="30"/>
      <c r="E9" s="200" t="s">
        <v>364</v>
      </c>
      <c r="F9" s="204"/>
      <c r="G9" s="204"/>
      <c r="H9" s="204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17. 7. 2023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28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7" t="str">
        <f>'Rekapitulace stavby'!E14</f>
        <v>Vyplň údaj</v>
      </c>
      <c r="F18" s="191"/>
      <c r="G18" s="191"/>
      <c r="H18" s="191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">
        <v>34</v>
      </c>
      <c r="L20" s="30"/>
    </row>
    <row r="21" spans="2:12" s="1" customFormat="1" ht="18" customHeight="1">
      <c r="B21" s="30"/>
      <c r="E21" s="23" t="s">
        <v>35</v>
      </c>
      <c r="I21" s="25" t="s">
        <v>29</v>
      </c>
      <c r="J21" s="23" t="s">
        <v>36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26</v>
      </c>
      <c r="J23" s="23" t="s">
        <v>34</v>
      </c>
      <c r="L23" s="30"/>
    </row>
    <row r="24" spans="2:12" s="1" customFormat="1" ht="18" customHeight="1">
      <c r="B24" s="30"/>
      <c r="E24" s="23" t="s">
        <v>35</v>
      </c>
      <c r="I24" s="25" t="s">
        <v>29</v>
      </c>
      <c r="J24" s="23" t="s">
        <v>19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4"/>
      <c r="E27" s="195" t="s">
        <v>19</v>
      </c>
      <c r="F27" s="195"/>
      <c r="G27" s="195"/>
      <c r="H27" s="195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41</v>
      </c>
      <c r="J30" s="61">
        <f>ROUND(J86,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customHeight="1">
      <c r="B33" s="30"/>
      <c r="D33" s="50" t="s">
        <v>45</v>
      </c>
      <c r="E33" s="25" t="s">
        <v>46</v>
      </c>
      <c r="F33" s="86">
        <f>ROUND((SUM(BE86:BE219)),  2)</f>
        <v>0</v>
      </c>
      <c r="I33" s="87">
        <v>0.21</v>
      </c>
      <c r="J33" s="86">
        <f>ROUND(((SUM(BE86:BE219))*I33),  2)</f>
        <v>0</v>
      </c>
      <c r="L33" s="30"/>
    </row>
    <row r="34" spans="2:12" s="1" customFormat="1" ht="14.45" customHeight="1">
      <c r="B34" s="30"/>
      <c r="E34" s="25" t="s">
        <v>47</v>
      </c>
      <c r="F34" s="86">
        <f>ROUND((SUM(BF86:BF219)),  2)</f>
        <v>0</v>
      </c>
      <c r="I34" s="87">
        <v>0.15</v>
      </c>
      <c r="J34" s="86">
        <f>ROUND(((SUM(BF86:BF219))*I34),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6">
        <f>ROUND((SUM(BG86:BG219)),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6">
        <f>ROUND((SUM(BH86:BH219)),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6">
        <f>ROUND((SUM(BI86:BI219)),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51</v>
      </c>
      <c r="E39" s="52"/>
      <c r="F39" s="52"/>
      <c r="G39" s="90" t="s">
        <v>52</v>
      </c>
      <c r="H39" s="91" t="s">
        <v>53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142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5" t="str">
        <f>E7</f>
        <v>Vsetínská Bečva, Pržno - Vsetín - Huslenky, oprava toku</v>
      </c>
      <c r="F48" s="206"/>
      <c r="G48" s="206"/>
      <c r="H48" s="206"/>
      <c r="L48" s="30"/>
    </row>
    <row r="49" spans="2:47" s="1" customFormat="1" ht="12" customHeight="1">
      <c r="B49" s="30"/>
      <c r="C49" s="25" t="s">
        <v>140</v>
      </c>
      <c r="L49" s="30"/>
    </row>
    <row r="50" spans="2:47" s="1" customFormat="1" ht="16.5" customHeight="1">
      <c r="B50" s="30"/>
      <c r="E50" s="200" t="str">
        <f>E9</f>
        <v>03 - SO 013 - Ř.KM 23,812 - OPRAVA SKLUZU</v>
      </c>
      <c r="F50" s="204"/>
      <c r="G50" s="204"/>
      <c r="H50" s="204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17. 7. 2023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>Povodí Moravy, s.p.</v>
      </c>
      <c r="I54" s="25" t="s">
        <v>33</v>
      </c>
      <c r="J54" s="28" t="str">
        <f>E21</f>
        <v>Ing. Vít Pučálek</v>
      </c>
      <c r="L54" s="30"/>
    </row>
    <row r="55" spans="2:47" s="1" customFormat="1" ht="15.2" customHeight="1">
      <c r="B55" s="30"/>
      <c r="C55" s="25" t="s">
        <v>31</v>
      </c>
      <c r="F55" s="23" t="str">
        <f>IF(E18="","",E18)</f>
        <v>Vyplň údaj</v>
      </c>
      <c r="I55" s="25" t="s">
        <v>38</v>
      </c>
      <c r="J55" s="28" t="str">
        <f>E24</f>
        <v>Ing. Vít Pučálek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143</v>
      </c>
      <c r="D57" s="88"/>
      <c r="E57" s="88"/>
      <c r="F57" s="88"/>
      <c r="G57" s="88"/>
      <c r="H57" s="88"/>
      <c r="I57" s="88"/>
      <c r="J57" s="95" t="s">
        <v>144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73</v>
      </c>
      <c r="J59" s="61">
        <f>J86</f>
        <v>0</v>
      </c>
      <c r="L59" s="30"/>
      <c r="AU59" s="15" t="s">
        <v>145</v>
      </c>
    </row>
    <row r="60" spans="2:47" s="8" customFormat="1" ht="24.95" customHeight="1">
      <c r="B60" s="97"/>
      <c r="D60" s="98" t="s">
        <v>236</v>
      </c>
      <c r="E60" s="99"/>
      <c r="F60" s="99"/>
      <c r="G60" s="99"/>
      <c r="H60" s="99"/>
      <c r="I60" s="99"/>
      <c r="J60" s="100">
        <f>J87</f>
        <v>0</v>
      </c>
      <c r="L60" s="97"/>
    </row>
    <row r="61" spans="2:47" s="11" customFormat="1" ht="19.899999999999999" customHeight="1">
      <c r="B61" s="143"/>
      <c r="D61" s="144" t="s">
        <v>237</v>
      </c>
      <c r="E61" s="145"/>
      <c r="F61" s="145"/>
      <c r="G61" s="145"/>
      <c r="H61" s="145"/>
      <c r="I61" s="145"/>
      <c r="J61" s="146">
        <f>J88</f>
        <v>0</v>
      </c>
      <c r="L61" s="143"/>
    </row>
    <row r="62" spans="2:47" s="11" customFormat="1" ht="19.899999999999999" customHeight="1">
      <c r="B62" s="143"/>
      <c r="D62" s="144" t="s">
        <v>238</v>
      </c>
      <c r="E62" s="145"/>
      <c r="F62" s="145"/>
      <c r="G62" s="145"/>
      <c r="H62" s="145"/>
      <c r="I62" s="145"/>
      <c r="J62" s="146">
        <f>J91</f>
        <v>0</v>
      </c>
      <c r="L62" s="143"/>
    </row>
    <row r="63" spans="2:47" s="11" customFormat="1" ht="19.899999999999999" customHeight="1">
      <c r="B63" s="143"/>
      <c r="D63" s="144" t="s">
        <v>239</v>
      </c>
      <c r="E63" s="145"/>
      <c r="F63" s="145"/>
      <c r="G63" s="145"/>
      <c r="H63" s="145"/>
      <c r="I63" s="145"/>
      <c r="J63" s="146">
        <f>J153</f>
        <v>0</v>
      </c>
      <c r="L63" s="143"/>
    </row>
    <row r="64" spans="2:47" s="11" customFormat="1" ht="19.899999999999999" customHeight="1">
      <c r="B64" s="143"/>
      <c r="D64" s="144" t="s">
        <v>365</v>
      </c>
      <c r="E64" s="145"/>
      <c r="F64" s="145"/>
      <c r="G64" s="145"/>
      <c r="H64" s="145"/>
      <c r="I64" s="145"/>
      <c r="J64" s="146">
        <f>J186</f>
        <v>0</v>
      </c>
      <c r="L64" s="143"/>
    </row>
    <row r="65" spans="2:12" s="11" customFormat="1" ht="19.899999999999999" customHeight="1">
      <c r="B65" s="143"/>
      <c r="D65" s="144" t="s">
        <v>366</v>
      </c>
      <c r="E65" s="145"/>
      <c r="F65" s="145"/>
      <c r="G65" s="145"/>
      <c r="H65" s="145"/>
      <c r="I65" s="145"/>
      <c r="J65" s="146">
        <f>J208</f>
        <v>0</v>
      </c>
      <c r="L65" s="143"/>
    </row>
    <row r="66" spans="2:12" s="11" customFormat="1" ht="19.899999999999999" customHeight="1">
      <c r="B66" s="143"/>
      <c r="D66" s="144" t="s">
        <v>240</v>
      </c>
      <c r="E66" s="145"/>
      <c r="F66" s="145"/>
      <c r="G66" s="145"/>
      <c r="H66" s="145"/>
      <c r="I66" s="145"/>
      <c r="J66" s="146">
        <f>J217</f>
        <v>0</v>
      </c>
      <c r="L66" s="143"/>
    </row>
    <row r="67" spans="2:12" s="1" customFormat="1" ht="21.75" customHeight="1">
      <c r="B67" s="30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0"/>
    </row>
    <row r="73" spans="2:12" s="1" customFormat="1" ht="24.95" customHeight="1">
      <c r="B73" s="30"/>
      <c r="C73" s="19" t="s">
        <v>147</v>
      </c>
      <c r="L73" s="30"/>
    </row>
    <row r="74" spans="2:12" s="1" customFormat="1" ht="6.95" customHeight="1">
      <c r="B74" s="30"/>
      <c r="L74" s="30"/>
    </row>
    <row r="75" spans="2:12" s="1" customFormat="1" ht="12" customHeight="1">
      <c r="B75" s="30"/>
      <c r="C75" s="25" t="s">
        <v>16</v>
      </c>
      <c r="L75" s="30"/>
    </row>
    <row r="76" spans="2:12" s="1" customFormat="1" ht="16.5" customHeight="1">
      <c r="B76" s="30"/>
      <c r="E76" s="205" t="str">
        <f>E7</f>
        <v>Vsetínská Bečva, Pržno - Vsetín - Huslenky, oprava toku</v>
      </c>
      <c r="F76" s="206"/>
      <c r="G76" s="206"/>
      <c r="H76" s="206"/>
      <c r="L76" s="30"/>
    </row>
    <row r="77" spans="2:12" s="1" customFormat="1" ht="12" customHeight="1">
      <c r="B77" s="30"/>
      <c r="C77" s="25" t="s">
        <v>140</v>
      </c>
      <c r="L77" s="30"/>
    </row>
    <row r="78" spans="2:12" s="1" customFormat="1" ht="16.5" customHeight="1">
      <c r="B78" s="30"/>
      <c r="E78" s="200" t="str">
        <f>E9</f>
        <v>03 - SO 013 - Ř.KM 23,812 - OPRAVA SKLUZU</v>
      </c>
      <c r="F78" s="204"/>
      <c r="G78" s="204"/>
      <c r="H78" s="204"/>
      <c r="L78" s="30"/>
    </row>
    <row r="79" spans="2:12" s="1" customFormat="1" ht="6.95" customHeight="1">
      <c r="B79" s="30"/>
      <c r="L79" s="30"/>
    </row>
    <row r="80" spans="2:12" s="1" customFormat="1" ht="12" customHeight="1">
      <c r="B80" s="30"/>
      <c r="C80" s="25" t="s">
        <v>21</v>
      </c>
      <c r="F80" s="23" t="str">
        <f>F12</f>
        <v xml:space="preserve"> </v>
      </c>
      <c r="I80" s="25" t="s">
        <v>23</v>
      </c>
      <c r="J80" s="47" t="str">
        <f>IF(J12="","",J12)</f>
        <v>17. 7. 2023</v>
      </c>
      <c r="L80" s="30"/>
    </row>
    <row r="81" spans="2:65" s="1" customFormat="1" ht="6.95" customHeight="1">
      <c r="B81" s="30"/>
      <c r="L81" s="30"/>
    </row>
    <row r="82" spans="2:65" s="1" customFormat="1" ht="15.2" customHeight="1">
      <c r="B82" s="30"/>
      <c r="C82" s="25" t="s">
        <v>25</v>
      </c>
      <c r="F82" s="23" t="str">
        <f>E15</f>
        <v>Povodí Moravy, s.p.</v>
      </c>
      <c r="I82" s="25" t="s">
        <v>33</v>
      </c>
      <c r="J82" s="28" t="str">
        <f>E21</f>
        <v>Ing. Vít Pučálek</v>
      </c>
      <c r="L82" s="30"/>
    </row>
    <row r="83" spans="2:65" s="1" customFormat="1" ht="15.2" customHeight="1">
      <c r="B83" s="30"/>
      <c r="C83" s="25" t="s">
        <v>31</v>
      </c>
      <c r="F83" s="23" t="str">
        <f>IF(E18="","",E18)</f>
        <v>Vyplň údaj</v>
      </c>
      <c r="I83" s="25" t="s">
        <v>38</v>
      </c>
      <c r="J83" s="28" t="str">
        <f>E24</f>
        <v>Ing. Vít Pučálek</v>
      </c>
      <c r="L83" s="30"/>
    </row>
    <row r="84" spans="2:65" s="1" customFormat="1" ht="10.35" customHeight="1">
      <c r="B84" s="30"/>
      <c r="L84" s="30"/>
    </row>
    <row r="85" spans="2:65" s="9" customFormat="1" ht="29.25" customHeight="1">
      <c r="B85" s="101"/>
      <c r="C85" s="102" t="s">
        <v>148</v>
      </c>
      <c r="D85" s="103" t="s">
        <v>60</v>
      </c>
      <c r="E85" s="103" t="s">
        <v>56</v>
      </c>
      <c r="F85" s="103" t="s">
        <v>57</v>
      </c>
      <c r="G85" s="103" t="s">
        <v>149</v>
      </c>
      <c r="H85" s="103" t="s">
        <v>150</v>
      </c>
      <c r="I85" s="103" t="s">
        <v>151</v>
      </c>
      <c r="J85" s="104" t="s">
        <v>144</v>
      </c>
      <c r="K85" s="105" t="s">
        <v>152</v>
      </c>
      <c r="L85" s="101"/>
      <c r="M85" s="54" t="s">
        <v>19</v>
      </c>
      <c r="N85" s="55" t="s">
        <v>45</v>
      </c>
      <c r="O85" s="55" t="s">
        <v>153</v>
      </c>
      <c r="P85" s="55" t="s">
        <v>154</v>
      </c>
      <c r="Q85" s="55" t="s">
        <v>155</v>
      </c>
      <c r="R85" s="55" t="s">
        <v>156</v>
      </c>
      <c r="S85" s="55" t="s">
        <v>157</v>
      </c>
      <c r="T85" s="56" t="s">
        <v>158</v>
      </c>
    </row>
    <row r="86" spans="2:65" s="1" customFormat="1" ht="22.9" customHeight="1">
      <c r="B86" s="30"/>
      <c r="C86" s="59" t="s">
        <v>159</v>
      </c>
      <c r="J86" s="106">
        <f>BK86</f>
        <v>0</v>
      </c>
      <c r="L86" s="30"/>
      <c r="M86" s="57"/>
      <c r="N86" s="48"/>
      <c r="O86" s="48"/>
      <c r="P86" s="107">
        <f>P87</f>
        <v>0</v>
      </c>
      <c r="Q86" s="48"/>
      <c r="R86" s="107">
        <f>R87</f>
        <v>885.01233830800004</v>
      </c>
      <c r="S86" s="48"/>
      <c r="T86" s="108">
        <f>T87</f>
        <v>1.9277999999999997</v>
      </c>
      <c r="AT86" s="15" t="s">
        <v>74</v>
      </c>
      <c r="AU86" s="15" t="s">
        <v>145</v>
      </c>
      <c r="BK86" s="109">
        <f>BK87</f>
        <v>0</v>
      </c>
    </row>
    <row r="87" spans="2:65" s="10" customFormat="1" ht="25.9" customHeight="1">
      <c r="B87" s="110"/>
      <c r="D87" s="111" t="s">
        <v>74</v>
      </c>
      <c r="E87" s="112" t="s">
        <v>241</v>
      </c>
      <c r="F87" s="112" t="s">
        <v>242</v>
      </c>
      <c r="I87" s="113"/>
      <c r="J87" s="114">
        <f>BK87</f>
        <v>0</v>
      </c>
      <c r="L87" s="110"/>
      <c r="M87" s="115"/>
      <c r="P87" s="116">
        <f>P88+P91+P153+P186+P208+P217</f>
        <v>0</v>
      </c>
      <c r="R87" s="116">
        <f>R88+R91+R153+R186+R208+R217</f>
        <v>885.01233830800004</v>
      </c>
      <c r="T87" s="117">
        <f>T88+T91+T153+T186+T208+T217</f>
        <v>1.9277999999999997</v>
      </c>
      <c r="AR87" s="111" t="s">
        <v>162</v>
      </c>
      <c r="AT87" s="118" t="s">
        <v>74</v>
      </c>
      <c r="AU87" s="118" t="s">
        <v>75</v>
      </c>
      <c r="AY87" s="111" t="s">
        <v>163</v>
      </c>
      <c r="BK87" s="119">
        <f>BK88+BK91+BK153+BK186+BK208+BK217</f>
        <v>0</v>
      </c>
    </row>
    <row r="88" spans="2:65" s="10" customFormat="1" ht="22.9" customHeight="1">
      <c r="B88" s="110"/>
      <c r="D88" s="111" t="s">
        <v>74</v>
      </c>
      <c r="E88" s="147" t="s">
        <v>160</v>
      </c>
      <c r="F88" s="147" t="s">
        <v>161</v>
      </c>
      <c r="I88" s="113"/>
      <c r="J88" s="148">
        <f>BK88</f>
        <v>0</v>
      </c>
      <c r="L88" s="110"/>
      <c r="M88" s="115"/>
      <c r="P88" s="116">
        <f>SUM(P89:P90)</f>
        <v>0</v>
      </c>
      <c r="R88" s="116">
        <f>SUM(R89:R90)</f>
        <v>0</v>
      </c>
      <c r="T88" s="117">
        <f>SUM(T89:T90)</f>
        <v>0</v>
      </c>
      <c r="AR88" s="111" t="s">
        <v>162</v>
      </c>
      <c r="AT88" s="118" t="s">
        <v>74</v>
      </c>
      <c r="AU88" s="118" t="s">
        <v>83</v>
      </c>
      <c r="AY88" s="111" t="s">
        <v>163</v>
      </c>
      <c r="BK88" s="119">
        <f>SUM(BK89:BK90)</f>
        <v>0</v>
      </c>
    </row>
    <row r="89" spans="2:65" s="1" customFormat="1" ht="37.9" customHeight="1">
      <c r="B89" s="30"/>
      <c r="C89" s="120" t="s">
        <v>83</v>
      </c>
      <c r="D89" s="120" t="s">
        <v>164</v>
      </c>
      <c r="E89" s="121" t="s">
        <v>243</v>
      </c>
      <c r="F89" s="122" t="s">
        <v>244</v>
      </c>
      <c r="G89" s="123" t="s">
        <v>167</v>
      </c>
      <c r="H89" s="124">
        <v>1</v>
      </c>
      <c r="I89" s="125"/>
      <c r="J89" s="126">
        <f>ROUND(I89*H89,2)</f>
        <v>0</v>
      </c>
      <c r="K89" s="127"/>
      <c r="L89" s="30"/>
      <c r="M89" s="128" t="s">
        <v>19</v>
      </c>
      <c r="N89" s="129" t="s">
        <v>46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168</v>
      </c>
      <c r="AT89" s="132" t="s">
        <v>164</v>
      </c>
      <c r="AU89" s="132" t="s">
        <v>85</v>
      </c>
      <c r="AY89" s="15" t="s">
        <v>163</v>
      </c>
      <c r="BE89" s="133">
        <f>IF(N89="základní",J89,0)</f>
        <v>0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5" t="s">
        <v>83</v>
      </c>
      <c r="BK89" s="133">
        <f>ROUND(I89*H89,2)</f>
        <v>0</v>
      </c>
      <c r="BL89" s="15" t="s">
        <v>168</v>
      </c>
      <c r="BM89" s="132" t="s">
        <v>367</v>
      </c>
    </row>
    <row r="90" spans="2:65" s="1" customFormat="1" ht="87.75">
      <c r="B90" s="30"/>
      <c r="D90" s="134" t="s">
        <v>170</v>
      </c>
      <c r="F90" s="135" t="s">
        <v>368</v>
      </c>
      <c r="I90" s="136"/>
      <c r="L90" s="30"/>
      <c r="M90" s="137"/>
      <c r="T90" s="51"/>
      <c r="AT90" s="15" t="s">
        <v>170</v>
      </c>
      <c r="AU90" s="15" t="s">
        <v>85</v>
      </c>
    </row>
    <row r="91" spans="2:65" s="10" customFormat="1" ht="22.9" customHeight="1">
      <c r="B91" s="110"/>
      <c r="D91" s="111" t="s">
        <v>74</v>
      </c>
      <c r="E91" s="147" t="s">
        <v>83</v>
      </c>
      <c r="F91" s="147" t="s">
        <v>247</v>
      </c>
      <c r="I91" s="113"/>
      <c r="J91" s="148">
        <f>BK91</f>
        <v>0</v>
      </c>
      <c r="L91" s="110"/>
      <c r="M91" s="115"/>
      <c r="P91" s="116">
        <f>SUM(P92:P152)</f>
        <v>0</v>
      </c>
      <c r="R91" s="116">
        <f>SUM(R92:R152)</f>
        <v>0</v>
      </c>
      <c r="T91" s="117">
        <f>SUM(T92:T152)</f>
        <v>0</v>
      </c>
      <c r="AR91" s="111" t="s">
        <v>83</v>
      </c>
      <c r="AT91" s="118" t="s">
        <v>74</v>
      </c>
      <c r="AU91" s="118" t="s">
        <v>83</v>
      </c>
      <c r="AY91" s="111" t="s">
        <v>163</v>
      </c>
      <c r="BK91" s="119">
        <f>SUM(BK92:BK152)</f>
        <v>0</v>
      </c>
    </row>
    <row r="92" spans="2:65" s="1" customFormat="1" ht="44.25" customHeight="1">
      <c r="B92" s="30"/>
      <c r="C92" s="120" t="s">
        <v>85</v>
      </c>
      <c r="D92" s="120" t="s">
        <v>164</v>
      </c>
      <c r="E92" s="121" t="s">
        <v>248</v>
      </c>
      <c r="F92" s="122" t="s">
        <v>249</v>
      </c>
      <c r="G92" s="123" t="s">
        <v>167</v>
      </c>
      <c r="H92" s="124">
        <v>1</v>
      </c>
      <c r="I92" s="125"/>
      <c r="J92" s="126">
        <f>ROUND(I92*H92,2)</f>
        <v>0</v>
      </c>
      <c r="K92" s="127"/>
      <c r="L92" s="30"/>
      <c r="M92" s="128" t="s">
        <v>19</v>
      </c>
      <c r="N92" s="129" t="s">
        <v>46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168</v>
      </c>
      <c r="AT92" s="132" t="s">
        <v>164</v>
      </c>
      <c r="AU92" s="132" t="s">
        <v>85</v>
      </c>
      <c r="AY92" s="15" t="s">
        <v>163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5" t="s">
        <v>83</v>
      </c>
      <c r="BK92" s="133">
        <f>ROUND(I92*H92,2)</f>
        <v>0</v>
      </c>
      <c r="BL92" s="15" t="s">
        <v>168</v>
      </c>
      <c r="BM92" s="132" t="s">
        <v>369</v>
      </c>
    </row>
    <row r="93" spans="2:65" s="1" customFormat="1" ht="48.75">
      <c r="B93" s="30"/>
      <c r="D93" s="134" t="s">
        <v>170</v>
      </c>
      <c r="F93" s="135" t="s">
        <v>251</v>
      </c>
      <c r="I93" s="136"/>
      <c r="L93" s="30"/>
      <c r="M93" s="137"/>
      <c r="T93" s="51"/>
      <c r="AT93" s="15" t="s">
        <v>170</v>
      </c>
      <c r="AU93" s="15" t="s">
        <v>85</v>
      </c>
    </row>
    <row r="94" spans="2:65" s="1" customFormat="1" ht="37.9" customHeight="1">
      <c r="B94" s="30"/>
      <c r="C94" s="120" t="s">
        <v>176</v>
      </c>
      <c r="D94" s="120" t="s">
        <v>164</v>
      </c>
      <c r="E94" s="121" t="s">
        <v>370</v>
      </c>
      <c r="F94" s="122" t="s">
        <v>371</v>
      </c>
      <c r="G94" s="123" t="s">
        <v>254</v>
      </c>
      <c r="H94" s="124">
        <v>3.024</v>
      </c>
      <c r="I94" s="125"/>
      <c r="J94" s="126">
        <f>ROUND(I94*H94,2)</f>
        <v>0</v>
      </c>
      <c r="K94" s="127"/>
      <c r="L94" s="30"/>
      <c r="M94" s="128" t="s">
        <v>19</v>
      </c>
      <c r="N94" s="129" t="s">
        <v>46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168</v>
      </c>
      <c r="AT94" s="132" t="s">
        <v>164</v>
      </c>
      <c r="AU94" s="132" t="s">
        <v>85</v>
      </c>
      <c r="AY94" s="15" t="s">
        <v>163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5" t="s">
        <v>83</v>
      </c>
      <c r="BK94" s="133">
        <f>ROUND(I94*H94,2)</f>
        <v>0</v>
      </c>
      <c r="BL94" s="15" t="s">
        <v>168</v>
      </c>
      <c r="BM94" s="132" t="s">
        <v>372</v>
      </c>
    </row>
    <row r="95" spans="2:65" s="1" customFormat="1">
      <c r="B95" s="30"/>
      <c r="D95" s="149" t="s">
        <v>256</v>
      </c>
      <c r="F95" s="150" t="s">
        <v>373</v>
      </c>
      <c r="I95" s="136"/>
      <c r="L95" s="30"/>
      <c r="M95" s="137"/>
      <c r="T95" s="51"/>
      <c r="AT95" s="15" t="s">
        <v>256</v>
      </c>
      <c r="AU95" s="15" t="s">
        <v>85</v>
      </c>
    </row>
    <row r="96" spans="2:65" s="12" customFormat="1">
      <c r="B96" s="151"/>
      <c r="D96" s="134" t="s">
        <v>258</v>
      </c>
      <c r="E96" s="152" t="s">
        <v>19</v>
      </c>
      <c r="F96" s="153" t="s">
        <v>374</v>
      </c>
      <c r="H96" s="154">
        <v>3.024</v>
      </c>
      <c r="I96" s="155"/>
      <c r="L96" s="151"/>
      <c r="M96" s="156"/>
      <c r="T96" s="157"/>
      <c r="AT96" s="152" t="s">
        <v>258</v>
      </c>
      <c r="AU96" s="152" t="s">
        <v>85</v>
      </c>
      <c r="AV96" s="12" t="s">
        <v>85</v>
      </c>
      <c r="AW96" s="12" t="s">
        <v>37</v>
      </c>
      <c r="AX96" s="12" t="s">
        <v>75</v>
      </c>
      <c r="AY96" s="152" t="s">
        <v>163</v>
      </c>
    </row>
    <row r="97" spans="2:65" s="13" customFormat="1">
      <c r="B97" s="158"/>
      <c r="D97" s="134" t="s">
        <v>258</v>
      </c>
      <c r="E97" s="159" t="s">
        <v>19</v>
      </c>
      <c r="F97" s="160" t="s">
        <v>261</v>
      </c>
      <c r="H97" s="161">
        <v>3.024</v>
      </c>
      <c r="I97" s="162"/>
      <c r="L97" s="158"/>
      <c r="M97" s="163"/>
      <c r="T97" s="164"/>
      <c r="AT97" s="159" t="s">
        <v>258</v>
      </c>
      <c r="AU97" s="159" t="s">
        <v>85</v>
      </c>
      <c r="AV97" s="13" t="s">
        <v>168</v>
      </c>
      <c r="AW97" s="13" t="s">
        <v>37</v>
      </c>
      <c r="AX97" s="13" t="s">
        <v>83</v>
      </c>
      <c r="AY97" s="159" t="s">
        <v>163</v>
      </c>
    </row>
    <row r="98" spans="2:65" s="1" customFormat="1" ht="33" customHeight="1">
      <c r="B98" s="30"/>
      <c r="C98" s="120" t="s">
        <v>168</v>
      </c>
      <c r="D98" s="120" t="s">
        <v>164</v>
      </c>
      <c r="E98" s="121" t="s">
        <v>252</v>
      </c>
      <c r="F98" s="122" t="s">
        <v>253</v>
      </c>
      <c r="G98" s="123" t="s">
        <v>254</v>
      </c>
      <c r="H98" s="124">
        <v>78.287999999999997</v>
      </c>
      <c r="I98" s="125"/>
      <c r="J98" s="126">
        <f>ROUND(I98*H98,2)</f>
        <v>0</v>
      </c>
      <c r="K98" s="127"/>
      <c r="L98" s="30"/>
      <c r="M98" s="128" t="s">
        <v>19</v>
      </c>
      <c r="N98" s="129" t="s">
        <v>46</v>
      </c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32" t="s">
        <v>168</v>
      </c>
      <c r="AT98" s="132" t="s">
        <v>164</v>
      </c>
      <c r="AU98" s="132" t="s">
        <v>85</v>
      </c>
      <c r="AY98" s="15" t="s">
        <v>163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5" t="s">
        <v>83</v>
      </c>
      <c r="BK98" s="133">
        <f>ROUND(I98*H98,2)</f>
        <v>0</v>
      </c>
      <c r="BL98" s="15" t="s">
        <v>168</v>
      </c>
      <c r="BM98" s="132" t="s">
        <v>375</v>
      </c>
    </row>
    <row r="99" spans="2:65" s="1" customFormat="1">
      <c r="B99" s="30"/>
      <c r="D99" s="149" t="s">
        <v>256</v>
      </c>
      <c r="F99" s="150" t="s">
        <v>257</v>
      </c>
      <c r="I99" s="136"/>
      <c r="L99" s="30"/>
      <c r="M99" s="137"/>
      <c r="T99" s="51"/>
      <c r="AT99" s="15" t="s">
        <v>256</v>
      </c>
      <c r="AU99" s="15" t="s">
        <v>85</v>
      </c>
    </row>
    <row r="100" spans="2:65" s="12" customFormat="1">
      <c r="B100" s="151"/>
      <c r="D100" s="134" t="s">
        <v>258</v>
      </c>
      <c r="E100" s="152" t="s">
        <v>19</v>
      </c>
      <c r="F100" s="153" t="s">
        <v>376</v>
      </c>
      <c r="H100" s="154">
        <v>38.287999999999997</v>
      </c>
      <c r="I100" s="155"/>
      <c r="L100" s="151"/>
      <c r="M100" s="156"/>
      <c r="T100" s="157"/>
      <c r="AT100" s="152" t="s">
        <v>258</v>
      </c>
      <c r="AU100" s="152" t="s">
        <v>85</v>
      </c>
      <c r="AV100" s="12" t="s">
        <v>85</v>
      </c>
      <c r="AW100" s="12" t="s">
        <v>37</v>
      </c>
      <c r="AX100" s="12" t="s">
        <v>75</v>
      </c>
      <c r="AY100" s="152" t="s">
        <v>163</v>
      </c>
    </row>
    <row r="101" spans="2:65" s="12" customFormat="1">
      <c r="B101" s="151"/>
      <c r="D101" s="134" t="s">
        <v>258</v>
      </c>
      <c r="E101" s="152" t="s">
        <v>19</v>
      </c>
      <c r="F101" s="153" t="s">
        <v>260</v>
      </c>
      <c r="H101" s="154">
        <v>40</v>
      </c>
      <c r="I101" s="155"/>
      <c r="L101" s="151"/>
      <c r="M101" s="156"/>
      <c r="T101" s="157"/>
      <c r="AT101" s="152" t="s">
        <v>258</v>
      </c>
      <c r="AU101" s="152" t="s">
        <v>85</v>
      </c>
      <c r="AV101" s="12" t="s">
        <v>85</v>
      </c>
      <c r="AW101" s="12" t="s">
        <v>37</v>
      </c>
      <c r="AX101" s="12" t="s">
        <v>75</v>
      </c>
      <c r="AY101" s="152" t="s">
        <v>163</v>
      </c>
    </row>
    <row r="102" spans="2:65" s="13" customFormat="1">
      <c r="B102" s="158"/>
      <c r="D102" s="134" t="s">
        <v>258</v>
      </c>
      <c r="E102" s="159" t="s">
        <v>19</v>
      </c>
      <c r="F102" s="160" t="s">
        <v>261</v>
      </c>
      <c r="H102" s="161">
        <v>78.287999999999997</v>
      </c>
      <c r="I102" s="162"/>
      <c r="L102" s="158"/>
      <c r="M102" s="163"/>
      <c r="T102" s="164"/>
      <c r="AT102" s="159" t="s">
        <v>258</v>
      </c>
      <c r="AU102" s="159" t="s">
        <v>85</v>
      </c>
      <c r="AV102" s="13" t="s">
        <v>168</v>
      </c>
      <c r="AW102" s="13" t="s">
        <v>37</v>
      </c>
      <c r="AX102" s="13" t="s">
        <v>83</v>
      </c>
      <c r="AY102" s="159" t="s">
        <v>163</v>
      </c>
    </row>
    <row r="103" spans="2:65" s="1" customFormat="1" ht="44.25" customHeight="1">
      <c r="B103" s="30"/>
      <c r="C103" s="120" t="s">
        <v>162</v>
      </c>
      <c r="D103" s="120" t="s">
        <v>164</v>
      </c>
      <c r="E103" s="121" t="s">
        <v>262</v>
      </c>
      <c r="F103" s="122" t="s">
        <v>263</v>
      </c>
      <c r="G103" s="123" t="s">
        <v>254</v>
      </c>
      <c r="H103" s="124">
        <v>72.599999999999994</v>
      </c>
      <c r="I103" s="125"/>
      <c r="J103" s="126">
        <f>ROUND(I103*H103,2)</f>
        <v>0</v>
      </c>
      <c r="K103" s="127"/>
      <c r="L103" s="30"/>
      <c r="M103" s="128" t="s">
        <v>19</v>
      </c>
      <c r="N103" s="129" t="s">
        <v>46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168</v>
      </c>
      <c r="AT103" s="132" t="s">
        <v>164</v>
      </c>
      <c r="AU103" s="132" t="s">
        <v>85</v>
      </c>
      <c r="AY103" s="15" t="s">
        <v>163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83</v>
      </c>
      <c r="BK103" s="133">
        <f>ROUND(I103*H103,2)</f>
        <v>0</v>
      </c>
      <c r="BL103" s="15" t="s">
        <v>168</v>
      </c>
      <c r="BM103" s="132" t="s">
        <v>377</v>
      </c>
    </row>
    <row r="104" spans="2:65" s="1" customFormat="1">
      <c r="B104" s="30"/>
      <c r="D104" s="149" t="s">
        <v>256</v>
      </c>
      <c r="F104" s="150" t="s">
        <v>265</v>
      </c>
      <c r="I104" s="136"/>
      <c r="L104" s="30"/>
      <c r="M104" s="137"/>
      <c r="T104" s="51"/>
      <c r="AT104" s="15" t="s">
        <v>256</v>
      </c>
      <c r="AU104" s="15" t="s">
        <v>85</v>
      </c>
    </row>
    <row r="105" spans="2:65" s="12" customFormat="1">
      <c r="B105" s="151"/>
      <c r="D105" s="134" t="s">
        <v>258</v>
      </c>
      <c r="E105" s="152" t="s">
        <v>19</v>
      </c>
      <c r="F105" s="153" t="s">
        <v>378</v>
      </c>
      <c r="H105" s="154">
        <v>72.599999999999994</v>
      </c>
      <c r="I105" s="155"/>
      <c r="L105" s="151"/>
      <c r="M105" s="156"/>
      <c r="T105" s="157"/>
      <c r="AT105" s="152" t="s">
        <v>258</v>
      </c>
      <c r="AU105" s="152" t="s">
        <v>85</v>
      </c>
      <c r="AV105" s="12" t="s">
        <v>85</v>
      </c>
      <c r="AW105" s="12" t="s">
        <v>37</v>
      </c>
      <c r="AX105" s="12" t="s">
        <v>75</v>
      </c>
      <c r="AY105" s="152" t="s">
        <v>163</v>
      </c>
    </row>
    <row r="106" spans="2:65" s="13" customFormat="1">
      <c r="B106" s="158"/>
      <c r="D106" s="134" t="s">
        <v>258</v>
      </c>
      <c r="E106" s="159" t="s">
        <v>19</v>
      </c>
      <c r="F106" s="160" t="s">
        <v>261</v>
      </c>
      <c r="H106" s="161">
        <v>72.599999999999994</v>
      </c>
      <c r="I106" s="162"/>
      <c r="L106" s="158"/>
      <c r="M106" s="163"/>
      <c r="T106" s="164"/>
      <c r="AT106" s="159" t="s">
        <v>258</v>
      </c>
      <c r="AU106" s="159" t="s">
        <v>85</v>
      </c>
      <c r="AV106" s="13" t="s">
        <v>168</v>
      </c>
      <c r="AW106" s="13" t="s">
        <v>37</v>
      </c>
      <c r="AX106" s="13" t="s">
        <v>83</v>
      </c>
      <c r="AY106" s="159" t="s">
        <v>163</v>
      </c>
    </row>
    <row r="107" spans="2:65" s="1" customFormat="1" ht="62.65" customHeight="1">
      <c r="B107" s="30"/>
      <c r="C107" s="120" t="s">
        <v>189</v>
      </c>
      <c r="D107" s="120" t="s">
        <v>164</v>
      </c>
      <c r="E107" s="121" t="s">
        <v>267</v>
      </c>
      <c r="F107" s="122" t="s">
        <v>268</v>
      </c>
      <c r="G107" s="123" t="s">
        <v>254</v>
      </c>
      <c r="H107" s="124">
        <v>150.88800000000001</v>
      </c>
      <c r="I107" s="125"/>
      <c r="J107" s="126">
        <f>ROUND(I107*H107,2)</f>
        <v>0</v>
      </c>
      <c r="K107" s="127"/>
      <c r="L107" s="30"/>
      <c r="M107" s="128" t="s">
        <v>19</v>
      </c>
      <c r="N107" s="129" t="s">
        <v>46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168</v>
      </c>
      <c r="AT107" s="132" t="s">
        <v>164</v>
      </c>
      <c r="AU107" s="132" t="s">
        <v>85</v>
      </c>
      <c r="AY107" s="15" t="s">
        <v>163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5" t="s">
        <v>83</v>
      </c>
      <c r="BK107" s="133">
        <f>ROUND(I107*H107,2)</f>
        <v>0</v>
      </c>
      <c r="BL107" s="15" t="s">
        <v>168</v>
      </c>
      <c r="BM107" s="132" t="s">
        <v>379</v>
      </c>
    </row>
    <row r="108" spans="2:65" s="1" customFormat="1">
      <c r="B108" s="30"/>
      <c r="D108" s="149" t="s">
        <v>256</v>
      </c>
      <c r="F108" s="150" t="s">
        <v>270</v>
      </c>
      <c r="I108" s="136"/>
      <c r="L108" s="30"/>
      <c r="M108" s="137"/>
      <c r="T108" s="51"/>
      <c r="AT108" s="15" t="s">
        <v>256</v>
      </c>
      <c r="AU108" s="15" t="s">
        <v>85</v>
      </c>
    </row>
    <row r="109" spans="2:65" s="12" customFormat="1">
      <c r="B109" s="151"/>
      <c r="D109" s="134" t="s">
        <v>258</v>
      </c>
      <c r="E109" s="152" t="s">
        <v>19</v>
      </c>
      <c r="F109" s="153" t="s">
        <v>376</v>
      </c>
      <c r="H109" s="154">
        <v>38.287999999999997</v>
      </c>
      <c r="I109" s="155"/>
      <c r="L109" s="151"/>
      <c r="M109" s="156"/>
      <c r="T109" s="157"/>
      <c r="AT109" s="152" t="s">
        <v>258</v>
      </c>
      <c r="AU109" s="152" t="s">
        <v>85</v>
      </c>
      <c r="AV109" s="12" t="s">
        <v>85</v>
      </c>
      <c r="AW109" s="12" t="s">
        <v>37</v>
      </c>
      <c r="AX109" s="12" t="s">
        <v>75</v>
      </c>
      <c r="AY109" s="152" t="s">
        <v>163</v>
      </c>
    </row>
    <row r="110" spans="2:65" s="12" customFormat="1">
      <c r="B110" s="151"/>
      <c r="D110" s="134" t="s">
        <v>258</v>
      </c>
      <c r="E110" s="152" t="s">
        <v>19</v>
      </c>
      <c r="F110" s="153" t="s">
        <v>378</v>
      </c>
      <c r="H110" s="154">
        <v>72.599999999999994</v>
      </c>
      <c r="I110" s="155"/>
      <c r="L110" s="151"/>
      <c r="M110" s="156"/>
      <c r="T110" s="157"/>
      <c r="AT110" s="152" t="s">
        <v>258</v>
      </c>
      <c r="AU110" s="152" t="s">
        <v>85</v>
      </c>
      <c r="AV110" s="12" t="s">
        <v>85</v>
      </c>
      <c r="AW110" s="12" t="s">
        <v>37</v>
      </c>
      <c r="AX110" s="12" t="s">
        <v>75</v>
      </c>
      <c r="AY110" s="152" t="s">
        <v>163</v>
      </c>
    </row>
    <row r="111" spans="2:65" s="12" customFormat="1">
      <c r="B111" s="151"/>
      <c r="D111" s="134" t="s">
        <v>258</v>
      </c>
      <c r="E111" s="152" t="s">
        <v>19</v>
      </c>
      <c r="F111" s="153" t="s">
        <v>260</v>
      </c>
      <c r="H111" s="154">
        <v>40</v>
      </c>
      <c r="I111" s="155"/>
      <c r="L111" s="151"/>
      <c r="M111" s="156"/>
      <c r="T111" s="157"/>
      <c r="AT111" s="152" t="s">
        <v>258</v>
      </c>
      <c r="AU111" s="152" t="s">
        <v>85</v>
      </c>
      <c r="AV111" s="12" t="s">
        <v>85</v>
      </c>
      <c r="AW111" s="12" t="s">
        <v>37</v>
      </c>
      <c r="AX111" s="12" t="s">
        <v>75</v>
      </c>
      <c r="AY111" s="152" t="s">
        <v>163</v>
      </c>
    </row>
    <row r="112" spans="2:65" s="13" customFormat="1">
      <c r="B112" s="158"/>
      <c r="D112" s="134" t="s">
        <v>258</v>
      </c>
      <c r="E112" s="159" t="s">
        <v>19</v>
      </c>
      <c r="F112" s="160" t="s">
        <v>261</v>
      </c>
      <c r="H112" s="161">
        <v>150.88799999999998</v>
      </c>
      <c r="I112" s="162"/>
      <c r="L112" s="158"/>
      <c r="M112" s="163"/>
      <c r="T112" s="164"/>
      <c r="AT112" s="159" t="s">
        <v>258</v>
      </c>
      <c r="AU112" s="159" t="s">
        <v>85</v>
      </c>
      <c r="AV112" s="13" t="s">
        <v>168</v>
      </c>
      <c r="AW112" s="13" t="s">
        <v>37</v>
      </c>
      <c r="AX112" s="13" t="s">
        <v>83</v>
      </c>
      <c r="AY112" s="159" t="s">
        <v>163</v>
      </c>
    </row>
    <row r="113" spans="2:65" s="1" customFormat="1" ht="66.75" customHeight="1">
      <c r="B113" s="30"/>
      <c r="C113" s="120" t="s">
        <v>194</v>
      </c>
      <c r="D113" s="120" t="s">
        <v>164</v>
      </c>
      <c r="E113" s="121" t="s">
        <v>271</v>
      </c>
      <c r="F113" s="122" t="s">
        <v>272</v>
      </c>
      <c r="G113" s="123" t="s">
        <v>254</v>
      </c>
      <c r="H113" s="124">
        <v>4526.6400000000003</v>
      </c>
      <c r="I113" s="125"/>
      <c r="J113" s="126">
        <f>ROUND(I113*H113,2)</f>
        <v>0</v>
      </c>
      <c r="K113" s="127"/>
      <c r="L113" s="30"/>
      <c r="M113" s="128" t="s">
        <v>19</v>
      </c>
      <c r="N113" s="129" t="s">
        <v>46</v>
      </c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32" t="s">
        <v>168</v>
      </c>
      <c r="AT113" s="132" t="s">
        <v>164</v>
      </c>
      <c r="AU113" s="132" t="s">
        <v>85</v>
      </c>
      <c r="AY113" s="15" t="s">
        <v>163</v>
      </c>
      <c r="BE113" s="133">
        <f>IF(N113="základní",J113,0)</f>
        <v>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5" t="s">
        <v>83</v>
      </c>
      <c r="BK113" s="133">
        <f>ROUND(I113*H113,2)</f>
        <v>0</v>
      </c>
      <c r="BL113" s="15" t="s">
        <v>168</v>
      </c>
      <c r="BM113" s="132" t="s">
        <v>380</v>
      </c>
    </row>
    <row r="114" spans="2:65" s="1" customFormat="1">
      <c r="B114" s="30"/>
      <c r="D114" s="149" t="s">
        <v>256</v>
      </c>
      <c r="F114" s="150" t="s">
        <v>274</v>
      </c>
      <c r="I114" s="136"/>
      <c r="L114" s="30"/>
      <c r="M114" s="137"/>
      <c r="T114" s="51"/>
      <c r="AT114" s="15" t="s">
        <v>256</v>
      </c>
      <c r="AU114" s="15" t="s">
        <v>85</v>
      </c>
    </row>
    <row r="115" spans="2:65" s="12" customFormat="1">
      <c r="B115" s="151"/>
      <c r="D115" s="134" t="s">
        <v>258</v>
      </c>
      <c r="E115" s="152" t="s">
        <v>19</v>
      </c>
      <c r="F115" s="153" t="s">
        <v>376</v>
      </c>
      <c r="H115" s="154">
        <v>38.287999999999997</v>
      </c>
      <c r="I115" s="155"/>
      <c r="L115" s="151"/>
      <c r="M115" s="156"/>
      <c r="T115" s="157"/>
      <c r="AT115" s="152" t="s">
        <v>258</v>
      </c>
      <c r="AU115" s="152" t="s">
        <v>85</v>
      </c>
      <c r="AV115" s="12" t="s">
        <v>85</v>
      </c>
      <c r="AW115" s="12" t="s">
        <v>37</v>
      </c>
      <c r="AX115" s="12" t="s">
        <v>75</v>
      </c>
      <c r="AY115" s="152" t="s">
        <v>163</v>
      </c>
    </row>
    <row r="116" spans="2:65" s="12" customFormat="1">
      <c r="B116" s="151"/>
      <c r="D116" s="134" t="s">
        <v>258</v>
      </c>
      <c r="E116" s="152" t="s">
        <v>19</v>
      </c>
      <c r="F116" s="153" t="s">
        <v>378</v>
      </c>
      <c r="H116" s="154">
        <v>72.599999999999994</v>
      </c>
      <c r="I116" s="155"/>
      <c r="L116" s="151"/>
      <c r="M116" s="156"/>
      <c r="T116" s="157"/>
      <c r="AT116" s="152" t="s">
        <v>258</v>
      </c>
      <c r="AU116" s="152" t="s">
        <v>85</v>
      </c>
      <c r="AV116" s="12" t="s">
        <v>85</v>
      </c>
      <c r="AW116" s="12" t="s">
        <v>37</v>
      </c>
      <c r="AX116" s="12" t="s">
        <v>75</v>
      </c>
      <c r="AY116" s="152" t="s">
        <v>163</v>
      </c>
    </row>
    <row r="117" spans="2:65" s="12" customFormat="1">
      <c r="B117" s="151"/>
      <c r="D117" s="134" t="s">
        <v>258</v>
      </c>
      <c r="E117" s="152" t="s">
        <v>19</v>
      </c>
      <c r="F117" s="153" t="s">
        <v>260</v>
      </c>
      <c r="H117" s="154">
        <v>40</v>
      </c>
      <c r="I117" s="155"/>
      <c r="L117" s="151"/>
      <c r="M117" s="156"/>
      <c r="T117" s="157"/>
      <c r="AT117" s="152" t="s">
        <v>258</v>
      </c>
      <c r="AU117" s="152" t="s">
        <v>85</v>
      </c>
      <c r="AV117" s="12" t="s">
        <v>85</v>
      </c>
      <c r="AW117" s="12" t="s">
        <v>37</v>
      </c>
      <c r="AX117" s="12" t="s">
        <v>75</v>
      </c>
      <c r="AY117" s="152" t="s">
        <v>163</v>
      </c>
    </row>
    <row r="118" spans="2:65" s="13" customFormat="1">
      <c r="B118" s="158"/>
      <c r="D118" s="134" t="s">
        <v>258</v>
      </c>
      <c r="E118" s="159" t="s">
        <v>19</v>
      </c>
      <c r="F118" s="160" t="s">
        <v>261</v>
      </c>
      <c r="H118" s="161">
        <v>150.88799999999998</v>
      </c>
      <c r="I118" s="162"/>
      <c r="L118" s="158"/>
      <c r="M118" s="163"/>
      <c r="T118" s="164"/>
      <c r="AT118" s="159" t="s">
        <v>258</v>
      </c>
      <c r="AU118" s="159" t="s">
        <v>85</v>
      </c>
      <c r="AV118" s="13" t="s">
        <v>168</v>
      </c>
      <c r="AW118" s="13" t="s">
        <v>37</v>
      </c>
      <c r="AX118" s="13" t="s">
        <v>83</v>
      </c>
      <c r="AY118" s="159" t="s">
        <v>163</v>
      </c>
    </row>
    <row r="119" spans="2:65" s="12" customFormat="1">
      <c r="B119" s="151"/>
      <c r="D119" s="134" t="s">
        <v>258</v>
      </c>
      <c r="F119" s="153" t="s">
        <v>381</v>
      </c>
      <c r="H119" s="154">
        <v>4526.6400000000003</v>
      </c>
      <c r="I119" s="155"/>
      <c r="L119" s="151"/>
      <c r="M119" s="156"/>
      <c r="T119" s="157"/>
      <c r="AT119" s="152" t="s">
        <v>258</v>
      </c>
      <c r="AU119" s="152" t="s">
        <v>85</v>
      </c>
      <c r="AV119" s="12" t="s">
        <v>85</v>
      </c>
      <c r="AW119" s="12" t="s">
        <v>4</v>
      </c>
      <c r="AX119" s="12" t="s">
        <v>83</v>
      </c>
      <c r="AY119" s="152" t="s">
        <v>163</v>
      </c>
    </row>
    <row r="120" spans="2:65" s="1" customFormat="1" ht="44.25" customHeight="1">
      <c r="B120" s="30"/>
      <c r="C120" s="120" t="s">
        <v>199</v>
      </c>
      <c r="D120" s="120" t="s">
        <v>164</v>
      </c>
      <c r="E120" s="121" t="s">
        <v>276</v>
      </c>
      <c r="F120" s="122" t="s">
        <v>277</v>
      </c>
      <c r="G120" s="123" t="s">
        <v>254</v>
      </c>
      <c r="H120" s="124">
        <v>301.77600000000001</v>
      </c>
      <c r="I120" s="125"/>
      <c r="J120" s="126">
        <f>ROUND(I120*H120,2)</f>
        <v>0</v>
      </c>
      <c r="K120" s="127"/>
      <c r="L120" s="30"/>
      <c r="M120" s="128" t="s">
        <v>19</v>
      </c>
      <c r="N120" s="129" t="s">
        <v>46</v>
      </c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32" t="s">
        <v>168</v>
      </c>
      <c r="AT120" s="132" t="s">
        <v>164</v>
      </c>
      <c r="AU120" s="132" t="s">
        <v>85</v>
      </c>
      <c r="AY120" s="15" t="s">
        <v>163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5" t="s">
        <v>83</v>
      </c>
      <c r="BK120" s="133">
        <f>ROUND(I120*H120,2)</f>
        <v>0</v>
      </c>
      <c r="BL120" s="15" t="s">
        <v>168</v>
      </c>
      <c r="BM120" s="132" t="s">
        <v>382</v>
      </c>
    </row>
    <row r="121" spans="2:65" s="1" customFormat="1">
      <c r="B121" s="30"/>
      <c r="D121" s="149" t="s">
        <v>256</v>
      </c>
      <c r="F121" s="150" t="s">
        <v>279</v>
      </c>
      <c r="I121" s="136"/>
      <c r="L121" s="30"/>
      <c r="M121" s="137"/>
      <c r="T121" s="51"/>
      <c r="AT121" s="15" t="s">
        <v>256</v>
      </c>
      <c r="AU121" s="15" t="s">
        <v>85</v>
      </c>
    </row>
    <row r="122" spans="2:65" s="1" customFormat="1" ht="29.25">
      <c r="B122" s="30"/>
      <c r="D122" s="134" t="s">
        <v>170</v>
      </c>
      <c r="F122" s="135" t="s">
        <v>280</v>
      </c>
      <c r="I122" s="136"/>
      <c r="L122" s="30"/>
      <c r="M122" s="137"/>
      <c r="T122" s="51"/>
      <c r="AT122" s="15" t="s">
        <v>170</v>
      </c>
      <c r="AU122" s="15" t="s">
        <v>85</v>
      </c>
    </row>
    <row r="123" spans="2:65" s="12" customFormat="1">
      <c r="B123" s="151"/>
      <c r="D123" s="134" t="s">
        <v>258</v>
      </c>
      <c r="E123" s="152" t="s">
        <v>19</v>
      </c>
      <c r="F123" s="153" t="s">
        <v>376</v>
      </c>
      <c r="H123" s="154">
        <v>38.287999999999997</v>
      </c>
      <c r="I123" s="155"/>
      <c r="L123" s="151"/>
      <c r="M123" s="156"/>
      <c r="T123" s="157"/>
      <c r="AT123" s="152" t="s">
        <v>258</v>
      </c>
      <c r="AU123" s="152" t="s">
        <v>85</v>
      </c>
      <c r="AV123" s="12" t="s">
        <v>85</v>
      </c>
      <c r="AW123" s="12" t="s">
        <v>37</v>
      </c>
      <c r="AX123" s="12" t="s">
        <v>75</v>
      </c>
      <c r="AY123" s="152" t="s">
        <v>163</v>
      </c>
    </row>
    <row r="124" spans="2:65" s="12" customFormat="1">
      <c r="B124" s="151"/>
      <c r="D124" s="134" t="s">
        <v>258</v>
      </c>
      <c r="E124" s="152" t="s">
        <v>19</v>
      </c>
      <c r="F124" s="153" t="s">
        <v>378</v>
      </c>
      <c r="H124" s="154">
        <v>72.599999999999994</v>
      </c>
      <c r="I124" s="155"/>
      <c r="L124" s="151"/>
      <c r="M124" s="156"/>
      <c r="T124" s="157"/>
      <c r="AT124" s="152" t="s">
        <v>258</v>
      </c>
      <c r="AU124" s="152" t="s">
        <v>85</v>
      </c>
      <c r="AV124" s="12" t="s">
        <v>85</v>
      </c>
      <c r="AW124" s="12" t="s">
        <v>37</v>
      </c>
      <c r="AX124" s="12" t="s">
        <v>75</v>
      </c>
      <c r="AY124" s="152" t="s">
        <v>163</v>
      </c>
    </row>
    <row r="125" spans="2:65" s="12" customFormat="1">
      <c r="B125" s="151"/>
      <c r="D125" s="134" t="s">
        <v>258</v>
      </c>
      <c r="E125" s="152" t="s">
        <v>19</v>
      </c>
      <c r="F125" s="153" t="s">
        <v>260</v>
      </c>
      <c r="H125" s="154">
        <v>40</v>
      </c>
      <c r="I125" s="155"/>
      <c r="L125" s="151"/>
      <c r="M125" s="156"/>
      <c r="T125" s="157"/>
      <c r="AT125" s="152" t="s">
        <v>258</v>
      </c>
      <c r="AU125" s="152" t="s">
        <v>85</v>
      </c>
      <c r="AV125" s="12" t="s">
        <v>85</v>
      </c>
      <c r="AW125" s="12" t="s">
        <v>37</v>
      </c>
      <c r="AX125" s="12" t="s">
        <v>75</v>
      </c>
      <c r="AY125" s="152" t="s">
        <v>163</v>
      </c>
    </row>
    <row r="126" spans="2:65" s="13" customFormat="1">
      <c r="B126" s="158"/>
      <c r="D126" s="134" t="s">
        <v>258</v>
      </c>
      <c r="E126" s="159" t="s">
        <v>19</v>
      </c>
      <c r="F126" s="160" t="s">
        <v>261</v>
      </c>
      <c r="H126" s="161">
        <v>150.88799999999998</v>
      </c>
      <c r="I126" s="162"/>
      <c r="L126" s="158"/>
      <c r="M126" s="163"/>
      <c r="T126" s="164"/>
      <c r="AT126" s="159" t="s">
        <v>258</v>
      </c>
      <c r="AU126" s="159" t="s">
        <v>85</v>
      </c>
      <c r="AV126" s="13" t="s">
        <v>168</v>
      </c>
      <c r="AW126" s="13" t="s">
        <v>37</v>
      </c>
      <c r="AX126" s="13" t="s">
        <v>83</v>
      </c>
      <c r="AY126" s="159" t="s">
        <v>163</v>
      </c>
    </row>
    <row r="127" spans="2:65" s="12" customFormat="1">
      <c r="B127" s="151"/>
      <c r="D127" s="134" t="s">
        <v>258</v>
      </c>
      <c r="F127" s="153" t="s">
        <v>383</v>
      </c>
      <c r="H127" s="154">
        <v>301.77600000000001</v>
      </c>
      <c r="I127" s="155"/>
      <c r="L127" s="151"/>
      <c r="M127" s="156"/>
      <c r="T127" s="157"/>
      <c r="AT127" s="152" t="s">
        <v>258</v>
      </c>
      <c r="AU127" s="152" t="s">
        <v>85</v>
      </c>
      <c r="AV127" s="12" t="s">
        <v>85</v>
      </c>
      <c r="AW127" s="12" t="s">
        <v>4</v>
      </c>
      <c r="AX127" s="12" t="s">
        <v>83</v>
      </c>
      <c r="AY127" s="152" t="s">
        <v>163</v>
      </c>
    </row>
    <row r="128" spans="2:65" s="1" customFormat="1" ht="44.25" customHeight="1">
      <c r="B128" s="30"/>
      <c r="C128" s="120" t="s">
        <v>204</v>
      </c>
      <c r="D128" s="120" t="s">
        <v>164</v>
      </c>
      <c r="E128" s="121" t="s">
        <v>282</v>
      </c>
      <c r="F128" s="122" t="s">
        <v>283</v>
      </c>
      <c r="G128" s="123" t="s">
        <v>254</v>
      </c>
      <c r="H128" s="124">
        <v>301.77600000000001</v>
      </c>
      <c r="I128" s="125"/>
      <c r="J128" s="126">
        <f>ROUND(I128*H128,2)</f>
        <v>0</v>
      </c>
      <c r="K128" s="127"/>
      <c r="L128" s="30"/>
      <c r="M128" s="128" t="s">
        <v>19</v>
      </c>
      <c r="N128" s="129" t="s">
        <v>46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168</v>
      </c>
      <c r="AT128" s="132" t="s">
        <v>164</v>
      </c>
      <c r="AU128" s="132" t="s">
        <v>85</v>
      </c>
      <c r="AY128" s="15" t="s">
        <v>163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83</v>
      </c>
      <c r="BK128" s="133">
        <f>ROUND(I128*H128,2)</f>
        <v>0</v>
      </c>
      <c r="BL128" s="15" t="s">
        <v>168</v>
      </c>
      <c r="BM128" s="132" t="s">
        <v>384</v>
      </c>
    </row>
    <row r="129" spans="2:65" s="1" customFormat="1">
      <c r="B129" s="30"/>
      <c r="D129" s="149" t="s">
        <v>256</v>
      </c>
      <c r="F129" s="150" t="s">
        <v>285</v>
      </c>
      <c r="I129" s="136"/>
      <c r="L129" s="30"/>
      <c r="M129" s="137"/>
      <c r="T129" s="51"/>
      <c r="AT129" s="15" t="s">
        <v>256</v>
      </c>
      <c r="AU129" s="15" t="s">
        <v>85</v>
      </c>
    </row>
    <row r="130" spans="2:65" s="1" customFormat="1" ht="29.25">
      <c r="B130" s="30"/>
      <c r="D130" s="134" t="s">
        <v>170</v>
      </c>
      <c r="F130" s="135" t="s">
        <v>280</v>
      </c>
      <c r="I130" s="136"/>
      <c r="L130" s="30"/>
      <c r="M130" s="137"/>
      <c r="T130" s="51"/>
      <c r="AT130" s="15" t="s">
        <v>170</v>
      </c>
      <c r="AU130" s="15" t="s">
        <v>85</v>
      </c>
    </row>
    <row r="131" spans="2:65" s="12" customFormat="1">
      <c r="B131" s="151"/>
      <c r="D131" s="134" t="s">
        <v>258</v>
      </c>
      <c r="E131" s="152" t="s">
        <v>19</v>
      </c>
      <c r="F131" s="153" t="s">
        <v>376</v>
      </c>
      <c r="H131" s="154">
        <v>38.287999999999997</v>
      </c>
      <c r="I131" s="155"/>
      <c r="L131" s="151"/>
      <c r="M131" s="156"/>
      <c r="T131" s="157"/>
      <c r="AT131" s="152" t="s">
        <v>258</v>
      </c>
      <c r="AU131" s="152" t="s">
        <v>85</v>
      </c>
      <c r="AV131" s="12" t="s">
        <v>85</v>
      </c>
      <c r="AW131" s="12" t="s">
        <v>37</v>
      </c>
      <c r="AX131" s="12" t="s">
        <v>75</v>
      </c>
      <c r="AY131" s="152" t="s">
        <v>163</v>
      </c>
    </row>
    <row r="132" spans="2:65" s="12" customFormat="1">
      <c r="B132" s="151"/>
      <c r="D132" s="134" t="s">
        <v>258</v>
      </c>
      <c r="E132" s="152" t="s">
        <v>19</v>
      </c>
      <c r="F132" s="153" t="s">
        <v>378</v>
      </c>
      <c r="H132" s="154">
        <v>72.599999999999994</v>
      </c>
      <c r="I132" s="155"/>
      <c r="L132" s="151"/>
      <c r="M132" s="156"/>
      <c r="T132" s="157"/>
      <c r="AT132" s="152" t="s">
        <v>258</v>
      </c>
      <c r="AU132" s="152" t="s">
        <v>85</v>
      </c>
      <c r="AV132" s="12" t="s">
        <v>85</v>
      </c>
      <c r="AW132" s="12" t="s">
        <v>37</v>
      </c>
      <c r="AX132" s="12" t="s">
        <v>75</v>
      </c>
      <c r="AY132" s="152" t="s">
        <v>163</v>
      </c>
    </row>
    <row r="133" spans="2:65" s="12" customFormat="1">
      <c r="B133" s="151"/>
      <c r="D133" s="134" t="s">
        <v>258</v>
      </c>
      <c r="E133" s="152" t="s">
        <v>19</v>
      </c>
      <c r="F133" s="153" t="s">
        <v>260</v>
      </c>
      <c r="H133" s="154">
        <v>40</v>
      </c>
      <c r="I133" s="155"/>
      <c r="L133" s="151"/>
      <c r="M133" s="156"/>
      <c r="T133" s="157"/>
      <c r="AT133" s="152" t="s">
        <v>258</v>
      </c>
      <c r="AU133" s="152" t="s">
        <v>85</v>
      </c>
      <c r="AV133" s="12" t="s">
        <v>85</v>
      </c>
      <c r="AW133" s="12" t="s">
        <v>37</v>
      </c>
      <c r="AX133" s="12" t="s">
        <v>75</v>
      </c>
      <c r="AY133" s="152" t="s">
        <v>163</v>
      </c>
    </row>
    <row r="134" spans="2:65" s="13" customFormat="1">
      <c r="B134" s="158"/>
      <c r="D134" s="134" t="s">
        <v>258</v>
      </c>
      <c r="E134" s="159" t="s">
        <v>19</v>
      </c>
      <c r="F134" s="160" t="s">
        <v>261</v>
      </c>
      <c r="H134" s="161">
        <v>150.88799999999998</v>
      </c>
      <c r="I134" s="162"/>
      <c r="L134" s="158"/>
      <c r="M134" s="163"/>
      <c r="T134" s="164"/>
      <c r="AT134" s="159" t="s">
        <v>258</v>
      </c>
      <c r="AU134" s="159" t="s">
        <v>85</v>
      </c>
      <c r="AV134" s="13" t="s">
        <v>168</v>
      </c>
      <c r="AW134" s="13" t="s">
        <v>37</v>
      </c>
      <c r="AX134" s="13" t="s">
        <v>83</v>
      </c>
      <c r="AY134" s="159" t="s">
        <v>163</v>
      </c>
    </row>
    <row r="135" spans="2:65" s="12" customFormat="1">
      <c r="B135" s="151"/>
      <c r="D135" s="134" t="s">
        <v>258</v>
      </c>
      <c r="F135" s="153" t="s">
        <v>383</v>
      </c>
      <c r="H135" s="154">
        <v>301.77600000000001</v>
      </c>
      <c r="I135" s="155"/>
      <c r="L135" s="151"/>
      <c r="M135" s="156"/>
      <c r="T135" s="157"/>
      <c r="AT135" s="152" t="s">
        <v>258</v>
      </c>
      <c r="AU135" s="152" t="s">
        <v>85</v>
      </c>
      <c r="AV135" s="12" t="s">
        <v>85</v>
      </c>
      <c r="AW135" s="12" t="s">
        <v>4</v>
      </c>
      <c r="AX135" s="12" t="s">
        <v>83</v>
      </c>
      <c r="AY135" s="152" t="s">
        <v>163</v>
      </c>
    </row>
    <row r="136" spans="2:65" s="1" customFormat="1" ht="44.25" customHeight="1">
      <c r="B136" s="30"/>
      <c r="C136" s="120" t="s">
        <v>116</v>
      </c>
      <c r="D136" s="120" t="s">
        <v>164</v>
      </c>
      <c r="E136" s="121" t="s">
        <v>290</v>
      </c>
      <c r="F136" s="122" t="s">
        <v>291</v>
      </c>
      <c r="G136" s="123" t="s">
        <v>292</v>
      </c>
      <c r="H136" s="124">
        <v>316.86500000000001</v>
      </c>
      <c r="I136" s="125"/>
      <c r="J136" s="126">
        <f>ROUND(I136*H136,2)</f>
        <v>0</v>
      </c>
      <c r="K136" s="127"/>
      <c r="L136" s="30"/>
      <c r="M136" s="128" t="s">
        <v>19</v>
      </c>
      <c r="N136" s="129" t="s">
        <v>46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168</v>
      </c>
      <c r="AT136" s="132" t="s">
        <v>164</v>
      </c>
      <c r="AU136" s="132" t="s">
        <v>85</v>
      </c>
      <c r="AY136" s="15" t="s">
        <v>163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83</v>
      </c>
      <c r="BK136" s="133">
        <f>ROUND(I136*H136,2)</f>
        <v>0</v>
      </c>
      <c r="BL136" s="15" t="s">
        <v>168</v>
      </c>
      <c r="BM136" s="132" t="s">
        <v>385</v>
      </c>
    </row>
    <row r="137" spans="2:65" s="1" customFormat="1">
      <c r="B137" s="30"/>
      <c r="D137" s="149" t="s">
        <v>256</v>
      </c>
      <c r="F137" s="150" t="s">
        <v>294</v>
      </c>
      <c r="I137" s="136"/>
      <c r="L137" s="30"/>
      <c r="M137" s="137"/>
      <c r="T137" s="51"/>
      <c r="AT137" s="15" t="s">
        <v>256</v>
      </c>
      <c r="AU137" s="15" t="s">
        <v>85</v>
      </c>
    </row>
    <row r="138" spans="2:65" s="12" customFormat="1">
      <c r="B138" s="151"/>
      <c r="D138" s="134" t="s">
        <v>258</v>
      </c>
      <c r="E138" s="152" t="s">
        <v>19</v>
      </c>
      <c r="F138" s="153" t="s">
        <v>376</v>
      </c>
      <c r="H138" s="154">
        <v>38.287999999999997</v>
      </c>
      <c r="I138" s="155"/>
      <c r="L138" s="151"/>
      <c r="M138" s="156"/>
      <c r="T138" s="157"/>
      <c r="AT138" s="152" t="s">
        <v>258</v>
      </c>
      <c r="AU138" s="152" t="s">
        <v>85</v>
      </c>
      <c r="AV138" s="12" t="s">
        <v>85</v>
      </c>
      <c r="AW138" s="12" t="s">
        <v>37</v>
      </c>
      <c r="AX138" s="12" t="s">
        <v>75</v>
      </c>
      <c r="AY138" s="152" t="s">
        <v>163</v>
      </c>
    </row>
    <row r="139" spans="2:65" s="12" customFormat="1">
      <c r="B139" s="151"/>
      <c r="D139" s="134" t="s">
        <v>258</v>
      </c>
      <c r="E139" s="152" t="s">
        <v>19</v>
      </c>
      <c r="F139" s="153" t="s">
        <v>378</v>
      </c>
      <c r="H139" s="154">
        <v>72.599999999999994</v>
      </c>
      <c r="I139" s="155"/>
      <c r="L139" s="151"/>
      <c r="M139" s="156"/>
      <c r="T139" s="157"/>
      <c r="AT139" s="152" t="s">
        <v>258</v>
      </c>
      <c r="AU139" s="152" t="s">
        <v>85</v>
      </c>
      <c r="AV139" s="12" t="s">
        <v>85</v>
      </c>
      <c r="AW139" s="12" t="s">
        <v>37</v>
      </c>
      <c r="AX139" s="12" t="s">
        <v>75</v>
      </c>
      <c r="AY139" s="152" t="s">
        <v>163</v>
      </c>
    </row>
    <row r="140" spans="2:65" s="12" customFormat="1">
      <c r="B140" s="151"/>
      <c r="D140" s="134" t="s">
        <v>258</v>
      </c>
      <c r="E140" s="152" t="s">
        <v>19</v>
      </c>
      <c r="F140" s="153" t="s">
        <v>260</v>
      </c>
      <c r="H140" s="154">
        <v>40</v>
      </c>
      <c r="I140" s="155"/>
      <c r="L140" s="151"/>
      <c r="M140" s="156"/>
      <c r="T140" s="157"/>
      <c r="AT140" s="152" t="s">
        <v>258</v>
      </c>
      <c r="AU140" s="152" t="s">
        <v>85</v>
      </c>
      <c r="AV140" s="12" t="s">
        <v>85</v>
      </c>
      <c r="AW140" s="12" t="s">
        <v>37</v>
      </c>
      <c r="AX140" s="12" t="s">
        <v>75</v>
      </c>
      <c r="AY140" s="152" t="s">
        <v>163</v>
      </c>
    </row>
    <row r="141" spans="2:65" s="13" customFormat="1">
      <c r="B141" s="158"/>
      <c r="D141" s="134" t="s">
        <v>258</v>
      </c>
      <c r="E141" s="159" t="s">
        <v>19</v>
      </c>
      <c r="F141" s="160" t="s">
        <v>261</v>
      </c>
      <c r="H141" s="161">
        <v>150.88799999999998</v>
      </c>
      <c r="I141" s="162"/>
      <c r="L141" s="158"/>
      <c r="M141" s="163"/>
      <c r="T141" s="164"/>
      <c r="AT141" s="159" t="s">
        <v>258</v>
      </c>
      <c r="AU141" s="159" t="s">
        <v>85</v>
      </c>
      <c r="AV141" s="13" t="s">
        <v>168</v>
      </c>
      <c r="AW141" s="13" t="s">
        <v>37</v>
      </c>
      <c r="AX141" s="13" t="s">
        <v>83</v>
      </c>
      <c r="AY141" s="159" t="s">
        <v>163</v>
      </c>
    </row>
    <row r="142" spans="2:65" s="12" customFormat="1">
      <c r="B142" s="151"/>
      <c r="D142" s="134" t="s">
        <v>258</v>
      </c>
      <c r="F142" s="153" t="s">
        <v>386</v>
      </c>
      <c r="H142" s="154">
        <v>316.86500000000001</v>
      </c>
      <c r="I142" s="155"/>
      <c r="L142" s="151"/>
      <c r="M142" s="156"/>
      <c r="T142" s="157"/>
      <c r="AT142" s="152" t="s">
        <v>258</v>
      </c>
      <c r="AU142" s="152" t="s">
        <v>85</v>
      </c>
      <c r="AV142" s="12" t="s">
        <v>85</v>
      </c>
      <c r="AW142" s="12" t="s">
        <v>4</v>
      </c>
      <c r="AX142" s="12" t="s">
        <v>83</v>
      </c>
      <c r="AY142" s="152" t="s">
        <v>163</v>
      </c>
    </row>
    <row r="143" spans="2:65" s="1" customFormat="1" ht="37.9" customHeight="1">
      <c r="B143" s="30"/>
      <c r="C143" s="120" t="s">
        <v>119</v>
      </c>
      <c r="D143" s="120" t="s">
        <v>164</v>
      </c>
      <c r="E143" s="121" t="s">
        <v>286</v>
      </c>
      <c r="F143" s="122" t="s">
        <v>287</v>
      </c>
      <c r="G143" s="123" t="s">
        <v>254</v>
      </c>
      <c r="H143" s="124">
        <v>150.88800000000001</v>
      </c>
      <c r="I143" s="125"/>
      <c r="J143" s="126">
        <f>ROUND(I143*H143,2)</f>
        <v>0</v>
      </c>
      <c r="K143" s="127"/>
      <c r="L143" s="30"/>
      <c r="M143" s="128" t="s">
        <v>19</v>
      </c>
      <c r="N143" s="129" t="s">
        <v>46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168</v>
      </c>
      <c r="AT143" s="132" t="s">
        <v>164</v>
      </c>
      <c r="AU143" s="132" t="s">
        <v>85</v>
      </c>
      <c r="AY143" s="15" t="s">
        <v>163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83</v>
      </c>
      <c r="BK143" s="133">
        <f>ROUND(I143*H143,2)</f>
        <v>0</v>
      </c>
      <c r="BL143" s="15" t="s">
        <v>168</v>
      </c>
      <c r="BM143" s="132" t="s">
        <v>387</v>
      </c>
    </row>
    <row r="144" spans="2:65" s="1" customFormat="1">
      <c r="B144" s="30"/>
      <c r="D144" s="149" t="s">
        <v>256</v>
      </c>
      <c r="F144" s="150" t="s">
        <v>289</v>
      </c>
      <c r="I144" s="136"/>
      <c r="L144" s="30"/>
      <c r="M144" s="137"/>
      <c r="T144" s="51"/>
      <c r="AT144" s="15" t="s">
        <v>256</v>
      </c>
      <c r="AU144" s="15" t="s">
        <v>85</v>
      </c>
    </row>
    <row r="145" spans="2:65" s="12" customFormat="1">
      <c r="B145" s="151"/>
      <c r="D145" s="134" t="s">
        <v>258</v>
      </c>
      <c r="E145" s="152" t="s">
        <v>19</v>
      </c>
      <c r="F145" s="153" t="s">
        <v>376</v>
      </c>
      <c r="H145" s="154">
        <v>38.287999999999997</v>
      </c>
      <c r="I145" s="155"/>
      <c r="L145" s="151"/>
      <c r="M145" s="156"/>
      <c r="T145" s="157"/>
      <c r="AT145" s="152" t="s">
        <v>258</v>
      </c>
      <c r="AU145" s="152" t="s">
        <v>85</v>
      </c>
      <c r="AV145" s="12" t="s">
        <v>85</v>
      </c>
      <c r="AW145" s="12" t="s">
        <v>37</v>
      </c>
      <c r="AX145" s="12" t="s">
        <v>75</v>
      </c>
      <c r="AY145" s="152" t="s">
        <v>163</v>
      </c>
    </row>
    <row r="146" spans="2:65" s="12" customFormat="1">
      <c r="B146" s="151"/>
      <c r="D146" s="134" t="s">
        <v>258</v>
      </c>
      <c r="E146" s="152" t="s">
        <v>19</v>
      </c>
      <c r="F146" s="153" t="s">
        <v>378</v>
      </c>
      <c r="H146" s="154">
        <v>72.599999999999994</v>
      </c>
      <c r="I146" s="155"/>
      <c r="L146" s="151"/>
      <c r="M146" s="156"/>
      <c r="T146" s="157"/>
      <c r="AT146" s="152" t="s">
        <v>258</v>
      </c>
      <c r="AU146" s="152" t="s">
        <v>85</v>
      </c>
      <c r="AV146" s="12" t="s">
        <v>85</v>
      </c>
      <c r="AW146" s="12" t="s">
        <v>37</v>
      </c>
      <c r="AX146" s="12" t="s">
        <v>75</v>
      </c>
      <c r="AY146" s="152" t="s">
        <v>163</v>
      </c>
    </row>
    <row r="147" spans="2:65" s="12" customFormat="1">
      <c r="B147" s="151"/>
      <c r="D147" s="134" t="s">
        <v>258</v>
      </c>
      <c r="E147" s="152" t="s">
        <v>19</v>
      </c>
      <c r="F147" s="153" t="s">
        <v>260</v>
      </c>
      <c r="H147" s="154">
        <v>40</v>
      </c>
      <c r="I147" s="155"/>
      <c r="L147" s="151"/>
      <c r="M147" s="156"/>
      <c r="T147" s="157"/>
      <c r="AT147" s="152" t="s">
        <v>258</v>
      </c>
      <c r="AU147" s="152" t="s">
        <v>85</v>
      </c>
      <c r="AV147" s="12" t="s">
        <v>85</v>
      </c>
      <c r="AW147" s="12" t="s">
        <v>37</v>
      </c>
      <c r="AX147" s="12" t="s">
        <v>75</v>
      </c>
      <c r="AY147" s="152" t="s">
        <v>163</v>
      </c>
    </row>
    <row r="148" spans="2:65" s="13" customFormat="1">
      <c r="B148" s="158"/>
      <c r="D148" s="134" t="s">
        <v>258</v>
      </c>
      <c r="E148" s="159" t="s">
        <v>19</v>
      </c>
      <c r="F148" s="160" t="s">
        <v>261</v>
      </c>
      <c r="H148" s="161">
        <v>150.88799999999998</v>
      </c>
      <c r="I148" s="162"/>
      <c r="L148" s="158"/>
      <c r="M148" s="163"/>
      <c r="T148" s="164"/>
      <c r="AT148" s="159" t="s">
        <v>258</v>
      </c>
      <c r="AU148" s="159" t="s">
        <v>85</v>
      </c>
      <c r="AV148" s="13" t="s">
        <v>168</v>
      </c>
      <c r="AW148" s="13" t="s">
        <v>37</v>
      </c>
      <c r="AX148" s="13" t="s">
        <v>83</v>
      </c>
      <c r="AY148" s="159" t="s">
        <v>163</v>
      </c>
    </row>
    <row r="149" spans="2:65" s="1" customFormat="1" ht="49.15" customHeight="1">
      <c r="B149" s="30"/>
      <c r="C149" s="120" t="s">
        <v>122</v>
      </c>
      <c r="D149" s="120" t="s">
        <v>164</v>
      </c>
      <c r="E149" s="121" t="s">
        <v>296</v>
      </c>
      <c r="F149" s="122" t="s">
        <v>297</v>
      </c>
      <c r="G149" s="123" t="s">
        <v>298</v>
      </c>
      <c r="H149" s="124">
        <v>153.15</v>
      </c>
      <c r="I149" s="125"/>
      <c r="J149" s="126">
        <f>ROUND(I149*H149,2)</f>
        <v>0</v>
      </c>
      <c r="K149" s="127"/>
      <c r="L149" s="30"/>
      <c r="M149" s="128" t="s">
        <v>19</v>
      </c>
      <c r="N149" s="129" t="s">
        <v>46</v>
      </c>
      <c r="P149" s="130">
        <f>O149*H149</f>
        <v>0</v>
      </c>
      <c r="Q149" s="130">
        <v>0</v>
      </c>
      <c r="R149" s="130">
        <f>Q149*H149</f>
        <v>0</v>
      </c>
      <c r="S149" s="130">
        <v>0</v>
      </c>
      <c r="T149" s="131">
        <f>S149*H149</f>
        <v>0</v>
      </c>
      <c r="AR149" s="132" t="s">
        <v>168</v>
      </c>
      <c r="AT149" s="132" t="s">
        <v>164</v>
      </c>
      <c r="AU149" s="132" t="s">
        <v>85</v>
      </c>
      <c r="AY149" s="15" t="s">
        <v>163</v>
      </c>
      <c r="BE149" s="133">
        <f>IF(N149="základní",J149,0)</f>
        <v>0</v>
      </c>
      <c r="BF149" s="133">
        <f>IF(N149="snížená",J149,0)</f>
        <v>0</v>
      </c>
      <c r="BG149" s="133">
        <f>IF(N149="zákl. přenesená",J149,0)</f>
        <v>0</v>
      </c>
      <c r="BH149" s="133">
        <f>IF(N149="sníž. přenesená",J149,0)</f>
        <v>0</v>
      </c>
      <c r="BI149" s="133">
        <f>IF(N149="nulová",J149,0)</f>
        <v>0</v>
      </c>
      <c r="BJ149" s="15" t="s">
        <v>83</v>
      </c>
      <c r="BK149" s="133">
        <f>ROUND(I149*H149,2)</f>
        <v>0</v>
      </c>
      <c r="BL149" s="15" t="s">
        <v>168</v>
      </c>
      <c r="BM149" s="132" t="s">
        <v>388</v>
      </c>
    </row>
    <row r="150" spans="2:65" s="1" customFormat="1">
      <c r="B150" s="30"/>
      <c r="D150" s="149" t="s">
        <v>256</v>
      </c>
      <c r="F150" s="150" t="s">
        <v>300</v>
      </c>
      <c r="I150" s="136"/>
      <c r="L150" s="30"/>
      <c r="M150" s="137"/>
      <c r="T150" s="51"/>
      <c r="AT150" s="15" t="s">
        <v>256</v>
      </c>
      <c r="AU150" s="15" t="s">
        <v>85</v>
      </c>
    </row>
    <row r="151" spans="2:65" s="12" customFormat="1">
      <c r="B151" s="151"/>
      <c r="D151" s="134" t="s">
        <v>258</v>
      </c>
      <c r="E151" s="152" t="s">
        <v>19</v>
      </c>
      <c r="F151" s="153" t="s">
        <v>389</v>
      </c>
      <c r="H151" s="154">
        <v>153.15</v>
      </c>
      <c r="I151" s="155"/>
      <c r="L151" s="151"/>
      <c r="M151" s="156"/>
      <c r="T151" s="157"/>
      <c r="AT151" s="152" t="s">
        <v>258</v>
      </c>
      <c r="AU151" s="152" t="s">
        <v>85</v>
      </c>
      <c r="AV151" s="12" t="s">
        <v>85</v>
      </c>
      <c r="AW151" s="12" t="s">
        <v>37</v>
      </c>
      <c r="AX151" s="12" t="s">
        <v>75</v>
      </c>
      <c r="AY151" s="152" t="s">
        <v>163</v>
      </c>
    </row>
    <row r="152" spans="2:65" s="13" customFormat="1">
      <c r="B152" s="158"/>
      <c r="D152" s="134" t="s">
        <v>258</v>
      </c>
      <c r="E152" s="159" t="s">
        <v>19</v>
      </c>
      <c r="F152" s="160" t="s">
        <v>261</v>
      </c>
      <c r="H152" s="161">
        <v>153.15</v>
      </c>
      <c r="I152" s="162"/>
      <c r="L152" s="158"/>
      <c r="M152" s="163"/>
      <c r="T152" s="164"/>
      <c r="AT152" s="159" t="s">
        <v>258</v>
      </c>
      <c r="AU152" s="159" t="s">
        <v>85</v>
      </c>
      <c r="AV152" s="13" t="s">
        <v>168</v>
      </c>
      <c r="AW152" s="13" t="s">
        <v>37</v>
      </c>
      <c r="AX152" s="13" t="s">
        <v>83</v>
      </c>
      <c r="AY152" s="159" t="s">
        <v>163</v>
      </c>
    </row>
    <row r="153" spans="2:65" s="10" customFormat="1" ht="22.9" customHeight="1">
      <c r="B153" s="110"/>
      <c r="D153" s="111" t="s">
        <v>74</v>
      </c>
      <c r="E153" s="147" t="s">
        <v>168</v>
      </c>
      <c r="F153" s="147" t="s">
        <v>302</v>
      </c>
      <c r="I153" s="113"/>
      <c r="J153" s="148">
        <f>BK153</f>
        <v>0</v>
      </c>
      <c r="L153" s="110"/>
      <c r="M153" s="115"/>
      <c r="P153" s="116">
        <f>SUM(P154:P185)</f>
        <v>0</v>
      </c>
      <c r="R153" s="116">
        <f>SUM(R154:R185)</f>
        <v>880.08800630799999</v>
      </c>
      <c r="T153" s="117">
        <f>SUM(T154:T185)</f>
        <v>0</v>
      </c>
      <c r="AR153" s="111" t="s">
        <v>83</v>
      </c>
      <c r="AT153" s="118" t="s">
        <v>74</v>
      </c>
      <c r="AU153" s="118" t="s">
        <v>83</v>
      </c>
      <c r="AY153" s="111" t="s">
        <v>163</v>
      </c>
      <c r="BK153" s="119">
        <f>SUM(BK154:BK185)</f>
        <v>0</v>
      </c>
    </row>
    <row r="154" spans="2:65" s="1" customFormat="1" ht="33" customHeight="1">
      <c r="B154" s="30"/>
      <c r="C154" s="120" t="s">
        <v>125</v>
      </c>
      <c r="D154" s="120" t="s">
        <v>164</v>
      </c>
      <c r="E154" s="121" t="s">
        <v>390</v>
      </c>
      <c r="F154" s="122" t="s">
        <v>391</v>
      </c>
      <c r="G154" s="123" t="s">
        <v>298</v>
      </c>
      <c r="H154" s="124">
        <v>18.899999999999999</v>
      </c>
      <c r="I154" s="125"/>
      <c r="J154" s="126">
        <f>ROUND(I154*H154,2)</f>
        <v>0</v>
      </c>
      <c r="K154" s="127"/>
      <c r="L154" s="30"/>
      <c r="M154" s="128" t="s">
        <v>19</v>
      </c>
      <c r="N154" s="129" t="s">
        <v>46</v>
      </c>
      <c r="P154" s="130">
        <f>O154*H154</f>
        <v>0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168</v>
      </c>
      <c r="AT154" s="132" t="s">
        <v>164</v>
      </c>
      <c r="AU154" s="132" t="s">
        <v>85</v>
      </c>
      <c r="AY154" s="15" t="s">
        <v>163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83</v>
      </c>
      <c r="BK154" s="133">
        <f>ROUND(I154*H154,2)</f>
        <v>0</v>
      </c>
      <c r="BL154" s="15" t="s">
        <v>168</v>
      </c>
      <c r="BM154" s="132" t="s">
        <v>392</v>
      </c>
    </row>
    <row r="155" spans="2:65" s="1" customFormat="1">
      <c r="B155" s="30"/>
      <c r="D155" s="149" t="s">
        <v>256</v>
      </c>
      <c r="F155" s="150" t="s">
        <v>393</v>
      </c>
      <c r="I155" s="136"/>
      <c r="L155" s="30"/>
      <c r="M155" s="137"/>
      <c r="T155" s="51"/>
      <c r="AT155" s="15" t="s">
        <v>256</v>
      </c>
      <c r="AU155" s="15" t="s">
        <v>85</v>
      </c>
    </row>
    <row r="156" spans="2:65" s="12" customFormat="1">
      <c r="B156" s="151"/>
      <c r="D156" s="134" t="s">
        <v>258</v>
      </c>
      <c r="E156" s="152" t="s">
        <v>19</v>
      </c>
      <c r="F156" s="153" t="s">
        <v>394</v>
      </c>
      <c r="H156" s="154">
        <v>18.899999999999999</v>
      </c>
      <c r="I156" s="155"/>
      <c r="L156" s="151"/>
      <c r="M156" s="156"/>
      <c r="T156" s="157"/>
      <c r="AT156" s="152" t="s">
        <v>258</v>
      </c>
      <c r="AU156" s="152" t="s">
        <v>85</v>
      </c>
      <c r="AV156" s="12" t="s">
        <v>85</v>
      </c>
      <c r="AW156" s="12" t="s">
        <v>37</v>
      </c>
      <c r="AX156" s="12" t="s">
        <v>75</v>
      </c>
      <c r="AY156" s="152" t="s">
        <v>163</v>
      </c>
    </row>
    <row r="157" spans="2:65" s="13" customFormat="1">
      <c r="B157" s="158"/>
      <c r="D157" s="134" t="s">
        <v>258</v>
      </c>
      <c r="E157" s="159" t="s">
        <v>19</v>
      </c>
      <c r="F157" s="160" t="s">
        <v>261</v>
      </c>
      <c r="H157" s="161">
        <v>18.899999999999999</v>
      </c>
      <c r="I157" s="162"/>
      <c r="L157" s="158"/>
      <c r="M157" s="163"/>
      <c r="T157" s="164"/>
      <c r="AT157" s="159" t="s">
        <v>258</v>
      </c>
      <c r="AU157" s="159" t="s">
        <v>85</v>
      </c>
      <c r="AV157" s="13" t="s">
        <v>168</v>
      </c>
      <c r="AW157" s="13" t="s">
        <v>37</v>
      </c>
      <c r="AX157" s="13" t="s">
        <v>83</v>
      </c>
      <c r="AY157" s="159" t="s">
        <v>163</v>
      </c>
    </row>
    <row r="158" spans="2:65" s="1" customFormat="1" ht="55.5" customHeight="1">
      <c r="B158" s="30"/>
      <c r="C158" s="120" t="s">
        <v>128</v>
      </c>
      <c r="D158" s="120" t="s">
        <v>164</v>
      </c>
      <c r="E158" s="121" t="s">
        <v>303</v>
      </c>
      <c r="F158" s="122" t="s">
        <v>304</v>
      </c>
      <c r="G158" s="123" t="s">
        <v>298</v>
      </c>
      <c r="H158" s="124">
        <v>189.1</v>
      </c>
      <c r="I158" s="125"/>
      <c r="J158" s="126">
        <f>ROUND(I158*H158,2)</f>
        <v>0</v>
      </c>
      <c r="K158" s="127"/>
      <c r="L158" s="30"/>
      <c r="M158" s="128" t="s">
        <v>19</v>
      </c>
      <c r="N158" s="129" t="s">
        <v>46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168</v>
      </c>
      <c r="AT158" s="132" t="s">
        <v>164</v>
      </c>
      <c r="AU158" s="132" t="s">
        <v>85</v>
      </c>
      <c r="AY158" s="15" t="s">
        <v>163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83</v>
      </c>
      <c r="BK158" s="133">
        <f>ROUND(I158*H158,2)</f>
        <v>0</v>
      </c>
      <c r="BL158" s="15" t="s">
        <v>168</v>
      </c>
      <c r="BM158" s="132" t="s">
        <v>395</v>
      </c>
    </row>
    <row r="159" spans="2:65" s="1" customFormat="1">
      <c r="B159" s="30"/>
      <c r="D159" s="149" t="s">
        <v>256</v>
      </c>
      <c r="F159" s="150" t="s">
        <v>306</v>
      </c>
      <c r="I159" s="136"/>
      <c r="L159" s="30"/>
      <c r="M159" s="137"/>
      <c r="T159" s="51"/>
      <c r="AT159" s="15" t="s">
        <v>256</v>
      </c>
      <c r="AU159" s="15" t="s">
        <v>85</v>
      </c>
    </row>
    <row r="160" spans="2:65" s="12" customFormat="1">
      <c r="B160" s="151"/>
      <c r="D160" s="134" t="s">
        <v>258</v>
      </c>
      <c r="E160" s="152" t="s">
        <v>19</v>
      </c>
      <c r="F160" s="153" t="s">
        <v>378</v>
      </c>
      <c r="H160" s="154">
        <v>72.599999999999994</v>
      </c>
      <c r="I160" s="155"/>
      <c r="L160" s="151"/>
      <c r="M160" s="156"/>
      <c r="T160" s="157"/>
      <c r="AT160" s="152" t="s">
        <v>258</v>
      </c>
      <c r="AU160" s="152" t="s">
        <v>85</v>
      </c>
      <c r="AV160" s="12" t="s">
        <v>85</v>
      </c>
      <c r="AW160" s="12" t="s">
        <v>37</v>
      </c>
      <c r="AX160" s="12" t="s">
        <v>75</v>
      </c>
      <c r="AY160" s="152" t="s">
        <v>163</v>
      </c>
    </row>
    <row r="161" spans="2:65" s="12" customFormat="1">
      <c r="B161" s="151"/>
      <c r="D161" s="134" t="s">
        <v>258</v>
      </c>
      <c r="E161" s="152" t="s">
        <v>19</v>
      </c>
      <c r="F161" s="153" t="s">
        <v>396</v>
      </c>
      <c r="H161" s="154">
        <v>116.5</v>
      </c>
      <c r="I161" s="155"/>
      <c r="L161" s="151"/>
      <c r="M161" s="156"/>
      <c r="T161" s="157"/>
      <c r="AT161" s="152" t="s">
        <v>258</v>
      </c>
      <c r="AU161" s="152" t="s">
        <v>85</v>
      </c>
      <c r="AV161" s="12" t="s">
        <v>85</v>
      </c>
      <c r="AW161" s="12" t="s">
        <v>37</v>
      </c>
      <c r="AX161" s="12" t="s">
        <v>75</v>
      </c>
      <c r="AY161" s="152" t="s">
        <v>163</v>
      </c>
    </row>
    <row r="162" spans="2:65" s="13" customFormat="1">
      <c r="B162" s="158"/>
      <c r="D162" s="134" t="s">
        <v>258</v>
      </c>
      <c r="E162" s="159" t="s">
        <v>19</v>
      </c>
      <c r="F162" s="160" t="s">
        <v>261</v>
      </c>
      <c r="H162" s="161">
        <v>189.1</v>
      </c>
      <c r="I162" s="162"/>
      <c r="L162" s="158"/>
      <c r="M162" s="163"/>
      <c r="T162" s="164"/>
      <c r="AT162" s="159" t="s">
        <v>258</v>
      </c>
      <c r="AU162" s="159" t="s">
        <v>85</v>
      </c>
      <c r="AV162" s="13" t="s">
        <v>168</v>
      </c>
      <c r="AW162" s="13" t="s">
        <v>37</v>
      </c>
      <c r="AX162" s="13" t="s">
        <v>83</v>
      </c>
      <c r="AY162" s="159" t="s">
        <v>163</v>
      </c>
    </row>
    <row r="163" spans="2:65" s="1" customFormat="1" ht="49.15" customHeight="1">
      <c r="B163" s="30"/>
      <c r="C163" s="120" t="s">
        <v>8</v>
      </c>
      <c r="D163" s="120" t="s">
        <v>164</v>
      </c>
      <c r="E163" s="121" t="s">
        <v>308</v>
      </c>
      <c r="F163" s="122" t="s">
        <v>309</v>
      </c>
      <c r="G163" s="123" t="s">
        <v>254</v>
      </c>
      <c r="H163" s="124">
        <v>205.21</v>
      </c>
      <c r="I163" s="125"/>
      <c r="J163" s="126">
        <f>ROUND(I163*H163,2)</f>
        <v>0</v>
      </c>
      <c r="K163" s="127"/>
      <c r="L163" s="30"/>
      <c r="M163" s="128" t="s">
        <v>19</v>
      </c>
      <c r="N163" s="129" t="s">
        <v>46</v>
      </c>
      <c r="P163" s="130">
        <f>O163*H163</f>
        <v>0</v>
      </c>
      <c r="Q163" s="130">
        <v>2.0019999999999998</v>
      </c>
      <c r="R163" s="130">
        <f>Q163*H163</f>
        <v>410.83041999999995</v>
      </c>
      <c r="S163" s="130">
        <v>0</v>
      </c>
      <c r="T163" s="131">
        <f>S163*H163</f>
        <v>0</v>
      </c>
      <c r="AR163" s="132" t="s">
        <v>168</v>
      </c>
      <c r="AT163" s="132" t="s">
        <v>164</v>
      </c>
      <c r="AU163" s="132" t="s">
        <v>85</v>
      </c>
      <c r="AY163" s="15" t="s">
        <v>163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83</v>
      </c>
      <c r="BK163" s="133">
        <f>ROUND(I163*H163,2)</f>
        <v>0</v>
      </c>
      <c r="BL163" s="15" t="s">
        <v>168</v>
      </c>
      <c r="BM163" s="132" t="s">
        <v>397</v>
      </c>
    </row>
    <row r="164" spans="2:65" s="1" customFormat="1">
      <c r="B164" s="30"/>
      <c r="D164" s="149" t="s">
        <v>256</v>
      </c>
      <c r="F164" s="150" t="s">
        <v>311</v>
      </c>
      <c r="I164" s="136"/>
      <c r="L164" s="30"/>
      <c r="M164" s="137"/>
      <c r="T164" s="51"/>
      <c r="AT164" s="15" t="s">
        <v>256</v>
      </c>
      <c r="AU164" s="15" t="s">
        <v>85</v>
      </c>
    </row>
    <row r="165" spans="2:65" s="12" customFormat="1">
      <c r="B165" s="151"/>
      <c r="D165" s="134" t="s">
        <v>258</v>
      </c>
      <c r="E165" s="152" t="s">
        <v>19</v>
      </c>
      <c r="F165" s="153" t="s">
        <v>378</v>
      </c>
      <c r="H165" s="154">
        <v>72.599999999999994</v>
      </c>
      <c r="I165" s="155"/>
      <c r="L165" s="151"/>
      <c r="M165" s="156"/>
      <c r="T165" s="157"/>
      <c r="AT165" s="152" t="s">
        <v>258</v>
      </c>
      <c r="AU165" s="152" t="s">
        <v>85</v>
      </c>
      <c r="AV165" s="12" t="s">
        <v>85</v>
      </c>
      <c r="AW165" s="12" t="s">
        <v>37</v>
      </c>
      <c r="AX165" s="12" t="s">
        <v>75</v>
      </c>
      <c r="AY165" s="152" t="s">
        <v>163</v>
      </c>
    </row>
    <row r="166" spans="2:65" s="12" customFormat="1">
      <c r="B166" s="151"/>
      <c r="D166" s="134" t="s">
        <v>258</v>
      </c>
      <c r="E166" s="152" t="s">
        <v>19</v>
      </c>
      <c r="F166" s="153" t="s">
        <v>398</v>
      </c>
      <c r="H166" s="154">
        <v>132.61000000000001</v>
      </c>
      <c r="I166" s="155"/>
      <c r="L166" s="151"/>
      <c r="M166" s="156"/>
      <c r="T166" s="157"/>
      <c r="AT166" s="152" t="s">
        <v>258</v>
      </c>
      <c r="AU166" s="152" t="s">
        <v>85</v>
      </c>
      <c r="AV166" s="12" t="s">
        <v>85</v>
      </c>
      <c r="AW166" s="12" t="s">
        <v>37</v>
      </c>
      <c r="AX166" s="12" t="s">
        <v>75</v>
      </c>
      <c r="AY166" s="152" t="s">
        <v>163</v>
      </c>
    </row>
    <row r="167" spans="2:65" s="13" customFormat="1">
      <c r="B167" s="158"/>
      <c r="D167" s="134" t="s">
        <v>258</v>
      </c>
      <c r="E167" s="159" t="s">
        <v>19</v>
      </c>
      <c r="F167" s="160" t="s">
        <v>261</v>
      </c>
      <c r="H167" s="161">
        <v>205.21</v>
      </c>
      <c r="I167" s="162"/>
      <c r="L167" s="158"/>
      <c r="M167" s="163"/>
      <c r="T167" s="164"/>
      <c r="AT167" s="159" t="s">
        <v>258</v>
      </c>
      <c r="AU167" s="159" t="s">
        <v>85</v>
      </c>
      <c r="AV167" s="13" t="s">
        <v>168</v>
      </c>
      <c r="AW167" s="13" t="s">
        <v>37</v>
      </c>
      <c r="AX167" s="13" t="s">
        <v>83</v>
      </c>
      <c r="AY167" s="159" t="s">
        <v>163</v>
      </c>
    </row>
    <row r="168" spans="2:65" s="1" customFormat="1" ht="55.5" customHeight="1">
      <c r="B168" s="30"/>
      <c r="C168" s="120" t="s">
        <v>133</v>
      </c>
      <c r="D168" s="120" t="s">
        <v>164</v>
      </c>
      <c r="E168" s="121" t="s">
        <v>399</v>
      </c>
      <c r="F168" s="122" t="s">
        <v>400</v>
      </c>
      <c r="G168" s="123" t="s">
        <v>298</v>
      </c>
      <c r="H168" s="124">
        <v>18.899999999999999</v>
      </c>
      <c r="I168" s="125"/>
      <c r="J168" s="126">
        <f>ROUND(I168*H168,2)</f>
        <v>0</v>
      </c>
      <c r="K168" s="127"/>
      <c r="L168" s="30"/>
      <c r="M168" s="128" t="s">
        <v>19</v>
      </c>
      <c r="N168" s="129" t="s">
        <v>46</v>
      </c>
      <c r="P168" s="130">
        <f>O168*H168</f>
        <v>0</v>
      </c>
      <c r="Q168" s="130">
        <v>1.31484372</v>
      </c>
      <c r="R168" s="130">
        <f>Q168*H168</f>
        <v>24.850546307999998</v>
      </c>
      <c r="S168" s="130">
        <v>0</v>
      </c>
      <c r="T168" s="131">
        <f>S168*H168</f>
        <v>0</v>
      </c>
      <c r="AR168" s="132" t="s">
        <v>168</v>
      </c>
      <c r="AT168" s="132" t="s">
        <v>164</v>
      </c>
      <c r="AU168" s="132" t="s">
        <v>85</v>
      </c>
      <c r="AY168" s="15" t="s">
        <v>163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83</v>
      </c>
      <c r="BK168" s="133">
        <f>ROUND(I168*H168,2)</f>
        <v>0</v>
      </c>
      <c r="BL168" s="15" t="s">
        <v>168</v>
      </c>
      <c r="BM168" s="132" t="s">
        <v>401</v>
      </c>
    </row>
    <row r="169" spans="2:65" s="1" customFormat="1">
      <c r="B169" s="30"/>
      <c r="D169" s="149" t="s">
        <v>256</v>
      </c>
      <c r="F169" s="150" t="s">
        <v>402</v>
      </c>
      <c r="I169" s="136"/>
      <c r="L169" s="30"/>
      <c r="M169" s="137"/>
      <c r="T169" s="51"/>
      <c r="AT169" s="15" t="s">
        <v>256</v>
      </c>
      <c r="AU169" s="15" t="s">
        <v>85</v>
      </c>
    </row>
    <row r="170" spans="2:65" s="12" customFormat="1">
      <c r="B170" s="151"/>
      <c r="D170" s="134" t="s">
        <v>258</v>
      </c>
      <c r="E170" s="152" t="s">
        <v>19</v>
      </c>
      <c r="F170" s="153" t="s">
        <v>394</v>
      </c>
      <c r="H170" s="154">
        <v>18.899999999999999</v>
      </c>
      <c r="I170" s="155"/>
      <c r="L170" s="151"/>
      <c r="M170" s="156"/>
      <c r="T170" s="157"/>
      <c r="AT170" s="152" t="s">
        <v>258</v>
      </c>
      <c r="AU170" s="152" t="s">
        <v>85</v>
      </c>
      <c r="AV170" s="12" t="s">
        <v>85</v>
      </c>
      <c r="AW170" s="12" t="s">
        <v>37</v>
      </c>
      <c r="AX170" s="12" t="s">
        <v>75</v>
      </c>
      <c r="AY170" s="152" t="s">
        <v>163</v>
      </c>
    </row>
    <row r="171" spans="2:65" s="13" customFormat="1">
      <c r="B171" s="158"/>
      <c r="D171" s="134" t="s">
        <v>258</v>
      </c>
      <c r="E171" s="159" t="s">
        <v>19</v>
      </c>
      <c r="F171" s="160" t="s">
        <v>261</v>
      </c>
      <c r="H171" s="161">
        <v>18.899999999999999</v>
      </c>
      <c r="I171" s="162"/>
      <c r="L171" s="158"/>
      <c r="M171" s="163"/>
      <c r="T171" s="164"/>
      <c r="AT171" s="159" t="s">
        <v>258</v>
      </c>
      <c r="AU171" s="159" t="s">
        <v>85</v>
      </c>
      <c r="AV171" s="13" t="s">
        <v>168</v>
      </c>
      <c r="AW171" s="13" t="s">
        <v>37</v>
      </c>
      <c r="AX171" s="13" t="s">
        <v>83</v>
      </c>
      <c r="AY171" s="159" t="s">
        <v>163</v>
      </c>
    </row>
    <row r="172" spans="2:65" s="1" customFormat="1" ht="55.5" customHeight="1">
      <c r="B172" s="30"/>
      <c r="C172" s="120" t="s">
        <v>136</v>
      </c>
      <c r="D172" s="120" t="s">
        <v>164</v>
      </c>
      <c r="E172" s="121" t="s">
        <v>317</v>
      </c>
      <c r="F172" s="122" t="s">
        <v>318</v>
      </c>
      <c r="G172" s="123" t="s">
        <v>254</v>
      </c>
      <c r="H172" s="124">
        <v>165.488</v>
      </c>
      <c r="I172" s="125"/>
      <c r="J172" s="126">
        <f>ROUND(I172*H172,2)</f>
        <v>0</v>
      </c>
      <c r="K172" s="127"/>
      <c r="L172" s="30"/>
      <c r="M172" s="128" t="s">
        <v>19</v>
      </c>
      <c r="N172" s="129" t="s">
        <v>46</v>
      </c>
      <c r="P172" s="130">
        <f>O172*H172</f>
        <v>0</v>
      </c>
      <c r="Q172" s="130">
        <v>1.54</v>
      </c>
      <c r="R172" s="130">
        <f>Q172*H172</f>
        <v>254.85151999999999</v>
      </c>
      <c r="S172" s="130">
        <v>0</v>
      </c>
      <c r="T172" s="131">
        <f>S172*H172</f>
        <v>0</v>
      </c>
      <c r="AR172" s="132" t="s">
        <v>168</v>
      </c>
      <c r="AT172" s="132" t="s">
        <v>164</v>
      </c>
      <c r="AU172" s="132" t="s">
        <v>85</v>
      </c>
      <c r="AY172" s="15" t="s">
        <v>163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83</v>
      </c>
      <c r="BK172" s="133">
        <f>ROUND(I172*H172,2)</f>
        <v>0</v>
      </c>
      <c r="BL172" s="15" t="s">
        <v>168</v>
      </c>
      <c r="BM172" s="132" t="s">
        <v>403</v>
      </c>
    </row>
    <row r="173" spans="2:65" s="1" customFormat="1">
      <c r="B173" s="30"/>
      <c r="D173" s="149" t="s">
        <v>256</v>
      </c>
      <c r="F173" s="150" t="s">
        <v>320</v>
      </c>
      <c r="I173" s="136"/>
      <c r="L173" s="30"/>
      <c r="M173" s="137"/>
      <c r="T173" s="51"/>
      <c r="AT173" s="15" t="s">
        <v>256</v>
      </c>
      <c r="AU173" s="15" t="s">
        <v>85</v>
      </c>
    </row>
    <row r="174" spans="2:65" s="12" customFormat="1">
      <c r="B174" s="151"/>
      <c r="D174" s="134" t="s">
        <v>258</v>
      </c>
      <c r="E174" s="152" t="s">
        <v>19</v>
      </c>
      <c r="F174" s="153" t="s">
        <v>376</v>
      </c>
      <c r="H174" s="154">
        <v>38.287999999999997</v>
      </c>
      <c r="I174" s="155"/>
      <c r="L174" s="151"/>
      <c r="M174" s="156"/>
      <c r="T174" s="157"/>
      <c r="AT174" s="152" t="s">
        <v>258</v>
      </c>
      <c r="AU174" s="152" t="s">
        <v>85</v>
      </c>
      <c r="AV174" s="12" t="s">
        <v>85</v>
      </c>
      <c r="AW174" s="12" t="s">
        <v>37</v>
      </c>
      <c r="AX174" s="12" t="s">
        <v>75</v>
      </c>
      <c r="AY174" s="152" t="s">
        <v>163</v>
      </c>
    </row>
    <row r="175" spans="2:65" s="12" customFormat="1">
      <c r="B175" s="151"/>
      <c r="D175" s="134" t="s">
        <v>258</v>
      </c>
      <c r="E175" s="152" t="s">
        <v>19</v>
      </c>
      <c r="F175" s="153" t="s">
        <v>404</v>
      </c>
      <c r="H175" s="154">
        <v>127.2</v>
      </c>
      <c r="I175" s="155"/>
      <c r="L175" s="151"/>
      <c r="M175" s="156"/>
      <c r="T175" s="157"/>
      <c r="AT175" s="152" t="s">
        <v>258</v>
      </c>
      <c r="AU175" s="152" t="s">
        <v>85</v>
      </c>
      <c r="AV175" s="12" t="s">
        <v>85</v>
      </c>
      <c r="AW175" s="12" t="s">
        <v>37</v>
      </c>
      <c r="AX175" s="12" t="s">
        <v>75</v>
      </c>
      <c r="AY175" s="152" t="s">
        <v>163</v>
      </c>
    </row>
    <row r="176" spans="2:65" s="13" customFormat="1">
      <c r="B176" s="158"/>
      <c r="D176" s="134" t="s">
        <v>258</v>
      </c>
      <c r="E176" s="159" t="s">
        <v>19</v>
      </c>
      <c r="F176" s="160" t="s">
        <v>261</v>
      </c>
      <c r="H176" s="161">
        <v>165.488</v>
      </c>
      <c r="I176" s="162"/>
      <c r="L176" s="158"/>
      <c r="M176" s="163"/>
      <c r="T176" s="164"/>
      <c r="AT176" s="159" t="s">
        <v>258</v>
      </c>
      <c r="AU176" s="159" t="s">
        <v>85</v>
      </c>
      <c r="AV176" s="13" t="s">
        <v>168</v>
      </c>
      <c r="AW176" s="13" t="s">
        <v>37</v>
      </c>
      <c r="AX176" s="13" t="s">
        <v>83</v>
      </c>
      <c r="AY176" s="159" t="s">
        <v>163</v>
      </c>
    </row>
    <row r="177" spans="2:65" s="1" customFormat="1" ht="24.2" customHeight="1">
      <c r="B177" s="30"/>
      <c r="C177" s="120" t="s">
        <v>405</v>
      </c>
      <c r="D177" s="120" t="s">
        <v>164</v>
      </c>
      <c r="E177" s="121" t="s">
        <v>323</v>
      </c>
      <c r="F177" s="122" t="s">
        <v>324</v>
      </c>
      <c r="G177" s="123" t="s">
        <v>254</v>
      </c>
      <c r="H177" s="124">
        <v>123.08799999999999</v>
      </c>
      <c r="I177" s="125"/>
      <c r="J177" s="126">
        <f>ROUND(I177*H177,2)</f>
        <v>0</v>
      </c>
      <c r="K177" s="127"/>
      <c r="L177" s="30"/>
      <c r="M177" s="128" t="s">
        <v>19</v>
      </c>
      <c r="N177" s="129" t="s">
        <v>46</v>
      </c>
      <c r="P177" s="130">
        <f>O177*H177</f>
        <v>0</v>
      </c>
      <c r="Q177" s="130">
        <v>1.54</v>
      </c>
      <c r="R177" s="130">
        <f>Q177*H177</f>
        <v>189.55552</v>
      </c>
      <c r="S177" s="130">
        <v>0</v>
      </c>
      <c r="T177" s="131">
        <f>S177*H177</f>
        <v>0</v>
      </c>
      <c r="AR177" s="132" t="s">
        <v>168</v>
      </c>
      <c r="AT177" s="132" t="s">
        <v>164</v>
      </c>
      <c r="AU177" s="132" t="s">
        <v>85</v>
      </c>
      <c r="AY177" s="15" t="s">
        <v>163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5" t="s">
        <v>83</v>
      </c>
      <c r="BK177" s="133">
        <f>ROUND(I177*H177,2)</f>
        <v>0</v>
      </c>
      <c r="BL177" s="15" t="s">
        <v>168</v>
      </c>
      <c r="BM177" s="132" t="s">
        <v>406</v>
      </c>
    </row>
    <row r="178" spans="2:65" s="1" customFormat="1" ht="78">
      <c r="B178" s="30"/>
      <c r="D178" s="134" t="s">
        <v>170</v>
      </c>
      <c r="F178" s="135" t="s">
        <v>326</v>
      </c>
      <c r="I178" s="136"/>
      <c r="L178" s="30"/>
      <c r="M178" s="137"/>
      <c r="T178" s="51"/>
      <c r="AT178" s="15" t="s">
        <v>170</v>
      </c>
      <c r="AU178" s="15" t="s">
        <v>85</v>
      </c>
    </row>
    <row r="179" spans="2:65" s="12" customFormat="1">
      <c r="B179" s="151"/>
      <c r="D179" s="134" t="s">
        <v>258</v>
      </c>
      <c r="E179" s="152" t="s">
        <v>19</v>
      </c>
      <c r="F179" s="153" t="s">
        <v>376</v>
      </c>
      <c r="H179" s="154">
        <v>38.287999999999997</v>
      </c>
      <c r="I179" s="155"/>
      <c r="L179" s="151"/>
      <c r="M179" s="156"/>
      <c r="T179" s="157"/>
      <c r="AT179" s="152" t="s">
        <v>258</v>
      </c>
      <c r="AU179" s="152" t="s">
        <v>85</v>
      </c>
      <c r="AV179" s="12" t="s">
        <v>85</v>
      </c>
      <c r="AW179" s="12" t="s">
        <v>37</v>
      </c>
      <c r="AX179" s="12" t="s">
        <v>75</v>
      </c>
      <c r="AY179" s="152" t="s">
        <v>163</v>
      </c>
    </row>
    <row r="180" spans="2:65" s="12" customFormat="1">
      <c r="B180" s="151"/>
      <c r="D180" s="134" t="s">
        <v>258</v>
      </c>
      <c r="E180" s="152" t="s">
        <v>19</v>
      </c>
      <c r="F180" s="153" t="s">
        <v>407</v>
      </c>
      <c r="H180" s="154">
        <v>84.8</v>
      </c>
      <c r="I180" s="155"/>
      <c r="L180" s="151"/>
      <c r="M180" s="156"/>
      <c r="T180" s="157"/>
      <c r="AT180" s="152" t="s">
        <v>258</v>
      </c>
      <c r="AU180" s="152" t="s">
        <v>85</v>
      </c>
      <c r="AV180" s="12" t="s">
        <v>85</v>
      </c>
      <c r="AW180" s="12" t="s">
        <v>37</v>
      </c>
      <c r="AX180" s="12" t="s">
        <v>75</v>
      </c>
      <c r="AY180" s="152" t="s">
        <v>163</v>
      </c>
    </row>
    <row r="181" spans="2:65" s="13" customFormat="1">
      <c r="B181" s="158"/>
      <c r="D181" s="134" t="s">
        <v>258</v>
      </c>
      <c r="E181" s="159" t="s">
        <v>19</v>
      </c>
      <c r="F181" s="160" t="s">
        <v>261</v>
      </c>
      <c r="H181" s="161">
        <v>123.08799999999999</v>
      </c>
      <c r="I181" s="162"/>
      <c r="L181" s="158"/>
      <c r="M181" s="163"/>
      <c r="T181" s="164"/>
      <c r="AT181" s="159" t="s">
        <v>258</v>
      </c>
      <c r="AU181" s="159" t="s">
        <v>85</v>
      </c>
      <c r="AV181" s="13" t="s">
        <v>168</v>
      </c>
      <c r="AW181" s="13" t="s">
        <v>37</v>
      </c>
      <c r="AX181" s="13" t="s">
        <v>83</v>
      </c>
      <c r="AY181" s="159" t="s">
        <v>163</v>
      </c>
    </row>
    <row r="182" spans="2:65" s="1" customFormat="1" ht="49.15" customHeight="1">
      <c r="B182" s="30"/>
      <c r="C182" s="120" t="s">
        <v>408</v>
      </c>
      <c r="D182" s="120" t="s">
        <v>164</v>
      </c>
      <c r="E182" s="121" t="s">
        <v>409</v>
      </c>
      <c r="F182" s="122" t="s">
        <v>410</v>
      </c>
      <c r="G182" s="123" t="s">
        <v>298</v>
      </c>
      <c r="H182" s="124">
        <v>12.84</v>
      </c>
      <c r="I182" s="125"/>
      <c r="J182" s="126">
        <f>ROUND(I182*H182,2)</f>
        <v>0</v>
      </c>
      <c r="K182" s="127"/>
      <c r="L182" s="30"/>
      <c r="M182" s="128" t="s">
        <v>19</v>
      </c>
      <c r="N182" s="129" t="s">
        <v>46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168</v>
      </c>
      <c r="AT182" s="132" t="s">
        <v>164</v>
      </c>
      <c r="AU182" s="132" t="s">
        <v>85</v>
      </c>
      <c r="AY182" s="15" t="s">
        <v>163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83</v>
      </c>
      <c r="BK182" s="133">
        <f>ROUND(I182*H182,2)</f>
        <v>0</v>
      </c>
      <c r="BL182" s="15" t="s">
        <v>168</v>
      </c>
      <c r="BM182" s="132" t="s">
        <v>411</v>
      </c>
    </row>
    <row r="183" spans="2:65" s="1" customFormat="1" ht="19.5">
      <c r="B183" s="30"/>
      <c r="D183" s="134" t="s">
        <v>170</v>
      </c>
      <c r="F183" s="135" t="s">
        <v>412</v>
      </c>
      <c r="I183" s="136"/>
      <c r="L183" s="30"/>
      <c r="M183" s="137"/>
      <c r="T183" s="51"/>
      <c r="AT183" s="15" t="s">
        <v>170</v>
      </c>
      <c r="AU183" s="15" t="s">
        <v>85</v>
      </c>
    </row>
    <row r="184" spans="2:65" s="12" customFormat="1">
      <c r="B184" s="151"/>
      <c r="D184" s="134" t="s">
        <v>258</v>
      </c>
      <c r="E184" s="152" t="s">
        <v>19</v>
      </c>
      <c r="F184" s="153" t="s">
        <v>413</v>
      </c>
      <c r="H184" s="154">
        <v>12.84</v>
      </c>
      <c r="I184" s="155"/>
      <c r="L184" s="151"/>
      <c r="M184" s="156"/>
      <c r="T184" s="157"/>
      <c r="AT184" s="152" t="s">
        <v>258</v>
      </c>
      <c r="AU184" s="152" t="s">
        <v>85</v>
      </c>
      <c r="AV184" s="12" t="s">
        <v>85</v>
      </c>
      <c r="AW184" s="12" t="s">
        <v>37</v>
      </c>
      <c r="AX184" s="12" t="s">
        <v>75</v>
      </c>
      <c r="AY184" s="152" t="s">
        <v>163</v>
      </c>
    </row>
    <row r="185" spans="2:65" s="13" customFormat="1">
      <c r="B185" s="158"/>
      <c r="D185" s="134" t="s">
        <v>258</v>
      </c>
      <c r="E185" s="159" t="s">
        <v>19</v>
      </c>
      <c r="F185" s="160" t="s">
        <v>261</v>
      </c>
      <c r="H185" s="161">
        <v>12.84</v>
      </c>
      <c r="I185" s="162"/>
      <c r="L185" s="158"/>
      <c r="M185" s="163"/>
      <c r="T185" s="164"/>
      <c r="AT185" s="159" t="s">
        <v>258</v>
      </c>
      <c r="AU185" s="159" t="s">
        <v>85</v>
      </c>
      <c r="AV185" s="13" t="s">
        <v>168</v>
      </c>
      <c r="AW185" s="13" t="s">
        <v>37</v>
      </c>
      <c r="AX185" s="13" t="s">
        <v>83</v>
      </c>
      <c r="AY185" s="159" t="s">
        <v>163</v>
      </c>
    </row>
    <row r="186" spans="2:65" s="10" customFormat="1" ht="22.9" customHeight="1">
      <c r="B186" s="110"/>
      <c r="D186" s="111" t="s">
        <v>74</v>
      </c>
      <c r="E186" s="147" t="s">
        <v>204</v>
      </c>
      <c r="F186" s="147" t="s">
        <v>414</v>
      </c>
      <c r="I186" s="113"/>
      <c r="J186" s="148">
        <f>BK186</f>
        <v>0</v>
      </c>
      <c r="L186" s="110"/>
      <c r="M186" s="115"/>
      <c r="P186" s="116">
        <f>SUM(P187:P207)</f>
        <v>0</v>
      </c>
      <c r="R186" s="116">
        <f>SUM(R187:R207)</f>
        <v>4.9243319999999997</v>
      </c>
      <c r="T186" s="117">
        <f>SUM(T187:T207)</f>
        <v>1.9277999999999997</v>
      </c>
      <c r="AR186" s="111" t="s">
        <v>83</v>
      </c>
      <c r="AT186" s="118" t="s">
        <v>74</v>
      </c>
      <c r="AU186" s="118" t="s">
        <v>83</v>
      </c>
      <c r="AY186" s="111" t="s">
        <v>163</v>
      </c>
      <c r="BK186" s="119">
        <f>SUM(BK187:BK207)</f>
        <v>0</v>
      </c>
    </row>
    <row r="187" spans="2:65" s="1" customFormat="1" ht="66.75" customHeight="1">
      <c r="B187" s="30"/>
      <c r="C187" s="120" t="s">
        <v>415</v>
      </c>
      <c r="D187" s="120" t="s">
        <v>164</v>
      </c>
      <c r="E187" s="121" t="s">
        <v>416</v>
      </c>
      <c r="F187" s="122" t="s">
        <v>417</v>
      </c>
      <c r="G187" s="123" t="s">
        <v>298</v>
      </c>
      <c r="H187" s="124">
        <v>107.1</v>
      </c>
      <c r="I187" s="125"/>
      <c r="J187" s="126">
        <f>ROUND(I187*H187,2)</f>
        <v>0</v>
      </c>
      <c r="K187" s="127"/>
      <c r="L187" s="30"/>
      <c r="M187" s="128" t="s">
        <v>19</v>
      </c>
      <c r="N187" s="129" t="s">
        <v>46</v>
      </c>
      <c r="P187" s="130">
        <f>O187*H187</f>
        <v>0</v>
      </c>
      <c r="Q187" s="130">
        <v>0</v>
      </c>
      <c r="R187" s="130">
        <f>Q187*H187</f>
        <v>0</v>
      </c>
      <c r="S187" s="130">
        <v>1.7999999999999999E-2</v>
      </c>
      <c r="T187" s="131">
        <f>S187*H187</f>
        <v>1.9277999999999997</v>
      </c>
      <c r="AR187" s="132" t="s">
        <v>168</v>
      </c>
      <c r="AT187" s="132" t="s">
        <v>164</v>
      </c>
      <c r="AU187" s="132" t="s">
        <v>85</v>
      </c>
      <c r="AY187" s="15" t="s">
        <v>163</v>
      </c>
      <c r="BE187" s="133">
        <f>IF(N187="základní",J187,0)</f>
        <v>0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83</v>
      </c>
      <c r="BK187" s="133">
        <f>ROUND(I187*H187,2)</f>
        <v>0</v>
      </c>
      <c r="BL187" s="15" t="s">
        <v>168</v>
      </c>
      <c r="BM187" s="132" t="s">
        <v>418</v>
      </c>
    </row>
    <row r="188" spans="2:65" s="1" customFormat="1">
      <c r="B188" s="30"/>
      <c r="D188" s="149" t="s">
        <v>256</v>
      </c>
      <c r="F188" s="150" t="s">
        <v>419</v>
      </c>
      <c r="I188" s="136"/>
      <c r="L188" s="30"/>
      <c r="M188" s="137"/>
      <c r="T188" s="51"/>
      <c r="AT188" s="15" t="s">
        <v>256</v>
      </c>
      <c r="AU188" s="15" t="s">
        <v>85</v>
      </c>
    </row>
    <row r="189" spans="2:65" s="12" customFormat="1">
      <c r="B189" s="151"/>
      <c r="D189" s="134" t="s">
        <v>258</v>
      </c>
      <c r="E189" s="152" t="s">
        <v>19</v>
      </c>
      <c r="F189" s="153" t="s">
        <v>420</v>
      </c>
      <c r="H189" s="154">
        <v>107.1</v>
      </c>
      <c r="I189" s="155"/>
      <c r="L189" s="151"/>
      <c r="M189" s="156"/>
      <c r="T189" s="157"/>
      <c r="AT189" s="152" t="s">
        <v>258</v>
      </c>
      <c r="AU189" s="152" t="s">
        <v>85</v>
      </c>
      <c r="AV189" s="12" t="s">
        <v>85</v>
      </c>
      <c r="AW189" s="12" t="s">
        <v>37</v>
      </c>
      <c r="AX189" s="12" t="s">
        <v>75</v>
      </c>
      <c r="AY189" s="152" t="s">
        <v>163</v>
      </c>
    </row>
    <row r="190" spans="2:65" s="13" customFormat="1">
      <c r="B190" s="158"/>
      <c r="D190" s="134" t="s">
        <v>258</v>
      </c>
      <c r="E190" s="159" t="s">
        <v>19</v>
      </c>
      <c r="F190" s="160" t="s">
        <v>261</v>
      </c>
      <c r="H190" s="161">
        <v>107.1</v>
      </c>
      <c r="I190" s="162"/>
      <c r="L190" s="158"/>
      <c r="M190" s="163"/>
      <c r="T190" s="164"/>
      <c r="AT190" s="159" t="s">
        <v>258</v>
      </c>
      <c r="AU190" s="159" t="s">
        <v>85</v>
      </c>
      <c r="AV190" s="13" t="s">
        <v>168</v>
      </c>
      <c r="AW190" s="13" t="s">
        <v>37</v>
      </c>
      <c r="AX190" s="13" t="s">
        <v>83</v>
      </c>
      <c r="AY190" s="159" t="s">
        <v>163</v>
      </c>
    </row>
    <row r="191" spans="2:65" s="1" customFormat="1" ht="24.2" customHeight="1">
      <c r="B191" s="30"/>
      <c r="C191" s="120" t="s">
        <v>7</v>
      </c>
      <c r="D191" s="120" t="s">
        <v>164</v>
      </c>
      <c r="E191" s="121" t="s">
        <v>421</v>
      </c>
      <c r="F191" s="122" t="s">
        <v>422</v>
      </c>
      <c r="G191" s="123" t="s">
        <v>298</v>
      </c>
      <c r="H191" s="124">
        <v>252</v>
      </c>
      <c r="I191" s="125"/>
      <c r="J191" s="126">
        <f>ROUND(I191*H191,2)</f>
        <v>0</v>
      </c>
      <c r="K191" s="127"/>
      <c r="L191" s="30"/>
      <c r="M191" s="128" t="s">
        <v>19</v>
      </c>
      <c r="N191" s="129" t="s">
        <v>46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168</v>
      </c>
      <c r="AT191" s="132" t="s">
        <v>164</v>
      </c>
      <c r="AU191" s="132" t="s">
        <v>85</v>
      </c>
      <c r="AY191" s="15" t="s">
        <v>163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15" t="s">
        <v>83</v>
      </c>
      <c r="BK191" s="133">
        <f>ROUND(I191*H191,2)</f>
        <v>0</v>
      </c>
      <c r="BL191" s="15" t="s">
        <v>168</v>
      </c>
      <c r="BM191" s="132" t="s">
        <v>423</v>
      </c>
    </row>
    <row r="192" spans="2:65" s="1" customFormat="1">
      <c r="B192" s="30"/>
      <c r="D192" s="149" t="s">
        <v>256</v>
      </c>
      <c r="F192" s="150" t="s">
        <v>424</v>
      </c>
      <c r="I192" s="136"/>
      <c r="L192" s="30"/>
      <c r="M192" s="137"/>
      <c r="T192" s="51"/>
      <c r="AT192" s="15" t="s">
        <v>256</v>
      </c>
      <c r="AU192" s="15" t="s">
        <v>85</v>
      </c>
    </row>
    <row r="193" spans="2:65" s="1" customFormat="1" ht="29.25">
      <c r="B193" s="30"/>
      <c r="D193" s="134" t="s">
        <v>170</v>
      </c>
      <c r="F193" s="135" t="s">
        <v>425</v>
      </c>
      <c r="I193" s="136"/>
      <c r="L193" s="30"/>
      <c r="M193" s="137"/>
      <c r="T193" s="51"/>
      <c r="AT193" s="15" t="s">
        <v>170</v>
      </c>
      <c r="AU193" s="15" t="s">
        <v>85</v>
      </c>
    </row>
    <row r="194" spans="2:65" s="12" customFormat="1">
      <c r="B194" s="151"/>
      <c r="D194" s="134" t="s">
        <v>258</v>
      </c>
      <c r="E194" s="152" t="s">
        <v>19</v>
      </c>
      <c r="F194" s="153" t="s">
        <v>426</v>
      </c>
      <c r="H194" s="154">
        <v>252</v>
      </c>
      <c r="I194" s="155"/>
      <c r="L194" s="151"/>
      <c r="M194" s="156"/>
      <c r="T194" s="157"/>
      <c r="AT194" s="152" t="s">
        <v>258</v>
      </c>
      <c r="AU194" s="152" t="s">
        <v>85</v>
      </c>
      <c r="AV194" s="12" t="s">
        <v>85</v>
      </c>
      <c r="AW194" s="12" t="s">
        <v>37</v>
      </c>
      <c r="AX194" s="12" t="s">
        <v>75</v>
      </c>
      <c r="AY194" s="152" t="s">
        <v>163</v>
      </c>
    </row>
    <row r="195" spans="2:65" s="13" customFormat="1">
      <c r="B195" s="158"/>
      <c r="D195" s="134" t="s">
        <v>258</v>
      </c>
      <c r="E195" s="159" t="s">
        <v>19</v>
      </c>
      <c r="F195" s="160" t="s">
        <v>261</v>
      </c>
      <c r="H195" s="161">
        <v>252</v>
      </c>
      <c r="I195" s="162"/>
      <c r="L195" s="158"/>
      <c r="M195" s="163"/>
      <c r="T195" s="164"/>
      <c r="AT195" s="159" t="s">
        <v>258</v>
      </c>
      <c r="AU195" s="159" t="s">
        <v>85</v>
      </c>
      <c r="AV195" s="13" t="s">
        <v>168</v>
      </c>
      <c r="AW195" s="13" t="s">
        <v>37</v>
      </c>
      <c r="AX195" s="13" t="s">
        <v>83</v>
      </c>
      <c r="AY195" s="159" t="s">
        <v>163</v>
      </c>
    </row>
    <row r="196" spans="2:65" s="1" customFormat="1" ht="37.9" customHeight="1">
      <c r="B196" s="30"/>
      <c r="C196" s="120" t="s">
        <v>427</v>
      </c>
      <c r="D196" s="120" t="s">
        <v>164</v>
      </c>
      <c r="E196" s="121" t="s">
        <v>428</v>
      </c>
      <c r="F196" s="122" t="s">
        <v>429</v>
      </c>
      <c r="G196" s="123" t="s">
        <v>298</v>
      </c>
      <c r="H196" s="124">
        <v>126</v>
      </c>
      <c r="I196" s="125"/>
      <c r="J196" s="126">
        <f>ROUND(I196*H196,2)</f>
        <v>0</v>
      </c>
      <c r="K196" s="127"/>
      <c r="L196" s="30"/>
      <c r="M196" s="128" t="s">
        <v>19</v>
      </c>
      <c r="N196" s="129" t="s">
        <v>46</v>
      </c>
      <c r="P196" s="130">
        <f>O196*H196</f>
        <v>0</v>
      </c>
      <c r="Q196" s="130">
        <v>3.9081999999999999E-2</v>
      </c>
      <c r="R196" s="130">
        <f>Q196*H196</f>
        <v>4.9243319999999997</v>
      </c>
      <c r="S196" s="130">
        <v>0</v>
      </c>
      <c r="T196" s="131">
        <f>S196*H196</f>
        <v>0</v>
      </c>
      <c r="AR196" s="132" t="s">
        <v>168</v>
      </c>
      <c r="AT196" s="132" t="s">
        <v>164</v>
      </c>
      <c r="AU196" s="132" t="s">
        <v>85</v>
      </c>
      <c r="AY196" s="15" t="s">
        <v>163</v>
      </c>
      <c r="BE196" s="133">
        <f>IF(N196="základní",J196,0)</f>
        <v>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83</v>
      </c>
      <c r="BK196" s="133">
        <f>ROUND(I196*H196,2)</f>
        <v>0</v>
      </c>
      <c r="BL196" s="15" t="s">
        <v>168</v>
      </c>
      <c r="BM196" s="132" t="s">
        <v>430</v>
      </c>
    </row>
    <row r="197" spans="2:65" s="1" customFormat="1">
      <c r="B197" s="30"/>
      <c r="D197" s="149" t="s">
        <v>256</v>
      </c>
      <c r="F197" s="150" t="s">
        <v>431</v>
      </c>
      <c r="I197" s="136"/>
      <c r="L197" s="30"/>
      <c r="M197" s="137"/>
      <c r="T197" s="51"/>
      <c r="AT197" s="15" t="s">
        <v>256</v>
      </c>
      <c r="AU197" s="15" t="s">
        <v>85</v>
      </c>
    </row>
    <row r="198" spans="2:65" s="12" customFormat="1">
      <c r="B198" s="151"/>
      <c r="D198" s="134" t="s">
        <v>258</v>
      </c>
      <c r="E198" s="152" t="s">
        <v>19</v>
      </c>
      <c r="F198" s="153" t="s">
        <v>432</v>
      </c>
      <c r="H198" s="154">
        <v>126</v>
      </c>
      <c r="I198" s="155"/>
      <c r="L198" s="151"/>
      <c r="M198" s="156"/>
      <c r="T198" s="157"/>
      <c r="AT198" s="152" t="s">
        <v>258</v>
      </c>
      <c r="AU198" s="152" t="s">
        <v>85</v>
      </c>
      <c r="AV198" s="12" t="s">
        <v>85</v>
      </c>
      <c r="AW198" s="12" t="s">
        <v>37</v>
      </c>
      <c r="AX198" s="12" t="s">
        <v>75</v>
      </c>
      <c r="AY198" s="152" t="s">
        <v>163</v>
      </c>
    </row>
    <row r="199" spans="2:65" s="13" customFormat="1">
      <c r="B199" s="158"/>
      <c r="D199" s="134" t="s">
        <v>258</v>
      </c>
      <c r="E199" s="159" t="s">
        <v>19</v>
      </c>
      <c r="F199" s="160" t="s">
        <v>261</v>
      </c>
      <c r="H199" s="161">
        <v>126</v>
      </c>
      <c r="I199" s="162"/>
      <c r="L199" s="158"/>
      <c r="M199" s="163"/>
      <c r="T199" s="164"/>
      <c r="AT199" s="159" t="s">
        <v>258</v>
      </c>
      <c r="AU199" s="159" t="s">
        <v>85</v>
      </c>
      <c r="AV199" s="13" t="s">
        <v>168</v>
      </c>
      <c r="AW199" s="13" t="s">
        <v>37</v>
      </c>
      <c r="AX199" s="13" t="s">
        <v>83</v>
      </c>
      <c r="AY199" s="159" t="s">
        <v>163</v>
      </c>
    </row>
    <row r="200" spans="2:65" s="1" customFormat="1" ht="37.9" customHeight="1">
      <c r="B200" s="30"/>
      <c r="C200" s="120" t="s">
        <v>433</v>
      </c>
      <c r="D200" s="120" t="s">
        <v>164</v>
      </c>
      <c r="E200" s="121" t="s">
        <v>434</v>
      </c>
      <c r="F200" s="122" t="s">
        <v>435</v>
      </c>
      <c r="G200" s="123" t="s">
        <v>298</v>
      </c>
      <c r="H200" s="124">
        <v>126</v>
      </c>
      <c r="I200" s="125"/>
      <c r="J200" s="126">
        <f>ROUND(I200*H200,2)</f>
        <v>0</v>
      </c>
      <c r="K200" s="127"/>
      <c r="L200" s="30"/>
      <c r="M200" s="128" t="s">
        <v>19</v>
      </c>
      <c r="N200" s="129" t="s">
        <v>46</v>
      </c>
      <c r="P200" s="130">
        <f>O200*H200</f>
        <v>0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32" t="s">
        <v>168</v>
      </c>
      <c r="AT200" s="132" t="s">
        <v>164</v>
      </c>
      <c r="AU200" s="132" t="s">
        <v>85</v>
      </c>
      <c r="AY200" s="15" t="s">
        <v>163</v>
      </c>
      <c r="BE200" s="133">
        <f>IF(N200="základní",J200,0)</f>
        <v>0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83</v>
      </c>
      <c r="BK200" s="133">
        <f>ROUND(I200*H200,2)</f>
        <v>0</v>
      </c>
      <c r="BL200" s="15" t="s">
        <v>168</v>
      </c>
      <c r="BM200" s="132" t="s">
        <v>436</v>
      </c>
    </row>
    <row r="201" spans="2:65" s="1" customFormat="1">
      <c r="B201" s="30"/>
      <c r="D201" s="149" t="s">
        <v>256</v>
      </c>
      <c r="F201" s="150" t="s">
        <v>437</v>
      </c>
      <c r="I201" s="136"/>
      <c r="L201" s="30"/>
      <c r="M201" s="137"/>
      <c r="T201" s="51"/>
      <c r="AT201" s="15" t="s">
        <v>256</v>
      </c>
      <c r="AU201" s="15" t="s">
        <v>85</v>
      </c>
    </row>
    <row r="202" spans="2:65" s="12" customFormat="1">
      <c r="B202" s="151"/>
      <c r="D202" s="134" t="s">
        <v>258</v>
      </c>
      <c r="E202" s="152" t="s">
        <v>19</v>
      </c>
      <c r="F202" s="153" t="s">
        <v>432</v>
      </c>
      <c r="H202" s="154">
        <v>126</v>
      </c>
      <c r="I202" s="155"/>
      <c r="L202" s="151"/>
      <c r="M202" s="156"/>
      <c r="T202" s="157"/>
      <c r="AT202" s="152" t="s">
        <v>258</v>
      </c>
      <c r="AU202" s="152" t="s">
        <v>85</v>
      </c>
      <c r="AV202" s="12" t="s">
        <v>85</v>
      </c>
      <c r="AW202" s="12" t="s">
        <v>37</v>
      </c>
      <c r="AX202" s="12" t="s">
        <v>75</v>
      </c>
      <c r="AY202" s="152" t="s">
        <v>163</v>
      </c>
    </row>
    <row r="203" spans="2:65" s="13" customFormat="1">
      <c r="B203" s="158"/>
      <c r="D203" s="134" t="s">
        <v>258</v>
      </c>
      <c r="E203" s="159" t="s">
        <v>19</v>
      </c>
      <c r="F203" s="160" t="s">
        <v>261</v>
      </c>
      <c r="H203" s="161">
        <v>126</v>
      </c>
      <c r="I203" s="162"/>
      <c r="L203" s="158"/>
      <c r="M203" s="163"/>
      <c r="T203" s="164"/>
      <c r="AT203" s="159" t="s">
        <v>258</v>
      </c>
      <c r="AU203" s="159" t="s">
        <v>85</v>
      </c>
      <c r="AV203" s="13" t="s">
        <v>168</v>
      </c>
      <c r="AW203" s="13" t="s">
        <v>37</v>
      </c>
      <c r="AX203" s="13" t="s">
        <v>83</v>
      </c>
      <c r="AY203" s="159" t="s">
        <v>163</v>
      </c>
    </row>
    <row r="204" spans="2:65" s="1" customFormat="1" ht="16.5" customHeight="1">
      <c r="B204" s="30"/>
      <c r="C204" s="120" t="s">
        <v>438</v>
      </c>
      <c r="D204" s="120" t="s">
        <v>164</v>
      </c>
      <c r="E204" s="121" t="s">
        <v>439</v>
      </c>
      <c r="F204" s="122" t="s">
        <v>440</v>
      </c>
      <c r="G204" s="123" t="s">
        <v>298</v>
      </c>
      <c r="H204" s="124">
        <v>126</v>
      </c>
      <c r="I204" s="125"/>
      <c r="J204" s="126">
        <f>ROUND(I204*H204,2)</f>
        <v>0</v>
      </c>
      <c r="K204" s="127"/>
      <c r="L204" s="30"/>
      <c r="M204" s="128" t="s">
        <v>19</v>
      </c>
      <c r="N204" s="129" t="s">
        <v>46</v>
      </c>
      <c r="P204" s="130">
        <f>O204*H204</f>
        <v>0</v>
      </c>
      <c r="Q204" s="130">
        <v>0</v>
      </c>
      <c r="R204" s="130">
        <f>Q204*H204</f>
        <v>0</v>
      </c>
      <c r="S204" s="130">
        <v>0</v>
      </c>
      <c r="T204" s="131">
        <f>S204*H204</f>
        <v>0</v>
      </c>
      <c r="AR204" s="132" t="s">
        <v>168</v>
      </c>
      <c r="AT204" s="132" t="s">
        <v>164</v>
      </c>
      <c r="AU204" s="132" t="s">
        <v>85</v>
      </c>
      <c r="AY204" s="15" t="s">
        <v>163</v>
      </c>
      <c r="BE204" s="133">
        <f>IF(N204="základní",J204,0)</f>
        <v>0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83</v>
      </c>
      <c r="BK204" s="133">
        <f>ROUND(I204*H204,2)</f>
        <v>0</v>
      </c>
      <c r="BL204" s="15" t="s">
        <v>168</v>
      </c>
      <c r="BM204" s="132" t="s">
        <v>441</v>
      </c>
    </row>
    <row r="205" spans="2:65" s="1" customFormat="1" ht="48.75">
      <c r="B205" s="30"/>
      <c r="D205" s="134" t="s">
        <v>170</v>
      </c>
      <c r="F205" s="135" t="s">
        <v>442</v>
      </c>
      <c r="I205" s="136"/>
      <c r="L205" s="30"/>
      <c r="M205" s="137"/>
      <c r="T205" s="51"/>
      <c r="AT205" s="15" t="s">
        <v>170</v>
      </c>
      <c r="AU205" s="15" t="s">
        <v>85</v>
      </c>
    </row>
    <row r="206" spans="2:65" s="12" customFormat="1">
      <c r="B206" s="151"/>
      <c r="D206" s="134" t="s">
        <v>258</v>
      </c>
      <c r="E206" s="152" t="s">
        <v>19</v>
      </c>
      <c r="F206" s="153" t="s">
        <v>432</v>
      </c>
      <c r="H206" s="154">
        <v>126</v>
      </c>
      <c r="I206" s="155"/>
      <c r="L206" s="151"/>
      <c r="M206" s="156"/>
      <c r="T206" s="157"/>
      <c r="AT206" s="152" t="s">
        <v>258</v>
      </c>
      <c r="AU206" s="152" t="s">
        <v>85</v>
      </c>
      <c r="AV206" s="12" t="s">
        <v>85</v>
      </c>
      <c r="AW206" s="12" t="s">
        <v>37</v>
      </c>
      <c r="AX206" s="12" t="s">
        <v>75</v>
      </c>
      <c r="AY206" s="152" t="s">
        <v>163</v>
      </c>
    </row>
    <row r="207" spans="2:65" s="13" customFormat="1">
      <c r="B207" s="158"/>
      <c r="D207" s="134" t="s">
        <v>258</v>
      </c>
      <c r="E207" s="159" t="s">
        <v>19</v>
      </c>
      <c r="F207" s="160" t="s">
        <v>261</v>
      </c>
      <c r="H207" s="161">
        <v>126</v>
      </c>
      <c r="I207" s="162"/>
      <c r="L207" s="158"/>
      <c r="M207" s="163"/>
      <c r="T207" s="164"/>
      <c r="AT207" s="159" t="s">
        <v>258</v>
      </c>
      <c r="AU207" s="159" t="s">
        <v>85</v>
      </c>
      <c r="AV207" s="13" t="s">
        <v>168</v>
      </c>
      <c r="AW207" s="13" t="s">
        <v>37</v>
      </c>
      <c r="AX207" s="13" t="s">
        <v>83</v>
      </c>
      <c r="AY207" s="159" t="s">
        <v>163</v>
      </c>
    </row>
    <row r="208" spans="2:65" s="10" customFormat="1" ht="22.9" customHeight="1">
      <c r="B208" s="110"/>
      <c r="D208" s="111" t="s">
        <v>74</v>
      </c>
      <c r="E208" s="147" t="s">
        <v>443</v>
      </c>
      <c r="F208" s="147" t="s">
        <v>444</v>
      </c>
      <c r="I208" s="113"/>
      <c r="J208" s="148">
        <f>BK208</f>
        <v>0</v>
      </c>
      <c r="L208" s="110"/>
      <c r="M208" s="115"/>
      <c r="P208" s="116">
        <f>SUM(P209:P216)</f>
        <v>0</v>
      </c>
      <c r="R208" s="116">
        <f>SUM(R209:R216)</f>
        <v>0</v>
      </c>
      <c r="T208" s="117">
        <f>SUM(T209:T216)</f>
        <v>0</v>
      </c>
      <c r="AR208" s="111" t="s">
        <v>83</v>
      </c>
      <c r="AT208" s="118" t="s">
        <v>74</v>
      </c>
      <c r="AU208" s="118" t="s">
        <v>83</v>
      </c>
      <c r="AY208" s="111" t="s">
        <v>163</v>
      </c>
      <c r="BK208" s="119">
        <f>SUM(BK209:BK216)</f>
        <v>0</v>
      </c>
    </row>
    <row r="209" spans="2:65" s="1" customFormat="1" ht="37.9" customHeight="1">
      <c r="B209" s="30"/>
      <c r="C209" s="120" t="s">
        <v>445</v>
      </c>
      <c r="D209" s="120" t="s">
        <v>164</v>
      </c>
      <c r="E209" s="121" t="s">
        <v>446</v>
      </c>
      <c r="F209" s="122" t="s">
        <v>447</v>
      </c>
      <c r="G209" s="123" t="s">
        <v>292</v>
      </c>
      <c r="H209" s="124">
        <v>1.9279999999999999</v>
      </c>
      <c r="I209" s="125"/>
      <c r="J209" s="126">
        <f>ROUND(I209*H209,2)</f>
        <v>0</v>
      </c>
      <c r="K209" s="127"/>
      <c r="L209" s="30"/>
      <c r="M209" s="128" t="s">
        <v>19</v>
      </c>
      <c r="N209" s="129" t="s">
        <v>46</v>
      </c>
      <c r="P209" s="130">
        <f>O209*H209</f>
        <v>0</v>
      </c>
      <c r="Q209" s="130">
        <v>0</v>
      </c>
      <c r="R209" s="130">
        <f>Q209*H209</f>
        <v>0</v>
      </c>
      <c r="S209" s="130">
        <v>0</v>
      </c>
      <c r="T209" s="131">
        <f>S209*H209</f>
        <v>0</v>
      </c>
      <c r="AR209" s="132" t="s">
        <v>168</v>
      </c>
      <c r="AT209" s="132" t="s">
        <v>164</v>
      </c>
      <c r="AU209" s="132" t="s">
        <v>85</v>
      </c>
      <c r="AY209" s="15" t="s">
        <v>163</v>
      </c>
      <c r="BE209" s="133">
        <f>IF(N209="základní",J209,0)</f>
        <v>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83</v>
      </c>
      <c r="BK209" s="133">
        <f>ROUND(I209*H209,2)</f>
        <v>0</v>
      </c>
      <c r="BL209" s="15" t="s">
        <v>168</v>
      </c>
      <c r="BM209" s="132" t="s">
        <v>448</v>
      </c>
    </row>
    <row r="210" spans="2:65" s="1" customFormat="1">
      <c r="B210" s="30"/>
      <c r="D210" s="149" t="s">
        <v>256</v>
      </c>
      <c r="F210" s="150" t="s">
        <v>449</v>
      </c>
      <c r="I210" s="136"/>
      <c r="L210" s="30"/>
      <c r="M210" s="137"/>
      <c r="T210" s="51"/>
      <c r="AT210" s="15" t="s">
        <v>256</v>
      </c>
      <c r="AU210" s="15" t="s">
        <v>85</v>
      </c>
    </row>
    <row r="211" spans="2:65" s="1" customFormat="1" ht="44.25" customHeight="1">
      <c r="B211" s="30"/>
      <c r="C211" s="120" t="s">
        <v>450</v>
      </c>
      <c r="D211" s="120" t="s">
        <v>164</v>
      </c>
      <c r="E211" s="121" t="s">
        <v>451</v>
      </c>
      <c r="F211" s="122" t="s">
        <v>452</v>
      </c>
      <c r="G211" s="123" t="s">
        <v>292</v>
      </c>
      <c r="H211" s="124">
        <v>75.191999999999993</v>
      </c>
      <c r="I211" s="125"/>
      <c r="J211" s="126">
        <f>ROUND(I211*H211,2)</f>
        <v>0</v>
      </c>
      <c r="K211" s="127"/>
      <c r="L211" s="30"/>
      <c r="M211" s="128" t="s">
        <v>19</v>
      </c>
      <c r="N211" s="129" t="s">
        <v>46</v>
      </c>
      <c r="P211" s="130">
        <f>O211*H211</f>
        <v>0</v>
      </c>
      <c r="Q211" s="130">
        <v>0</v>
      </c>
      <c r="R211" s="130">
        <f>Q211*H211</f>
        <v>0</v>
      </c>
      <c r="S211" s="130">
        <v>0</v>
      </c>
      <c r="T211" s="131">
        <f>S211*H211</f>
        <v>0</v>
      </c>
      <c r="AR211" s="132" t="s">
        <v>168</v>
      </c>
      <c r="AT211" s="132" t="s">
        <v>164</v>
      </c>
      <c r="AU211" s="132" t="s">
        <v>85</v>
      </c>
      <c r="AY211" s="15" t="s">
        <v>163</v>
      </c>
      <c r="BE211" s="133">
        <f>IF(N211="základní",J211,0)</f>
        <v>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83</v>
      </c>
      <c r="BK211" s="133">
        <f>ROUND(I211*H211,2)</f>
        <v>0</v>
      </c>
      <c r="BL211" s="15" t="s">
        <v>168</v>
      </c>
      <c r="BM211" s="132" t="s">
        <v>453</v>
      </c>
    </row>
    <row r="212" spans="2:65" s="1" customFormat="1">
      <c r="B212" s="30"/>
      <c r="D212" s="149" t="s">
        <v>256</v>
      </c>
      <c r="F212" s="150" t="s">
        <v>454</v>
      </c>
      <c r="I212" s="136"/>
      <c r="L212" s="30"/>
      <c r="M212" s="137"/>
      <c r="T212" s="51"/>
      <c r="AT212" s="15" t="s">
        <v>256</v>
      </c>
      <c r="AU212" s="15" t="s">
        <v>85</v>
      </c>
    </row>
    <row r="213" spans="2:65" s="12" customFormat="1">
      <c r="B213" s="151"/>
      <c r="D213" s="134" t="s">
        <v>258</v>
      </c>
      <c r="F213" s="153" t="s">
        <v>455</v>
      </c>
      <c r="H213" s="154">
        <v>75.191999999999993</v>
      </c>
      <c r="I213" s="155"/>
      <c r="L213" s="151"/>
      <c r="M213" s="156"/>
      <c r="T213" s="157"/>
      <c r="AT213" s="152" t="s">
        <v>258</v>
      </c>
      <c r="AU213" s="152" t="s">
        <v>85</v>
      </c>
      <c r="AV213" s="12" t="s">
        <v>85</v>
      </c>
      <c r="AW213" s="12" t="s">
        <v>4</v>
      </c>
      <c r="AX213" s="12" t="s">
        <v>83</v>
      </c>
      <c r="AY213" s="152" t="s">
        <v>163</v>
      </c>
    </row>
    <row r="214" spans="2:65" s="1" customFormat="1" ht="44.25" customHeight="1">
      <c r="B214" s="30"/>
      <c r="C214" s="120" t="s">
        <v>456</v>
      </c>
      <c r="D214" s="120" t="s">
        <v>164</v>
      </c>
      <c r="E214" s="121" t="s">
        <v>457</v>
      </c>
      <c r="F214" s="122" t="s">
        <v>458</v>
      </c>
      <c r="G214" s="123" t="s">
        <v>292</v>
      </c>
      <c r="H214" s="124">
        <v>36.631999999999998</v>
      </c>
      <c r="I214" s="125"/>
      <c r="J214" s="126">
        <f>ROUND(I214*H214,2)</f>
        <v>0</v>
      </c>
      <c r="K214" s="127"/>
      <c r="L214" s="30"/>
      <c r="M214" s="128" t="s">
        <v>19</v>
      </c>
      <c r="N214" s="129" t="s">
        <v>46</v>
      </c>
      <c r="P214" s="130">
        <f>O214*H214</f>
        <v>0</v>
      </c>
      <c r="Q214" s="130">
        <v>0</v>
      </c>
      <c r="R214" s="130">
        <f>Q214*H214</f>
        <v>0</v>
      </c>
      <c r="S214" s="130">
        <v>0</v>
      </c>
      <c r="T214" s="131">
        <f>S214*H214</f>
        <v>0</v>
      </c>
      <c r="AR214" s="132" t="s">
        <v>168</v>
      </c>
      <c r="AT214" s="132" t="s">
        <v>164</v>
      </c>
      <c r="AU214" s="132" t="s">
        <v>85</v>
      </c>
      <c r="AY214" s="15" t="s">
        <v>163</v>
      </c>
      <c r="BE214" s="133">
        <f>IF(N214="základní",J214,0)</f>
        <v>0</v>
      </c>
      <c r="BF214" s="133">
        <f>IF(N214="snížená",J214,0)</f>
        <v>0</v>
      </c>
      <c r="BG214" s="133">
        <f>IF(N214="zákl. přenesená",J214,0)</f>
        <v>0</v>
      </c>
      <c r="BH214" s="133">
        <f>IF(N214="sníž. přenesená",J214,0)</f>
        <v>0</v>
      </c>
      <c r="BI214" s="133">
        <f>IF(N214="nulová",J214,0)</f>
        <v>0</v>
      </c>
      <c r="BJ214" s="15" t="s">
        <v>83</v>
      </c>
      <c r="BK214" s="133">
        <f>ROUND(I214*H214,2)</f>
        <v>0</v>
      </c>
      <c r="BL214" s="15" t="s">
        <v>168</v>
      </c>
      <c r="BM214" s="132" t="s">
        <v>459</v>
      </c>
    </row>
    <row r="215" spans="2:65" s="1" customFormat="1">
      <c r="B215" s="30"/>
      <c r="D215" s="149" t="s">
        <v>256</v>
      </c>
      <c r="F215" s="150" t="s">
        <v>460</v>
      </c>
      <c r="I215" s="136"/>
      <c r="L215" s="30"/>
      <c r="M215" s="137"/>
      <c r="T215" s="51"/>
      <c r="AT215" s="15" t="s">
        <v>256</v>
      </c>
      <c r="AU215" s="15" t="s">
        <v>85</v>
      </c>
    </row>
    <row r="216" spans="2:65" s="12" customFormat="1">
      <c r="B216" s="151"/>
      <c r="D216" s="134" t="s">
        <v>258</v>
      </c>
      <c r="F216" s="153" t="s">
        <v>461</v>
      </c>
      <c r="H216" s="154">
        <v>36.631999999999998</v>
      </c>
      <c r="I216" s="155"/>
      <c r="L216" s="151"/>
      <c r="M216" s="156"/>
      <c r="T216" s="157"/>
      <c r="AT216" s="152" t="s">
        <v>258</v>
      </c>
      <c r="AU216" s="152" t="s">
        <v>85</v>
      </c>
      <c r="AV216" s="12" t="s">
        <v>85</v>
      </c>
      <c r="AW216" s="12" t="s">
        <v>4</v>
      </c>
      <c r="AX216" s="12" t="s">
        <v>83</v>
      </c>
      <c r="AY216" s="152" t="s">
        <v>163</v>
      </c>
    </row>
    <row r="217" spans="2:65" s="10" customFormat="1" ht="22.9" customHeight="1">
      <c r="B217" s="110"/>
      <c r="D217" s="111" t="s">
        <v>74</v>
      </c>
      <c r="E217" s="147" t="s">
        <v>328</v>
      </c>
      <c r="F217" s="147" t="s">
        <v>329</v>
      </c>
      <c r="I217" s="113"/>
      <c r="J217" s="148">
        <f>BK217</f>
        <v>0</v>
      </c>
      <c r="L217" s="110"/>
      <c r="M217" s="115"/>
      <c r="P217" s="116">
        <f>SUM(P218:P219)</f>
        <v>0</v>
      </c>
      <c r="R217" s="116">
        <f>SUM(R218:R219)</f>
        <v>0</v>
      </c>
      <c r="T217" s="117">
        <f>SUM(T218:T219)</f>
        <v>0</v>
      </c>
      <c r="AR217" s="111" t="s">
        <v>83</v>
      </c>
      <c r="AT217" s="118" t="s">
        <v>74</v>
      </c>
      <c r="AU217" s="118" t="s">
        <v>83</v>
      </c>
      <c r="AY217" s="111" t="s">
        <v>163</v>
      </c>
      <c r="BK217" s="119">
        <f>SUM(BK218:BK219)</f>
        <v>0</v>
      </c>
    </row>
    <row r="218" spans="2:65" s="1" customFormat="1" ht="33" customHeight="1">
      <c r="B218" s="30"/>
      <c r="C218" s="120" t="s">
        <v>462</v>
      </c>
      <c r="D218" s="120" t="s">
        <v>164</v>
      </c>
      <c r="E218" s="121" t="s">
        <v>330</v>
      </c>
      <c r="F218" s="122" t="s">
        <v>331</v>
      </c>
      <c r="G218" s="123" t="s">
        <v>292</v>
      </c>
      <c r="H218" s="124">
        <v>885.01199999999994</v>
      </c>
      <c r="I218" s="125"/>
      <c r="J218" s="126">
        <f>ROUND(I218*H218,2)</f>
        <v>0</v>
      </c>
      <c r="K218" s="127"/>
      <c r="L218" s="30"/>
      <c r="M218" s="128" t="s">
        <v>19</v>
      </c>
      <c r="N218" s="129" t="s">
        <v>46</v>
      </c>
      <c r="P218" s="130">
        <f>O218*H218</f>
        <v>0</v>
      </c>
      <c r="Q218" s="130">
        <v>0</v>
      </c>
      <c r="R218" s="130">
        <f>Q218*H218</f>
        <v>0</v>
      </c>
      <c r="S218" s="130">
        <v>0</v>
      </c>
      <c r="T218" s="131">
        <f>S218*H218</f>
        <v>0</v>
      </c>
      <c r="AR218" s="132" t="s">
        <v>168</v>
      </c>
      <c r="AT218" s="132" t="s">
        <v>164</v>
      </c>
      <c r="AU218" s="132" t="s">
        <v>85</v>
      </c>
      <c r="AY218" s="15" t="s">
        <v>163</v>
      </c>
      <c r="BE218" s="133">
        <f>IF(N218="základní",J218,0)</f>
        <v>0</v>
      </c>
      <c r="BF218" s="133">
        <f>IF(N218="snížená",J218,0)</f>
        <v>0</v>
      </c>
      <c r="BG218" s="133">
        <f>IF(N218="zákl. přenesená",J218,0)</f>
        <v>0</v>
      </c>
      <c r="BH218" s="133">
        <f>IF(N218="sníž. přenesená",J218,0)</f>
        <v>0</v>
      </c>
      <c r="BI218" s="133">
        <f>IF(N218="nulová",J218,0)</f>
        <v>0</v>
      </c>
      <c r="BJ218" s="15" t="s">
        <v>83</v>
      </c>
      <c r="BK218" s="133">
        <f>ROUND(I218*H218,2)</f>
        <v>0</v>
      </c>
      <c r="BL218" s="15" t="s">
        <v>168</v>
      </c>
      <c r="BM218" s="132" t="s">
        <v>463</v>
      </c>
    </row>
    <row r="219" spans="2:65" s="1" customFormat="1">
      <c r="B219" s="30"/>
      <c r="D219" s="149" t="s">
        <v>256</v>
      </c>
      <c r="F219" s="150" t="s">
        <v>333</v>
      </c>
      <c r="I219" s="136"/>
      <c r="L219" s="30"/>
      <c r="M219" s="165"/>
      <c r="N219" s="140"/>
      <c r="O219" s="140"/>
      <c r="P219" s="140"/>
      <c r="Q219" s="140"/>
      <c r="R219" s="140"/>
      <c r="S219" s="140"/>
      <c r="T219" s="166"/>
      <c r="AT219" s="15" t="s">
        <v>256</v>
      </c>
      <c r="AU219" s="15" t="s">
        <v>85</v>
      </c>
    </row>
    <row r="220" spans="2:65" s="1" customFormat="1" ht="6.95" customHeight="1">
      <c r="B220" s="39"/>
      <c r="C220" s="40"/>
      <c r="D220" s="40"/>
      <c r="E220" s="40"/>
      <c r="F220" s="40"/>
      <c r="G220" s="40"/>
      <c r="H220" s="40"/>
      <c r="I220" s="40"/>
      <c r="J220" s="40"/>
      <c r="K220" s="40"/>
      <c r="L220" s="30"/>
    </row>
  </sheetData>
  <sheetProtection algorithmName="SHA-512" hashValue="CNVCcPSAoRy+/lu7zW0Qc7m+AusogSFpGXeSI9ZHGLBpBVDhijmH0jL8vyoabI2q/XgBqAbU+Q9nGarBFX89Xw==" saltValue="s26BnobDksALbsOddRxzXm6JMnxjrPh69IYZgJkaAqLtMMlpg7I4I50ChjzwwuyrbKkGP6/xmUUHjIhdZ7DDVw==" spinCount="100000" sheet="1" objects="1" scenarios="1" formatColumns="0" formatRows="0" autoFilter="0"/>
  <autoFilter ref="C85:K219" xr:uid="{00000000-0009-0000-0000-00000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400-000000000000}"/>
    <hyperlink ref="F99" r:id="rId2" xr:uid="{00000000-0004-0000-0400-000001000000}"/>
    <hyperlink ref="F104" r:id="rId3" xr:uid="{00000000-0004-0000-0400-000002000000}"/>
    <hyperlink ref="F108" r:id="rId4" xr:uid="{00000000-0004-0000-0400-000003000000}"/>
    <hyperlink ref="F114" r:id="rId5" xr:uid="{00000000-0004-0000-0400-000004000000}"/>
    <hyperlink ref="F121" r:id="rId6" xr:uid="{00000000-0004-0000-0400-000005000000}"/>
    <hyperlink ref="F129" r:id="rId7" xr:uid="{00000000-0004-0000-0400-000006000000}"/>
    <hyperlink ref="F137" r:id="rId8" xr:uid="{00000000-0004-0000-0400-000007000000}"/>
    <hyperlink ref="F144" r:id="rId9" xr:uid="{00000000-0004-0000-0400-000008000000}"/>
    <hyperlink ref="F150" r:id="rId10" xr:uid="{00000000-0004-0000-0400-000009000000}"/>
    <hyperlink ref="F155" r:id="rId11" xr:uid="{00000000-0004-0000-0400-00000A000000}"/>
    <hyperlink ref="F159" r:id="rId12" xr:uid="{00000000-0004-0000-0400-00000B000000}"/>
    <hyperlink ref="F164" r:id="rId13" xr:uid="{00000000-0004-0000-0400-00000C000000}"/>
    <hyperlink ref="F169" r:id="rId14" xr:uid="{00000000-0004-0000-0400-00000D000000}"/>
    <hyperlink ref="F173" r:id="rId15" xr:uid="{00000000-0004-0000-0400-00000E000000}"/>
    <hyperlink ref="F188" r:id="rId16" xr:uid="{00000000-0004-0000-0400-00000F000000}"/>
    <hyperlink ref="F192" r:id="rId17" xr:uid="{00000000-0004-0000-0400-000010000000}"/>
    <hyperlink ref="F197" r:id="rId18" xr:uid="{00000000-0004-0000-0400-000011000000}"/>
    <hyperlink ref="F201" r:id="rId19" xr:uid="{00000000-0004-0000-0400-000012000000}"/>
    <hyperlink ref="F210" r:id="rId20" xr:uid="{00000000-0004-0000-0400-000013000000}"/>
    <hyperlink ref="F212" r:id="rId21" xr:uid="{00000000-0004-0000-0400-000014000000}"/>
    <hyperlink ref="F215" r:id="rId22" xr:uid="{00000000-0004-0000-0400-000015000000}"/>
    <hyperlink ref="F219" r:id="rId23" xr:uid="{00000000-0004-0000-0400-000016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24"/>
  <headerFooter>
    <oddFooter>&amp;CStrana &amp;P z &amp;N</oddFooter>
  </headerFooter>
  <drawing r:id="rId2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2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121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139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05" t="str">
        <f>'Rekapitulace stavby'!K6</f>
        <v>Vsetínská Bečva, Pržno - Vsetín - Huslenky, oprava toku</v>
      </c>
      <c r="F7" s="206"/>
      <c r="G7" s="206"/>
      <c r="H7" s="206"/>
      <c r="L7" s="18"/>
    </row>
    <row r="8" spans="2:46" s="1" customFormat="1" ht="12" customHeight="1">
      <c r="B8" s="30"/>
      <c r="D8" s="25" t="s">
        <v>140</v>
      </c>
      <c r="L8" s="30"/>
    </row>
    <row r="9" spans="2:46" s="1" customFormat="1" ht="16.5" customHeight="1">
      <c r="B9" s="30"/>
      <c r="E9" s="200" t="s">
        <v>469</v>
      </c>
      <c r="F9" s="204"/>
      <c r="G9" s="204"/>
      <c r="H9" s="204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17. 7. 2023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27</v>
      </c>
      <c r="L14" s="30"/>
    </row>
    <row r="15" spans="2:46" s="1" customFormat="1" ht="18" customHeight="1">
      <c r="B15" s="30"/>
      <c r="E15" s="23" t="s">
        <v>28</v>
      </c>
      <c r="I15" s="25" t="s">
        <v>29</v>
      </c>
      <c r="J15" s="23" t="s">
        <v>30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31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7" t="str">
        <f>'Rekapitulace stavby'!E14</f>
        <v>Vyplň údaj</v>
      </c>
      <c r="F18" s="191"/>
      <c r="G18" s="191"/>
      <c r="H18" s="191"/>
      <c r="I18" s="25" t="s">
        <v>29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33</v>
      </c>
      <c r="I20" s="25" t="s">
        <v>26</v>
      </c>
      <c r="J20" s="23" t="s">
        <v>34</v>
      </c>
      <c r="L20" s="30"/>
    </row>
    <row r="21" spans="2:12" s="1" customFormat="1" ht="18" customHeight="1">
      <c r="B21" s="30"/>
      <c r="E21" s="23" t="s">
        <v>35</v>
      </c>
      <c r="I21" s="25" t="s">
        <v>29</v>
      </c>
      <c r="J21" s="23" t="s">
        <v>36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26</v>
      </c>
      <c r="J23" s="23" t="s">
        <v>34</v>
      </c>
      <c r="L23" s="30"/>
    </row>
    <row r="24" spans="2:12" s="1" customFormat="1" ht="18" customHeight="1">
      <c r="B24" s="30"/>
      <c r="E24" s="23" t="s">
        <v>35</v>
      </c>
      <c r="I24" s="25" t="s">
        <v>29</v>
      </c>
      <c r="J24" s="23" t="s">
        <v>19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4"/>
      <c r="E27" s="195" t="s">
        <v>19</v>
      </c>
      <c r="F27" s="195"/>
      <c r="G27" s="195"/>
      <c r="H27" s="195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41</v>
      </c>
      <c r="J30" s="61">
        <f>ROUND(J87,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5" customHeight="1">
      <c r="B33" s="30"/>
      <c r="D33" s="50" t="s">
        <v>45</v>
      </c>
      <c r="E33" s="25" t="s">
        <v>46</v>
      </c>
      <c r="F33" s="86">
        <f>ROUND((SUM(BE87:BE224)),  2)</f>
        <v>0</v>
      </c>
      <c r="I33" s="87">
        <v>0.21</v>
      </c>
      <c r="J33" s="86">
        <f>ROUND(((SUM(BE87:BE224))*I33),  2)</f>
        <v>0</v>
      </c>
      <c r="L33" s="30"/>
    </row>
    <row r="34" spans="2:12" s="1" customFormat="1" ht="14.45" customHeight="1">
      <c r="B34" s="30"/>
      <c r="E34" s="25" t="s">
        <v>47</v>
      </c>
      <c r="F34" s="86">
        <f>ROUND((SUM(BF87:BF224)),  2)</f>
        <v>0</v>
      </c>
      <c r="I34" s="87">
        <v>0.15</v>
      </c>
      <c r="J34" s="86">
        <f>ROUND(((SUM(BF87:BF224))*I34),  2)</f>
        <v>0</v>
      </c>
      <c r="L34" s="30"/>
    </row>
    <row r="35" spans="2:12" s="1" customFormat="1" ht="14.45" hidden="1" customHeight="1">
      <c r="B35" s="30"/>
      <c r="E35" s="25" t="s">
        <v>48</v>
      </c>
      <c r="F35" s="86">
        <f>ROUND((SUM(BG87:BG224)),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49</v>
      </c>
      <c r="F36" s="86">
        <f>ROUND((SUM(BH87:BH224)),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50</v>
      </c>
      <c r="F37" s="86">
        <f>ROUND((SUM(BI87:BI224)),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51</v>
      </c>
      <c r="E39" s="52"/>
      <c r="F39" s="52"/>
      <c r="G39" s="90" t="s">
        <v>52</v>
      </c>
      <c r="H39" s="91" t="s">
        <v>53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142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05" t="str">
        <f>E7</f>
        <v>Vsetínská Bečva, Pržno - Vsetín - Huslenky, oprava toku</v>
      </c>
      <c r="F48" s="206"/>
      <c r="G48" s="206"/>
      <c r="H48" s="206"/>
      <c r="L48" s="30"/>
    </row>
    <row r="49" spans="2:47" s="1" customFormat="1" ht="12" customHeight="1">
      <c r="B49" s="30"/>
      <c r="C49" s="25" t="s">
        <v>140</v>
      </c>
      <c r="L49" s="30"/>
    </row>
    <row r="50" spans="2:47" s="1" customFormat="1" ht="16.5" customHeight="1">
      <c r="B50" s="30"/>
      <c r="E50" s="200" t="str">
        <f>E9</f>
        <v>11 - SO 021 - Ř.KM 12,491 - OPRAVA SKLUZU</v>
      </c>
      <c r="F50" s="204"/>
      <c r="G50" s="204"/>
      <c r="H50" s="204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17. 7. 2023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25</v>
      </c>
      <c r="F54" s="23" t="str">
        <f>E15</f>
        <v>Povodí Moravy, s.p.</v>
      </c>
      <c r="I54" s="25" t="s">
        <v>33</v>
      </c>
      <c r="J54" s="28" t="str">
        <f>E21</f>
        <v>Ing. Vít Pučálek</v>
      </c>
      <c r="L54" s="30"/>
    </row>
    <row r="55" spans="2:47" s="1" customFormat="1" ht="15.2" customHeight="1">
      <c r="B55" s="30"/>
      <c r="C55" s="25" t="s">
        <v>31</v>
      </c>
      <c r="F55" s="23" t="str">
        <f>IF(E18="","",E18)</f>
        <v>Vyplň údaj</v>
      </c>
      <c r="I55" s="25" t="s">
        <v>38</v>
      </c>
      <c r="J55" s="28" t="str">
        <f>E24</f>
        <v>Ing. Vít Pučálek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143</v>
      </c>
      <c r="D57" s="88"/>
      <c r="E57" s="88"/>
      <c r="F57" s="88"/>
      <c r="G57" s="88"/>
      <c r="H57" s="88"/>
      <c r="I57" s="88"/>
      <c r="J57" s="95" t="s">
        <v>144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73</v>
      </c>
      <c r="J59" s="61">
        <f>J87</f>
        <v>0</v>
      </c>
      <c r="L59" s="30"/>
      <c r="AU59" s="15" t="s">
        <v>145</v>
      </c>
    </row>
    <row r="60" spans="2:47" s="8" customFormat="1" ht="24.95" customHeight="1">
      <c r="B60" s="97"/>
      <c r="D60" s="98" t="s">
        <v>236</v>
      </c>
      <c r="E60" s="99"/>
      <c r="F60" s="99"/>
      <c r="G60" s="99"/>
      <c r="H60" s="99"/>
      <c r="I60" s="99"/>
      <c r="J60" s="100">
        <f>J88</f>
        <v>0</v>
      </c>
      <c r="L60" s="97"/>
    </row>
    <row r="61" spans="2:47" s="11" customFormat="1" ht="19.899999999999999" customHeight="1">
      <c r="B61" s="143"/>
      <c r="D61" s="144" t="s">
        <v>237</v>
      </c>
      <c r="E61" s="145"/>
      <c r="F61" s="145"/>
      <c r="G61" s="145"/>
      <c r="H61" s="145"/>
      <c r="I61" s="145"/>
      <c r="J61" s="146">
        <f>J89</f>
        <v>0</v>
      </c>
      <c r="L61" s="143"/>
    </row>
    <row r="62" spans="2:47" s="11" customFormat="1" ht="19.899999999999999" customHeight="1">
      <c r="B62" s="143"/>
      <c r="D62" s="144" t="s">
        <v>238</v>
      </c>
      <c r="E62" s="145"/>
      <c r="F62" s="145"/>
      <c r="G62" s="145"/>
      <c r="H62" s="145"/>
      <c r="I62" s="145"/>
      <c r="J62" s="146">
        <f>J92</f>
        <v>0</v>
      </c>
      <c r="L62" s="143"/>
    </row>
    <row r="63" spans="2:47" s="11" customFormat="1" ht="19.899999999999999" customHeight="1">
      <c r="B63" s="143"/>
      <c r="D63" s="144" t="s">
        <v>464</v>
      </c>
      <c r="E63" s="145"/>
      <c r="F63" s="145"/>
      <c r="G63" s="145"/>
      <c r="H63" s="145"/>
      <c r="I63" s="145"/>
      <c r="J63" s="146">
        <f>J149</f>
        <v>0</v>
      </c>
      <c r="L63" s="143"/>
    </row>
    <row r="64" spans="2:47" s="11" customFormat="1" ht="19.899999999999999" customHeight="1">
      <c r="B64" s="143"/>
      <c r="D64" s="144" t="s">
        <v>239</v>
      </c>
      <c r="E64" s="145"/>
      <c r="F64" s="145"/>
      <c r="G64" s="145"/>
      <c r="H64" s="145"/>
      <c r="I64" s="145"/>
      <c r="J64" s="146">
        <f>J154</f>
        <v>0</v>
      </c>
      <c r="L64" s="143"/>
    </row>
    <row r="65" spans="2:12" s="11" customFormat="1" ht="19.899999999999999" customHeight="1">
      <c r="B65" s="143"/>
      <c r="D65" s="144" t="s">
        <v>365</v>
      </c>
      <c r="E65" s="145"/>
      <c r="F65" s="145"/>
      <c r="G65" s="145"/>
      <c r="H65" s="145"/>
      <c r="I65" s="145"/>
      <c r="J65" s="146">
        <f>J187</f>
        <v>0</v>
      </c>
      <c r="L65" s="143"/>
    </row>
    <row r="66" spans="2:12" s="11" customFormat="1" ht="19.899999999999999" customHeight="1">
      <c r="B66" s="143"/>
      <c r="D66" s="144" t="s">
        <v>366</v>
      </c>
      <c r="E66" s="145"/>
      <c r="F66" s="145"/>
      <c r="G66" s="145"/>
      <c r="H66" s="145"/>
      <c r="I66" s="145"/>
      <c r="J66" s="146">
        <f>J214</f>
        <v>0</v>
      </c>
      <c r="L66" s="143"/>
    </row>
    <row r="67" spans="2:12" s="11" customFormat="1" ht="19.899999999999999" customHeight="1">
      <c r="B67" s="143"/>
      <c r="D67" s="144" t="s">
        <v>240</v>
      </c>
      <c r="E67" s="145"/>
      <c r="F67" s="145"/>
      <c r="G67" s="145"/>
      <c r="H67" s="145"/>
      <c r="I67" s="145"/>
      <c r="J67" s="146">
        <f>J222</f>
        <v>0</v>
      </c>
      <c r="L67" s="143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147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16</v>
      </c>
      <c r="L76" s="30"/>
    </row>
    <row r="77" spans="2:12" s="1" customFormat="1" ht="16.5" customHeight="1">
      <c r="B77" s="30"/>
      <c r="E77" s="205" t="str">
        <f>E7</f>
        <v>Vsetínská Bečva, Pržno - Vsetín - Huslenky, oprava toku</v>
      </c>
      <c r="F77" s="206"/>
      <c r="G77" s="206"/>
      <c r="H77" s="206"/>
      <c r="L77" s="30"/>
    </row>
    <row r="78" spans="2:12" s="1" customFormat="1" ht="12" customHeight="1">
      <c r="B78" s="30"/>
      <c r="C78" s="25" t="s">
        <v>140</v>
      </c>
      <c r="L78" s="30"/>
    </row>
    <row r="79" spans="2:12" s="1" customFormat="1" ht="16.5" customHeight="1">
      <c r="B79" s="30"/>
      <c r="E79" s="200" t="str">
        <f>E9</f>
        <v>11 - SO 021 - Ř.KM 12,491 - OPRAVA SKLUZU</v>
      </c>
      <c r="F79" s="204"/>
      <c r="G79" s="204"/>
      <c r="H79" s="204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 t="str">
        <f>IF(J12="","",J12)</f>
        <v>17. 7. 2023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25</v>
      </c>
      <c r="F83" s="23" t="str">
        <f>E15</f>
        <v>Povodí Moravy, s.p.</v>
      </c>
      <c r="I83" s="25" t="s">
        <v>33</v>
      </c>
      <c r="J83" s="28" t="str">
        <f>E21</f>
        <v>Ing. Vít Pučálek</v>
      </c>
      <c r="L83" s="30"/>
    </row>
    <row r="84" spans="2:65" s="1" customFormat="1" ht="15.2" customHeight="1">
      <c r="B84" s="30"/>
      <c r="C84" s="25" t="s">
        <v>31</v>
      </c>
      <c r="F84" s="23" t="str">
        <f>IF(E18="","",E18)</f>
        <v>Vyplň údaj</v>
      </c>
      <c r="I84" s="25" t="s">
        <v>38</v>
      </c>
      <c r="J84" s="28" t="str">
        <f>E24</f>
        <v>Ing. Vít Pučálek</v>
      </c>
      <c r="L84" s="30"/>
    </row>
    <row r="85" spans="2:65" s="1" customFormat="1" ht="10.35" customHeight="1">
      <c r="B85" s="30"/>
      <c r="L85" s="30"/>
    </row>
    <row r="86" spans="2:65" s="9" customFormat="1" ht="29.25" customHeight="1">
      <c r="B86" s="101"/>
      <c r="C86" s="102" t="s">
        <v>148</v>
      </c>
      <c r="D86" s="103" t="s">
        <v>60</v>
      </c>
      <c r="E86" s="103" t="s">
        <v>56</v>
      </c>
      <c r="F86" s="103" t="s">
        <v>57</v>
      </c>
      <c r="G86" s="103" t="s">
        <v>149</v>
      </c>
      <c r="H86" s="103" t="s">
        <v>150</v>
      </c>
      <c r="I86" s="103" t="s">
        <v>151</v>
      </c>
      <c r="J86" s="104" t="s">
        <v>144</v>
      </c>
      <c r="K86" s="105" t="s">
        <v>152</v>
      </c>
      <c r="L86" s="101"/>
      <c r="M86" s="54" t="s">
        <v>19</v>
      </c>
      <c r="N86" s="55" t="s">
        <v>45</v>
      </c>
      <c r="O86" s="55" t="s">
        <v>153</v>
      </c>
      <c r="P86" s="55" t="s">
        <v>154</v>
      </c>
      <c r="Q86" s="55" t="s">
        <v>155</v>
      </c>
      <c r="R86" s="55" t="s">
        <v>156</v>
      </c>
      <c r="S86" s="55" t="s">
        <v>157</v>
      </c>
      <c r="T86" s="56" t="s">
        <v>158</v>
      </c>
    </row>
    <row r="87" spans="2:65" s="1" customFormat="1" ht="22.9" customHeight="1">
      <c r="B87" s="30"/>
      <c r="C87" s="59" t="s">
        <v>159</v>
      </c>
      <c r="J87" s="106">
        <f>BK87</f>
        <v>0</v>
      </c>
      <c r="L87" s="30"/>
      <c r="M87" s="57"/>
      <c r="N87" s="48"/>
      <c r="O87" s="48"/>
      <c r="P87" s="107">
        <f>P88</f>
        <v>0</v>
      </c>
      <c r="Q87" s="48"/>
      <c r="R87" s="107">
        <f>R88</f>
        <v>516.15636644080007</v>
      </c>
      <c r="S87" s="48"/>
      <c r="T87" s="108">
        <f>T88</f>
        <v>1.60056</v>
      </c>
      <c r="AT87" s="15" t="s">
        <v>74</v>
      </c>
      <c r="AU87" s="15" t="s">
        <v>145</v>
      </c>
      <c r="BK87" s="109">
        <f>BK88</f>
        <v>0</v>
      </c>
    </row>
    <row r="88" spans="2:65" s="10" customFormat="1" ht="25.9" customHeight="1">
      <c r="B88" s="110"/>
      <c r="D88" s="111" t="s">
        <v>74</v>
      </c>
      <c r="E88" s="112" t="s">
        <v>241</v>
      </c>
      <c r="F88" s="112" t="s">
        <v>242</v>
      </c>
      <c r="I88" s="113"/>
      <c r="J88" s="114">
        <f>BK88</f>
        <v>0</v>
      </c>
      <c r="L88" s="110"/>
      <c r="M88" s="115"/>
      <c r="P88" s="116">
        <f>P89+P92+P149+P154+P187+P214+P222</f>
        <v>0</v>
      </c>
      <c r="R88" s="116">
        <f>R89+R92+R149+R154+R187+R214+R222</f>
        <v>516.15636644080007</v>
      </c>
      <c r="T88" s="117">
        <f>T89+T92+T149+T154+T187+T214+T222</f>
        <v>1.60056</v>
      </c>
      <c r="AR88" s="111" t="s">
        <v>162</v>
      </c>
      <c r="AT88" s="118" t="s">
        <v>74</v>
      </c>
      <c r="AU88" s="118" t="s">
        <v>75</v>
      </c>
      <c r="AY88" s="111" t="s">
        <v>163</v>
      </c>
      <c r="BK88" s="119">
        <f>BK89+BK92+BK149+BK154+BK187+BK214+BK222</f>
        <v>0</v>
      </c>
    </row>
    <row r="89" spans="2:65" s="10" customFormat="1" ht="22.9" customHeight="1">
      <c r="B89" s="110"/>
      <c r="D89" s="111" t="s">
        <v>74</v>
      </c>
      <c r="E89" s="147" t="s">
        <v>160</v>
      </c>
      <c r="F89" s="147" t="s">
        <v>161</v>
      </c>
      <c r="I89" s="113"/>
      <c r="J89" s="148">
        <f>BK89</f>
        <v>0</v>
      </c>
      <c r="L89" s="110"/>
      <c r="M89" s="115"/>
      <c r="P89" s="116">
        <f>SUM(P90:P91)</f>
        <v>0</v>
      </c>
      <c r="R89" s="116">
        <f>SUM(R90:R91)</f>
        <v>0</v>
      </c>
      <c r="T89" s="117">
        <f>SUM(T90:T91)</f>
        <v>0</v>
      </c>
      <c r="AR89" s="111" t="s">
        <v>162</v>
      </c>
      <c r="AT89" s="118" t="s">
        <v>74</v>
      </c>
      <c r="AU89" s="118" t="s">
        <v>83</v>
      </c>
      <c r="AY89" s="111" t="s">
        <v>163</v>
      </c>
      <c r="BK89" s="119">
        <f>SUM(BK90:BK91)</f>
        <v>0</v>
      </c>
    </row>
    <row r="90" spans="2:65" s="1" customFormat="1" ht="37.9" customHeight="1">
      <c r="B90" s="30"/>
      <c r="C90" s="120" t="s">
        <v>83</v>
      </c>
      <c r="D90" s="120" t="s">
        <v>164</v>
      </c>
      <c r="E90" s="121" t="s">
        <v>243</v>
      </c>
      <c r="F90" s="122" t="s">
        <v>244</v>
      </c>
      <c r="G90" s="123" t="s">
        <v>167</v>
      </c>
      <c r="H90" s="124">
        <v>1</v>
      </c>
      <c r="I90" s="125"/>
      <c r="J90" s="126">
        <f>ROUND(I90*H90,2)</f>
        <v>0</v>
      </c>
      <c r="K90" s="127"/>
      <c r="L90" s="30"/>
      <c r="M90" s="128" t="s">
        <v>19</v>
      </c>
      <c r="N90" s="129" t="s">
        <v>46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168</v>
      </c>
      <c r="AT90" s="132" t="s">
        <v>164</v>
      </c>
      <c r="AU90" s="132" t="s">
        <v>85</v>
      </c>
      <c r="AY90" s="15" t="s">
        <v>163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5" t="s">
        <v>83</v>
      </c>
      <c r="BK90" s="133">
        <f>ROUND(I90*H90,2)</f>
        <v>0</v>
      </c>
      <c r="BL90" s="15" t="s">
        <v>168</v>
      </c>
      <c r="BM90" s="132" t="s">
        <v>470</v>
      </c>
    </row>
    <row r="91" spans="2:65" s="1" customFormat="1" ht="68.25">
      <c r="B91" s="30"/>
      <c r="D91" s="134" t="s">
        <v>170</v>
      </c>
      <c r="F91" s="135" t="s">
        <v>246</v>
      </c>
      <c r="I91" s="136"/>
      <c r="L91" s="30"/>
      <c r="M91" s="137"/>
      <c r="T91" s="51"/>
      <c r="AT91" s="15" t="s">
        <v>170</v>
      </c>
      <c r="AU91" s="15" t="s">
        <v>85</v>
      </c>
    </row>
    <row r="92" spans="2:65" s="10" customFormat="1" ht="22.9" customHeight="1">
      <c r="B92" s="110"/>
      <c r="D92" s="111" t="s">
        <v>74</v>
      </c>
      <c r="E92" s="147" t="s">
        <v>83</v>
      </c>
      <c r="F92" s="147" t="s">
        <v>247</v>
      </c>
      <c r="I92" s="113"/>
      <c r="J92" s="148">
        <f>BK92</f>
        <v>0</v>
      </c>
      <c r="L92" s="110"/>
      <c r="M92" s="115"/>
      <c r="P92" s="116">
        <f>SUM(P93:P148)</f>
        <v>0</v>
      </c>
      <c r="R92" s="116">
        <f>SUM(R93:R148)</f>
        <v>0</v>
      </c>
      <c r="T92" s="117">
        <f>SUM(T93:T148)</f>
        <v>0</v>
      </c>
      <c r="AR92" s="111" t="s">
        <v>83</v>
      </c>
      <c r="AT92" s="118" t="s">
        <v>74</v>
      </c>
      <c r="AU92" s="118" t="s">
        <v>83</v>
      </c>
      <c r="AY92" s="111" t="s">
        <v>163</v>
      </c>
      <c r="BK92" s="119">
        <f>SUM(BK93:BK148)</f>
        <v>0</v>
      </c>
    </row>
    <row r="93" spans="2:65" s="1" customFormat="1" ht="44.25" customHeight="1">
      <c r="B93" s="30"/>
      <c r="C93" s="120" t="s">
        <v>85</v>
      </c>
      <c r="D93" s="120" t="s">
        <v>164</v>
      </c>
      <c r="E93" s="121" t="s">
        <v>248</v>
      </c>
      <c r="F93" s="122" t="s">
        <v>249</v>
      </c>
      <c r="G93" s="123" t="s">
        <v>167</v>
      </c>
      <c r="H93" s="124">
        <v>1</v>
      </c>
      <c r="I93" s="125"/>
      <c r="J93" s="126">
        <f>ROUND(I93*H93,2)</f>
        <v>0</v>
      </c>
      <c r="K93" s="127"/>
      <c r="L93" s="30"/>
      <c r="M93" s="128" t="s">
        <v>19</v>
      </c>
      <c r="N93" s="129" t="s">
        <v>46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168</v>
      </c>
      <c r="AT93" s="132" t="s">
        <v>164</v>
      </c>
      <c r="AU93" s="132" t="s">
        <v>85</v>
      </c>
      <c r="AY93" s="15" t="s">
        <v>163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5" t="s">
        <v>83</v>
      </c>
      <c r="BK93" s="133">
        <f>ROUND(I93*H93,2)</f>
        <v>0</v>
      </c>
      <c r="BL93" s="15" t="s">
        <v>168</v>
      </c>
      <c r="BM93" s="132" t="s">
        <v>471</v>
      </c>
    </row>
    <row r="94" spans="2:65" s="1" customFormat="1" ht="48.75">
      <c r="B94" s="30"/>
      <c r="D94" s="134" t="s">
        <v>170</v>
      </c>
      <c r="F94" s="135" t="s">
        <v>251</v>
      </c>
      <c r="I94" s="136"/>
      <c r="L94" s="30"/>
      <c r="M94" s="137"/>
      <c r="T94" s="51"/>
      <c r="AT94" s="15" t="s">
        <v>170</v>
      </c>
      <c r="AU94" s="15" t="s">
        <v>85</v>
      </c>
    </row>
    <row r="95" spans="2:65" s="1" customFormat="1" ht="33" customHeight="1">
      <c r="B95" s="30"/>
      <c r="C95" s="120" t="s">
        <v>176</v>
      </c>
      <c r="D95" s="120" t="s">
        <v>164</v>
      </c>
      <c r="E95" s="121" t="s">
        <v>252</v>
      </c>
      <c r="F95" s="122" t="s">
        <v>253</v>
      </c>
      <c r="G95" s="123" t="s">
        <v>254</v>
      </c>
      <c r="H95" s="124">
        <v>87.65</v>
      </c>
      <c r="I95" s="125"/>
      <c r="J95" s="126">
        <f>ROUND(I95*H95,2)</f>
        <v>0</v>
      </c>
      <c r="K95" s="127"/>
      <c r="L95" s="30"/>
      <c r="M95" s="128" t="s">
        <v>19</v>
      </c>
      <c r="N95" s="129" t="s">
        <v>46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168</v>
      </c>
      <c r="AT95" s="132" t="s">
        <v>164</v>
      </c>
      <c r="AU95" s="132" t="s">
        <v>85</v>
      </c>
      <c r="AY95" s="15" t="s">
        <v>163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5" t="s">
        <v>83</v>
      </c>
      <c r="BK95" s="133">
        <f>ROUND(I95*H95,2)</f>
        <v>0</v>
      </c>
      <c r="BL95" s="15" t="s">
        <v>168</v>
      </c>
      <c r="BM95" s="132" t="s">
        <v>472</v>
      </c>
    </row>
    <row r="96" spans="2:65" s="1" customFormat="1">
      <c r="B96" s="30"/>
      <c r="D96" s="149" t="s">
        <v>256</v>
      </c>
      <c r="F96" s="150" t="s">
        <v>257</v>
      </c>
      <c r="I96" s="136"/>
      <c r="L96" s="30"/>
      <c r="M96" s="137"/>
      <c r="T96" s="51"/>
      <c r="AT96" s="15" t="s">
        <v>256</v>
      </c>
      <c r="AU96" s="15" t="s">
        <v>85</v>
      </c>
    </row>
    <row r="97" spans="2:65" s="12" customFormat="1">
      <c r="B97" s="151"/>
      <c r="D97" s="134" t="s">
        <v>258</v>
      </c>
      <c r="E97" s="152" t="s">
        <v>19</v>
      </c>
      <c r="F97" s="153" t="s">
        <v>473</v>
      </c>
      <c r="H97" s="154">
        <v>47.65</v>
      </c>
      <c r="I97" s="155"/>
      <c r="L97" s="151"/>
      <c r="M97" s="156"/>
      <c r="T97" s="157"/>
      <c r="AT97" s="152" t="s">
        <v>258</v>
      </c>
      <c r="AU97" s="152" t="s">
        <v>85</v>
      </c>
      <c r="AV97" s="12" t="s">
        <v>85</v>
      </c>
      <c r="AW97" s="12" t="s">
        <v>37</v>
      </c>
      <c r="AX97" s="12" t="s">
        <v>75</v>
      </c>
      <c r="AY97" s="152" t="s">
        <v>163</v>
      </c>
    </row>
    <row r="98" spans="2:65" s="12" customFormat="1">
      <c r="B98" s="151"/>
      <c r="D98" s="134" t="s">
        <v>258</v>
      </c>
      <c r="E98" s="152" t="s">
        <v>19</v>
      </c>
      <c r="F98" s="153" t="s">
        <v>260</v>
      </c>
      <c r="H98" s="154">
        <v>40</v>
      </c>
      <c r="I98" s="155"/>
      <c r="L98" s="151"/>
      <c r="M98" s="156"/>
      <c r="T98" s="157"/>
      <c r="AT98" s="152" t="s">
        <v>258</v>
      </c>
      <c r="AU98" s="152" t="s">
        <v>85</v>
      </c>
      <c r="AV98" s="12" t="s">
        <v>85</v>
      </c>
      <c r="AW98" s="12" t="s">
        <v>37</v>
      </c>
      <c r="AX98" s="12" t="s">
        <v>75</v>
      </c>
      <c r="AY98" s="152" t="s">
        <v>163</v>
      </c>
    </row>
    <row r="99" spans="2:65" s="13" customFormat="1">
      <c r="B99" s="158"/>
      <c r="D99" s="134" t="s">
        <v>258</v>
      </c>
      <c r="E99" s="159" t="s">
        <v>19</v>
      </c>
      <c r="F99" s="160" t="s">
        <v>261</v>
      </c>
      <c r="H99" s="161">
        <v>87.65</v>
      </c>
      <c r="I99" s="162"/>
      <c r="L99" s="158"/>
      <c r="M99" s="163"/>
      <c r="T99" s="164"/>
      <c r="AT99" s="159" t="s">
        <v>258</v>
      </c>
      <c r="AU99" s="159" t="s">
        <v>85</v>
      </c>
      <c r="AV99" s="13" t="s">
        <v>168</v>
      </c>
      <c r="AW99" s="13" t="s">
        <v>37</v>
      </c>
      <c r="AX99" s="13" t="s">
        <v>83</v>
      </c>
      <c r="AY99" s="159" t="s">
        <v>163</v>
      </c>
    </row>
    <row r="100" spans="2:65" s="1" customFormat="1" ht="44.25" customHeight="1">
      <c r="B100" s="30"/>
      <c r="C100" s="120" t="s">
        <v>168</v>
      </c>
      <c r="D100" s="120" t="s">
        <v>164</v>
      </c>
      <c r="E100" s="121" t="s">
        <v>262</v>
      </c>
      <c r="F100" s="122" t="s">
        <v>263</v>
      </c>
      <c r="G100" s="123" t="s">
        <v>254</v>
      </c>
      <c r="H100" s="124">
        <v>27.15</v>
      </c>
      <c r="I100" s="125"/>
      <c r="J100" s="126">
        <f>ROUND(I100*H100,2)</f>
        <v>0</v>
      </c>
      <c r="K100" s="127"/>
      <c r="L100" s="30"/>
      <c r="M100" s="128" t="s">
        <v>19</v>
      </c>
      <c r="N100" s="129" t="s">
        <v>46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168</v>
      </c>
      <c r="AT100" s="132" t="s">
        <v>164</v>
      </c>
      <c r="AU100" s="132" t="s">
        <v>85</v>
      </c>
      <c r="AY100" s="15" t="s">
        <v>163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5" t="s">
        <v>83</v>
      </c>
      <c r="BK100" s="133">
        <f>ROUND(I100*H100,2)</f>
        <v>0</v>
      </c>
      <c r="BL100" s="15" t="s">
        <v>168</v>
      </c>
      <c r="BM100" s="132" t="s">
        <v>474</v>
      </c>
    </row>
    <row r="101" spans="2:65" s="1" customFormat="1">
      <c r="B101" s="30"/>
      <c r="D101" s="149" t="s">
        <v>256</v>
      </c>
      <c r="F101" s="150" t="s">
        <v>265</v>
      </c>
      <c r="I101" s="136"/>
      <c r="L101" s="30"/>
      <c r="M101" s="137"/>
      <c r="T101" s="51"/>
      <c r="AT101" s="15" t="s">
        <v>256</v>
      </c>
      <c r="AU101" s="15" t="s">
        <v>85</v>
      </c>
    </row>
    <row r="102" spans="2:65" s="12" customFormat="1">
      <c r="B102" s="151"/>
      <c r="D102" s="134" t="s">
        <v>258</v>
      </c>
      <c r="E102" s="152" t="s">
        <v>19</v>
      </c>
      <c r="F102" s="153" t="s">
        <v>475</v>
      </c>
      <c r="H102" s="154">
        <v>27.15</v>
      </c>
      <c r="I102" s="155"/>
      <c r="L102" s="151"/>
      <c r="M102" s="156"/>
      <c r="T102" s="157"/>
      <c r="AT102" s="152" t="s">
        <v>258</v>
      </c>
      <c r="AU102" s="152" t="s">
        <v>85</v>
      </c>
      <c r="AV102" s="12" t="s">
        <v>85</v>
      </c>
      <c r="AW102" s="12" t="s">
        <v>37</v>
      </c>
      <c r="AX102" s="12" t="s">
        <v>75</v>
      </c>
      <c r="AY102" s="152" t="s">
        <v>163</v>
      </c>
    </row>
    <row r="103" spans="2:65" s="13" customFormat="1">
      <c r="B103" s="158"/>
      <c r="D103" s="134" t="s">
        <v>258</v>
      </c>
      <c r="E103" s="159" t="s">
        <v>19</v>
      </c>
      <c r="F103" s="160" t="s">
        <v>261</v>
      </c>
      <c r="H103" s="161">
        <v>27.15</v>
      </c>
      <c r="I103" s="162"/>
      <c r="L103" s="158"/>
      <c r="M103" s="163"/>
      <c r="T103" s="164"/>
      <c r="AT103" s="159" t="s">
        <v>258</v>
      </c>
      <c r="AU103" s="159" t="s">
        <v>85</v>
      </c>
      <c r="AV103" s="13" t="s">
        <v>168</v>
      </c>
      <c r="AW103" s="13" t="s">
        <v>37</v>
      </c>
      <c r="AX103" s="13" t="s">
        <v>83</v>
      </c>
      <c r="AY103" s="159" t="s">
        <v>163</v>
      </c>
    </row>
    <row r="104" spans="2:65" s="1" customFormat="1" ht="62.65" customHeight="1">
      <c r="B104" s="30"/>
      <c r="C104" s="120" t="s">
        <v>162</v>
      </c>
      <c r="D104" s="120" t="s">
        <v>164</v>
      </c>
      <c r="E104" s="121" t="s">
        <v>267</v>
      </c>
      <c r="F104" s="122" t="s">
        <v>268</v>
      </c>
      <c r="G104" s="123" t="s">
        <v>254</v>
      </c>
      <c r="H104" s="124">
        <v>114.8</v>
      </c>
      <c r="I104" s="125"/>
      <c r="J104" s="126">
        <f>ROUND(I104*H104,2)</f>
        <v>0</v>
      </c>
      <c r="K104" s="127"/>
      <c r="L104" s="30"/>
      <c r="M104" s="128" t="s">
        <v>19</v>
      </c>
      <c r="N104" s="129" t="s">
        <v>46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32" t="s">
        <v>168</v>
      </c>
      <c r="AT104" s="132" t="s">
        <v>164</v>
      </c>
      <c r="AU104" s="132" t="s">
        <v>85</v>
      </c>
      <c r="AY104" s="15" t="s">
        <v>163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5" t="s">
        <v>83</v>
      </c>
      <c r="BK104" s="133">
        <f>ROUND(I104*H104,2)</f>
        <v>0</v>
      </c>
      <c r="BL104" s="15" t="s">
        <v>168</v>
      </c>
      <c r="BM104" s="132" t="s">
        <v>476</v>
      </c>
    </row>
    <row r="105" spans="2:65" s="1" customFormat="1">
      <c r="B105" s="30"/>
      <c r="D105" s="149" t="s">
        <v>256</v>
      </c>
      <c r="F105" s="150" t="s">
        <v>270</v>
      </c>
      <c r="I105" s="136"/>
      <c r="L105" s="30"/>
      <c r="M105" s="137"/>
      <c r="T105" s="51"/>
      <c r="AT105" s="15" t="s">
        <v>256</v>
      </c>
      <c r="AU105" s="15" t="s">
        <v>85</v>
      </c>
    </row>
    <row r="106" spans="2:65" s="12" customFormat="1">
      <c r="B106" s="151"/>
      <c r="D106" s="134" t="s">
        <v>258</v>
      </c>
      <c r="E106" s="152" t="s">
        <v>19</v>
      </c>
      <c r="F106" s="153" t="s">
        <v>473</v>
      </c>
      <c r="H106" s="154">
        <v>47.65</v>
      </c>
      <c r="I106" s="155"/>
      <c r="L106" s="151"/>
      <c r="M106" s="156"/>
      <c r="T106" s="157"/>
      <c r="AT106" s="152" t="s">
        <v>258</v>
      </c>
      <c r="AU106" s="152" t="s">
        <v>85</v>
      </c>
      <c r="AV106" s="12" t="s">
        <v>85</v>
      </c>
      <c r="AW106" s="12" t="s">
        <v>37</v>
      </c>
      <c r="AX106" s="12" t="s">
        <v>75</v>
      </c>
      <c r="AY106" s="152" t="s">
        <v>163</v>
      </c>
    </row>
    <row r="107" spans="2:65" s="12" customFormat="1">
      <c r="B107" s="151"/>
      <c r="D107" s="134" t="s">
        <v>258</v>
      </c>
      <c r="E107" s="152" t="s">
        <v>19</v>
      </c>
      <c r="F107" s="153" t="s">
        <v>260</v>
      </c>
      <c r="H107" s="154">
        <v>40</v>
      </c>
      <c r="I107" s="155"/>
      <c r="L107" s="151"/>
      <c r="M107" s="156"/>
      <c r="T107" s="157"/>
      <c r="AT107" s="152" t="s">
        <v>258</v>
      </c>
      <c r="AU107" s="152" t="s">
        <v>85</v>
      </c>
      <c r="AV107" s="12" t="s">
        <v>85</v>
      </c>
      <c r="AW107" s="12" t="s">
        <v>37</v>
      </c>
      <c r="AX107" s="12" t="s">
        <v>75</v>
      </c>
      <c r="AY107" s="152" t="s">
        <v>163</v>
      </c>
    </row>
    <row r="108" spans="2:65" s="12" customFormat="1">
      <c r="B108" s="151"/>
      <c r="D108" s="134" t="s">
        <v>258</v>
      </c>
      <c r="E108" s="152" t="s">
        <v>19</v>
      </c>
      <c r="F108" s="153" t="s">
        <v>475</v>
      </c>
      <c r="H108" s="154">
        <v>27.15</v>
      </c>
      <c r="I108" s="155"/>
      <c r="L108" s="151"/>
      <c r="M108" s="156"/>
      <c r="T108" s="157"/>
      <c r="AT108" s="152" t="s">
        <v>258</v>
      </c>
      <c r="AU108" s="152" t="s">
        <v>85</v>
      </c>
      <c r="AV108" s="12" t="s">
        <v>85</v>
      </c>
      <c r="AW108" s="12" t="s">
        <v>37</v>
      </c>
      <c r="AX108" s="12" t="s">
        <v>75</v>
      </c>
      <c r="AY108" s="152" t="s">
        <v>163</v>
      </c>
    </row>
    <row r="109" spans="2:65" s="13" customFormat="1">
      <c r="B109" s="158"/>
      <c r="D109" s="134" t="s">
        <v>258</v>
      </c>
      <c r="E109" s="159" t="s">
        <v>19</v>
      </c>
      <c r="F109" s="160" t="s">
        <v>261</v>
      </c>
      <c r="H109" s="161">
        <v>114.80000000000001</v>
      </c>
      <c r="I109" s="162"/>
      <c r="L109" s="158"/>
      <c r="M109" s="163"/>
      <c r="T109" s="164"/>
      <c r="AT109" s="159" t="s">
        <v>258</v>
      </c>
      <c r="AU109" s="159" t="s">
        <v>85</v>
      </c>
      <c r="AV109" s="13" t="s">
        <v>168</v>
      </c>
      <c r="AW109" s="13" t="s">
        <v>37</v>
      </c>
      <c r="AX109" s="13" t="s">
        <v>83</v>
      </c>
      <c r="AY109" s="159" t="s">
        <v>163</v>
      </c>
    </row>
    <row r="110" spans="2:65" s="1" customFormat="1" ht="66.75" customHeight="1">
      <c r="B110" s="30"/>
      <c r="C110" s="120" t="s">
        <v>189</v>
      </c>
      <c r="D110" s="120" t="s">
        <v>164</v>
      </c>
      <c r="E110" s="121" t="s">
        <v>271</v>
      </c>
      <c r="F110" s="122" t="s">
        <v>272</v>
      </c>
      <c r="G110" s="123" t="s">
        <v>254</v>
      </c>
      <c r="H110" s="124">
        <v>3444</v>
      </c>
      <c r="I110" s="125"/>
      <c r="J110" s="126">
        <f>ROUND(I110*H110,2)</f>
        <v>0</v>
      </c>
      <c r="K110" s="127"/>
      <c r="L110" s="30"/>
      <c r="M110" s="128" t="s">
        <v>19</v>
      </c>
      <c r="N110" s="129" t="s">
        <v>46</v>
      </c>
      <c r="P110" s="130">
        <f>O110*H110</f>
        <v>0</v>
      </c>
      <c r="Q110" s="130">
        <v>0</v>
      </c>
      <c r="R110" s="130">
        <f>Q110*H110</f>
        <v>0</v>
      </c>
      <c r="S110" s="130">
        <v>0</v>
      </c>
      <c r="T110" s="131">
        <f>S110*H110</f>
        <v>0</v>
      </c>
      <c r="AR110" s="132" t="s">
        <v>168</v>
      </c>
      <c r="AT110" s="132" t="s">
        <v>164</v>
      </c>
      <c r="AU110" s="132" t="s">
        <v>85</v>
      </c>
      <c r="AY110" s="15" t="s">
        <v>163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5" t="s">
        <v>83</v>
      </c>
      <c r="BK110" s="133">
        <f>ROUND(I110*H110,2)</f>
        <v>0</v>
      </c>
      <c r="BL110" s="15" t="s">
        <v>168</v>
      </c>
      <c r="BM110" s="132" t="s">
        <v>477</v>
      </c>
    </row>
    <row r="111" spans="2:65" s="1" customFormat="1">
      <c r="B111" s="30"/>
      <c r="D111" s="149" t="s">
        <v>256</v>
      </c>
      <c r="F111" s="150" t="s">
        <v>274</v>
      </c>
      <c r="I111" s="136"/>
      <c r="L111" s="30"/>
      <c r="M111" s="137"/>
      <c r="T111" s="51"/>
      <c r="AT111" s="15" t="s">
        <v>256</v>
      </c>
      <c r="AU111" s="15" t="s">
        <v>85</v>
      </c>
    </row>
    <row r="112" spans="2:65" s="12" customFormat="1">
      <c r="B112" s="151"/>
      <c r="D112" s="134" t="s">
        <v>258</v>
      </c>
      <c r="E112" s="152" t="s">
        <v>19</v>
      </c>
      <c r="F112" s="153" t="s">
        <v>473</v>
      </c>
      <c r="H112" s="154">
        <v>47.65</v>
      </c>
      <c r="I112" s="155"/>
      <c r="L112" s="151"/>
      <c r="M112" s="156"/>
      <c r="T112" s="157"/>
      <c r="AT112" s="152" t="s">
        <v>258</v>
      </c>
      <c r="AU112" s="152" t="s">
        <v>85</v>
      </c>
      <c r="AV112" s="12" t="s">
        <v>85</v>
      </c>
      <c r="AW112" s="12" t="s">
        <v>37</v>
      </c>
      <c r="AX112" s="12" t="s">
        <v>75</v>
      </c>
      <c r="AY112" s="152" t="s">
        <v>163</v>
      </c>
    </row>
    <row r="113" spans="2:65" s="12" customFormat="1">
      <c r="B113" s="151"/>
      <c r="D113" s="134" t="s">
        <v>258</v>
      </c>
      <c r="E113" s="152" t="s">
        <v>19</v>
      </c>
      <c r="F113" s="153" t="s">
        <v>260</v>
      </c>
      <c r="H113" s="154">
        <v>40</v>
      </c>
      <c r="I113" s="155"/>
      <c r="L113" s="151"/>
      <c r="M113" s="156"/>
      <c r="T113" s="157"/>
      <c r="AT113" s="152" t="s">
        <v>258</v>
      </c>
      <c r="AU113" s="152" t="s">
        <v>85</v>
      </c>
      <c r="AV113" s="12" t="s">
        <v>85</v>
      </c>
      <c r="AW113" s="12" t="s">
        <v>37</v>
      </c>
      <c r="AX113" s="12" t="s">
        <v>75</v>
      </c>
      <c r="AY113" s="152" t="s">
        <v>163</v>
      </c>
    </row>
    <row r="114" spans="2:65" s="12" customFormat="1">
      <c r="B114" s="151"/>
      <c r="D114" s="134" t="s">
        <v>258</v>
      </c>
      <c r="E114" s="152" t="s">
        <v>19</v>
      </c>
      <c r="F114" s="153" t="s">
        <v>475</v>
      </c>
      <c r="H114" s="154">
        <v>27.15</v>
      </c>
      <c r="I114" s="155"/>
      <c r="L114" s="151"/>
      <c r="M114" s="156"/>
      <c r="T114" s="157"/>
      <c r="AT114" s="152" t="s">
        <v>258</v>
      </c>
      <c r="AU114" s="152" t="s">
        <v>85</v>
      </c>
      <c r="AV114" s="12" t="s">
        <v>85</v>
      </c>
      <c r="AW114" s="12" t="s">
        <v>37</v>
      </c>
      <c r="AX114" s="12" t="s">
        <v>75</v>
      </c>
      <c r="AY114" s="152" t="s">
        <v>163</v>
      </c>
    </row>
    <row r="115" spans="2:65" s="13" customFormat="1">
      <c r="B115" s="158"/>
      <c r="D115" s="134" t="s">
        <v>258</v>
      </c>
      <c r="E115" s="159" t="s">
        <v>19</v>
      </c>
      <c r="F115" s="160" t="s">
        <v>261</v>
      </c>
      <c r="H115" s="161">
        <v>114.80000000000001</v>
      </c>
      <c r="I115" s="162"/>
      <c r="L115" s="158"/>
      <c r="M115" s="163"/>
      <c r="T115" s="164"/>
      <c r="AT115" s="159" t="s">
        <v>258</v>
      </c>
      <c r="AU115" s="159" t="s">
        <v>85</v>
      </c>
      <c r="AV115" s="13" t="s">
        <v>168</v>
      </c>
      <c r="AW115" s="13" t="s">
        <v>37</v>
      </c>
      <c r="AX115" s="13" t="s">
        <v>83</v>
      </c>
      <c r="AY115" s="159" t="s">
        <v>163</v>
      </c>
    </row>
    <row r="116" spans="2:65" s="12" customFormat="1">
      <c r="B116" s="151"/>
      <c r="D116" s="134" t="s">
        <v>258</v>
      </c>
      <c r="F116" s="153" t="s">
        <v>478</v>
      </c>
      <c r="H116" s="154">
        <v>3444</v>
      </c>
      <c r="I116" s="155"/>
      <c r="L116" s="151"/>
      <c r="M116" s="156"/>
      <c r="T116" s="157"/>
      <c r="AT116" s="152" t="s">
        <v>258</v>
      </c>
      <c r="AU116" s="152" t="s">
        <v>85</v>
      </c>
      <c r="AV116" s="12" t="s">
        <v>85</v>
      </c>
      <c r="AW116" s="12" t="s">
        <v>4</v>
      </c>
      <c r="AX116" s="12" t="s">
        <v>83</v>
      </c>
      <c r="AY116" s="152" t="s">
        <v>163</v>
      </c>
    </row>
    <row r="117" spans="2:65" s="1" customFormat="1" ht="44.25" customHeight="1">
      <c r="B117" s="30"/>
      <c r="C117" s="120" t="s">
        <v>194</v>
      </c>
      <c r="D117" s="120" t="s">
        <v>164</v>
      </c>
      <c r="E117" s="121" t="s">
        <v>276</v>
      </c>
      <c r="F117" s="122" t="s">
        <v>277</v>
      </c>
      <c r="G117" s="123" t="s">
        <v>254</v>
      </c>
      <c r="H117" s="124">
        <v>229.6</v>
      </c>
      <c r="I117" s="125"/>
      <c r="J117" s="126">
        <f>ROUND(I117*H117,2)</f>
        <v>0</v>
      </c>
      <c r="K117" s="127"/>
      <c r="L117" s="30"/>
      <c r="M117" s="128" t="s">
        <v>19</v>
      </c>
      <c r="N117" s="129" t="s">
        <v>46</v>
      </c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32" t="s">
        <v>168</v>
      </c>
      <c r="AT117" s="132" t="s">
        <v>164</v>
      </c>
      <c r="AU117" s="132" t="s">
        <v>85</v>
      </c>
      <c r="AY117" s="15" t="s">
        <v>163</v>
      </c>
      <c r="BE117" s="133">
        <f>IF(N117="základní",J117,0)</f>
        <v>0</v>
      </c>
      <c r="BF117" s="133">
        <f>IF(N117="snížená",J117,0)</f>
        <v>0</v>
      </c>
      <c r="BG117" s="133">
        <f>IF(N117="zákl. přenesená",J117,0)</f>
        <v>0</v>
      </c>
      <c r="BH117" s="133">
        <f>IF(N117="sníž. přenesená",J117,0)</f>
        <v>0</v>
      </c>
      <c r="BI117" s="133">
        <f>IF(N117="nulová",J117,0)</f>
        <v>0</v>
      </c>
      <c r="BJ117" s="15" t="s">
        <v>83</v>
      </c>
      <c r="BK117" s="133">
        <f>ROUND(I117*H117,2)</f>
        <v>0</v>
      </c>
      <c r="BL117" s="15" t="s">
        <v>168</v>
      </c>
      <c r="BM117" s="132" t="s">
        <v>479</v>
      </c>
    </row>
    <row r="118" spans="2:65" s="1" customFormat="1">
      <c r="B118" s="30"/>
      <c r="D118" s="149" t="s">
        <v>256</v>
      </c>
      <c r="F118" s="150" t="s">
        <v>279</v>
      </c>
      <c r="I118" s="136"/>
      <c r="L118" s="30"/>
      <c r="M118" s="137"/>
      <c r="T118" s="51"/>
      <c r="AT118" s="15" t="s">
        <v>256</v>
      </c>
      <c r="AU118" s="15" t="s">
        <v>85</v>
      </c>
    </row>
    <row r="119" spans="2:65" s="1" customFormat="1" ht="29.25">
      <c r="B119" s="30"/>
      <c r="D119" s="134" t="s">
        <v>170</v>
      </c>
      <c r="F119" s="135" t="s">
        <v>280</v>
      </c>
      <c r="I119" s="136"/>
      <c r="L119" s="30"/>
      <c r="M119" s="137"/>
      <c r="T119" s="51"/>
      <c r="AT119" s="15" t="s">
        <v>170</v>
      </c>
      <c r="AU119" s="15" t="s">
        <v>85</v>
      </c>
    </row>
    <row r="120" spans="2:65" s="12" customFormat="1">
      <c r="B120" s="151"/>
      <c r="D120" s="134" t="s">
        <v>258</v>
      </c>
      <c r="E120" s="152" t="s">
        <v>19</v>
      </c>
      <c r="F120" s="153" t="s">
        <v>473</v>
      </c>
      <c r="H120" s="154">
        <v>47.65</v>
      </c>
      <c r="I120" s="155"/>
      <c r="L120" s="151"/>
      <c r="M120" s="156"/>
      <c r="T120" s="157"/>
      <c r="AT120" s="152" t="s">
        <v>258</v>
      </c>
      <c r="AU120" s="152" t="s">
        <v>85</v>
      </c>
      <c r="AV120" s="12" t="s">
        <v>85</v>
      </c>
      <c r="AW120" s="12" t="s">
        <v>37</v>
      </c>
      <c r="AX120" s="12" t="s">
        <v>75</v>
      </c>
      <c r="AY120" s="152" t="s">
        <v>163</v>
      </c>
    </row>
    <row r="121" spans="2:65" s="12" customFormat="1">
      <c r="B121" s="151"/>
      <c r="D121" s="134" t="s">
        <v>258</v>
      </c>
      <c r="E121" s="152" t="s">
        <v>19</v>
      </c>
      <c r="F121" s="153" t="s">
        <v>260</v>
      </c>
      <c r="H121" s="154">
        <v>40</v>
      </c>
      <c r="I121" s="155"/>
      <c r="L121" s="151"/>
      <c r="M121" s="156"/>
      <c r="T121" s="157"/>
      <c r="AT121" s="152" t="s">
        <v>258</v>
      </c>
      <c r="AU121" s="152" t="s">
        <v>85</v>
      </c>
      <c r="AV121" s="12" t="s">
        <v>85</v>
      </c>
      <c r="AW121" s="12" t="s">
        <v>37</v>
      </c>
      <c r="AX121" s="12" t="s">
        <v>75</v>
      </c>
      <c r="AY121" s="152" t="s">
        <v>163</v>
      </c>
    </row>
    <row r="122" spans="2:65" s="12" customFormat="1">
      <c r="B122" s="151"/>
      <c r="D122" s="134" t="s">
        <v>258</v>
      </c>
      <c r="E122" s="152" t="s">
        <v>19</v>
      </c>
      <c r="F122" s="153" t="s">
        <v>475</v>
      </c>
      <c r="H122" s="154">
        <v>27.15</v>
      </c>
      <c r="I122" s="155"/>
      <c r="L122" s="151"/>
      <c r="M122" s="156"/>
      <c r="T122" s="157"/>
      <c r="AT122" s="152" t="s">
        <v>258</v>
      </c>
      <c r="AU122" s="152" t="s">
        <v>85</v>
      </c>
      <c r="AV122" s="12" t="s">
        <v>85</v>
      </c>
      <c r="AW122" s="12" t="s">
        <v>37</v>
      </c>
      <c r="AX122" s="12" t="s">
        <v>75</v>
      </c>
      <c r="AY122" s="152" t="s">
        <v>163</v>
      </c>
    </row>
    <row r="123" spans="2:65" s="13" customFormat="1">
      <c r="B123" s="158"/>
      <c r="D123" s="134" t="s">
        <v>258</v>
      </c>
      <c r="E123" s="159" t="s">
        <v>19</v>
      </c>
      <c r="F123" s="160" t="s">
        <v>261</v>
      </c>
      <c r="H123" s="161">
        <v>114.80000000000001</v>
      </c>
      <c r="I123" s="162"/>
      <c r="L123" s="158"/>
      <c r="M123" s="163"/>
      <c r="T123" s="164"/>
      <c r="AT123" s="159" t="s">
        <v>258</v>
      </c>
      <c r="AU123" s="159" t="s">
        <v>85</v>
      </c>
      <c r="AV123" s="13" t="s">
        <v>168</v>
      </c>
      <c r="AW123" s="13" t="s">
        <v>37</v>
      </c>
      <c r="AX123" s="13" t="s">
        <v>83</v>
      </c>
      <c r="AY123" s="159" t="s">
        <v>163</v>
      </c>
    </row>
    <row r="124" spans="2:65" s="12" customFormat="1">
      <c r="B124" s="151"/>
      <c r="D124" s="134" t="s">
        <v>258</v>
      </c>
      <c r="F124" s="153" t="s">
        <v>480</v>
      </c>
      <c r="H124" s="154">
        <v>229.6</v>
      </c>
      <c r="I124" s="155"/>
      <c r="L124" s="151"/>
      <c r="M124" s="156"/>
      <c r="T124" s="157"/>
      <c r="AT124" s="152" t="s">
        <v>258</v>
      </c>
      <c r="AU124" s="152" t="s">
        <v>85</v>
      </c>
      <c r="AV124" s="12" t="s">
        <v>85</v>
      </c>
      <c r="AW124" s="12" t="s">
        <v>4</v>
      </c>
      <c r="AX124" s="12" t="s">
        <v>83</v>
      </c>
      <c r="AY124" s="152" t="s">
        <v>163</v>
      </c>
    </row>
    <row r="125" spans="2:65" s="1" customFormat="1" ht="44.25" customHeight="1">
      <c r="B125" s="30"/>
      <c r="C125" s="120" t="s">
        <v>199</v>
      </c>
      <c r="D125" s="120" t="s">
        <v>164</v>
      </c>
      <c r="E125" s="121" t="s">
        <v>282</v>
      </c>
      <c r="F125" s="122" t="s">
        <v>283</v>
      </c>
      <c r="G125" s="123" t="s">
        <v>254</v>
      </c>
      <c r="H125" s="124">
        <v>114.8</v>
      </c>
      <c r="I125" s="125"/>
      <c r="J125" s="126">
        <f>ROUND(I125*H125,2)</f>
        <v>0</v>
      </c>
      <c r="K125" s="127"/>
      <c r="L125" s="30"/>
      <c r="M125" s="128" t="s">
        <v>19</v>
      </c>
      <c r="N125" s="129" t="s">
        <v>46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168</v>
      </c>
      <c r="AT125" s="132" t="s">
        <v>164</v>
      </c>
      <c r="AU125" s="132" t="s">
        <v>85</v>
      </c>
      <c r="AY125" s="15" t="s">
        <v>163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83</v>
      </c>
      <c r="BK125" s="133">
        <f>ROUND(I125*H125,2)</f>
        <v>0</v>
      </c>
      <c r="BL125" s="15" t="s">
        <v>168</v>
      </c>
      <c r="BM125" s="132" t="s">
        <v>481</v>
      </c>
    </row>
    <row r="126" spans="2:65" s="1" customFormat="1">
      <c r="B126" s="30"/>
      <c r="D126" s="149" t="s">
        <v>256</v>
      </c>
      <c r="F126" s="150" t="s">
        <v>285</v>
      </c>
      <c r="I126" s="136"/>
      <c r="L126" s="30"/>
      <c r="M126" s="137"/>
      <c r="T126" s="51"/>
      <c r="AT126" s="15" t="s">
        <v>256</v>
      </c>
      <c r="AU126" s="15" t="s">
        <v>85</v>
      </c>
    </row>
    <row r="127" spans="2:65" s="1" customFormat="1" ht="29.25">
      <c r="B127" s="30"/>
      <c r="D127" s="134" t="s">
        <v>170</v>
      </c>
      <c r="F127" s="135" t="s">
        <v>280</v>
      </c>
      <c r="I127" s="136"/>
      <c r="L127" s="30"/>
      <c r="M127" s="137"/>
      <c r="T127" s="51"/>
      <c r="AT127" s="15" t="s">
        <v>170</v>
      </c>
      <c r="AU127" s="15" t="s">
        <v>85</v>
      </c>
    </row>
    <row r="128" spans="2:65" s="12" customFormat="1">
      <c r="B128" s="151"/>
      <c r="D128" s="134" t="s">
        <v>258</v>
      </c>
      <c r="E128" s="152" t="s">
        <v>19</v>
      </c>
      <c r="F128" s="153" t="s">
        <v>473</v>
      </c>
      <c r="H128" s="154">
        <v>47.65</v>
      </c>
      <c r="I128" s="155"/>
      <c r="L128" s="151"/>
      <c r="M128" s="156"/>
      <c r="T128" s="157"/>
      <c r="AT128" s="152" t="s">
        <v>258</v>
      </c>
      <c r="AU128" s="152" t="s">
        <v>85</v>
      </c>
      <c r="AV128" s="12" t="s">
        <v>85</v>
      </c>
      <c r="AW128" s="12" t="s">
        <v>37</v>
      </c>
      <c r="AX128" s="12" t="s">
        <v>75</v>
      </c>
      <c r="AY128" s="152" t="s">
        <v>163</v>
      </c>
    </row>
    <row r="129" spans="2:65" s="12" customFormat="1">
      <c r="B129" s="151"/>
      <c r="D129" s="134" t="s">
        <v>258</v>
      </c>
      <c r="E129" s="152" t="s">
        <v>19</v>
      </c>
      <c r="F129" s="153" t="s">
        <v>260</v>
      </c>
      <c r="H129" s="154">
        <v>40</v>
      </c>
      <c r="I129" s="155"/>
      <c r="L129" s="151"/>
      <c r="M129" s="156"/>
      <c r="T129" s="157"/>
      <c r="AT129" s="152" t="s">
        <v>258</v>
      </c>
      <c r="AU129" s="152" t="s">
        <v>85</v>
      </c>
      <c r="AV129" s="12" t="s">
        <v>85</v>
      </c>
      <c r="AW129" s="12" t="s">
        <v>37</v>
      </c>
      <c r="AX129" s="12" t="s">
        <v>75</v>
      </c>
      <c r="AY129" s="152" t="s">
        <v>163</v>
      </c>
    </row>
    <row r="130" spans="2:65" s="12" customFormat="1">
      <c r="B130" s="151"/>
      <c r="D130" s="134" t="s">
        <v>258</v>
      </c>
      <c r="E130" s="152" t="s">
        <v>19</v>
      </c>
      <c r="F130" s="153" t="s">
        <v>475</v>
      </c>
      <c r="H130" s="154">
        <v>27.15</v>
      </c>
      <c r="I130" s="155"/>
      <c r="L130" s="151"/>
      <c r="M130" s="156"/>
      <c r="T130" s="157"/>
      <c r="AT130" s="152" t="s">
        <v>258</v>
      </c>
      <c r="AU130" s="152" t="s">
        <v>85</v>
      </c>
      <c r="AV130" s="12" t="s">
        <v>85</v>
      </c>
      <c r="AW130" s="12" t="s">
        <v>37</v>
      </c>
      <c r="AX130" s="12" t="s">
        <v>75</v>
      </c>
      <c r="AY130" s="152" t="s">
        <v>163</v>
      </c>
    </row>
    <row r="131" spans="2:65" s="13" customFormat="1">
      <c r="B131" s="158"/>
      <c r="D131" s="134" t="s">
        <v>258</v>
      </c>
      <c r="E131" s="159" t="s">
        <v>19</v>
      </c>
      <c r="F131" s="160" t="s">
        <v>261</v>
      </c>
      <c r="H131" s="161">
        <v>114.80000000000001</v>
      </c>
      <c r="I131" s="162"/>
      <c r="L131" s="158"/>
      <c r="M131" s="163"/>
      <c r="T131" s="164"/>
      <c r="AT131" s="159" t="s">
        <v>258</v>
      </c>
      <c r="AU131" s="159" t="s">
        <v>85</v>
      </c>
      <c r="AV131" s="13" t="s">
        <v>168</v>
      </c>
      <c r="AW131" s="13" t="s">
        <v>37</v>
      </c>
      <c r="AX131" s="13" t="s">
        <v>83</v>
      </c>
      <c r="AY131" s="159" t="s">
        <v>163</v>
      </c>
    </row>
    <row r="132" spans="2:65" s="1" customFormat="1" ht="44.25" customHeight="1">
      <c r="B132" s="30"/>
      <c r="C132" s="120" t="s">
        <v>204</v>
      </c>
      <c r="D132" s="120" t="s">
        <v>164</v>
      </c>
      <c r="E132" s="121" t="s">
        <v>290</v>
      </c>
      <c r="F132" s="122" t="s">
        <v>291</v>
      </c>
      <c r="G132" s="123" t="s">
        <v>292</v>
      </c>
      <c r="H132" s="124">
        <v>241.08</v>
      </c>
      <c r="I132" s="125"/>
      <c r="J132" s="126">
        <f>ROUND(I132*H132,2)</f>
        <v>0</v>
      </c>
      <c r="K132" s="127"/>
      <c r="L132" s="30"/>
      <c r="M132" s="128" t="s">
        <v>19</v>
      </c>
      <c r="N132" s="129" t="s">
        <v>46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168</v>
      </c>
      <c r="AT132" s="132" t="s">
        <v>164</v>
      </c>
      <c r="AU132" s="132" t="s">
        <v>85</v>
      </c>
      <c r="AY132" s="15" t="s">
        <v>163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83</v>
      </c>
      <c r="BK132" s="133">
        <f>ROUND(I132*H132,2)</f>
        <v>0</v>
      </c>
      <c r="BL132" s="15" t="s">
        <v>168</v>
      </c>
      <c r="BM132" s="132" t="s">
        <v>482</v>
      </c>
    </row>
    <row r="133" spans="2:65" s="1" customFormat="1">
      <c r="B133" s="30"/>
      <c r="D133" s="149" t="s">
        <v>256</v>
      </c>
      <c r="F133" s="150" t="s">
        <v>294</v>
      </c>
      <c r="I133" s="136"/>
      <c r="L133" s="30"/>
      <c r="M133" s="137"/>
      <c r="T133" s="51"/>
      <c r="AT133" s="15" t="s">
        <v>256</v>
      </c>
      <c r="AU133" s="15" t="s">
        <v>85</v>
      </c>
    </row>
    <row r="134" spans="2:65" s="12" customFormat="1">
      <c r="B134" s="151"/>
      <c r="D134" s="134" t="s">
        <v>258</v>
      </c>
      <c r="E134" s="152" t="s">
        <v>19</v>
      </c>
      <c r="F134" s="153" t="s">
        <v>473</v>
      </c>
      <c r="H134" s="154">
        <v>47.65</v>
      </c>
      <c r="I134" s="155"/>
      <c r="L134" s="151"/>
      <c r="M134" s="156"/>
      <c r="T134" s="157"/>
      <c r="AT134" s="152" t="s">
        <v>258</v>
      </c>
      <c r="AU134" s="152" t="s">
        <v>85</v>
      </c>
      <c r="AV134" s="12" t="s">
        <v>85</v>
      </c>
      <c r="AW134" s="12" t="s">
        <v>37</v>
      </c>
      <c r="AX134" s="12" t="s">
        <v>75</v>
      </c>
      <c r="AY134" s="152" t="s">
        <v>163</v>
      </c>
    </row>
    <row r="135" spans="2:65" s="12" customFormat="1">
      <c r="B135" s="151"/>
      <c r="D135" s="134" t="s">
        <v>258</v>
      </c>
      <c r="E135" s="152" t="s">
        <v>19</v>
      </c>
      <c r="F135" s="153" t="s">
        <v>260</v>
      </c>
      <c r="H135" s="154">
        <v>40</v>
      </c>
      <c r="I135" s="155"/>
      <c r="L135" s="151"/>
      <c r="M135" s="156"/>
      <c r="T135" s="157"/>
      <c r="AT135" s="152" t="s">
        <v>258</v>
      </c>
      <c r="AU135" s="152" t="s">
        <v>85</v>
      </c>
      <c r="AV135" s="12" t="s">
        <v>85</v>
      </c>
      <c r="AW135" s="12" t="s">
        <v>37</v>
      </c>
      <c r="AX135" s="12" t="s">
        <v>75</v>
      </c>
      <c r="AY135" s="152" t="s">
        <v>163</v>
      </c>
    </row>
    <row r="136" spans="2:65" s="12" customFormat="1">
      <c r="B136" s="151"/>
      <c r="D136" s="134" t="s">
        <v>258</v>
      </c>
      <c r="E136" s="152" t="s">
        <v>19</v>
      </c>
      <c r="F136" s="153" t="s">
        <v>475</v>
      </c>
      <c r="H136" s="154">
        <v>27.15</v>
      </c>
      <c r="I136" s="155"/>
      <c r="L136" s="151"/>
      <c r="M136" s="156"/>
      <c r="T136" s="157"/>
      <c r="AT136" s="152" t="s">
        <v>258</v>
      </c>
      <c r="AU136" s="152" t="s">
        <v>85</v>
      </c>
      <c r="AV136" s="12" t="s">
        <v>85</v>
      </c>
      <c r="AW136" s="12" t="s">
        <v>37</v>
      </c>
      <c r="AX136" s="12" t="s">
        <v>75</v>
      </c>
      <c r="AY136" s="152" t="s">
        <v>163</v>
      </c>
    </row>
    <row r="137" spans="2:65" s="13" customFormat="1">
      <c r="B137" s="158"/>
      <c r="D137" s="134" t="s">
        <v>258</v>
      </c>
      <c r="E137" s="159" t="s">
        <v>19</v>
      </c>
      <c r="F137" s="160" t="s">
        <v>261</v>
      </c>
      <c r="H137" s="161">
        <v>114.80000000000001</v>
      </c>
      <c r="I137" s="162"/>
      <c r="L137" s="158"/>
      <c r="M137" s="163"/>
      <c r="T137" s="164"/>
      <c r="AT137" s="159" t="s">
        <v>258</v>
      </c>
      <c r="AU137" s="159" t="s">
        <v>85</v>
      </c>
      <c r="AV137" s="13" t="s">
        <v>168</v>
      </c>
      <c r="AW137" s="13" t="s">
        <v>37</v>
      </c>
      <c r="AX137" s="13" t="s">
        <v>83</v>
      </c>
      <c r="AY137" s="159" t="s">
        <v>163</v>
      </c>
    </row>
    <row r="138" spans="2:65" s="12" customFormat="1">
      <c r="B138" s="151"/>
      <c r="D138" s="134" t="s">
        <v>258</v>
      </c>
      <c r="F138" s="153" t="s">
        <v>483</v>
      </c>
      <c r="H138" s="154">
        <v>241.08</v>
      </c>
      <c r="I138" s="155"/>
      <c r="L138" s="151"/>
      <c r="M138" s="156"/>
      <c r="T138" s="157"/>
      <c r="AT138" s="152" t="s">
        <v>258</v>
      </c>
      <c r="AU138" s="152" t="s">
        <v>85</v>
      </c>
      <c r="AV138" s="12" t="s">
        <v>85</v>
      </c>
      <c r="AW138" s="12" t="s">
        <v>4</v>
      </c>
      <c r="AX138" s="12" t="s">
        <v>83</v>
      </c>
      <c r="AY138" s="152" t="s">
        <v>163</v>
      </c>
    </row>
    <row r="139" spans="2:65" s="1" customFormat="1" ht="37.9" customHeight="1">
      <c r="B139" s="30"/>
      <c r="C139" s="120" t="s">
        <v>116</v>
      </c>
      <c r="D139" s="120" t="s">
        <v>164</v>
      </c>
      <c r="E139" s="121" t="s">
        <v>286</v>
      </c>
      <c r="F139" s="122" t="s">
        <v>287</v>
      </c>
      <c r="G139" s="123" t="s">
        <v>254</v>
      </c>
      <c r="H139" s="124">
        <v>114.8</v>
      </c>
      <c r="I139" s="125"/>
      <c r="J139" s="126">
        <f>ROUND(I139*H139,2)</f>
        <v>0</v>
      </c>
      <c r="K139" s="127"/>
      <c r="L139" s="30"/>
      <c r="M139" s="128" t="s">
        <v>19</v>
      </c>
      <c r="N139" s="129" t="s">
        <v>46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168</v>
      </c>
      <c r="AT139" s="132" t="s">
        <v>164</v>
      </c>
      <c r="AU139" s="132" t="s">
        <v>85</v>
      </c>
      <c r="AY139" s="15" t="s">
        <v>163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83</v>
      </c>
      <c r="BK139" s="133">
        <f>ROUND(I139*H139,2)</f>
        <v>0</v>
      </c>
      <c r="BL139" s="15" t="s">
        <v>168</v>
      </c>
      <c r="BM139" s="132" t="s">
        <v>484</v>
      </c>
    </row>
    <row r="140" spans="2:65" s="1" customFormat="1">
      <c r="B140" s="30"/>
      <c r="D140" s="149" t="s">
        <v>256</v>
      </c>
      <c r="F140" s="150" t="s">
        <v>289</v>
      </c>
      <c r="I140" s="136"/>
      <c r="L140" s="30"/>
      <c r="M140" s="137"/>
      <c r="T140" s="51"/>
      <c r="AT140" s="15" t="s">
        <v>256</v>
      </c>
      <c r="AU140" s="15" t="s">
        <v>85</v>
      </c>
    </row>
    <row r="141" spans="2:65" s="12" customFormat="1">
      <c r="B141" s="151"/>
      <c r="D141" s="134" t="s">
        <v>258</v>
      </c>
      <c r="E141" s="152" t="s">
        <v>19</v>
      </c>
      <c r="F141" s="153" t="s">
        <v>473</v>
      </c>
      <c r="H141" s="154">
        <v>47.65</v>
      </c>
      <c r="I141" s="155"/>
      <c r="L141" s="151"/>
      <c r="M141" s="156"/>
      <c r="T141" s="157"/>
      <c r="AT141" s="152" t="s">
        <v>258</v>
      </c>
      <c r="AU141" s="152" t="s">
        <v>85</v>
      </c>
      <c r="AV141" s="12" t="s">
        <v>85</v>
      </c>
      <c r="AW141" s="12" t="s">
        <v>37</v>
      </c>
      <c r="AX141" s="12" t="s">
        <v>75</v>
      </c>
      <c r="AY141" s="152" t="s">
        <v>163</v>
      </c>
    </row>
    <row r="142" spans="2:65" s="12" customFormat="1">
      <c r="B142" s="151"/>
      <c r="D142" s="134" t="s">
        <v>258</v>
      </c>
      <c r="E142" s="152" t="s">
        <v>19</v>
      </c>
      <c r="F142" s="153" t="s">
        <v>260</v>
      </c>
      <c r="H142" s="154">
        <v>40</v>
      </c>
      <c r="I142" s="155"/>
      <c r="L142" s="151"/>
      <c r="M142" s="156"/>
      <c r="T142" s="157"/>
      <c r="AT142" s="152" t="s">
        <v>258</v>
      </c>
      <c r="AU142" s="152" t="s">
        <v>85</v>
      </c>
      <c r="AV142" s="12" t="s">
        <v>85</v>
      </c>
      <c r="AW142" s="12" t="s">
        <v>37</v>
      </c>
      <c r="AX142" s="12" t="s">
        <v>75</v>
      </c>
      <c r="AY142" s="152" t="s">
        <v>163</v>
      </c>
    </row>
    <row r="143" spans="2:65" s="12" customFormat="1">
      <c r="B143" s="151"/>
      <c r="D143" s="134" t="s">
        <v>258</v>
      </c>
      <c r="E143" s="152" t="s">
        <v>19</v>
      </c>
      <c r="F143" s="153" t="s">
        <v>475</v>
      </c>
      <c r="H143" s="154">
        <v>27.15</v>
      </c>
      <c r="I143" s="155"/>
      <c r="L143" s="151"/>
      <c r="M143" s="156"/>
      <c r="T143" s="157"/>
      <c r="AT143" s="152" t="s">
        <v>258</v>
      </c>
      <c r="AU143" s="152" t="s">
        <v>85</v>
      </c>
      <c r="AV143" s="12" t="s">
        <v>85</v>
      </c>
      <c r="AW143" s="12" t="s">
        <v>37</v>
      </c>
      <c r="AX143" s="12" t="s">
        <v>75</v>
      </c>
      <c r="AY143" s="152" t="s">
        <v>163</v>
      </c>
    </row>
    <row r="144" spans="2:65" s="13" customFormat="1">
      <c r="B144" s="158"/>
      <c r="D144" s="134" t="s">
        <v>258</v>
      </c>
      <c r="E144" s="159" t="s">
        <v>19</v>
      </c>
      <c r="F144" s="160" t="s">
        <v>261</v>
      </c>
      <c r="H144" s="161">
        <v>114.80000000000001</v>
      </c>
      <c r="I144" s="162"/>
      <c r="L144" s="158"/>
      <c r="M144" s="163"/>
      <c r="T144" s="164"/>
      <c r="AT144" s="159" t="s">
        <v>258</v>
      </c>
      <c r="AU144" s="159" t="s">
        <v>85</v>
      </c>
      <c r="AV144" s="13" t="s">
        <v>168</v>
      </c>
      <c r="AW144" s="13" t="s">
        <v>37</v>
      </c>
      <c r="AX144" s="13" t="s">
        <v>83</v>
      </c>
      <c r="AY144" s="159" t="s">
        <v>163</v>
      </c>
    </row>
    <row r="145" spans="2:65" s="1" customFormat="1" ht="49.15" customHeight="1">
      <c r="B145" s="30"/>
      <c r="C145" s="120" t="s">
        <v>119</v>
      </c>
      <c r="D145" s="120" t="s">
        <v>164</v>
      </c>
      <c r="E145" s="121" t="s">
        <v>296</v>
      </c>
      <c r="F145" s="122" t="s">
        <v>297</v>
      </c>
      <c r="G145" s="123" t="s">
        <v>298</v>
      </c>
      <c r="H145" s="124">
        <v>95.3</v>
      </c>
      <c r="I145" s="125"/>
      <c r="J145" s="126">
        <f>ROUND(I145*H145,2)</f>
        <v>0</v>
      </c>
      <c r="K145" s="127"/>
      <c r="L145" s="30"/>
      <c r="M145" s="128" t="s">
        <v>19</v>
      </c>
      <c r="N145" s="129" t="s">
        <v>46</v>
      </c>
      <c r="P145" s="130">
        <f>O145*H145</f>
        <v>0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168</v>
      </c>
      <c r="AT145" s="132" t="s">
        <v>164</v>
      </c>
      <c r="AU145" s="132" t="s">
        <v>85</v>
      </c>
      <c r="AY145" s="15" t="s">
        <v>163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83</v>
      </c>
      <c r="BK145" s="133">
        <f>ROUND(I145*H145,2)</f>
        <v>0</v>
      </c>
      <c r="BL145" s="15" t="s">
        <v>168</v>
      </c>
      <c r="BM145" s="132" t="s">
        <v>485</v>
      </c>
    </row>
    <row r="146" spans="2:65" s="1" customFormat="1">
      <c r="B146" s="30"/>
      <c r="D146" s="149" t="s">
        <v>256</v>
      </c>
      <c r="F146" s="150" t="s">
        <v>300</v>
      </c>
      <c r="I146" s="136"/>
      <c r="L146" s="30"/>
      <c r="M146" s="137"/>
      <c r="T146" s="51"/>
      <c r="AT146" s="15" t="s">
        <v>256</v>
      </c>
      <c r="AU146" s="15" t="s">
        <v>85</v>
      </c>
    </row>
    <row r="147" spans="2:65" s="12" customFormat="1">
      <c r="B147" s="151"/>
      <c r="D147" s="134" t="s">
        <v>258</v>
      </c>
      <c r="E147" s="152" t="s">
        <v>19</v>
      </c>
      <c r="F147" s="153" t="s">
        <v>486</v>
      </c>
      <c r="H147" s="154">
        <v>95.3</v>
      </c>
      <c r="I147" s="155"/>
      <c r="L147" s="151"/>
      <c r="M147" s="156"/>
      <c r="T147" s="157"/>
      <c r="AT147" s="152" t="s">
        <v>258</v>
      </c>
      <c r="AU147" s="152" t="s">
        <v>85</v>
      </c>
      <c r="AV147" s="12" t="s">
        <v>85</v>
      </c>
      <c r="AW147" s="12" t="s">
        <v>37</v>
      </c>
      <c r="AX147" s="12" t="s">
        <v>75</v>
      </c>
      <c r="AY147" s="152" t="s">
        <v>163</v>
      </c>
    </row>
    <row r="148" spans="2:65" s="13" customFormat="1">
      <c r="B148" s="158"/>
      <c r="D148" s="134" t="s">
        <v>258</v>
      </c>
      <c r="E148" s="159" t="s">
        <v>19</v>
      </c>
      <c r="F148" s="160" t="s">
        <v>261</v>
      </c>
      <c r="H148" s="161">
        <v>95.3</v>
      </c>
      <c r="I148" s="162"/>
      <c r="L148" s="158"/>
      <c r="M148" s="163"/>
      <c r="T148" s="164"/>
      <c r="AT148" s="159" t="s">
        <v>258</v>
      </c>
      <c r="AU148" s="159" t="s">
        <v>85</v>
      </c>
      <c r="AV148" s="13" t="s">
        <v>168</v>
      </c>
      <c r="AW148" s="13" t="s">
        <v>37</v>
      </c>
      <c r="AX148" s="13" t="s">
        <v>83</v>
      </c>
      <c r="AY148" s="159" t="s">
        <v>163</v>
      </c>
    </row>
    <row r="149" spans="2:65" s="10" customFormat="1" ht="22.9" customHeight="1">
      <c r="B149" s="110"/>
      <c r="D149" s="111" t="s">
        <v>74</v>
      </c>
      <c r="E149" s="147" t="s">
        <v>176</v>
      </c>
      <c r="F149" s="147" t="s">
        <v>465</v>
      </c>
      <c r="I149" s="113"/>
      <c r="J149" s="148">
        <f>BK149</f>
        <v>0</v>
      </c>
      <c r="L149" s="110"/>
      <c r="M149" s="115"/>
      <c r="P149" s="116">
        <f>SUM(P150:P153)</f>
        <v>0</v>
      </c>
      <c r="R149" s="116">
        <f>SUM(R150:R153)</f>
        <v>27.526732968799998</v>
      </c>
      <c r="T149" s="117">
        <f>SUM(T150:T153)</f>
        <v>0</v>
      </c>
      <c r="AR149" s="111" t="s">
        <v>83</v>
      </c>
      <c r="AT149" s="118" t="s">
        <v>74</v>
      </c>
      <c r="AU149" s="118" t="s">
        <v>83</v>
      </c>
      <c r="AY149" s="111" t="s">
        <v>163</v>
      </c>
      <c r="BK149" s="119">
        <f>SUM(BK150:BK153)</f>
        <v>0</v>
      </c>
    </row>
    <row r="150" spans="2:65" s="1" customFormat="1" ht="78" customHeight="1">
      <c r="B150" s="30"/>
      <c r="C150" s="120" t="s">
        <v>122</v>
      </c>
      <c r="D150" s="120" t="s">
        <v>164</v>
      </c>
      <c r="E150" s="121" t="s">
        <v>466</v>
      </c>
      <c r="F150" s="122" t="s">
        <v>467</v>
      </c>
      <c r="G150" s="123" t="s">
        <v>254</v>
      </c>
      <c r="H150" s="124">
        <v>8.84</v>
      </c>
      <c r="I150" s="125"/>
      <c r="J150" s="126">
        <f>ROUND(I150*H150,2)</f>
        <v>0</v>
      </c>
      <c r="K150" s="127"/>
      <c r="L150" s="30"/>
      <c r="M150" s="128" t="s">
        <v>19</v>
      </c>
      <c r="N150" s="129" t="s">
        <v>46</v>
      </c>
      <c r="P150" s="130">
        <f>O150*H150</f>
        <v>0</v>
      </c>
      <c r="Q150" s="130">
        <v>3.1138838199999999</v>
      </c>
      <c r="R150" s="130">
        <f>Q150*H150</f>
        <v>27.526732968799998</v>
      </c>
      <c r="S150" s="130">
        <v>0</v>
      </c>
      <c r="T150" s="131">
        <f>S150*H150</f>
        <v>0</v>
      </c>
      <c r="AR150" s="132" t="s">
        <v>168</v>
      </c>
      <c r="AT150" s="132" t="s">
        <v>164</v>
      </c>
      <c r="AU150" s="132" t="s">
        <v>85</v>
      </c>
      <c r="AY150" s="15" t="s">
        <v>163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83</v>
      </c>
      <c r="BK150" s="133">
        <f>ROUND(I150*H150,2)</f>
        <v>0</v>
      </c>
      <c r="BL150" s="15" t="s">
        <v>168</v>
      </c>
      <c r="BM150" s="132" t="s">
        <v>487</v>
      </c>
    </row>
    <row r="151" spans="2:65" s="1" customFormat="1">
      <c r="B151" s="30"/>
      <c r="D151" s="149" t="s">
        <v>256</v>
      </c>
      <c r="F151" s="150" t="s">
        <v>468</v>
      </c>
      <c r="I151" s="136"/>
      <c r="L151" s="30"/>
      <c r="M151" s="137"/>
      <c r="T151" s="51"/>
      <c r="AT151" s="15" t="s">
        <v>256</v>
      </c>
      <c r="AU151" s="15" t="s">
        <v>85</v>
      </c>
    </row>
    <row r="152" spans="2:65" s="12" customFormat="1">
      <c r="B152" s="151"/>
      <c r="D152" s="134" t="s">
        <v>258</v>
      </c>
      <c r="E152" s="152" t="s">
        <v>19</v>
      </c>
      <c r="F152" s="153" t="s">
        <v>488</v>
      </c>
      <c r="H152" s="154">
        <v>8.84</v>
      </c>
      <c r="I152" s="155"/>
      <c r="L152" s="151"/>
      <c r="M152" s="156"/>
      <c r="T152" s="157"/>
      <c r="AT152" s="152" t="s">
        <v>258</v>
      </c>
      <c r="AU152" s="152" t="s">
        <v>85</v>
      </c>
      <c r="AV152" s="12" t="s">
        <v>85</v>
      </c>
      <c r="AW152" s="12" t="s">
        <v>37</v>
      </c>
      <c r="AX152" s="12" t="s">
        <v>75</v>
      </c>
      <c r="AY152" s="152" t="s">
        <v>163</v>
      </c>
    </row>
    <row r="153" spans="2:65" s="13" customFormat="1">
      <c r="B153" s="158"/>
      <c r="D153" s="134" t="s">
        <v>258</v>
      </c>
      <c r="E153" s="159" t="s">
        <v>19</v>
      </c>
      <c r="F153" s="160" t="s">
        <v>261</v>
      </c>
      <c r="H153" s="161">
        <v>8.84</v>
      </c>
      <c r="I153" s="162"/>
      <c r="L153" s="158"/>
      <c r="M153" s="163"/>
      <c r="T153" s="164"/>
      <c r="AT153" s="159" t="s">
        <v>258</v>
      </c>
      <c r="AU153" s="159" t="s">
        <v>85</v>
      </c>
      <c r="AV153" s="13" t="s">
        <v>168</v>
      </c>
      <c r="AW153" s="13" t="s">
        <v>37</v>
      </c>
      <c r="AX153" s="13" t="s">
        <v>83</v>
      </c>
      <c r="AY153" s="159" t="s">
        <v>163</v>
      </c>
    </row>
    <row r="154" spans="2:65" s="10" customFormat="1" ht="22.9" customHeight="1">
      <c r="B154" s="110"/>
      <c r="D154" s="111" t="s">
        <v>74</v>
      </c>
      <c r="E154" s="147" t="s">
        <v>168</v>
      </c>
      <c r="F154" s="147" t="s">
        <v>302</v>
      </c>
      <c r="I154" s="113"/>
      <c r="J154" s="148">
        <f>BK154</f>
        <v>0</v>
      </c>
      <c r="L154" s="110"/>
      <c r="M154" s="115"/>
      <c r="P154" s="116">
        <f>SUM(P155:P186)</f>
        <v>0</v>
      </c>
      <c r="R154" s="116">
        <f>SUM(R155:R186)</f>
        <v>485.15446203199997</v>
      </c>
      <c r="T154" s="117">
        <f>SUM(T155:T186)</f>
        <v>0</v>
      </c>
      <c r="AR154" s="111" t="s">
        <v>83</v>
      </c>
      <c r="AT154" s="118" t="s">
        <v>74</v>
      </c>
      <c r="AU154" s="118" t="s">
        <v>83</v>
      </c>
      <c r="AY154" s="111" t="s">
        <v>163</v>
      </c>
      <c r="BK154" s="119">
        <f>SUM(BK155:BK186)</f>
        <v>0</v>
      </c>
    </row>
    <row r="155" spans="2:65" s="1" customFormat="1" ht="33" customHeight="1">
      <c r="B155" s="30"/>
      <c r="C155" s="120" t="s">
        <v>125</v>
      </c>
      <c r="D155" s="120" t="s">
        <v>164</v>
      </c>
      <c r="E155" s="121" t="s">
        <v>390</v>
      </c>
      <c r="F155" s="122" t="s">
        <v>391</v>
      </c>
      <c r="G155" s="123" t="s">
        <v>298</v>
      </c>
      <c r="H155" s="124">
        <v>15.6</v>
      </c>
      <c r="I155" s="125"/>
      <c r="J155" s="126">
        <f>ROUND(I155*H155,2)</f>
        <v>0</v>
      </c>
      <c r="K155" s="127"/>
      <c r="L155" s="30"/>
      <c r="M155" s="128" t="s">
        <v>19</v>
      </c>
      <c r="N155" s="129" t="s">
        <v>46</v>
      </c>
      <c r="P155" s="130">
        <f>O155*H155</f>
        <v>0</v>
      </c>
      <c r="Q155" s="130">
        <v>0</v>
      </c>
      <c r="R155" s="130">
        <f>Q155*H155</f>
        <v>0</v>
      </c>
      <c r="S155" s="130">
        <v>0</v>
      </c>
      <c r="T155" s="131">
        <f>S155*H155</f>
        <v>0</v>
      </c>
      <c r="AR155" s="132" t="s">
        <v>168</v>
      </c>
      <c r="AT155" s="132" t="s">
        <v>164</v>
      </c>
      <c r="AU155" s="132" t="s">
        <v>85</v>
      </c>
      <c r="AY155" s="15" t="s">
        <v>163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5" t="s">
        <v>83</v>
      </c>
      <c r="BK155" s="133">
        <f>ROUND(I155*H155,2)</f>
        <v>0</v>
      </c>
      <c r="BL155" s="15" t="s">
        <v>168</v>
      </c>
      <c r="BM155" s="132" t="s">
        <v>489</v>
      </c>
    </row>
    <row r="156" spans="2:65" s="1" customFormat="1">
      <c r="B156" s="30"/>
      <c r="D156" s="149" t="s">
        <v>256</v>
      </c>
      <c r="F156" s="150" t="s">
        <v>393</v>
      </c>
      <c r="I156" s="136"/>
      <c r="L156" s="30"/>
      <c r="M156" s="137"/>
      <c r="T156" s="51"/>
      <c r="AT156" s="15" t="s">
        <v>256</v>
      </c>
      <c r="AU156" s="15" t="s">
        <v>85</v>
      </c>
    </row>
    <row r="157" spans="2:65" s="12" customFormat="1">
      <c r="B157" s="151"/>
      <c r="D157" s="134" t="s">
        <v>258</v>
      </c>
      <c r="E157" s="152" t="s">
        <v>19</v>
      </c>
      <c r="F157" s="153" t="s">
        <v>490</v>
      </c>
      <c r="H157" s="154">
        <v>15.6</v>
      </c>
      <c r="I157" s="155"/>
      <c r="L157" s="151"/>
      <c r="M157" s="156"/>
      <c r="T157" s="157"/>
      <c r="AT157" s="152" t="s">
        <v>258</v>
      </c>
      <c r="AU157" s="152" t="s">
        <v>85</v>
      </c>
      <c r="AV157" s="12" t="s">
        <v>85</v>
      </c>
      <c r="AW157" s="12" t="s">
        <v>37</v>
      </c>
      <c r="AX157" s="12" t="s">
        <v>75</v>
      </c>
      <c r="AY157" s="152" t="s">
        <v>163</v>
      </c>
    </row>
    <row r="158" spans="2:65" s="13" customFormat="1">
      <c r="B158" s="158"/>
      <c r="D158" s="134" t="s">
        <v>258</v>
      </c>
      <c r="E158" s="159" t="s">
        <v>19</v>
      </c>
      <c r="F158" s="160" t="s">
        <v>261</v>
      </c>
      <c r="H158" s="161">
        <v>15.6</v>
      </c>
      <c r="I158" s="162"/>
      <c r="L158" s="158"/>
      <c r="M158" s="163"/>
      <c r="T158" s="164"/>
      <c r="AT158" s="159" t="s">
        <v>258</v>
      </c>
      <c r="AU158" s="159" t="s">
        <v>85</v>
      </c>
      <c r="AV158" s="13" t="s">
        <v>168</v>
      </c>
      <c r="AW158" s="13" t="s">
        <v>37</v>
      </c>
      <c r="AX158" s="13" t="s">
        <v>83</v>
      </c>
      <c r="AY158" s="159" t="s">
        <v>163</v>
      </c>
    </row>
    <row r="159" spans="2:65" s="1" customFormat="1" ht="55.5" customHeight="1">
      <c r="B159" s="30"/>
      <c r="C159" s="120" t="s">
        <v>128</v>
      </c>
      <c r="D159" s="120" t="s">
        <v>164</v>
      </c>
      <c r="E159" s="121" t="s">
        <v>303</v>
      </c>
      <c r="F159" s="122" t="s">
        <v>304</v>
      </c>
      <c r="G159" s="123" t="s">
        <v>298</v>
      </c>
      <c r="H159" s="124">
        <v>116.55</v>
      </c>
      <c r="I159" s="125"/>
      <c r="J159" s="126">
        <f>ROUND(I159*H159,2)</f>
        <v>0</v>
      </c>
      <c r="K159" s="127"/>
      <c r="L159" s="30"/>
      <c r="M159" s="128" t="s">
        <v>19</v>
      </c>
      <c r="N159" s="129" t="s">
        <v>46</v>
      </c>
      <c r="P159" s="130">
        <f>O159*H159</f>
        <v>0</v>
      </c>
      <c r="Q159" s="130">
        <v>0</v>
      </c>
      <c r="R159" s="130">
        <f>Q159*H159</f>
        <v>0</v>
      </c>
      <c r="S159" s="130">
        <v>0</v>
      </c>
      <c r="T159" s="131">
        <f>S159*H159</f>
        <v>0</v>
      </c>
      <c r="AR159" s="132" t="s">
        <v>168</v>
      </c>
      <c r="AT159" s="132" t="s">
        <v>164</v>
      </c>
      <c r="AU159" s="132" t="s">
        <v>85</v>
      </c>
      <c r="AY159" s="15" t="s">
        <v>163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5" t="s">
        <v>83</v>
      </c>
      <c r="BK159" s="133">
        <f>ROUND(I159*H159,2)</f>
        <v>0</v>
      </c>
      <c r="BL159" s="15" t="s">
        <v>168</v>
      </c>
      <c r="BM159" s="132" t="s">
        <v>491</v>
      </c>
    </row>
    <row r="160" spans="2:65" s="1" customFormat="1">
      <c r="B160" s="30"/>
      <c r="D160" s="149" t="s">
        <v>256</v>
      </c>
      <c r="F160" s="150" t="s">
        <v>306</v>
      </c>
      <c r="I160" s="136"/>
      <c r="L160" s="30"/>
      <c r="M160" s="137"/>
      <c r="T160" s="51"/>
      <c r="AT160" s="15" t="s">
        <v>256</v>
      </c>
      <c r="AU160" s="15" t="s">
        <v>85</v>
      </c>
    </row>
    <row r="161" spans="2:65" s="12" customFormat="1">
      <c r="B161" s="151"/>
      <c r="D161" s="134" t="s">
        <v>258</v>
      </c>
      <c r="E161" s="152" t="s">
        <v>19</v>
      </c>
      <c r="F161" s="153" t="s">
        <v>475</v>
      </c>
      <c r="H161" s="154">
        <v>27.15</v>
      </c>
      <c r="I161" s="155"/>
      <c r="L161" s="151"/>
      <c r="M161" s="156"/>
      <c r="T161" s="157"/>
      <c r="AT161" s="152" t="s">
        <v>258</v>
      </c>
      <c r="AU161" s="152" t="s">
        <v>85</v>
      </c>
      <c r="AV161" s="12" t="s">
        <v>85</v>
      </c>
      <c r="AW161" s="12" t="s">
        <v>37</v>
      </c>
      <c r="AX161" s="12" t="s">
        <v>75</v>
      </c>
      <c r="AY161" s="152" t="s">
        <v>163</v>
      </c>
    </row>
    <row r="162" spans="2:65" s="12" customFormat="1">
      <c r="B162" s="151"/>
      <c r="D162" s="134" t="s">
        <v>258</v>
      </c>
      <c r="E162" s="152" t="s">
        <v>19</v>
      </c>
      <c r="F162" s="153" t="s">
        <v>492</v>
      </c>
      <c r="H162" s="154">
        <v>89.4</v>
      </c>
      <c r="I162" s="155"/>
      <c r="L162" s="151"/>
      <c r="M162" s="156"/>
      <c r="T162" s="157"/>
      <c r="AT162" s="152" t="s">
        <v>258</v>
      </c>
      <c r="AU162" s="152" t="s">
        <v>85</v>
      </c>
      <c r="AV162" s="12" t="s">
        <v>85</v>
      </c>
      <c r="AW162" s="12" t="s">
        <v>37</v>
      </c>
      <c r="AX162" s="12" t="s">
        <v>75</v>
      </c>
      <c r="AY162" s="152" t="s">
        <v>163</v>
      </c>
    </row>
    <row r="163" spans="2:65" s="13" customFormat="1">
      <c r="B163" s="158"/>
      <c r="D163" s="134" t="s">
        <v>258</v>
      </c>
      <c r="E163" s="159" t="s">
        <v>19</v>
      </c>
      <c r="F163" s="160" t="s">
        <v>261</v>
      </c>
      <c r="H163" s="161">
        <v>116.55000000000001</v>
      </c>
      <c r="I163" s="162"/>
      <c r="L163" s="158"/>
      <c r="M163" s="163"/>
      <c r="T163" s="164"/>
      <c r="AT163" s="159" t="s">
        <v>258</v>
      </c>
      <c r="AU163" s="159" t="s">
        <v>85</v>
      </c>
      <c r="AV163" s="13" t="s">
        <v>168</v>
      </c>
      <c r="AW163" s="13" t="s">
        <v>37</v>
      </c>
      <c r="AX163" s="13" t="s">
        <v>83</v>
      </c>
      <c r="AY163" s="159" t="s">
        <v>163</v>
      </c>
    </row>
    <row r="164" spans="2:65" s="1" customFormat="1" ht="49.15" customHeight="1">
      <c r="B164" s="30"/>
      <c r="C164" s="120" t="s">
        <v>8</v>
      </c>
      <c r="D164" s="120" t="s">
        <v>164</v>
      </c>
      <c r="E164" s="121" t="s">
        <v>308</v>
      </c>
      <c r="F164" s="122" t="s">
        <v>309</v>
      </c>
      <c r="G164" s="123" t="s">
        <v>254</v>
      </c>
      <c r="H164" s="124">
        <v>89.73</v>
      </c>
      <c r="I164" s="125"/>
      <c r="J164" s="126">
        <f>ROUND(I164*H164,2)</f>
        <v>0</v>
      </c>
      <c r="K164" s="127"/>
      <c r="L164" s="30"/>
      <c r="M164" s="128" t="s">
        <v>19</v>
      </c>
      <c r="N164" s="129" t="s">
        <v>46</v>
      </c>
      <c r="P164" s="130">
        <f>O164*H164</f>
        <v>0</v>
      </c>
      <c r="Q164" s="130">
        <v>2.0019999999999998</v>
      </c>
      <c r="R164" s="130">
        <f>Q164*H164</f>
        <v>179.63945999999999</v>
      </c>
      <c r="S164" s="130">
        <v>0</v>
      </c>
      <c r="T164" s="131">
        <f>S164*H164</f>
        <v>0</v>
      </c>
      <c r="AR164" s="132" t="s">
        <v>168</v>
      </c>
      <c r="AT164" s="132" t="s">
        <v>164</v>
      </c>
      <c r="AU164" s="132" t="s">
        <v>85</v>
      </c>
      <c r="AY164" s="15" t="s">
        <v>163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83</v>
      </c>
      <c r="BK164" s="133">
        <f>ROUND(I164*H164,2)</f>
        <v>0</v>
      </c>
      <c r="BL164" s="15" t="s">
        <v>168</v>
      </c>
      <c r="BM164" s="132" t="s">
        <v>493</v>
      </c>
    </row>
    <row r="165" spans="2:65" s="1" customFormat="1">
      <c r="B165" s="30"/>
      <c r="D165" s="149" t="s">
        <v>256</v>
      </c>
      <c r="F165" s="150" t="s">
        <v>311</v>
      </c>
      <c r="I165" s="136"/>
      <c r="L165" s="30"/>
      <c r="M165" s="137"/>
      <c r="T165" s="51"/>
      <c r="AT165" s="15" t="s">
        <v>256</v>
      </c>
      <c r="AU165" s="15" t="s">
        <v>85</v>
      </c>
    </row>
    <row r="166" spans="2:65" s="12" customFormat="1">
      <c r="B166" s="151"/>
      <c r="D166" s="134" t="s">
        <v>258</v>
      </c>
      <c r="E166" s="152" t="s">
        <v>19</v>
      </c>
      <c r="F166" s="153" t="s">
        <v>475</v>
      </c>
      <c r="H166" s="154">
        <v>27.15</v>
      </c>
      <c r="I166" s="155"/>
      <c r="L166" s="151"/>
      <c r="M166" s="156"/>
      <c r="T166" s="157"/>
      <c r="AT166" s="152" t="s">
        <v>258</v>
      </c>
      <c r="AU166" s="152" t="s">
        <v>85</v>
      </c>
      <c r="AV166" s="12" t="s">
        <v>85</v>
      </c>
      <c r="AW166" s="12" t="s">
        <v>37</v>
      </c>
      <c r="AX166" s="12" t="s">
        <v>75</v>
      </c>
      <c r="AY166" s="152" t="s">
        <v>163</v>
      </c>
    </row>
    <row r="167" spans="2:65" s="12" customFormat="1">
      <c r="B167" s="151"/>
      <c r="D167" s="134" t="s">
        <v>258</v>
      </c>
      <c r="E167" s="152" t="s">
        <v>19</v>
      </c>
      <c r="F167" s="153" t="s">
        <v>494</v>
      </c>
      <c r="H167" s="154">
        <v>62.58</v>
      </c>
      <c r="I167" s="155"/>
      <c r="L167" s="151"/>
      <c r="M167" s="156"/>
      <c r="T167" s="157"/>
      <c r="AT167" s="152" t="s">
        <v>258</v>
      </c>
      <c r="AU167" s="152" t="s">
        <v>85</v>
      </c>
      <c r="AV167" s="12" t="s">
        <v>85</v>
      </c>
      <c r="AW167" s="12" t="s">
        <v>37</v>
      </c>
      <c r="AX167" s="12" t="s">
        <v>75</v>
      </c>
      <c r="AY167" s="152" t="s">
        <v>163</v>
      </c>
    </row>
    <row r="168" spans="2:65" s="13" customFormat="1">
      <c r="B168" s="158"/>
      <c r="D168" s="134" t="s">
        <v>258</v>
      </c>
      <c r="E168" s="159" t="s">
        <v>19</v>
      </c>
      <c r="F168" s="160" t="s">
        <v>261</v>
      </c>
      <c r="H168" s="161">
        <v>89.72999999999999</v>
      </c>
      <c r="I168" s="162"/>
      <c r="L168" s="158"/>
      <c r="M168" s="163"/>
      <c r="T168" s="164"/>
      <c r="AT168" s="159" t="s">
        <v>258</v>
      </c>
      <c r="AU168" s="159" t="s">
        <v>85</v>
      </c>
      <c r="AV168" s="13" t="s">
        <v>168</v>
      </c>
      <c r="AW168" s="13" t="s">
        <v>37</v>
      </c>
      <c r="AX168" s="13" t="s">
        <v>83</v>
      </c>
      <c r="AY168" s="159" t="s">
        <v>163</v>
      </c>
    </row>
    <row r="169" spans="2:65" s="1" customFormat="1" ht="24.2" customHeight="1">
      <c r="B169" s="30"/>
      <c r="C169" s="120" t="s">
        <v>133</v>
      </c>
      <c r="D169" s="120" t="s">
        <v>164</v>
      </c>
      <c r="E169" s="121" t="s">
        <v>313</v>
      </c>
      <c r="F169" s="122" t="s">
        <v>314</v>
      </c>
      <c r="G169" s="123" t="s">
        <v>254</v>
      </c>
      <c r="H169" s="124">
        <v>26.82</v>
      </c>
      <c r="I169" s="125"/>
      <c r="J169" s="126">
        <f>ROUND(I169*H169,2)</f>
        <v>0</v>
      </c>
      <c r="K169" s="127"/>
      <c r="L169" s="30"/>
      <c r="M169" s="128" t="s">
        <v>19</v>
      </c>
      <c r="N169" s="129" t="s">
        <v>46</v>
      </c>
      <c r="P169" s="130">
        <f>O169*H169</f>
        <v>0</v>
      </c>
      <c r="Q169" s="130">
        <v>2</v>
      </c>
      <c r="R169" s="130">
        <f>Q169*H169</f>
        <v>53.64</v>
      </c>
      <c r="S169" s="130">
        <v>0</v>
      </c>
      <c r="T169" s="131">
        <f>S169*H169</f>
        <v>0</v>
      </c>
      <c r="AR169" s="132" t="s">
        <v>168</v>
      </c>
      <c r="AT169" s="132" t="s">
        <v>164</v>
      </c>
      <c r="AU169" s="132" t="s">
        <v>85</v>
      </c>
      <c r="AY169" s="15" t="s">
        <v>163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83</v>
      </c>
      <c r="BK169" s="133">
        <f>ROUND(I169*H169,2)</f>
        <v>0</v>
      </c>
      <c r="BL169" s="15" t="s">
        <v>168</v>
      </c>
      <c r="BM169" s="132" t="s">
        <v>495</v>
      </c>
    </row>
    <row r="170" spans="2:65" s="1" customFormat="1" ht="78">
      <c r="B170" s="30"/>
      <c r="D170" s="134" t="s">
        <v>170</v>
      </c>
      <c r="F170" s="135" t="s">
        <v>316</v>
      </c>
      <c r="I170" s="136"/>
      <c r="L170" s="30"/>
      <c r="M170" s="137"/>
      <c r="T170" s="51"/>
      <c r="AT170" s="15" t="s">
        <v>170</v>
      </c>
      <c r="AU170" s="15" t="s">
        <v>85</v>
      </c>
    </row>
    <row r="171" spans="2:65" s="12" customFormat="1">
      <c r="B171" s="151"/>
      <c r="D171" s="134" t="s">
        <v>258</v>
      </c>
      <c r="E171" s="152" t="s">
        <v>19</v>
      </c>
      <c r="F171" s="153" t="s">
        <v>496</v>
      </c>
      <c r="H171" s="154">
        <v>26.82</v>
      </c>
      <c r="I171" s="155"/>
      <c r="L171" s="151"/>
      <c r="M171" s="156"/>
      <c r="T171" s="157"/>
      <c r="AT171" s="152" t="s">
        <v>258</v>
      </c>
      <c r="AU171" s="152" t="s">
        <v>85</v>
      </c>
      <c r="AV171" s="12" t="s">
        <v>85</v>
      </c>
      <c r="AW171" s="12" t="s">
        <v>37</v>
      </c>
      <c r="AX171" s="12" t="s">
        <v>75</v>
      </c>
      <c r="AY171" s="152" t="s">
        <v>163</v>
      </c>
    </row>
    <row r="172" spans="2:65" s="13" customFormat="1">
      <c r="B172" s="158"/>
      <c r="D172" s="134" t="s">
        <v>258</v>
      </c>
      <c r="E172" s="159" t="s">
        <v>19</v>
      </c>
      <c r="F172" s="160" t="s">
        <v>261</v>
      </c>
      <c r="H172" s="161">
        <v>26.82</v>
      </c>
      <c r="I172" s="162"/>
      <c r="L172" s="158"/>
      <c r="M172" s="163"/>
      <c r="T172" s="164"/>
      <c r="AT172" s="159" t="s">
        <v>258</v>
      </c>
      <c r="AU172" s="159" t="s">
        <v>85</v>
      </c>
      <c r="AV172" s="13" t="s">
        <v>168</v>
      </c>
      <c r="AW172" s="13" t="s">
        <v>37</v>
      </c>
      <c r="AX172" s="13" t="s">
        <v>83</v>
      </c>
      <c r="AY172" s="159" t="s">
        <v>163</v>
      </c>
    </row>
    <row r="173" spans="2:65" s="1" customFormat="1" ht="55.5" customHeight="1">
      <c r="B173" s="30"/>
      <c r="C173" s="120" t="s">
        <v>136</v>
      </c>
      <c r="D173" s="120" t="s">
        <v>164</v>
      </c>
      <c r="E173" s="121" t="s">
        <v>317</v>
      </c>
      <c r="F173" s="122" t="s">
        <v>318</v>
      </c>
      <c r="G173" s="123" t="s">
        <v>254</v>
      </c>
      <c r="H173" s="124">
        <v>84.647999999999996</v>
      </c>
      <c r="I173" s="125"/>
      <c r="J173" s="126">
        <f>ROUND(I173*H173,2)</f>
        <v>0</v>
      </c>
      <c r="K173" s="127"/>
      <c r="L173" s="30"/>
      <c r="M173" s="128" t="s">
        <v>19</v>
      </c>
      <c r="N173" s="129" t="s">
        <v>46</v>
      </c>
      <c r="P173" s="130">
        <f>O173*H173</f>
        <v>0</v>
      </c>
      <c r="Q173" s="130">
        <v>1.54</v>
      </c>
      <c r="R173" s="130">
        <f>Q173*H173</f>
        <v>130.35792000000001</v>
      </c>
      <c r="S173" s="130">
        <v>0</v>
      </c>
      <c r="T173" s="131">
        <f>S173*H173</f>
        <v>0</v>
      </c>
      <c r="AR173" s="132" t="s">
        <v>168</v>
      </c>
      <c r="AT173" s="132" t="s">
        <v>164</v>
      </c>
      <c r="AU173" s="132" t="s">
        <v>85</v>
      </c>
      <c r="AY173" s="15" t="s">
        <v>163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5" t="s">
        <v>83</v>
      </c>
      <c r="BK173" s="133">
        <f>ROUND(I173*H173,2)</f>
        <v>0</v>
      </c>
      <c r="BL173" s="15" t="s">
        <v>168</v>
      </c>
      <c r="BM173" s="132" t="s">
        <v>497</v>
      </c>
    </row>
    <row r="174" spans="2:65" s="1" customFormat="1">
      <c r="B174" s="30"/>
      <c r="D174" s="149" t="s">
        <v>256</v>
      </c>
      <c r="F174" s="150" t="s">
        <v>320</v>
      </c>
      <c r="I174" s="136"/>
      <c r="L174" s="30"/>
      <c r="M174" s="137"/>
      <c r="T174" s="51"/>
      <c r="AT174" s="15" t="s">
        <v>256</v>
      </c>
      <c r="AU174" s="15" t="s">
        <v>85</v>
      </c>
    </row>
    <row r="175" spans="2:65" s="12" customFormat="1">
      <c r="B175" s="151"/>
      <c r="D175" s="134" t="s">
        <v>258</v>
      </c>
      <c r="E175" s="152" t="s">
        <v>19</v>
      </c>
      <c r="F175" s="153" t="s">
        <v>498</v>
      </c>
      <c r="H175" s="154">
        <v>33.354999999999997</v>
      </c>
      <c r="I175" s="155"/>
      <c r="L175" s="151"/>
      <c r="M175" s="156"/>
      <c r="T175" s="157"/>
      <c r="AT175" s="152" t="s">
        <v>258</v>
      </c>
      <c r="AU175" s="152" t="s">
        <v>85</v>
      </c>
      <c r="AV175" s="12" t="s">
        <v>85</v>
      </c>
      <c r="AW175" s="12" t="s">
        <v>37</v>
      </c>
      <c r="AX175" s="12" t="s">
        <v>75</v>
      </c>
      <c r="AY175" s="152" t="s">
        <v>163</v>
      </c>
    </row>
    <row r="176" spans="2:65" s="12" customFormat="1">
      <c r="B176" s="151"/>
      <c r="D176" s="134" t="s">
        <v>258</v>
      </c>
      <c r="E176" s="152" t="s">
        <v>19</v>
      </c>
      <c r="F176" s="153" t="s">
        <v>499</v>
      </c>
      <c r="H176" s="154">
        <v>51.292999999999999</v>
      </c>
      <c r="I176" s="155"/>
      <c r="L176" s="151"/>
      <c r="M176" s="156"/>
      <c r="T176" s="157"/>
      <c r="AT176" s="152" t="s">
        <v>258</v>
      </c>
      <c r="AU176" s="152" t="s">
        <v>85</v>
      </c>
      <c r="AV176" s="12" t="s">
        <v>85</v>
      </c>
      <c r="AW176" s="12" t="s">
        <v>37</v>
      </c>
      <c r="AX176" s="12" t="s">
        <v>75</v>
      </c>
      <c r="AY176" s="152" t="s">
        <v>163</v>
      </c>
    </row>
    <row r="177" spans="2:65" s="13" customFormat="1">
      <c r="B177" s="158"/>
      <c r="D177" s="134" t="s">
        <v>258</v>
      </c>
      <c r="E177" s="159" t="s">
        <v>19</v>
      </c>
      <c r="F177" s="160" t="s">
        <v>261</v>
      </c>
      <c r="H177" s="161">
        <v>84.647999999999996</v>
      </c>
      <c r="I177" s="162"/>
      <c r="L177" s="158"/>
      <c r="M177" s="163"/>
      <c r="T177" s="164"/>
      <c r="AT177" s="159" t="s">
        <v>258</v>
      </c>
      <c r="AU177" s="159" t="s">
        <v>85</v>
      </c>
      <c r="AV177" s="13" t="s">
        <v>168</v>
      </c>
      <c r="AW177" s="13" t="s">
        <v>37</v>
      </c>
      <c r="AX177" s="13" t="s">
        <v>83</v>
      </c>
      <c r="AY177" s="159" t="s">
        <v>163</v>
      </c>
    </row>
    <row r="178" spans="2:65" s="1" customFormat="1" ht="24.2" customHeight="1">
      <c r="B178" s="30"/>
      <c r="C178" s="120" t="s">
        <v>405</v>
      </c>
      <c r="D178" s="120" t="s">
        <v>164</v>
      </c>
      <c r="E178" s="121" t="s">
        <v>323</v>
      </c>
      <c r="F178" s="122" t="s">
        <v>324</v>
      </c>
      <c r="G178" s="123" t="s">
        <v>254</v>
      </c>
      <c r="H178" s="124">
        <v>65.587999999999994</v>
      </c>
      <c r="I178" s="125"/>
      <c r="J178" s="126">
        <f>ROUND(I178*H178,2)</f>
        <v>0</v>
      </c>
      <c r="K178" s="127"/>
      <c r="L178" s="30"/>
      <c r="M178" s="128" t="s">
        <v>19</v>
      </c>
      <c r="N178" s="129" t="s">
        <v>46</v>
      </c>
      <c r="P178" s="130">
        <f>O178*H178</f>
        <v>0</v>
      </c>
      <c r="Q178" s="130">
        <v>1.54</v>
      </c>
      <c r="R178" s="130">
        <f>Q178*H178</f>
        <v>101.00551999999999</v>
      </c>
      <c r="S178" s="130">
        <v>0</v>
      </c>
      <c r="T178" s="131">
        <f>S178*H178</f>
        <v>0</v>
      </c>
      <c r="AR178" s="132" t="s">
        <v>168</v>
      </c>
      <c r="AT178" s="132" t="s">
        <v>164</v>
      </c>
      <c r="AU178" s="132" t="s">
        <v>85</v>
      </c>
      <c r="AY178" s="15" t="s">
        <v>163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83</v>
      </c>
      <c r="BK178" s="133">
        <f>ROUND(I178*H178,2)</f>
        <v>0</v>
      </c>
      <c r="BL178" s="15" t="s">
        <v>168</v>
      </c>
      <c r="BM178" s="132" t="s">
        <v>500</v>
      </c>
    </row>
    <row r="179" spans="2:65" s="1" customFormat="1" ht="78">
      <c r="B179" s="30"/>
      <c r="D179" s="134" t="s">
        <v>170</v>
      </c>
      <c r="F179" s="135" t="s">
        <v>326</v>
      </c>
      <c r="I179" s="136"/>
      <c r="L179" s="30"/>
      <c r="M179" s="137"/>
      <c r="T179" s="51"/>
      <c r="AT179" s="15" t="s">
        <v>170</v>
      </c>
      <c r="AU179" s="15" t="s">
        <v>85</v>
      </c>
    </row>
    <row r="180" spans="2:65" s="12" customFormat="1">
      <c r="B180" s="151"/>
      <c r="D180" s="134" t="s">
        <v>258</v>
      </c>
      <c r="E180" s="152" t="s">
        <v>19</v>
      </c>
      <c r="F180" s="153" t="s">
        <v>501</v>
      </c>
      <c r="H180" s="154">
        <v>14.295</v>
      </c>
      <c r="I180" s="155"/>
      <c r="L180" s="151"/>
      <c r="M180" s="156"/>
      <c r="T180" s="157"/>
      <c r="AT180" s="152" t="s">
        <v>258</v>
      </c>
      <c r="AU180" s="152" t="s">
        <v>85</v>
      </c>
      <c r="AV180" s="12" t="s">
        <v>85</v>
      </c>
      <c r="AW180" s="12" t="s">
        <v>37</v>
      </c>
      <c r="AX180" s="12" t="s">
        <v>75</v>
      </c>
      <c r="AY180" s="152" t="s">
        <v>163</v>
      </c>
    </row>
    <row r="181" spans="2:65" s="12" customFormat="1">
      <c r="B181" s="151"/>
      <c r="D181" s="134" t="s">
        <v>258</v>
      </c>
      <c r="E181" s="152" t="s">
        <v>19</v>
      </c>
      <c r="F181" s="153" t="s">
        <v>499</v>
      </c>
      <c r="H181" s="154">
        <v>51.292999999999999</v>
      </c>
      <c r="I181" s="155"/>
      <c r="L181" s="151"/>
      <c r="M181" s="156"/>
      <c r="T181" s="157"/>
      <c r="AT181" s="152" t="s">
        <v>258</v>
      </c>
      <c r="AU181" s="152" t="s">
        <v>85</v>
      </c>
      <c r="AV181" s="12" t="s">
        <v>85</v>
      </c>
      <c r="AW181" s="12" t="s">
        <v>37</v>
      </c>
      <c r="AX181" s="12" t="s">
        <v>75</v>
      </c>
      <c r="AY181" s="152" t="s">
        <v>163</v>
      </c>
    </row>
    <row r="182" spans="2:65" s="13" customFormat="1">
      <c r="B182" s="158"/>
      <c r="D182" s="134" t="s">
        <v>258</v>
      </c>
      <c r="E182" s="159" t="s">
        <v>19</v>
      </c>
      <c r="F182" s="160" t="s">
        <v>261</v>
      </c>
      <c r="H182" s="161">
        <v>65.587999999999994</v>
      </c>
      <c r="I182" s="162"/>
      <c r="L182" s="158"/>
      <c r="M182" s="163"/>
      <c r="T182" s="164"/>
      <c r="AT182" s="159" t="s">
        <v>258</v>
      </c>
      <c r="AU182" s="159" t="s">
        <v>85</v>
      </c>
      <c r="AV182" s="13" t="s">
        <v>168</v>
      </c>
      <c r="AW182" s="13" t="s">
        <v>37</v>
      </c>
      <c r="AX182" s="13" t="s">
        <v>83</v>
      </c>
      <c r="AY182" s="159" t="s">
        <v>163</v>
      </c>
    </row>
    <row r="183" spans="2:65" s="1" customFormat="1" ht="55.5" customHeight="1">
      <c r="B183" s="30"/>
      <c r="C183" s="120" t="s">
        <v>408</v>
      </c>
      <c r="D183" s="120" t="s">
        <v>164</v>
      </c>
      <c r="E183" s="121" t="s">
        <v>399</v>
      </c>
      <c r="F183" s="122" t="s">
        <v>400</v>
      </c>
      <c r="G183" s="123" t="s">
        <v>298</v>
      </c>
      <c r="H183" s="124">
        <v>15.6</v>
      </c>
      <c r="I183" s="125"/>
      <c r="J183" s="126">
        <f>ROUND(I183*H183,2)</f>
        <v>0</v>
      </c>
      <c r="K183" s="127"/>
      <c r="L183" s="30"/>
      <c r="M183" s="128" t="s">
        <v>19</v>
      </c>
      <c r="N183" s="129" t="s">
        <v>46</v>
      </c>
      <c r="P183" s="130">
        <f>O183*H183</f>
        <v>0</v>
      </c>
      <c r="Q183" s="130">
        <v>1.31484372</v>
      </c>
      <c r="R183" s="130">
        <f>Q183*H183</f>
        <v>20.511562032</v>
      </c>
      <c r="S183" s="130">
        <v>0</v>
      </c>
      <c r="T183" s="131">
        <f>S183*H183</f>
        <v>0</v>
      </c>
      <c r="AR183" s="132" t="s">
        <v>168</v>
      </c>
      <c r="AT183" s="132" t="s">
        <v>164</v>
      </c>
      <c r="AU183" s="132" t="s">
        <v>85</v>
      </c>
      <c r="AY183" s="15" t="s">
        <v>163</v>
      </c>
      <c r="BE183" s="133">
        <f>IF(N183="základní",J183,0)</f>
        <v>0</v>
      </c>
      <c r="BF183" s="133">
        <f>IF(N183="snížená",J183,0)</f>
        <v>0</v>
      </c>
      <c r="BG183" s="133">
        <f>IF(N183="zákl. přenesená",J183,0)</f>
        <v>0</v>
      </c>
      <c r="BH183" s="133">
        <f>IF(N183="sníž. přenesená",J183,0)</f>
        <v>0</v>
      </c>
      <c r="BI183" s="133">
        <f>IF(N183="nulová",J183,0)</f>
        <v>0</v>
      </c>
      <c r="BJ183" s="15" t="s">
        <v>83</v>
      </c>
      <c r="BK183" s="133">
        <f>ROUND(I183*H183,2)</f>
        <v>0</v>
      </c>
      <c r="BL183" s="15" t="s">
        <v>168</v>
      </c>
      <c r="BM183" s="132" t="s">
        <v>502</v>
      </c>
    </row>
    <row r="184" spans="2:65" s="1" customFormat="1">
      <c r="B184" s="30"/>
      <c r="D184" s="149" t="s">
        <v>256</v>
      </c>
      <c r="F184" s="150" t="s">
        <v>402</v>
      </c>
      <c r="I184" s="136"/>
      <c r="L184" s="30"/>
      <c r="M184" s="137"/>
      <c r="T184" s="51"/>
      <c r="AT184" s="15" t="s">
        <v>256</v>
      </c>
      <c r="AU184" s="15" t="s">
        <v>85</v>
      </c>
    </row>
    <row r="185" spans="2:65" s="12" customFormat="1">
      <c r="B185" s="151"/>
      <c r="D185" s="134" t="s">
        <v>258</v>
      </c>
      <c r="E185" s="152" t="s">
        <v>19</v>
      </c>
      <c r="F185" s="153" t="s">
        <v>490</v>
      </c>
      <c r="H185" s="154">
        <v>15.6</v>
      </c>
      <c r="I185" s="155"/>
      <c r="L185" s="151"/>
      <c r="M185" s="156"/>
      <c r="T185" s="157"/>
      <c r="AT185" s="152" t="s">
        <v>258</v>
      </c>
      <c r="AU185" s="152" t="s">
        <v>85</v>
      </c>
      <c r="AV185" s="12" t="s">
        <v>85</v>
      </c>
      <c r="AW185" s="12" t="s">
        <v>37</v>
      </c>
      <c r="AX185" s="12" t="s">
        <v>75</v>
      </c>
      <c r="AY185" s="152" t="s">
        <v>163</v>
      </c>
    </row>
    <row r="186" spans="2:65" s="13" customFormat="1">
      <c r="B186" s="158"/>
      <c r="D186" s="134" t="s">
        <v>258</v>
      </c>
      <c r="E186" s="159" t="s">
        <v>19</v>
      </c>
      <c r="F186" s="160" t="s">
        <v>261</v>
      </c>
      <c r="H186" s="161">
        <v>15.6</v>
      </c>
      <c r="I186" s="162"/>
      <c r="L186" s="158"/>
      <c r="M186" s="163"/>
      <c r="T186" s="164"/>
      <c r="AT186" s="159" t="s">
        <v>258</v>
      </c>
      <c r="AU186" s="159" t="s">
        <v>85</v>
      </c>
      <c r="AV186" s="13" t="s">
        <v>168</v>
      </c>
      <c r="AW186" s="13" t="s">
        <v>37</v>
      </c>
      <c r="AX186" s="13" t="s">
        <v>83</v>
      </c>
      <c r="AY186" s="159" t="s">
        <v>163</v>
      </c>
    </row>
    <row r="187" spans="2:65" s="10" customFormat="1" ht="22.9" customHeight="1">
      <c r="B187" s="110"/>
      <c r="D187" s="111" t="s">
        <v>74</v>
      </c>
      <c r="E187" s="147" t="s">
        <v>204</v>
      </c>
      <c r="F187" s="147" t="s">
        <v>414</v>
      </c>
      <c r="I187" s="113"/>
      <c r="J187" s="148">
        <f>BK187</f>
        <v>0</v>
      </c>
      <c r="L187" s="110"/>
      <c r="M187" s="115"/>
      <c r="P187" s="116">
        <f>SUM(P188:P213)</f>
        <v>0</v>
      </c>
      <c r="R187" s="116">
        <f>SUM(R188:R213)</f>
        <v>3.47517144</v>
      </c>
      <c r="T187" s="117">
        <f>SUM(T188:T213)</f>
        <v>1.60056</v>
      </c>
      <c r="AR187" s="111" t="s">
        <v>83</v>
      </c>
      <c r="AT187" s="118" t="s">
        <v>74</v>
      </c>
      <c r="AU187" s="118" t="s">
        <v>83</v>
      </c>
      <c r="AY187" s="111" t="s">
        <v>163</v>
      </c>
      <c r="BK187" s="119">
        <f>SUM(BK188:BK213)</f>
        <v>0</v>
      </c>
    </row>
    <row r="188" spans="2:65" s="1" customFormat="1" ht="66.75" customHeight="1">
      <c r="B188" s="30"/>
      <c r="C188" s="120" t="s">
        <v>415</v>
      </c>
      <c r="D188" s="120" t="s">
        <v>164</v>
      </c>
      <c r="E188" s="121" t="s">
        <v>416</v>
      </c>
      <c r="F188" s="122" t="s">
        <v>417</v>
      </c>
      <c r="G188" s="123" t="s">
        <v>298</v>
      </c>
      <c r="H188" s="124">
        <v>88.92</v>
      </c>
      <c r="I188" s="125"/>
      <c r="J188" s="126">
        <f>ROUND(I188*H188,2)</f>
        <v>0</v>
      </c>
      <c r="K188" s="127"/>
      <c r="L188" s="30"/>
      <c r="M188" s="128" t="s">
        <v>19</v>
      </c>
      <c r="N188" s="129" t="s">
        <v>46</v>
      </c>
      <c r="P188" s="130">
        <f>O188*H188</f>
        <v>0</v>
      </c>
      <c r="Q188" s="130">
        <v>0</v>
      </c>
      <c r="R188" s="130">
        <f>Q188*H188</f>
        <v>0</v>
      </c>
      <c r="S188" s="130">
        <v>1.7999999999999999E-2</v>
      </c>
      <c r="T188" s="131">
        <f>S188*H188</f>
        <v>1.60056</v>
      </c>
      <c r="AR188" s="132" t="s">
        <v>168</v>
      </c>
      <c r="AT188" s="132" t="s">
        <v>164</v>
      </c>
      <c r="AU188" s="132" t="s">
        <v>85</v>
      </c>
      <c r="AY188" s="15" t="s">
        <v>163</v>
      </c>
      <c r="BE188" s="133">
        <f>IF(N188="základní",J188,0)</f>
        <v>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83</v>
      </c>
      <c r="BK188" s="133">
        <f>ROUND(I188*H188,2)</f>
        <v>0</v>
      </c>
      <c r="BL188" s="15" t="s">
        <v>168</v>
      </c>
      <c r="BM188" s="132" t="s">
        <v>503</v>
      </c>
    </row>
    <row r="189" spans="2:65" s="1" customFormat="1">
      <c r="B189" s="30"/>
      <c r="D189" s="149" t="s">
        <v>256</v>
      </c>
      <c r="F189" s="150" t="s">
        <v>419</v>
      </c>
      <c r="I189" s="136"/>
      <c r="L189" s="30"/>
      <c r="M189" s="137"/>
      <c r="T189" s="51"/>
      <c r="AT189" s="15" t="s">
        <v>256</v>
      </c>
      <c r="AU189" s="15" t="s">
        <v>85</v>
      </c>
    </row>
    <row r="190" spans="2:65" s="12" customFormat="1">
      <c r="B190" s="151"/>
      <c r="D190" s="134" t="s">
        <v>258</v>
      </c>
      <c r="E190" s="152" t="s">
        <v>19</v>
      </c>
      <c r="F190" s="153" t="s">
        <v>504</v>
      </c>
      <c r="H190" s="154">
        <v>62.4</v>
      </c>
      <c r="I190" s="155"/>
      <c r="L190" s="151"/>
      <c r="M190" s="156"/>
      <c r="T190" s="157"/>
      <c r="AT190" s="152" t="s">
        <v>258</v>
      </c>
      <c r="AU190" s="152" t="s">
        <v>85</v>
      </c>
      <c r="AV190" s="12" t="s">
        <v>85</v>
      </c>
      <c r="AW190" s="12" t="s">
        <v>37</v>
      </c>
      <c r="AX190" s="12" t="s">
        <v>75</v>
      </c>
      <c r="AY190" s="152" t="s">
        <v>163</v>
      </c>
    </row>
    <row r="191" spans="2:65" s="12" customFormat="1">
      <c r="B191" s="151"/>
      <c r="D191" s="134" t="s">
        <v>258</v>
      </c>
      <c r="E191" s="152" t="s">
        <v>19</v>
      </c>
      <c r="F191" s="153" t="s">
        <v>505</v>
      </c>
      <c r="H191" s="154">
        <v>26.52</v>
      </c>
      <c r="I191" s="155"/>
      <c r="L191" s="151"/>
      <c r="M191" s="156"/>
      <c r="T191" s="157"/>
      <c r="AT191" s="152" t="s">
        <v>258</v>
      </c>
      <c r="AU191" s="152" t="s">
        <v>85</v>
      </c>
      <c r="AV191" s="12" t="s">
        <v>85</v>
      </c>
      <c r="AW191" s="12" t="s">
        <v>37</v>
      </c>
      <c r="AX191" s="12" t="s">
        <v>75</v>
      </c>
      <c r="AY191" s="152" t="s">
        <v>163</v>
      </c>
    </row>
    <row r="192" spans="2:65" s="13" customFormat="1">
      <c r="B192" s="158"/>
      <c r="D192" s="134" t="s">
        <v>258</v>
      </c>
      <c r="E192" s="159" t="s">
        <v>19</v>
      </c>
      <c r="F192" s="160" t="s">
        <v>261</v>
      </c>
      <c r="H192" s="161">
        <v>88.92</v>
      </c>
      <c r="I192" s="162"/>
      <c r="L192" s="158"/>
      <c r="M192" s="163"/>
      <c r="T192" s="164"/>
      <c r="AT192" s="159" t="s">
        <v>258</v>
      </c>
      <c r="AU192" s="159" t="s">
        <v>85</v>
      </c>
      <c r="AV192" s="13" t="s">
        <v>168</v>
      </c>
      <c r="AW192" s="13" t="s">
        <v>37</v>
      </c>
      <c r="AX192" s="13" t="s">
        <v>83</v>
      </c>
      <c r="AY192" s="159" t="s">
        <v>163</v>
      </c>
    </row>
    <row r="193" spans="2:65" s="1" customFormat="1" ht="24.2" customHeight="1">
      <c r="B193" s="30"/>
      <c r="C193" s="120" t="s">
        <v>7</v>
      </c>
      <c r="D193" s="120" t="s">
        <v>164</v>
      </c>
      <c r="E193" s="121" t="s">
        <v>421</v>
      </c>
      <c r="F193" s="122" t="s">
        <v>422</v>
      </c>
      <c r="G193" s="123" t="s">
        <v>298</v>
      </c>
      <c r="H193" s="124">
        <v>122.2</v>
      </c>
      <c r="I193" s="125"/>
      <c r="J193" s="126">
        <f>ROUND(I193*H193,2)</f>
        <v>0</v>
      </c>
      <c r="K193" s="127"/>
      <c r="L193" s="30"/>
      <c r="M193" s="128" t="s">
        <v>19</v>
      </c>
      <c r="N193" s="129" t="s">
        <v>46</v>
      </c>
      <c r="P193" s="130">
        <f>O193*H193</f>
        <v>0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32" t="s">
        <v>168</v>
      </c>
      <c r="AT193" s="132" t="s">
        <v>164</v>
      </c>
      <c r="AU193" s="132" t="s">
        <v>85</v>
      </c>
      <c r="AY193" s="15" t="s">
        <v>163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83</v>
      </c>
      <c r="BK193" s="133">
        <f>ROUND(I193*H193,2)</f>
        <v>0</v>
      </c>
      <c r="BL193" s="15" t="s">
        <v>168</v>
      </c>
      <c r="BM193" s="132" t="s">
        <v>506</v>
      </c>
    </row>
    <row r="194" spans="2:65" s="1" customFormat="1">
      <c r="B194" s="30"/>
      <c r="D194" s="149" t="s">
        <v>256</v>
      </c>
      <c r="F194" s="150" t="s">
        <v>424</v>
      </c>
      <c r="I194" s="136"/>
      <c r="L194" s="30"/>
      <c r="M194" s="137"/>
      <c r="T194" s="51"/>
      <c r="AT194" s="15" t="s">
        <v>256</v>
      </c>
      <c r="AU194" s="15" t="s">
        <v>85</v>
      </c>
    </row>
    <row r="195" spans="2:65" s="1" customFormat="1" ht="29.25">
      <c r="B195" s="30"/>
      <c r="D195" s="134" t="s">
        <v>170</v>
      </c>
      <c r="F195" s="135" t="s">
        <v>425</v>
      </c>
      <c r="I195" s="136"/>
      <c r="L195" s="30"/>
      <c r="M195" s="137"/>
      <c r="T195" s="51"/>
      <c r="AT195" s="15" t="s">
        <v>170</v>
      </c>
      <c r="AU195" s="15" t="s">
        <v>85</v>
      </c>
    </row>
    <row r="196" spans="2:65" s="12" customFormat="1">
      <c r="B196" s="151"/>
      <c r="D196" s="134" t="s">
        <v>258</v>
      </c>
      <c r="E196" s="152" t="s">
        <v>19</v>
      </c>
      <c r="F196" s="153" t="s">
        <v>507</v>
      </c>
      <c r="H196" s="154">
        <v>78</v>
      </c>
      <c r="I196" s="155"/>
      <c r="L196" s="151"/>
      <c r="M196" s="156"/>
      <c r="T196" s="157"/>
      <c r="AT196" s="152" t="s">
        <v>258</v>
      </c>
      <c r="AU196" s="152" t="s">
        <v>85</v>
      </c>
      <c r="AV196" s="12" t="s">
        <v>85</v>
      </c>
      <c r="AW196" s="12" t="s">
        <v>37</v>
      </c>
      <c r="AX196" s="12" t="s">
        <v>75</v>
      </c>
      <c r="AY196" s="152" t="s">
        <v>163</v>
      </c>
    </row>
    <row r="197" spans="2:65" s="12" customFormat="1">
      <c r="B197" s="151"/>
      <c r="D197" s="134" t="s">
        <v>258</v>
      </c>
      <c r="E197" s="152" t="s">
        <v>19</v>
      </c>
      <c r="F197" s="153" t="s">
        <v>508</v>
      </c>
      <c r="H197" s="154">
        <v>44.2</v>
      </c>
      <c r="I197" s="155"/>
      <c r="L197" s="151"/>
      <c r="M197" s="156"/>
      <c r="T197" s="157"/>
      <c r="AT197" s="152" t="s">
        <v>258</v>
      </c>
      <c r="AU197" s="152" t="s">
        <v>85</v>
      </c>
      <c r="AV197" s="12" t="s">
        <v>85</v>
      </c>
      <c r="AW197" s="12" t="s">
        <v>37</v>
      </c>
      <c r="AX197" s="12" t="s">
        <v>75</v>
      </c>
      <c r="AY197" s="152" t="s">
        <v>163</v>
      </c>
    </row>
    <row r="198" spans="2:65" s="13" customFormat="1">
      <c r="B198" s="158"/>
      <c r="D198" s="134" t="s">
        <v>258</v>
      </c>
      <c r="E198" s="159" t="s">
        <v>19</v>
      </c>
      <c r="F198" s="160" t="s">
        <v>261</v>
      </c>
      <c r="H198" s="161">
        <v>122.2</v>
      </c>
      <c r="I198" s="162"/>
      <c r="L198" s="158"/>
      <c r="M198" s="163"/>
      <c r="T198" s="164"/>
      <c r="AT198" s="159" t="s">
        <v>258</v>
      </c>
      <c r="AU198" s="159" t="s">
        <v>85</v>
      </c>
      <c r="AV198" s="13" t="s">
        <v>168</v>
      </c>
      <c r="AW198" s="13" t="s">
        <v>37</v>
      </c>
      <c r="AX198" s="13" t="s">
        <v>83</v>
      </c>
      <c r="AY198" s="159" t="s">
        <v>163</v>
      </c>
    </row>
    <row r="199" spans="2:65" s="1" customFormat="1" ht="37.9" customHeight="1">
      <c r="B199" s="30"/>
      <c r="C199" s="120" t="s">
        <v>427</v>
      </c>
      <c r="D199" s="120" t="s">
        <v>164</v>
      </c>
      <c r="E199" s="121" t="s">
        <v>428</v>
      </c>
      <c r="F199" s="122" t="s">
        <v>429</v>
      </c>
      <c r="G199" s="123" t="s">
        <v>298</v>
      </c>
      <c r="H199" s="124">
        <v>88.92</v>
      </c>
      <c r="I199" s="125"/>
      <c r="J199" s="126">
        <f>ROUND(I199*H199,2)</f>
        <v>0</v>
      </c>
      <c r="K199" s="127"/>
      <c r="L199" s="30"/>
      <c r="M199" s="128" t="s">
        <v>19</v>
      </c>
      <c r="N199" s="129" t="s">
        <v>46</v>
      </c>
      <c r="P199" s="130">
        <f>O199*H199</f>
        <v>0</v>
      </c>
      <c r="Q199" s="130">
        <v>3.9081999999999999E-2</v>
      </c>
      <c r="R199" s="130">
        <f>Q199*H199</f>
        <v>3.47517144</v>
      </c>
      <c r="S199" s="130">
        <v>0</v>
      </c>
      <c r="T199" s="131">
        <f>S199*H199</f>
        <v>0</v>
      </c>
      <c r="AR199" s="132" t="s">
        <v>168</v>
      </c>
      <c r="AT199" s="132" t="s">
        <v>164</v>
      </c>
      <c r="AU199" s="132" t="s">
        <v>85</v>
      </c>
      <c r="AY199" s="15" t="s">
        <v>163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83</v>
      </c>
      <c r="BK199" s="133">
        <f>ROUND(I199*H199,2)</f>
        <v>0</v>
      </c>
      <c r="BL199" s="15" t="s">
        <v>168</v>
      </c>
      <c r="BM199" s="132" t="s">
        <v>509</v>
      </c>
    </row>
    <row r="200" spans="2:65" s="1" customFormat="1">
      <c r="B200" s="30"/>
      <c r="D200" s="149" t="s">
        <v>256</v>
      </c>
      <c r="F200" s="150" t="s">
        <v>431</v>
      </c>
      <c r="I200" s="136"/>
      <c r="L200" s="30"/>
      <c r="M200" s="137"/>
      <c r="T200" s="51"/>
      <c r="AT200" s="15" t="s">
        <v>256</v>
      </c>
      <c r="AU200" s="15" t="s">
        <v>85</v>
      </c>
    </row>
    <row r="201" spans="2:65" s="12" customFormat="1">
      <c r="B201" s="151"/>
      <c r="D201" s="134" t="s">
        <v>258</v>
      </c>
      <c r="E201" s="152" t="s">
        <v>19</v>
      </c>
      <c r="F201" s="153" t="s">
        <v>504</v>
      </c>
      <c r="H201" s="154">
        <v>62.4</v>
      </c>
      <c r="I201" s="155"/>
      <c r="L201" s="151"/>
      <c r="M201" s="156"/>
      <c r="T201" s="157"/>
      <c r="AT201" s="152" t="s">
        <v>258</v>
      </c>
      <c r="AU201" s="152" t="s">
        <v>85</v>
      </c>
      <c r="AV201" s="12" t="s">
        <v>85</v>
      </c>
      <c r="AW201" s="12" t="s">
        <v>37</v>
      </c>
      <c r="AX201" s="12" t="s">
        <v>75</v>
      </c>
      <c r="AY201" s="152" t="s">
        <v>163</v>
      </c>
    </row>
    <row r="202" spans="2:65" s="12" customFormat="1">
      <c r="B202" s="151"/>
      <c r="D202" s="134" t="s">
        <v>258</v>
      </c>
      <c r="E202" s="152" t="s">
        <v>19</v>
      </c>
      <c r="F202" s="153" t="s">
        <v>505</v>
      </c>
      <c r="H202" s="154">
        <v>26.52</v>
      </c>
      <c r="I202" s="155"/>
      <c r="L202" s="151"/>
      <c r="M202" s="156"/>
      <c r="T202" s="157"/>
      <c r="AT202" s="152" t="s">
        <v>258</v>
      </c>
      <c r="AU202" s="152" t="s">
        <v>85</v>
      </c>
      <c r="AV202" s="12" t="s">
        <v>85</v>
      </c>
      <c r="AW202" s="12" t="s">
        <v>37</v>
      </c>
      <c r="AX202" s="12" t="s">
        <v>75</v>
      </c>
      <c r="AY202" s="152" t="s">
        <v>163</v>
      </c>
    </row>
    <row r="203" spans="2:65" s="13" customFormat="1">
      <c r="B203" s="158"/>
      <c r="D203" s="134" t="s">
        <v>258</v>
      </c>
      <c r="E203" s="159" t="s">
        <v>19</v>
      </c>
      <c r="F203" s="160" t="s">
        <v>261</v>
      </c>
      <c r="H203" s="161">
        <v>88.92</v>
      </c>
      <c r="I203" s="162"/>
      <c r="L203" s="158"/>
      <c r="M203" s="163"/>
      <c r="T203" s="164"/>
      <c r="AT203" s="159" t="s">
        <v>258</v>
      </c>
      <c r="AU203" s="159" t="s">
        <v>85</v>
      </c>
      <c r="AV203" s="13" t="s">
        <v>168</v>
      </c>
      <c r="AW203" s="13" t="s">
        <v>37</v>
      </c>
      <c r="AX203" s="13" t="s">
        <v>83</v>
      </c>
      <c r="AY203" s="159" t="s">
        <v>163</v>
      </c>
    </row>
    <row r="204" spans="2:65" s="1" customFormat="1" ht="37.9" customHeight="1">
      <c r="B204" s="30"/>
      <c r="C204" s="120" t="s">
        <v>433</v>
      </c>
      <c r="D204" s="120" t="s">
        <v>164</v>
      </c>
      <c r="E204" s="121" t="s">
        <v>434</v>
      </c>
      <c r="F204" s="122" t="s">
        <v>435</v>
      </c>
      <c r="G204" s="123" t="s">
        <v>298</v>
      </c>
      <c r="H204" s="124">
        <v>88.92</v>
      </c>
      <c r="I204" s="125"/>
      <c r="J204" s="126">
        <f>ROUND(I204*H204,2)</f>
        <v>0</v>
      </c>
      <c r="K204" s="127"/>
      <c r="L204" s="30"/>
      <c r="M204" s="128" t="s">
        <v>19</v>
      </c>
      <c r="N204" s="129" t="s">
        <v>46</v>
      </c>
      <c r="P204" s="130">
        <f>O204*H204</f>
        <v>0</v>
      </c>
      <c r="Q204" s="130">
        <v>0</v>
      </c>
      <c r="R204" s="130">
        <f>Q204*H204</f>
        <v>0</v>
      </c>
      <c r="S204" s="130">
        <v>0</v>
      </c>
      <c r="T204" s="131">
        <f>S204*H204</f>
        <v>0</v>
      </c>
      <c r="AR204" s="132" t="s">
        <v>168</v>
      </c>
      <c r="AT204" s="132" t="s">
        <v>164</v>
      </c>
      <c r="AU204" s="132" t="s">
        <v>85</v>
      </c>
      <c r="AY204" s="15" t="s">
        <v>163</v>
      </c>
      <c r="BE204" s="133">
        <f>IF(N204="základní",J204,0)</f>
        <v>0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83</v>
      </c>
      <c r="BK204" s="133">
        <f>ROUND(I204*H204,2)</f>
        <v>0</v>
      </c>
      <c r="BL204" s="15" t="s">
        <v>168</v>
      </c>
      <c r="BM204" s="132" t="s">
        <v>510</v>
      </c>
    </row>
    <row r="205" spans="2:65" s="1" customFormat="1">
      <c r="B205" s="30"/>
      <c r="D205" s="149" t="s">
        <v>256</v>
      </c>
      <c r="F205" s="150" t="s">
        <v>437</v>
      </c>
      <c r="I205" s="136"/>
      <c r="L205" s="30"/>
      <c r="M205" s="137"/>
      <c r="T205" s="51"/>
      <c r="AT205" s="15" t="s">
        <v>256</v>
      </c>
      <c r="AU205" s="15" t="s">
        <v>85</v>
      </c>
    </row>
    <row r="206" spans="2:65" s="12" customFormat="1">
      <c r="B206" s="151"/>
      <c r="D206" s="134" t="s">
        <v>258</v>
      </c>
      <c r="E206" s="152" t="s">
        <v>19</v>
      </c>
      <c r="F206" s="153" t="s">
        <v>504</v>
      </c>
      <c r="H206" s="154">
        <v>62.4</v>
      </c>
      <c r="I206" s="155"/>
      <c r="L206" s="151"/>
      <c r="M206" s="156"/>
      <c r="T206" s="157"/>
      <c r="AT206" s="152" t="s">
        <v>258</v>
      </c>
      <c r="AU206" s="152" t="s">
        <v>85</v>
      </c>
      <c r="AV206" s="12" t="s">
        <v>85</v>
      </c>
      <c r="AW206" s="12" t="s">
        <v>37</v>
      </c>
      <c r="AX206" s="12" t="s">
        <v>75</v>
      </c>
      <c r="AY206" s="152" t="s">
        <v>163</v>
      </c>
    </row>
    <row r="207" spans="2:65" s="12" customFormat="1">
      <c r="B207" s="151"/>
      <c r="D207" s="134" t="s">
        <v>258</v>
      </c>
      <c r="E207" s="152" t="s">
        <v>19</v>
      </c>
      <c r="F207" s="153" t="s">
        <v>505</v>
      </c>
      <c r="H207" s="154">
        <v>26.52</v>
      </c>
      <c r="I207" s="155"/>
      <c r="L207" s="151"/>
      <c r="M207" s="156"/>
      <c r="T207" s="157"/>
      <c r="AT207" s="152" t="s">
        <v>258</v>
      </c>
      <c r="AU207" s="152" t="s">
        <v>85</v>
      </c>
      <c r="AV207" s="12" t="s">
        <v>85</v>
      </c>
      <c r="AW207" s="12" t="s">
        <v>37</v>
      </c>
      <c r="AX207" s="12" t="s">
        <v>75</v>
      </c>
      <c r="AY207" s="152" t="s">
        <v>163</v>
      </c>
    </row>
    <row r="208" spans="2:65" s="13" customFormat="1">
      <c r="B208" s="158"/>
      <c r="D208" s="134" t="s">
        <v>258</v>
      </c>
      <c r="E208" s="159" t="s">
        <v>19</v>
      </c>
      <c r="F208" s="160" t="s">
        <v>261</v>
      </c>
      <c r="H208" s="161">
        <v>88.92</v>
      </c>
      <c r="I208" s="162"/>
      <c r="L208" s="158"/>
      <c r="M208" s="163"/>
      <c r="T208" s="164"/>
      <c r="AT208" s="159" t="s">
        <v>258</v>
      </c>
      <c r="AU208" s="159" t="s">
        <v>85</v>
      </c>
      <c r="AV208" s="13" t="s">
        <v>168</v>
      </c>
      <c r="AW208" s="13" t="s">
        <v>37</v>
      </c>
      <c r="AX208" s="13" t="s">
        <v>83</v>
      </c>
      <c r="AY208" s="159" t="s">
        <v>163</v>
      </c>
    </row>
    <row r="209" spans="2:65" s="1" customFormat="1" ht="16.5" customHeight="1">
      <c r="B209" s="30"/>
      <c r="C209" s="120" t="s">
        <v>438</v>
      </c>
      <c r="D209" s="120" t="s">
        <v>164</v>
      </c>
      <c r="E209" s="121" t="s">
        <v>439</v>
      </c>
      <c r="F209" s="122" t="s">
        <v>440</v>
      </c>
      <c r="G209" s="123" t="s">
        <v>298</v>
      </c>
      <c r="H209" s="124">
        <v>122.2</v>
      </c>
      <c r="I209" s="125"/>
      <c r="J209" s="126">
        <f>ROUND(I209*H209,2)</f>
        <v>0</v>
      </c>
      <c r="K209" s="127"/>
      <c r="L209" s="30"/>
      <c r="M209" s="128" t="s">
        <v>19</v>
      </c>
      <c r="N209" s="129" t="s">
        <v>46</v>
      </c>
      <c r="P209" s="130">
        <f>O209*H209</f>
        <v>0</v>
      </c>
      <c r="Q209" s="130">
        <v>0</v>
      </c>
      <c r="R209" s="130">
        <f>Q209*H209</f>
        <v>0</v>
      </c>
      <c r="S209" s="130">
        <v>0</v>
      </c>
      <c r="T209" s="131">
        <f>S209*H209</f>
        <v>0</v>
      </c>
      <c r="AR209" s="132" t="s">
        <v>168</v>
      </c>
      <c r="AT209" s="132" t="s">
        <v>164</v>
      </c>
      <c r="AU209" s="132" t="s">
        <v>85</v>
      </c>
      <c r="AY209" s="15" t="s">
        <v>163</v>
      </c>
      <c r="BE209" s="133">
        <f>IF(N209="základní",J209,0)</f>
        <v>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83</v>
      </c>
      <c r="BK209" s="133">
        <f>ROUND(I209*H209,2)</f>
        <v>0</v>
      </c>
      <c r="BL209" s="15" t="s">
        <v>168</v>
      </c>
      <c r="BM209" s="132" t="s">
        <v>511</v>
      </c>
    </row>
    <row r="210" spans="2:65" s="1" customFormat="1" ht="48.75">
      <c r="B210" s="30"/>
      <c r="D210" s="134" t="s">
        <v>170</v>
      </c>
      <c r="F210" s="135" t="s">
        <v>442</v>
      </c>
      <c r="I210" s="136"/>
      <c r="L210" s="30"/>
      <c r="M210" s="137"/>
      <c r="T210" s="51"/>
      <c r="AT210" s="15" t="s">
        <v>170</v>
      </c>
      <c r="AU210" s="15" t="s">
        <v>85</v>
      </c>
    </row>
    <row r="211" spans="2:65" s="12" customFormat="1">
      <c r="B211" s="151"/>
      <c r="D211" s="134" t="s">
        <v>258</v>
      </c>
      <c r="E211" s="152" t="s">
        <v>19</v>
      </c>
      <c r="F211" s="153" t="s">
        <v>507</v>
      </c>
      <c r="H211" s="154">
        <v>78</v>
      </c>
      <c r="I211" s="155"/>
      <c r="L211" s="151"/>
      <c r="M211" s="156"/>
      <c r="T211" s="157"/>
      <c r="AT211" s="152" t="s">
        <v>258</v>
      </c>
      <c r="AU211" s="152" t="s">
        <v>85</v>
      </c>
      <c r="AV211" s="12" t="s">
        <v>85</v>
      </c>
      <c r="AW211" s="12" t="s">
        <v>37</v>
      </c>
      <c r="AX211" s="12" t="s">
        <v>75</v>
      </c>
      <c r="AY211" s="152" t="s">
        <v>163</v>
      </c>
    </row>
    <row r="212" spans="2:65" s="12" customFormat="1">
      <c r="B212" s="151"/>
      <c r="D212" s="134" t="s">
        <v>258</v>
      </c>
      <c r="E212" s="152" t="s">
        <v>19</v>
      </c>
      <c r="F212" s="153" t="s">
        <v>508</v>
      </c>
      <c r="H212" s="154">
        <v>44.2</v>
      </c>
      <c r="I212" s="155"/>
      <c r="L212" s="151"/>
      <c r="M212" s="156"/>
      <c r="T212" s="157"/>
      <c r="AT212" s="152" t="s">
        <v>258</v>
      </c>
      <c r="AU212" s="152" t="s">
        <v>85</v>
      </c>
      <c r="AV212" s="12" t="s">
        <v>85</v>
      </c>
      <c r="AW212" s="12" t="s">
        <v>37</v>
      </c>
      <c r="AX212" s="12" t="s">
        <v>75</v>
      </c>
      <c r="AY212" s="152" t="s">
        <v>163</v>
      </c>
    </row>
    <row r="213" spans="2:65" s="13" customFormat="1">
      <c r="B213" s="158"/>
      <c r="D213" s="134" t="s">
        <v>258</v>
      </c>
      <c r="E213" s="159" t="s">
        <v>19</v>
      </c>
      <c r="F213" s="160" t="s">
        <v>261</v>
      </c>
      <c r="H213" s="161">
        <v>122.2</v>
      </c>
      <c r="I213" s="162"/>
      <c r="L213" s="158"/>
      <c r="M213" s="163"/>
      <c r="T213" s="164"/>
      <c r="AT213" s="159" t="s">
        <v>258</v>
      </c>
      <c r="AU213" s="159" t="s">
        <v>85</v>
      </c>
      <c r="AV213" s="13" t="s">
        <v>168</v>
      </c>
      <c r="AW213" s="13" t="s">
        <v>37</v>
      </c>
      <c r="AX213" s="13" t="s">
        <v>83</v>
      </c>
      <c r="AY213" s="159" t="s">
        <v>163</v>
      </c>
    </row>
    <row r="214" spans="2:65" s="10" customFormat="1" ht="22.9" customHeight="1">
      <c r="B214" s="110"/>
      <c r="D214" s="111" t="s">
        <v>74</v>
      </c>
      <c r="E214" s="147" t="s">
        <v>443</v>
      </c>
      <c r="F214" s="147" t="s">
        <v>444</v>
      </c>
      <c r="I214" s="113"/>
      <c r="J214" s="148">
        <f>BK214</f>
        <v>0</v>
      </c>
      <c r="L214" s="110"/>
      <c r="M214" s="115"/>
      <c r="P214" s="116">
        <f>SUM(P215:P221)</f>
        <v>0</v>
      </c>
      <c r="R214" s="116">
        <f>SUM(R215:R221)</f>
        <v>0</v>
      </c>
      <c r="T214" s="117">
        <f>SUM(T215:T221)</f>
        <v>0</v>
      </c>
      <c r="AR214" s="111" t="s">
        <v>83</v>
      </c>
      <c r="AT214" s="118" t="s">
        <v>74</v>
      </c>
      <c r="AU214" s="118" t="s">
        <v>83</v>
      </c>
      <c r="AY214" s="111" t="s">
        <v>163</v>
      </c>
      <c r="BK214" s="119">
        <f>SUM(BK215:BK221)</f>
        <v>0</v>
      </c>
    </row>
    <row r="215" spans="2:65" s="1" customFormat="1" ht="37.9" customHeight="1">
      <c r="B215" s="30"/>
      <c r="C215" s="120" t="s">
        <v>445</v>
      </c>
      <c r="D215" s="120" t="s">
        <v>164</v>
      </c>
      <c r="E215" s="121" t="s">
        <v>446</v>
      </c>
      <c r="F215" s="122" t="s">
        <v>447</v>
      </c>
      <c r="G215" s="123" t="s">
        <v>292</v>
      </c>
      <c r="H215" s="124">
        <v>1.601</v>
      </c>
      <c r="I215" s="125"/>
      <c r="J215" s="126">
        <f>ROUND(I215*H215,2)</f>
        <v>0</v>
      </c>
      <c r="K215" s="127"/>
      <c r="L215" s="30"/>
      <c r="M215" s="128" t="s">
        <v>19</v>
      </c>
      <c r="N215" s="129" t="s">
        <v>46</v>
      </c>
      <c r="P215" s="130">
        <f>O215*H215</f>
        <v>0</v>
      </c>
      <c r="Q215" s="130">
        <v>0</v>
      </c>
      <c r="R215" s="130">
        <f>Q215*H215</f>
        <v>0</v>
      </c>
      <c r="S215" s="130">
        <v>0</v>
      </c>
      <c r="T215" s="131">
        <f>S215*H215</f>
        <v>0</v>
      </c>
      <c r="AR215" s="132" t="s">
        <v>168</v>
      </c>
      <c r="AT215" s="132" t="s">
        <v>164</v>
      </c>
      <c r="AU215" s="132" t="s">
        <v>85</v>
      </c>
      <c r="AY215" s="15" t="s">
        <v>163</v>
      </c>
      <c r="BE215" s="133">
        <f>IF(N215="základní",J215,0)</f>
        <v>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83</v>
      </c>
      <c r="BK215" s="133">
        <f>ROUND(I215*H215,2)</f>
        <v>0</v>
      </c>
      <c r="BL215" s="15" t="s">
        <v>168</v>
      </c>
      <c r="BM215" s="132" t="s">
        <v>512</v>
      </c>
    </row>
    <row r="216" spans="2:65" s="1" customFormat="1">
      <c r="B216" s="30"/>
      <c r="D216" s="149" t="s">
        <v>256</v>
      </c>
      <c r="F216" s="150" t="s">
        <v>449</v>
      </c>
      <c r="I216" s="136"/>
      <c r="L216" s="30"/>
      <c r="M216" s="137"/>
      <c r="T216" s="51"/>
      <c r="AT216" s="15" t="s">
        <v>256</v>
      </c>
      <c r="AU216" s="15" t="s">
        <v>85</v>
      </c>
    </row>
    <row r="217" spans="2:65" s="1" customFormat="1" ht="44.25" customHeight="1">
      <c r="B217" s="30"/>
      <c r="C217" s="120" t="s">
        <v>450</v>
      </c>
      <c r="D217" s="120" t="s">
        <v>164</v>
      </c>
      <c r="E217" s="121" t="s">
        <v>451</v>
      </c>
      <c r="F217" s="122" t="s">
        <v>452</v>
      </c>
      <c r="G217" s="123" t="s">
        <v>292</v>
      </c>
      <c r="H217" s="124">
        <v>62.439</v>
      </c>
      <c r="I217" s="125"/>
      <c r="J217" s="126">
        <f>ROUND(I217*H217,2)</f>
        <v>0</v>
      </c>
      <c r="K217" s="127"/>
      <c r="L217" s="30"/>
      <c r="M217" s="128" t="s">
        <v>19</v>
      </c>
      <c r="N217" s="129" t="s">
        <v>46</v>
      </c>
      <c r="P217" s="130">
        <f>O217*H217</f>
        <v>0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168</v>
      </c>
      <c r="AT217" s="132" t="s">
        <v>164</v>
      </c>
      <c r="AU217" s="132" t="s">
        <v>85</v>
      </c>
      <c r="AY217" s="15" t="s">
        <v>163</v>
      </c>
      <c r="BE217" s="133">
        <f>IF(N217="základní",J217,0)</f>
        <v>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83</v>
      </c>
      <c r="BK217" s="133">
        <f>ROUND(I217*H217,2)</f>
        <v>0</v>
      </c>
      <c r="BL217" s="15" t="s">
        <v>168</v>
      </c>
      <c r="BM217" s="132" t="s">
        <v>513</v>
      </c>
    </row>
    <row r="218" spans="2:65" s="1" customFormat="1">
      <c r="B218" s="30"/>
      <c r="D218" s="149" t="s">
        <v>256</v>
      </c>
      <c r="F218" s="150" t="s">
        <v>454</v>
      </c>
      <c r="I218" s="136"/>
      <c r="L218" s="30"/>
      <c r="M218" s="137"/>
      <c r="T218" s="51"/>
      <c r="AT218" s="15" t="s">
        <v>256</v>
      </c>
      <c r="AU218" s="15" t="s">
        <v>85</v>
      </c>
    </row>
    <row r="219" spans="2:65" s="12" customFormat="1">
      <c r="B219" s="151"/>
      <c r="D219" s="134" t="s">
        <v>258</v>
      </c>
      <c r="F219" s="153" t="s">
        <v>514</v>
      </c>
      <c r="H219" s="154">
        <v>62.439</v>
      </c>
      <c r="I219" s="155"/>
      <c r="L219" s="151"/>
      <c r="M219" s="156"/>
      <c r="T219" s="157"/>
      <c r="AT219" s="152" t="s">
        <v>258</v>
      </c>
      <c r="AU219" s="152" t="s">
        <v>85</v>
      </c>
      <c r="AV219" s="12" t="s">
        <v>85</v>
      </c>
      <c r="AW219" s="12" t="s">
        <v>4</v>
      </c>
      <c r="AX219" s="12" t="s">
        <v>83</v>
      </c>
      <c r="AY219" s="152" t="s">
        <v>163</v>
      </c>
    </row>
    <row r="220" spans="2:65" s="1" customFormat="1" ht="44.25" customHeight="1">
      <c r="B220" s="30"/>
      <c r="C220" s="120" t="s">
        <v>456</v>
      </c>
      <c r="D220" s="120" t="s">
        <v>164</v>
      </c>
      <c r="E220" s="121" t="s">
        <v>457</v>
      </c>
      <c r="F220" s="122" t="s">
        <v>458</v>
      </c>
      <c r="G220" s="123" t="s">
        <v>292</v>
      </c>
      <c r="H220" s="124">
        <v>1.601</v>
      </c>
      <c r="I220" s="125"/>
      <c r="J220" s="126">
        <f>ROUND(I220*H220,2)</f>
        <v>0</v>
      </c>
      <c r="K220" s="127"/>
      <c r="L220" s="30"/>
      <c r="M220" s="128" t="s">
        <v>19</v>
      </c>
      <c r="N220" s="129" t="s">
        <v>46</v>
      </c>
      <c r="P220" s="130">
        <f>O220*H220</f>
        <v>0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168</v>
      </c>
      <c r="AT220" s="132" t="s">
        <v>164</v>
      </c>
      <c r="AU220" s="132" t="s">
        <v>85</v>
      </c>
      <c r="AY220" s="15" t="s">
        <v>163</v>
      </c>
      <c r="BE220" s="133">
        <f>IF(N220="základní",J220,0)</f>
        <v>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83</v>
      </c>
      <c r="BK220" s="133">
        <f>ROUND(I220*H220,2)</f>
        <v>0</v>
      </c>
      <c r="BL220" s="15" t="s">
        <v>168</v>
      </c>
      <c r="BM220" s="132" t="s">
        <v>515</v>
      </c>
    </row>
    <row r="221" spans="2:65" s="1" customFormat="1">
      <c r="B221" s="30"/>
      <c r="D221" s="149" t="s">
        <v>256</v>
      </c>
      <c r="F221" s="150" t="s">
        <v>460</v>
      </c>
      <c r="I221" s="136"/>
      <c r="L221" s="30"/>
      <c r="M221" s="137"/>
      <c r="T221" s="51"/>
      <c r="AT221" s="15" t="s">
        <v>256</v>
      </c>
      <c r="AU221" s="15" t="s">
        <v>85</v>
      </c>
    </row>
    <row r="222" spans="2:65" s="10" customFormat="1" ht="22.9" customHeight="1">
      <c r="B222" s="110"/>
      <c r="D222" s="111" t="s">
        <v>74</v>
      </c>
      <c r="E222" s="147" t="s">
        <v>328</v>
      </c>
      <c r="F222" s="147" t="s">
        <v>329</v>
      </c>
      <c r="I222" s="113"/>
      <c r="J222" s="148">
        <f>BK222</f>
        <v>0</v>
      </c>
      <c r="L222" s="110"/>
      <c r="M222" s="115"/>
      <c r="P222" s="116">
        <f>SUM(P223:P224)</f>
        <v>0</v>
      </c>
      <c r="R222" s="116">
        <f>SUM(R223:R224)</f>
        <v>0</v>
      </c>
      <c r="T222" s="117">
        <f>SUM(T223:T224)</f>
        <v>0</v>
      </c>
      <c r="AR222" s="111" t="s">
        <v>83</v>
      </c>
      <c r="AT222" s="118" t="s">
        <v>74</v>
      </c>
      <c r="AU222" s="118" t="s">
        <v>83</v>
      </c>
      <c r="AY222" s="111" t="s">
        <v>163</v>
      </c>
      <c r="BK222" s="119">
        <f>SUM(BK223:BK224)</f>
        <v>0</v>
      </c>
    </row>
    <row r="223" spans="2:65" s="1" customFormat="1" ht="33" customHeight="1">
      <c r="B223" s="30"/>
      <c r="C223" s="120" t="s">
        <v>462</v>
      </c>
      <c r="D223" s="120" t="s">
        <v>164</v>
      </c>
      <c r="E223" s="121" t="s">
        <v>330</v>
      </c>
      <c r="F223" s="122" t="s">
        <v>331</v>
      </c>
      <c r="G223" s="123" t="s">
        <v>292</v>
      </c>
      <c r="H223" s="124">
        <v>516.15599999999995</v>
      </c>
      <c r="I223" s="125"/>
      <c r="J223" s="126">
        <f>ROUND(I223*H223,2)</f>
        <v>0</v>
      </c>
      <c r="K223" s="127"/>
      <c r="L223" s="30"/>
      <c r="M223" s="128" t="s">
        <v>19</v>
      </c>
      <c r="N223" s="129" t="s">
        <v>46</v>
      </c>
      <c r="P223" s="130">
        <f>O223*H223</f>
        <v>0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168</v>
      </c>
      <c r="AT223" s="132" t="s">
        <v>164</v>
      </c>
      <c r="AU223" s="132" t="s">
        <v>85</v>
      </c>
      <c r="AY223" s="15" t="s">
        <v>163</v>
      </c>
      <c r="BE223" s="133">
        <f>IF(N223="základní",J223,0)</f>
        <v>0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83</v>
      </c>
      <c r="BK223" s="133">
        <f>ROUND(I223*H223,2)</f>
        <v>0</v>
      </c>
      <c r="BL223" s="15" t="s">
        <v>168</v>
      </c>
      <c r="BM223" s="132" t="s">
        <v>516</v>
      </c>
    </row>
    <row r="224" spans="2:65" s="1" customFormat="1">
      <c r="B224" s="30"/>
      <c r="D224" s="149" t="s">
        <v>256</v>
      </c>
      <c r="F224" s="150" t="s">
        <v>333</v>
      </c>
      <c r="I224" s="136"/>
      <c r="L224" s="30"/>
      <c r="M224" s="165"/>
      <c r="N224" s="140"/>
      <c r="O224" s="140"/>
      <c r="P224" s="140"/>
      <c r="Q224" s="140"/>
      <c r="R224" s="140"/>
      <c r="S224" s="140"/>
      <c r="T224" s="166"/>
      <c r="AT224" s="15" t="s">
        <v>256</v>
      </c>
      <c r="AU224" s="15" t="s">
        <v>85</v>
      </c>
    </row>
    <row r="225" spans="2:12" s="1" customFormat="1" ht="6.95" customHeight="1">
      <c r="B225" s="39"/>
      <c r="C225" s="40"/>
      <c r="D225" s="40"/>
      <c r="E225" s="40"/>
      <c r="F225" s="40"/>
      <c r="G225" s="40"/>
      <c r="H225" s="40"/>
      <c r="I225" s="40"/>
      <c r="J225" s="40"/>
      <c r="K225" s="40"/>
      <c r="L225" s="30"/>
    </row>
  </sheetData>
  <sheetProtection algorithmName="SHA-512" hashValue="wV0uB+UPde0N1zeSGgw7k+0kFxDTteMqMS4E3wYUWGKSEtt5mEc7ixdELQBfqAhrfHWqCn13O3OYKdx3E6X7yA==" saltValue="mXQ5CaTKHGx7lzMRXb5l5UXILPEpyTzpfeNfVHL8MetdwOhBv/5gY6c+rWzW7We7uno7Hv+GydhhRp5TQHi/Nw==" spinCount="100000" sheet="1" objects="1" scenarios="1" formatColumns="0" formatRows="0" autoFilter="0"/>
  <autoFilter ref="C86:K224" xr:uid="{00000000-0009-0000-0000-00000D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D00-000000000000}"/>
    <hyperlink ref="F101" r:id="rId2" xr:uid="{00000000-0004-0000-0D00-000001000000}"/>
    <hyperlink ref="F105" r:id="rId3" xr:uid="{00000000-0004-0000-0D00-000002000000}"/>
    <hyperlink ref="F111" r:id="rId4" xr:uid="{00000000-0004-0000-0D00-000003000000}"/>
    <hyperlink ref="F118" r:id="rId5" xr:uid="{00000000-0004-0000-0D00-000004000000}"/>
    <hyperlink ref="F126" r:id="rId6" xr:uid="{00000000-0004-0000-0D00-000005000000}"/>
    <hyperlink ref="F133" r:id="rId7" xr:uid="{00000000-0004-0000-0D00-000006000000}"/>
    <hyperlink ref="F140" r:id="rId8" xr:uid="{00000000-0004-0000-0D00-000007000000}"/>
    <hyperlink ref="F146" r:id="rId9" xr:uid="{00000000-0004-0000-0D00-000008000000}"/>
    <hyperlink ref="F151" r:id="rId10" xr:uid="{00000000-0004-0000-0D00-000009000000}"/>
    <hyperlink ref="F156" r:id="rId11" xr:uid="{00000000-0004-0000-0D00-00000A000000}"/>
    <hyperlink ref="F160" r:id="rId12" xr:uid="{00000000-0004-0000-0D00-00000B000000}"/>
    <hyperlink ref="F165" r:id="rId13" xr:uid="{00000000-0004-0000-0D00-00000C000000}"/>
    <hyperlink ref="F174" r:id="rId14" xr:uid="{00000000-0004-0000-0D00-00000D000000}"/>
    <hyperlink ref="F184" r:id="rId15" xr:uid="{00000000-0004-0000-0D00-00000E000000}"/>
    <hyperlink ref="F189" r:id="rId16" xr:uid="{00000000-0004-0000-0D00-00000F000000}"/>
    <hyperlink ref="F194" r:id="rId17" xr:uid="{00000000-0004-0000-0D00-000010000000}"/>
    <hyperlink ref="F200" r:id="rId18" xr:uid="{00000000-0004-0000-0D00-000011000000}"/>
    <hyperlink ref="F205" r:id="rId19" xr:uid="{00000000-0004-0000-0D00-000012000000}"/>
    <hyperlink ref="F216" r:id="rId20" xr:uid="{00000000-0004-0000-0D00-000013000000}"/>
    <hyperlink ref="F218" r:id="rId21" xr:uid="{00000000-0004-0000-0D00-000014000000}"/>
    <hyperlink ref="F221" r:id="rId22" xr:uid="{00000000-0004-0000-0D00-000015000000}"/>
    <hyperlink ref="F224" r:id="rId23" xr:uid="{00000000-0004-0000-0D00-000016000000}"/>
  </hyperlinks>
  <pageMargins left="0.39374999999999999" right="0.39374999999999999" top="0.39374999999999999" bottom="0.39374999999999999" header="0" footer="0"/>
  <pageSetup paperSize="9" scale="88" fitToHeight="100" orientation="portrait" blackAndWhite="1" r:id="rId24"/>
  <headerFooter>
    <oddFooter>&amp;CStrana &amp;P z &amp;N</oddFooter>
  </headerFooter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00 - SO VRN - vedlejší ro...</vt:lpstr>
      <vt:lpstr>01 - SO 011 - Ř.KM 12,251...</vt:lpstr>
      <vt:lpstr>02 - SO 012 - Ř.KM 12,868...</vt:lpstr>
      <vt:lpstr>03 - SO 013 - Ř.KM 23,812...</vt:lpstr>
      <vt:lpstr>11 - SO 021 - Ř.KM 12,491...</vt:lpstr>
      <vt:lpstr>'00 - SO VRN - vedlejší ro...'!Názvy_tisku</vt:lpstr>
      <vt:lpstr>'01 - SO 011 - Ř.KM 12,251...'!Názvy_tisku</vt:lpstr>
      <vt:lpstr>'02 - SO 012 - Ř.KM 12,868...'!Názvy_tisku</vt:lpstr>
      <vt:lpstr>'03 - SO 013 - Ř.KM 23,812...'!Názvy_tisku</vt:lpstr>
      <vt:lpstr>'11 - SO 021 - Ř.KM 12,491...'!Názvy_tisku</vt:lpstr>
      <vt:lpstr>'Rekapitulace stavby'!Názvy_tisku</vt:lpstr>
      <vt:lpstr>'00 - SO VRN - vedlejší ro...'!Oblast_tisku</vt:lpstr>
      <vt:lpstr>'01 - SO 011 - Ř.KM 12,251...'!Oblast_tisku</vt:lpstr>
      <vt:lpstr>'02 - SO 012 - Ř.KM 12,868...'!Oblast_tisku</vt:lpstr>
      <vt:lpstr>'03 - SO 013 - Ř.KM 23,812...'!Oblast_tisku</vt:lpstr>
      <vt:lpstr>'11 - SO 021 - Ř.KM 12,491...'!Oblast_tisku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Kubíková Eliška</cp:lastModifiedBy>
  <cp:lastPrinted>2023-09-01T10:31:49Z</cp:lastPrinted>
  <dcterms:created xsi:type="dcterms:W3CDTF">2023-09-01T07:36:25Z</dcterms:created>
  <dcterms:modified xsi:type="dcterms:W3CDTF">2024-02-27T09:33:38Z</dcterms:modified>
</cp:coreProperties>
</file>