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9"/>
  <workbookPr/>
  <bookViews>
    <workbookView xWindow="0" yWindow="0" windowWidth="23016" windowHeight="8268" activeTab="0"/>
  </bookViews>
  <sheets>
    <sheet name="Rekapitulace stavby" sheetId="1" r:id="rId1"/>
    <sheet name="00 - SO VRN - vedlejší ro..." sheetId="2" r:id="rId2"/>
    <sheet name="01 - SO 011 - Ř.KM 12,251..." sheetId="3" r:id="rId3"/>
    <sheet name="02 - SO 012 - Ř.KM 12,868..." sheetId="4" r:id="rId4"/>
    <sheet name="03 - SO 013 - Ř.KM 23,812..." sheetId="5" r:id="rId5"/>
    <sheet name="11 - SO 021 - Ř.KM 12,491..." sheetId="6" r:id="rId6"/>
  </sheets>
  <definedNames>
    <definedName name="_xlnm._FilterDatabase" localSheetId="1" hidden="1">'00 - SO VRN - vedlejší ro...'!$C$116:$K$147</definedName>
    <definedName name="_xlnm._FilterDatabase" localSheetId="2" hidden="1">'01 - SO 011 - Ř.KM 12,251...'!$C$120:$K$202</definedName>
    <definedName name="_xlnm._FilterDatabase" localSheetId="3" hidden="1">'02 - SO 012 - Ř.KM 12,868...'!$C$120:$K$202</definedName>
    <definedName name="_xlnm._FilterDatabase" localSheetId="4" hidden="1">'03 - SO 013 - Ř.KM 23,812...'!$C$122:$K$239</definedName>
    <definedName name="_xlnm._FilterDatabase" localSheetId="5" hidden="1">'11 - SO 021 - Ř.KM 12,491...'!$C$123:$K$242</definedName>
    <definedName name="_xlnm.Print_Area" localSheetId="1">'00 - SO VRN - vedlejší ro...'!$C$4:$J$39,'00 - SO VRN - vedlejší ro...'!$C$50:$J$76,'00 - SO VRN - vedlejší ro...'!$C$82:$J$98,'00 - SO VRN - vedlejší ro...'!$C$104:$J$147</definedName>
    <definedName name="_xlnm.Print_Area" localSheetId="2">'01 - SO 011 - Ř.KM 12,251...'!$C$4:$J$39,'01 - SO 011 - Ř.KM 12,251...'!$C$50:$J$76,'01 - SO 011 - Ř.KM 12,251...'!$C$82:$J$102,'01 - SO 011 - Ř.KM 12,251...'!$C$108:$J$202</definedName>
    <definedName name="_xlnm.Print_Area" localSheetId="3">'02 - SO 012 - Ř.KM 12,868...'!$C$4:$J$39,'02 - SO 012 - Ř.KM 12,868...'!$C$50:$J$76,'02 - SO 012 - Ř.KM 12,868...'!$C$82:$J$102,'02 - SO 012 - Ř.KM 12,868...'!$C$108:$J$202</definedName>
    <definedName name="_xlnm.Print_Area" localSheetId="4">'03 - SO 013 - Ř.KM 23,812...'!$C$4:$J$39,'03 - SO 013 - Ř.KM 23,812...'!$C$50:$J$76,'03 - SO 013 - Ř.KM 23,812...'!$C$82:$J$104,'03 - SO 013 - Ř.KM 23,812...'!$C$110:$J$239</definedName>
    <definedName name="_xlnm.Print_Area" localSheetId="5">'11 - SO 021 - Ř.KM 12,491...'!$C$4:$J$39,'11 - SO 021 - Ř.KM 12,491...'!$C$50:$J$76,'11 - SO 021 - Ř.KM 12,491...'!$C$82:$J$105,'11 - SO 021 - Ř.KM 12,491...'!$C$111:$J$242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'00 - SO VRN - vedlejší ro...'!$116:$116</definedName>
  </definedNames>
  <calcPr calcId="191029"/>
</workbook>
</file>

<file path=xl/sharedStrings.xml><?xml version="1.0" encoding="utf-8"?>
<sst xmlns="http://schemas.openxmlformats.org/spreadsheetml/2006/main" count="4794" uniqueCount="366">
  <si>
    <t>Export Komplet</t>
  </si>
  <si>
    <t/>
  </si>
  <si>
    <t>2.0</t>
  </si>
  <si>
    <t>ZAMOK</t>
  </si>
  <si>
    <t>False</t>
  </si>
  <si>
    <t>{97d54b72-f148-46f1-ac9e-a38df3b67936}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</si>
  <si>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</si>
  <si>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</si>
  <si>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</si>
  <si>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</si>
  <si>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</si>
  <si>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</si>
  <si>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</si>
  <si>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</si>
  <si>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223526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</si>
  <si>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</si>
  <si>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</si>
  <si>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Vsetínská Bečva, Pržno - Vsetín - Huslenky, oprava toku_1_cast</t>
  </si>
  <si>
    <t>KSO:</t>
  </si>
  <si>
    <t>CC-CZ:</t>
  </si>
  <si>
    <t>Místo:</t>
  </si>
  <si>
    <t xml:space="preserve"> </t>
  </si>
  <si>
    <t>Datum:</t>
  </si>
  <si>
    <t>19. 4. 2024</t>
  </si>
  <si>
    <t>Zadavatel:</t>
  </si>
  <si>
    <t>IČ:</t>
  </si>
  <si>
    <t>70890013</t>
  </si>
  <si>
    <t>Povodí Moravy, s.p.</t>
  </si>
  <si>
    <t>DIČ:</t>
  </si>
  <si>
    <t>CZ70890013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</si>
  <si>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</si>
  <si>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</si>
  <si>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</si>
  <si>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</si>
  <si>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</si>
  <si>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</si>
  <si>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</si>
  <si>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</si>
  <si>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</si>
  <si>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</si>
  <si>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</si>
  <si>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</si>
  <si>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</si>
  <si>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</si>
  <si>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</si>
  <si>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</si>
  <si>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</si>
  <si>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</si>
  <si>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</si>
  <si>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</si>
  <si>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</si>
  <si>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</si>
  <si>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</si>
  <si>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</si>
  <si>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</si>
  <si>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</si>
  <si>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</si>
  <si>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</si>
  <si>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</si>
  <si>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</si>
  <si>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</si>
  <si>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</si>
  <si>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</si>
  <si>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</si>
  <si>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</si>
  <si>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</si>
  <si>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</si>
  <si>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</si>
  <si>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</si>
  <si>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</si>
  <si>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</si>
  <si>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</si>
  <si>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</si>
  <si>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</si>
  <si>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</si>
  <si>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</si>
  <si>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</si>
  <si>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</si>
  <si>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</si>
  <si>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</si>
  <si>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</si>
  <si>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</si>
  <si>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SO VRN - vedlejší ro...</t>
  </si>
  <si>
    <t>STA</t>
  </si>
  <si>
    <t>1</t>
  </si>
  <si>
    <t>{acfaad4f-168b-4210-924e-78a79a06207f}</t>
  </si>
  <si>
    <t>2</t>
  </si>
  <si>
    <t>01</t>
  </si>
  <si>
    <t>SO 011 - Ř.KM 12,251...</t>
  </si>
  <si>
    <t>{3c016950-fd50-433b-9aa0-b8dd31768740}</t>
  </si>
  <si>
    <t>02</t>
  </si>
  <si>
    <t>SO 012 - Ř.KM 12,868...</t>
  </si>
  <si>
    <t>{c0738405-1a71-4d96-8974-6555eee1f0c5}</t>
  </si>
  <si>
    <t>03</t>
  </si>
  <si>
    <t>SO 013 - Ř.KM 23,812...</t>
  </si>
  <si>
    <t>{4385b7d1-2b96-4370-8264-d27be494ab3e}</t>
  </si>
  <si>
    <t>11</t>
  </si>
  <si>
    <t>SO 021 - Ř.KM 12,491...</t>
  </si>
  <si>
    <t>{95c339c3-9065-401d-ae3b-be17dee1ca63}</t>
  </si>
  <si>
    <t>KRYCÍ LIST SOUPISU PRACÍ</t>
  </si>
  <si>
    <t>Objekt:</t>
  </si>
  <si>
    <t>00 - SO VRN - vedlejší ro...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</si>
  <si>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</si>
  <si>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</si>
  <si>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</si>
  <si>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</si>
  <si>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</si>
  <si>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</si>
  <si>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</si>
  <si>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</si>
  <si>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</si>
  <si>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</si>
  <si>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</si>
  <si>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</si>
  <si>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</si>
  <si>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</si>
  <si>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</si>
  <si>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</si>
  <si>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</si>
  <si>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</si>
  <si>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</si>
  <si>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</si>
  <si>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</si>
  <si>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</si>
  <si>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</si>
  <si>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</si>
  <si>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R01</t>
  </si>
  <si>
    <t>Vytyčení stavby</t>
  </si>
  <si>
    <t>soubor</t>
  </si>
  <si>
    <t>4</t>
  </si>
  <si>
    <t>P</t>
  </si>
  <si>
    <t>Poznámka k položce:
Poznámka k položce: - případně pozemků nebo provedení jiných geodetických prací odborně způsobilou osobou v oboru zeměměřičství v rámci navržených objektů, konstrukcí a oprav v rámci stavby budou vytýčeny (umístění) všechny navrhované a opravované  objekty. Dále budou vytýčeny hranice dotčených pozemků. - vytýčení bude provedeno geodetickou firmou na základě předané digitální formy situace stavby v JTSK a BPV. - detailní vytýčení jednotlivých prvků stavebních objektů bude provedeno na základě předané projektové dokumentace k provádění stavby (rozměry prvků, výškové osazení).</t>
  </si>
  <si>
    <t>R02</t>
  </si>
  <si>
    <t>Zajištění a zabezpečení zařízení staveniště</t>
  </si>
  <si>
    <t>Poznámka k položce:
Poznámka k položce: - zřízení, provoz a likvidace zařízení staveniště, včetně případných přípojek, přístupů, deponií apod. - zajištění umístění štítku o povolení stavby</t>
  </si>
  <si>
    <t>3</t>
  </si>
  <si>
    <t>R05</t>
  </si>
  <si>
    <t>Protokolární předání stavbou dotčených pozemků</t>
  </si>
  <si>
    <t>6</t>
  </si>
  <si>
    <t>Poznámka k položce:
Poznámka k položce: - včetně komunikací, uvedených do původního stavu, zpět jejich vlastníkům</t>
  </si>
  <si>
    <t>R06</t>
  </si>
  <si>
    <t>Zpracování a předání dokumentace skutečného provedení</t>
  </si>
  <si>
    <t>8</t>
  </si>
  <si>
    <t>Poznámka k položce:
Poznámka k položce:  včetně kompletní fotodokumentace</t>
  </si>
  <si>
    <t>R07</t>
  </si>
  <si>
    <t>Zajištění všech nezbytných průzkumů nutných pro řádné provádění a dokončení díla</t>
  </si>
  <si>
    <t>10</t>
  </si>
  <si>
    <t>R08</t>
  </si>
  <si>
    <t>2 x zkoušky pevnosti, mrazuvzdornosti a průsaků vod u betonových konstrukcí</t>
  </si>
  <si>
    <t>Poznámka k položce:
Poznámka k položce: - odběr vzorku pro stanovení a zajištění zkoušky krychelné pevnosti - přizvat TDS - odběr na místě na stavbě - zkoušky provedeny akreditovanou laboratoří</t>
  </si>
  <si>
    <t>7</t>
  </si>
  <si>
    <t>R10</t>
  </si>
  <si>
    <t>Záchranný transfer živočichů</t>
  </si>
  <si>
    <t>14</t>
  </si>
  <si>
    <t>Poznámka k položce:
Poznámka k položce: - viz biologické hodnocení záměru</t>
  </si>
  <si>
    <t>R12</t>
  </si>
  <si>
    <t>Zpracování dílenské dokumentace</t>
  </si>
  <si>
    <t>16</t>
  </si>
  <si>
    <t>Poznámka k položce:
Poznámka k položce: - výztuže betonových konstrukcí</t>
  </si>
  <si>
    <t>9</t>
  </si>
  <si>
    <t>R13</t>
  </si>
  <si>
    <t>Vytyčení inženýrských sítí</t>
  </si>
  <si>
    <t>18</t>
  </si>
  <si>
    <t>Poznámka k položce:
Poznámka k položce: - vytýčení, zajištění, předání stávajícího vedení včetně veškerých předávacíh protokolů</t>
  </si>
  <si>
    <t>R15</t>
  </si>
  <si>
    <t>Dočasná dopravní opatření</t>
  </si>
  <si>
    <t>20</t>
  </si>
  <si>
    <t>Poznámka k položce:
Poznámka k položce: - náklady na vyhotovení návrhu dočasného dopravního značení, jeho projednání s dotčenými orgány a organizacemi vč. zajištění rozhodnutí o zvláštním užívání komunikace, dodání dopravních značek a světelné signalizace, jejich rozmístění a přemísťování a jejich údržba v průběhu výstavby včetně následného odstranění po ukončení stavebních prací. - v rozsahu nezbytném pro řádné a bezpečné provádění prací na stavbě</t>
  </si>
  <si>
    <t>R16</t>
  </si>
  <si>
    <t>Zajištění plnění povinností dle zák. č. 309/2006 Sb.</t>
  </si>
  <si>
    <t>22</t>
  </si>
  <si>
    <t>Poznámka k položce:
Poznámka k položce: - včetně aktualizace plánu BOZP - především opatření vyplívající z plánu BOZP, havarijního a povodňového plánu</t>
  </si>
  <si>
    <t>R17</t>
  </si>
  <si>
    <t>Aktualizace havarijního a povodňového plánu pro celou stavbu</t>
  </si>
  <si>
    <t>24</t>
  </si>
  <si>
    <t>Poznámka k položce:
Poznámka k položce: - včetně zajištění provádění opatření vyplívajících z tohoto plánu</t>
  </si>
  <si>
    <t>13</t>
  </si>
  <si>
    <t>R18</t>
  </si>
  <si>
    <t>Kompletní pasportizace okolních pozemků, komunikací a budov před zahájením stavby</t>
  </si>
  <si>
    <t>26</t>
  </si>
  <si>
    <t>R21</t>
  </si>
  <si>
    <t>Zajištění biologického dozoru při výstavbě odborně způsobilou osobou</t>
  </si>
  <si>
    <t>28</t>
  </si>
  <si>
    <t>Poznámka k položce:
Poznámka k položce: - včetně zajištění všech nezbytných průzkumů nutných pro řádné provádění a dokončení díla</t>
  </si>
  <si>
    <t>15</t>
  </si>
  <si>
    <t>R24</t>
  </si>
  <si>
    <t>Odlov ryb</t>
  </si>
  <si>
    <t>30</t>
  </si>
  <si>
    <t>Poznámka k položce:
Poznámka k položce: - v opravovaných úsecích toku - předpokládaná cena za slovení jednoho stavebního objektu je 30 000,- Kč</t>
  </si>
  <si>
    <t>R26</t>
  </si>
  <si>
    <t>Zajištění rozborů pro výkopek dle platné legislativy pro jeho následnou manipulaci</t>
  </si>
  <si>
    <t>32</t>
  </si>
  <si>
    <t>01 - SO 011 - Ř.KM 12,251...</t>
  </si>
  <si>
    <t>HSV - Práce a dodávky HSV</t>
  </si>
  <si>
    <t xml:space="preserve">    VRN - Vedlejší rozpočtové náklady</t>
  </si>
  <si>
    <t xml:space="preserve">    1 - Zemní práce</t>
  </si>
  <si>
    <t xml:space="preserve">    4 - Vodorovné konstrukce</t>
  </si>
  <si>
    <t xml:space="preserve">    998 - Přesun hmot</t>
  </si>
  <si>
    <t>HSV</t>
  </si>
  <si>
    <t>Práce a dodávky HSV</t>
  </si>
  <si>
    <t>R04</t>
  </si>
  <si>
    <t>Zřízení přístupu na stavební objekt, včetně jeho likvidace a navrácení dotčených ploch do původního stavu</t>
  </si>
  <si>
    <t>Poznámka k položce:
Poznámka k položce: - rozebrání silničního svodidla v délce 6 m - odstranění vegetace v místě sjezdu a kompletní likvidace dle platné legislativy - zřízení sjezdu 20 x 4 m - geotextílie 300 g/m2                                        - štd fr. 0-63 mm, tl. 0,3 m</t>
  </si>
  <si>
    <t>Zemní práce</t>
  </si>
  <si>
    <t>R11004</t>
  </si>
  <si>
    <t>Převedení vody během stavebních prací po celou dobu stavby - dle zvolené technologie zhotovitele - kompletní dodávka + montáž/demontáž</t>
  </si>
  <si>
    <t>Poznámka k položce:
Poznámka k položce: - včetně potřebného čerpání vody ve stavební jámě - včetně případného dodání chybějící zeminy pro hrázky a jejího odvozu</t>
  </si>
  <si>
    <t>122351105</t>
  </si>
  <si>
    <t>Odkopávky a prokopávky nezapažené strojně v hornině třídy těžitelnosti II skupiny 4 přes 500 do 1 000 m3</t>
  </si>
  <si>
    <t>m3</t>
  </si>
  <si>
    <t>VV</t>
  </si>
  <si>
    <t>"opevnění břehů - 40%"(28,5*1,25+28,5*1,25)*0,4</t>
  </si>
  <si>
    <t>"tůně ve dně"20*1+20*1</t>
  </si>
  <si>
    <t>Součet</t>
  </si>
  <si>
    <t>132351104</t>
  </si>
  <si>
    <t>Hloubení nezapažených rýh šířky do 800 mm strojně s urovnáním dna do předepsaného profilu a spádu v hornině třídy těžitelnosti II skupiny 4 přes 100 m3</t>
  </si>
  <si>
    <t>"zapuštěná patka"28,5*1+28,5*1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</si>
  <si>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</si>
  <si>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</si>
  <si>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</si>
  <si>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</si>
  <si>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125,5*30 "Přepočtené koeficientem množství</t>
  </si>
  <si>
    <t>167151112</t>
  </si>
  <si>
    <t>Nakládání, skládání a překládání neulehlého výkopku nebo sypaniny strojně nakládání, množství přes 100 m3, z hornin třídy těžitelnosti II, skupiny 4 a 5</t>
  </si>
  <si>
    <t>Poznámka k položce:
Poznámka k položce: - ohrázkování stavebního prostoru - použito 2 x - provádění na dvě etapy</t>
  </si>
  <si>
    <t>125,5*2 "Přepočtené koeficientem množství</t>
  </si>
  <si>
    <t>171151112</t>
  </si>
  <si>
    <t>Uložení sypanin do násypů strojně s rozprostřením sypaniny ve vrstvách a s hrubým urovnáním zhutněných z hornin nesoudržných kamenitých</t>
  </si>
  <si>
    <t>171251201</t>
  </si>
  <si>
    <t>Uložení sypaniny na skládky nebo meziskládky bez hutnění s upravením uložené sypaniny do předepsaného tvaru</t>
  </si>
  <si>
    <t>171201221</t>
  </si>
  <si>
    <t>Poplatek za uložení stavebního odpadu na skládce (skládkovné) zeminy a kamení zatříděného do Katalogu odpadů pod kódem 17 05 04</t>
  </si>
  <si>
    <t>t</t>
  </si>
  <si>
    <t>125,5*2,1 "Přepočtené koeficientem množství</t>
  </si>
  <si>
    <t>182151112</t>
  </si>
  <si>
    <t>Svahování trvalých svahů do projektovaných profilů strojně s potřebným přemístěním výkopku při svahování v zářezech v hornině třídy těžitelnosti II, skupiny 4 a 5</t>
  </si>
  <si>
    <t>m2</t>
  </si>
  <si>
    <t>"pod opevnění břehů"28,5*2,5+28,5*2,5</t>
  </si>
  <si>
    <t>Vodorovné konstrukce</t>
  </si>
  <si>
    <t>462513169</t>
  </si>
  <si>
    <t>Zához z lomového kamene neupraveného provedený ze břehu nebo z lešení, do sucha nebo do vody záhozového, hmotnost jednotlivých kamenů přes 200 do 500 kg Příplatek k ceně za urovnání líce záhozu</t>
  </si>
  <si>
    <t>"opevnění ve dně"23*3+23*1</t>
  </si>
  <si>
    <t>462514161</t>
  </si>
  <si>
    <t>Zához z lomového kamene neupraveného provedený ze břehu nebo z lešení, do sucha nebo do vody záhozového, hmotnost jednotlivých kamenů přes 500 kg bez výplně mezer</t>
  </si>
  <si>
    <t>"opevnění ve dně - 50%"(23*3+23*1)*0,5</t>
  </si>
  <si>
    <t>R46001</t>
  </si>
  <si>
    <t>Zához z lomového kamene neupraveného provedený ze břehu</t>
  </si>
  <si>
    <t>Poznámka k položce:
Poznámka k položce: - vychází z položky 462514161 - bez dodání kamene, použití stávajícího kamene z konstrukce - včetně manipulace s kamenem na stavebním objektu a umístění do nové konstrukce - po odkopávkách provedení třídění vhodného lomového kamene - velikost a tvar kamene bude odsouhlasen TDS stavby - provedení konstrukce dle TP investora</t>
  </si>
  <si>
    <t>463211158</t>
  </si>
  <si>
    <t>Rovnanina z lomového kamene neupraveného pro podélné i příčné objekty objemu přes 3 m3 z kamene tříděného, s urovnáním líce a vyklínováním spár úlomky kamene hmotnost jednotlivých kamenů přes 500 kg</t>
  </si>
  <si>
    <t>"opevnění břehů - 50%"(28,5*1,25+28,5*1,25)*0,5</t>
  </si>
  <si>
    <t>"těleso skluzu - 40%"(169*0,6)*0,4</t>
  </si>
  <si>
    <t>R46002</t>
  </si>
  <si>
    <t>Rovnanina z lomového kamene neupraveného pro podélné i příčné objekty</t>
  </si>
  <si>
    <t>Poznámka k položce:
Poznámka k položce: - vychází z položky 463211158 - bez dodání kamene, použití stávajcího kamene z opevnění - včetně manipulace s kamenem v rámci stavebního objektu a umístění do nové konstrukce - po odkopávkách provedení třídění vhodného lomového kamene - velikost a tvar kamene bude odsouhlasen TDS stavby - provedení konstrukce dle TP investora</t>
  </si>
  <si>
    <t>"těleso skluzu - 60%"(169*0,6)*0,6</t>
  </si>
  <si>
    <t>998</t>
  </si>
  <si>
    <t>Přesun hmot</t>
  </si>
  <si>
    <t>17</t>
  </si>
  <si>
    <t>998332011</t>
  </si>
  <si>
    <t>Přesun hmot pro úpravy vodních toků a kanály, hráze rybníků apod. dopravní vzdálenost do 500 m</t>
  </si>
  <si>
    <t>34</t>
  </si>
  <si>
    <t>02 - SO 012 - Ř.KM 12,868...</t>
  </si>
  <si>
    <t>Poznámka k položce:
Poznámka k položce: - rozebrání silničního svodidla v délce 6 m - odstranění vegetace v místě sjezdu - zřízení sjezdu 20 x 3 m - geotextílie 300 g/m2                                        - štd fr. 0-63 mm, tl. 0,3 m</t>
  </si>
  <si>
    <t>"opevnění břehů - 50%"(26,5*1,25+26,5*1,25)*0,5</t>
  </si>
  <si>
    <t>"zapuštěná patka"26,5*1+26,5*1</t>
  </si>
  <si>
    <t>126,125*30 "Přepočtené koeficientem množství</t>
  </si>
  <si>
    <t>126,125*2 "Přepočtené koeficientem množství</t>
  </si>
  <si>
    <t>126,125*2,1 "Přepočtené koeficientem množství</t>
  </si>
  <si>
    <t>"pod opevnění břehů"26,5*2,5+26,5*2,5</t>
  </si>
  <si>
    <t>"opevnění ve dně"19,4*2,6+22,4*1</t>
  </si>
  <si>
    <t>"opevnění ve dně - 60%"(19,4*2,6+22,4*1)*0,6</t>
  </si>
  <si>
    <t>"opevnění ve dně - 40%"(19,4*2,6+22,4*1)*0,4</t>
  </si>
  <si>
    <t>"těleso skluzu - 60%"(116,5*0,6)*0,6</t>
  </si>
  <si>
    <t>"těleso skluzu - 40%"(116,5*0,6)*0,4</t>
  </si>
  <si>
    <t>03 - SO 013 - Ř.KM 23,812...</t>
  </si>
  <si>
    <t xml:space="preserve">    9 - Ostatní konstrukce a práce, bourání</t>
  </si>
  <si>
    <t xml:space="preserve">    997 - Přesun sutě</t>
  </si>
  <si>
    <t>Poznámka k položce:
Poznámka k položce: - přístup veden po stávající komunikaci investora dl. 135 m - pomístná oprava komunikace dosypáním výmolů - ochrana povrchu stávající cyklostezky v délce 10 m, použití ocelových nebo betonových panelů - odstranění vegetace v místě sjezdu - zřízení sjezdu 100 x 3 m - geotextílie 300 g/m2                                          - štd fr. 0-63 mm, tl. 0,3 m</t>
  </si>
  <si>
    <t>112152311</t>
  </si>
  <si>
    <t>Odkorňování kmenů škrabákem jehličnatých smrk, jedle do hněda v době mízy průměrná hmotnatost do 0,09 m3</t>
  </si>
  <si>
    <t>"práh"2*3,14*0,15*0,15*21,4</t>
  </si>
  <si>
    <t>"opevnění břehů - 50%"(36,3*1,25+52*0,6)*0,5</t>
  </si>
  <si>
    <t>"zapuštěná patka"36,3*1+36,3*1</t>
  </si>
  <si>
    <t>150,888*30 "Přepočtené koeficientem množství</t>
  </si>
  <si>
    <t>150,888*2 "Přepočtené koeficientem množství</t>
  </si>
  <si>
    <t>150,888*2,1 "Přepočtené koeficientem množství</t>
  </si>
  <si>
    <t>"pod opevnění břehů"36,3*2,5+52*1,2</t>
  </si>
  <si>
    <t>451317123</t>
  </si>
  <si>
    <t>Podklad pod dlažbu z betonu prostého pro prostředí s mrazovými cykly tř. C 30/37 tl. přes 150 do 200 mm</t>
  </si>
  <si>
    <t>"oprava stávající dlažby - 15%"126*0,15</t>
  </si>
  <si>
    <t>"opevnění ve dně"85*1+15,7*1+15,8*1</t>
  </si>
  <si>
    <t>"opevnění ve dně"85*0,8+15,7*1,7+15,8*2,4</t>
  </si>
  <si>
    <t>465511514</t>
  </si>
  <si>
    <t>Dlažba z lomového kamene upraveného vodorovná nebo plocha ve sklonu do 1:2 s dodáním hmot do cementové malty, s vyplněním spár a s vyspárováním cementovou maltou v ploše do 20 m2, tl. 400 mm</t>
  </si>
  <si>
    <t>"těleso skluzu - 60%"212*0,6</t>
  </si>
  <si>
    <t>36</t>
  </si>
  <si>
    <t>"těleso skluzu - 40%"212*0,4</t>
  </si>
  <si>
    <t>19</t>
  </si>
  <si>
    <t>R46003</t>
  </si>
  <si>
    <t>Dřevěný stupeň z výřezů stavebních Ø 300 mm, upevněných svorníky, kovanými hřeby a závitovými tyčemi, na důlní kolejničky délky 2,5 m v osové vzdálenosti 2,0 m s přitesáním ložních ploch</t>
  </si>
  <si>
    <t>38</t>
  </si>
  <si>
    <t>Poznámka k položce:
Poznámka k položce: - vychází z položky 467953111</t>
  </si>
  <si>
    <t>"práh z kulatiny"21,4*0,6</t>
  </si>
  <si>
    <t>Ostatní konstrukce a práce, bourání</t>
  </si>
  <si>
    <t>938903111</t>
  </si>
  <si>
    <t>Dokončovací práce na dosavadních konstrukcích vysekání spár s očištěním zdiva nebo dlažby, s naložením suti na dopravní prostředek nebo s odklizením na hromady do vzdálenosti 50 m při hloubce spáry do 70 mm v dlažbě z lomového kamene</t>
  </si>
  <si>
    <t>40</t>
  </si>
  <si>
    <t>"oprava stávající dlažby - 85%"0,85*126</t>
  </si>
  <si>
    <t>985131111</t>
  </si>
  <si>
    <t>Očištění ploch stěn, rubu kleneb a podlah tlakovou vodou</t>
  </si>
  <si>
    <t>42</t>
  </si>
  <si>
    <t>Poznámka k položce:
Poznámka k položce: - očištění před zahájením opravy dlažby - očištění po provedeném vyškrábání spár</t>
  </si>
  <si>
    <t>"oprava stávající dlažby"2*126</t>
  </si>
  <si>
    <t>985232111</t>
  </si>
  <si>
    <t>Hloubkové spárování zdiva hloubky přes 40 do 80 mm aktivovanou maltou délky spáry na 1 m2 upravované plochy do 6 m</t>
  </si>
  <si>
    <t>44</t>
  </si>
  <si>
    <t>"oprava stávající dlažby"126</t>
  </si>
  <si>
    <t>23</t>
  </si>
  <si>
    <t>985233111</t>
  </si>
  <si>
    <t>Úprava spár po spárování zdiva kamenného nebo cihelného délky spáry na 1 m2 upravované plochy do 6 m uhlazením</t>
  </si>
  <si>
    <t>46</t>
  </si>
  <si>
    <t>R98001</t>
  </si>
  <si>
    <t>Příplatek za použití spárovací hmoty</t>
  </si>
  <si>
    <t>48</t>
  </si>
  <si>
    <t>Poznámka k položce:
Poznámka k položce: - spárovací hmota pro vrchní 3 cm výplně spár - 1-komponentní reprofilační malta s cementovým pojivem, zušlechtěná úmělými vlákny, splňující požadavky ČSN EN 1504-03 třídy R4</t>
  </si>
  <si>
    <t>997</t>
  </si>
  <si>
    <t>Přesun sutě</t>
  </si>
  <si>
    <t>25</t>
  </si>
  <si>
    <t>997002511</t>
  </si>
  <si>
    <t>Vodorovné přemístění suti a vybouraných hmot bez naložení, se složením a hrubým urovnáním na vzdálenost do 1 km</t>
  </si>
  <si>
    <t>50</t>
  </si>
  <si>
    <t>997002519</t>
  </si>
  <si>
    <t>Vodorovné přemístění suti a vybouraných hmot bez naložení, se složením a hrubým urovnáním Příplatek k ceně za každý další i započatý 1 km přes 1 km</t>
  </si>
  <si>
    <t>52</t>
  </si>
  <si>
    <t>1,928*39 "Přepočtené koeficientem množství</t>
  </si>
  <si>
    <t>27</t>
  </si>
  <si>
    <t>997013601</t>
  </si>
  <si>
    <t>Poplatek za uložení stavebního odpadu na skládce (skládkovné) z prostého betonu zatříděného do Katalogu odpadů pod kódem 17 01 01</t>
  </si>
  <si>
    <t>54</t>
  </si>
  <si>
    <t>1,928*19 "Přepočtené koeficientem množství</t>
  </si>
  <si>
    <t>56</t>
  </si>
  <si>
    <t>11 - SO 021 - Ř.KM 12,491...</t>
  </si>
  <si>
    <t xml:space="preserve">    3 - Svislé a kompletní konstrukce</t>
  </si>
  <si>
    <t>"opevnění břehů - 70%"36,3*0,5+59*0,5</t>
  </si>
  <si>
    <t>"zapuštěná patka"10*1+17,15*1</t>
  </si>
  <si>
    <t>114,8*30 "Přepočtené koeficientem množství</t>
  </si>
  <si>
    <t>114,8*2 "Přepočtené koeficientem množství</t>
  </si>
  <si>
    <t>114,8*2,1 "Přepočtené koeficientem množství</t>
  </si>
  <si>
    <t>"pod opevnění břehů"36,3+59</t>
  </si>
  <si>
    <t>Svislé a kompletní konstrukce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</si>
  <si>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</si>
  <si>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</si>
  <si>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"kamenná patka - 40%"(2*13*1,7*0,5)*0,4</t>
  </si>
  <si>
    <t>"dlažba - 20%"(2*13*3)*0,2</t>
  </si>
  <si>
    <t>"opevnění ve dně"22,35*1+22,35*3</t>
  </si>
  <si>
    <t>"opevnění ve dně - 70%"(22,35*1+22,35*3)*0,7</t>
  </si>
  <si>
    <t>"opevnění ve dne - 30%"(22,35*1+22,35*3)*0,3</t>
  </si>
  <si>
    <t>"opevnění břehů - 70%"(36,3*0,5+59*0,5)*0,7</t>
  </si>
  <si>
    <t>"těleso skluzu - 50%"(22,35*7,65*0,6)*0,5</t>
  </si>
  <si>
    <t>"opevnění břehů - 30%"(36,3*0,5+59*0,5)*0,3</t>
  </si>
  <si>
    <t>"dlažba na břehu - 80%"(2*13*3)*0,8</t>
  </si>
  <si>
    <t>"kamenná patka - 60%"(2*13*1,7)*0,6</t>
  </si>
  <si>
    <t>"dlažba na břehu"2*13*3</t>
  </si>
  <si>
    <t>"kamenná patka"2*13*1,7</t>
  </si>
  <si>
    <t>1,601*39 "Přepočtené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</si>
</sst>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56" t="s">
        <v>14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1"/>
      <c r="AL5" s="21"/>
      <c r="AM5" s="21"/>
      <c r="AN5" s="21"/>
      <c r="AO5" s="21"/>
      <c r="AP5" s="21"/>
      <c r="AQ5" s="21"/>
      <c r="AR5" s="19"/>
      <c r="BE5" s="253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58" t="s">
        <v>17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1"/>
      <c r="AL6" s="21"/>
      <c r="AM6" s="21"/>
      <c r="AN6" s="21"/>
      <c r="AO6" s="21"/>
      <c r="AP6" s="21"/>
      <c r="AQ6" s="21"/>
      <c r="AR6" s="19"/>
      <c r="BE6" s="254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4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54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4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254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254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4"/>
      <c r="BS12" s="16" t="s">
        <v>6</v>
      </c>
    </row>
    <row r="13" spans="2:71" s="1" customFormat="1" ht="12" customHeight="1">
      <c r="B13" s="20"/>
      <c r="C13" s="21"/>
      <c r="D13" s="28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31</v>
      </c>
      <c r="AO13" s="21"/>
      <c r="AP13" s="21"/>
      <c r="AQ13" s="21"/>
      <c r="AR13" s="19"/>
      <c r="BE13" s="254"/>
      <c r="BS13" s="16" t="s">
        <v>6</v>
      </c>
    </row>
    <row r="14" spans="2:71" ht="13.2">
      <c r="B14" s="20"/>
      <c r="C14" s="21"/>
      <c r="D14" s="21"/>
      <c r="E14" s="259" t="s">
        <v>31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8" t="s">
        <v>28</v>
      </c>
      <c r="AL14" s="21"/>
      <c r="AM14" s="21"/>
      <c r="AN14" s="30" t="s">
        <v>31</v>
      </c>
      <c r="AO14" s="21"/>
      <c r="AP14" s="21"/>
      <c r="AQ14" s="21"/>
      <c r="AR14" s="19"/>
      <c r="BE14" s="254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4"/>
      <c r="BS15" s="16" t="s">
        <v>4</v>
      </c>
    </row>
    <row r="16" spans="2:71" s="1" customFormat="1" ht="12" customHeight="1">
      <c r="B16" s="20"/>
      <c r="C16" s="21"/>
      <c r="D16" s="28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54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254"/>
      <c r="BS17" s="16" t="s">
        <v>33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4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54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254"/>
      <c r="BS20" s="16" t="s">
        <v>4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4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4"/>
    </row>
    <row r="23" spans="2:57" s="1" customFormat="1" ht="16.5" customHeight="1">
      <c r="B23" s="20"/>
      <c r="C23" s="21"/>
      <c r="D23" s="21"/>
      <c r="E23" s="261" t="s">
        <v>1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1"/>
      <c r="AP23" s="21"/>
      <c r="AQ23" s="21"/>
      <c r="AR23" s="19"/>
      <c r="BE23" s="254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4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4"/>
    </row>
    <row r="26" spans="1:57" s="2" customFormat="1" ht="25.95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2">
        <f>ROUND(AG94,2)</f>
        <v>0</v>
      </c>
      <c r="AL26" s="263"/>
      <c r="AM26" s="263"/>
      <c r="AN26" s="263"/>
      <c r="AO26" s="263"/>
      <c r="AP26" s="35"/>
      <c r="AQ26" s="35"/>
      <c r="AR26" s="38"/>
      <c r="BE26" s="254"/>
    </row>
    <row r="27" spans="1:57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54"/>
    </row>
    <row r="28" spans="1:57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64" t="s">
        <v>37</v>
      </c>
      <c r="M28" s="264"/>
      <c r="N28" s="264"/>
      <c r="O28" s="264"/>
      <c r="P28" s="264"/>
      <c r="Q28" s="35"/>
      <c r="R28" s="35"/>
      <c r="S28" s="35"/>
      <c r="T28" s="35"/>
      <c r="U28" s="35"/>
      <c r="V28" s="35"/>
      <c r="W28" s="264" t="s">
        <v>38</v>
      </c>
      <c r="X28" s="264"/>
      <c r="Y28" s="264"/>
      <c r="Z28" s="264"/>
      <c r="AA28" s="264"/>
      <c r="AB28" s="264"/>
      <c r="AC28" s="264"/>
      <c r="AD28" s="264"/>
      <c r="AE28" s="264"/>
      <c r="AF28" s="35"/>
      <c r="AG28" s="35"/>
      <c r="AH28" s="35"/>
      <c r="AI28" s="35"/>
      <c r="AJ28" s="35"/>
      <c r="AK28" s="264" t="s">
        <v>39</v>
      </c>
      <c r="AL28" s="264"/>
      <c r="AM28" s="264"/>
      <c r="AN28" s="264"/>
      <c r="AO28" s="264"/>
      <c r="AP28" s="35"/>
      <c r="AQ28" s="35"/>
      <c r="AR28" s="38"/>
      <c r="BE28" s="254"/>
    </row>
    <row r="29" spans="2:57" s="3" customFormat="1" ht="14.4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267">
        <v>0.21</v>
      </c>
      <c r="M29" s="266"/>
      <c r="N29" s="266"/>
      <c r="O29" s="266"/>
      <c r="P29" s="266"/>
      <c r="Q29" s="40"/>
      <c r="R29" s="40"/>
      <c r="S29" s="40"/>
      <c r="T29" s="40"/>
      <c r="U29" s="40"/>
      <c r="V29" s="40"/>
      <c r="W29" s="265">
        <f>ROUND(AZ94,2)</f>
        <v>0</v>
      </c>
      <c r="X29" s="266"/>
      <c r="Y29" s="266"/>
      <c r="Z29" s="266"/>
      <c r="AA29" s="266"/>
      <c r="AB29" s="266"/>
      <c r="AC29" s="266"/>
      <c r="AD29" s="266"/>
      <c r="AE29" s="266"/>
      <c r="AF29" s="40"/>
      <c r="AG29" s="40"/>
      <c r="AH29" s="40"/>
      <c r="AI29" s="40"/>
      <c r="AJ29" s="40"/>
      <c r="AK29" s="265">
        <f>ROUND(AV94,2)</f>
        <v>0</v>
      </c>
      <c r="AL29" s="266"/>
      <c r="AM29" s="266"/>
      <c r="AN29" s="266"/>
      <c r="AO29" s="266"/>
      <c r="AP29" s="40"/>
      <c r="AQ29" s="40"/>
      <c r="AR29" s="41"/>
      <c r="BE29" s="255"/>
    </row>
    <row r="30" spans="2:57" s="3" customFormat="1" ht="14.4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267">
        <v>0.12</v>
      </c>
      <c r="M30" s="266"/>
      <c r="N30" s="266"/>
      <c r="O30" s="266"/>
      <c r="P30" s="266"/>
      <c r="Q30" s="40"/>
      <c r="R30" s="40"/>
      <c r="S30" s="40"/>
      <c r="T30" s="40"/>
      <c r="U30" s="40"/>
      <c r="V30" s="40"/>
      <c r="W30" s="265">
        <f>ROUND(BA94,2)</f>
        <v>0</v>
      </c>
      <c r="X30" s="266"/>
      <c r="Y30" s="266"/>
      <c r="Z30" s="266"/>
      <c r="AA30" s="266"/>
      <c r="AB30" s="266"/>
      <c r="AC30" s="266"/>
      <c r="AD30" s="266"/>
      <c r="AE30" s="266"/>
      <c r="AF30" s="40"/>
      <c r="AG30" s="40"/>
      <c r="AH30" s="40"/>
      <c r="AI30" s="40"/>
      <c r="AJ30" s="40"/>
      <c r="AK30" s="265">
        <f>ROUND(AW94,2)</f>
        <v>0</v>
      </c>
      <c r="AL30" s="266"/>
      <c r="AM30" s="266"/>
      <c r="AN30" s="266"/>
      <c r="AO30" s="266"/>
      <c r="AP30" s="40"/>
      <c r="AQ30" s="40"/>
      <c r="AR30" s="41"/>
      <c r="BE30" s="255"/>
    </row>
    <row r="31" spans="2:57" s="3" customFormat="1" ht="14.4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267">
        <v>0.21</v>
      </c>
      <c r="M31" s="266"/>
      <c r="N31" s="266"/>
      <c r="O31" s="266"/>
      <c r="P31" s="266"/>
      <c r="Q31" s="40"/>
      <c r="R31" s="40"/>
      <c r="S31" s="40"/>
      <c r="T31" s="40"/>
      <c r="U31" s="40"/>
      <c r="V31" s="40"/>
      <c r="W31" s="265">
        <f>ROUND(BB94,2)</f>
        <v>0</v>
      </c>
      <c r="X31" s="266"/>
      <c r="Y31" s="266"/>
      <c r="Z31" s="266"/>
      <c r="AA31" s="266"/>
      <c r="AB31" s="266"/>
      <c r="AC31" s="266"/>
      <c r="AD31" s="266"/>
      <c r="AE31" s="266"/>
      <c r="AF31" s="40"/>
      <c r="AG31" s="40"/>
      <c r="AH31" s="40"/>
      <c r="AI31" s="40"/>
      <c r="AJ31" s="40"/>
      <c r="AK31" s="265">
        <v>0</v>
      </c>
      <c r="AL31" s="266"/>
      <c r="AM31" s="266"/>
      <c r="AN31" s="266"/>
      <c r="AO31" s="266"/>
      <c r="AP31" s="40"/>
      <c r="AQ31" s="40"/>
      <c r="AR31" s="41"/>
      <c r="BE31" s="255"/>
    </row>
    <row r="32" spans="2:57" s="3" customFormat="1" ht="14.4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267">
        <v>0.12</v>
      </c>
      <c r="M32" s="266"/>
      <c r="N32" s="266"/>
      <c r="O32" s="266"/>
      <c r="P32" s="266"/>
      <c r="Q32" s="40"/>
      <c r="R32" s="40"/>
      <c r="S32" s="40"/>
      <c r="T32" s="40"/>
      <c r="U32" s="40"/>
      <c r="V32" s="40"/>
      <c r="W32" s="265">
        <f>ROUND(BC94,2)</f>
        <v>0</v>
      </c>
      <c r="X32" s="266"/>
      <c r="Y32" s="266"/>
      <c r="Z32" s="266"/>
      <c r="AA32" s="266"/>
      <c r="AB32" s="266"/>
      <c r="AC32" s="266"/>
      <c r="AD32" s="266"/>
      <c r="AE32" s="266"/>
      <c r="AF32" s="40"/>
      <c r="AG32" s="40"/>
      <c r="AH32" s="40"/>
      <c r="AI32" s="40"/>
      <c r="AJ32" s="40"/>
      <c r="AK32" s="265">
        <v>0</v>
      </c>
      <c r="AL32" s="266"/>
      <c r="AM32" s="266"/>
      <c r="AN32" s="266"/>
      <c r="AO32" s="266"/>
      <c r="AP32" s="40"/>
      <c r="AQ32" s="40"/>
      <c r="AR32" s="41"/>
      <c r="BE32" s="255"/>
    </row>
    <row r="33" spans="2:57" s="3" customFormat="1" ht="14.4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267">
        <v>0</v>
      </c>
      <c r="M33" s="266"/>
      <c r="N33" s="266"/>
      <c r="O33" s="266"/>
      <c r="P33" s="266"/>
      <c r="Q33" s="40"/>
      <c r="R33" s="40"/>
      <c r="S33" s="40"/>
      <c r="T33" s="40"/>
      <c r="U33" s="40"/>
      <c r="V33" s="40"/>
      <c r="W33" s="265">
        <f>ROUND(BD94,2)</f>
        <v>0</v>
      </c>
      <c r="X33" s="266"/>
      <c r="Y33" s="266"/>
      <c r="Z33" s="266"/>
      <c r="AA33" s="266"/>
      <c r="AB33" s="266"/>
      <c r="AC33" s="266"/>
      <c r="AD33" s="266"/>
      <c r="AE33" s="266"/>
      <c r="AF33" s="40"/>
      <c r="AG33" s="40"/>
      <c r="AH33" s="40"/>
      <c r="AI33" s="40"/>
      <c r="AJ33" s="40"/>
      <c r="AK33" s="265">
        <v>0</v>
      </c>
      <c r="AL33" s="266"/>
      <c r="AM33" s="266"/>
      <c r="AN33" s="266"/>
      <c r="AO33" s="266"/>
      <c r="AP33" s="40"/>
      <c r="AQ33" s="40"/>
      <c r="AR33" s="41"/>
      <c r="BE33" s="255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54"/>
    </row>
    <row r="35" spans="1:57" s="2" customFormat="1" ht="25.95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271" t="s">
        <v>48</v>
      </c>
      <c r="Y35" s="269"/>
      <c r="Z35" s="269"/>
      <c r="AA35" s="269"/>
      <c r="AB35" s="269"/>
      <c r="AC35" s="44"/>
      <c r="AD35" s="44"/>
      <c r="AE35" s="44"/>
      <c r="AF35" s="44"/>
      <c r="AG35" s="44"/>
      <c r="AH35" s="44"/>
      <c r="AI35" s="44"/>
      <c r="AJ35" s="44"/>
      <c r="AK35" s="268">
        <f>SUM(AK26:AK33)</f>
        <v>0</v>
      </c>
      <c r="AL35" s="269"/>
      <c r="AM35" s="269"/>
      <c r="AN35" s="269"/>
      <c r="AO35" s="270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46"/>
      <c r="C49" s="47"/>
      <c r="D49" s="48" t="s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50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0.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0.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0.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0.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0.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0.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0.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0.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0.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3.2">
      <c r="A60" s="33"/>
      <c r="B60" s="34"/>
      <c r="C60" s="35"/>
      <c r="D60" s="51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51</v>
      </c>
      <c r="AI60" s="37"/>
      <c r="AJ60" s="37"/>
      <c r="AK60" s="37"/>
      <c r="AL60" s="37"/>
      <c r="AM60" s="51" t="s">
        <v>52</v>
      </c>
      <c r="AN60" s="37"/>
      <c r="AO60" s="37"/>
      <c r="AP60" s="35"/>
      <c r="AQ60" s="35"/>
      <c r="AR60" s="38"/>
      <c r="BE60" s="33"/>
    </row>
    <row r="61" spans="2:44" ht="10.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0.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0.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3.2">
      <c r="A64" s="33"/>
      <c r="B64" s="34"/>
      <c r="C64" s="35"/>
      <c r="D64" s="48" t="s">
        <v>53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54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0.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0.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0.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0.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0.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0.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0.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0.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0.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0.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3.2">
      <c r="A75" s="33"/>
      <c r="B75" s="34"/>
      <c r="C75" s="35"/>
      <c r="D75" s="51" t="s">
        <v>51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51</v>
      </c>
      <c r="AI75" s="37"/>
      <c r="AJ75" s="37"/>
      <c r="AK75" s="37"/>
      <c r="AL75" s="37"/>
      <c r="AM75" s="51" t="s">
        <v>52</v>
      </c>
      <c r="AN75" s="37"/>
      <c r="AO75" s="37"/>
      <c r="AP75" s="35"/>
      <c r="AQ75" s="35"/>
      <c r="AR75" s="38"/>
      <c r="BE75" s="33"/>
    </row>
    <row r="76" spans="1:57" s="2" customFormat="1" ht="10.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" customHeight="1">
      <c r="A82" s="33"/>
      <c r="B82" s="34"/>
      <c r="C82" s="22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223526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32" t="str">
        <f>K6</f>
        <v>Vsetínská Bečva, Pržno - Vsetín - Huslenky, oprava toku_1_cast</v>
      </c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62"/>
      <c r="AL85" s="62"/>
      <c r="AM85" s="62"/>
      <c r="AN85" s="62"/>
      <c r="AO85" s="62"/>
      <c r="AP85" s="62"/>
      <c r="AQ85" s="62"/>
      <c r="AR85" s="63"/>
    </row>
    <row r="86" spans="1:57" s="2" customFormat="1" ht="6.9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34" t="str">
        <f>IF(AN8="","",AN8)</f>
        <v>19. 4. 2024</v>
      </c>
      <c r="AN87" s="234"/>
      <c r="AO87" s="35"/>
      <c r="AP87" s="35"/>
      <c r="AQ87" s="35"/>
      <c r="AR87" s="38"/>
      <c r="BE87" s="33"/>
    </row>
    <row r="88" spans="1:57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15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Povodí Moravy, s.p.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32</v>
      </c>
      <c r="AJ89" s="35"/>
      <c r="AK89" s="35"/>
      <c r="AL89" s="35"/>
      <c r="AM89" s="235" t="str">
        <f>IF(E17="","",E17)</f>
        <v xml:space="preserve"> </v>
      </c>
      <c r="AN89" s="236"/>
      <c r="AO89" s="236"/>
      <c r="AP89" s="236"/>
      <c r="AQ89" s="35"/>
      <c r="AR89" s="38"/>
      <c r="AS89" s="237" t="s">
        <v>56</v>
      </c>
      <c r="AT89" s="238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15" customHeight="1">
      <c r="A90" s="33"/>
      <c r="B90" s="34"/>
      <c r="C90" s="28" t="s">
        <v>30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34</v>
      </c>
      <c r="AJ90" s="35"/>
      <c r="AK90" s="35"/>
      <c r="AL90" s="35"/>
      <c r="AM90" s="235" t="str">
        <f>IF(E20="","",E20)</f>
        <v xml:space="preserve"> </v>
      </c>
      <c r="AN90" s="236"/>
      <c r="AO90" s="236"/>
      <c r="AP90" s="236"/>
      <c r="AQ90" s="35"/>
      <c r="AR90" s="38"/>
      <c r="AS90" s="239"/>
      <c r="AT90" s="240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8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41"/>
      <c r="AT91" s="242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43" t="s">
        <v>57</v>
      </c>
      <c r="D92" s="244"/>
      <c r="E92" s="244"/>
      <c r="F92" s="244"/>
      <c r="G92" s="244"/>
      <c r="H92" s="72"/>
      <c r="I92" s="246" t="s">
        <v>58</v>
      </c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5" t="s">
        <v>59</v>
      </c>
      <c r="AH92" s="244"/>
      <c r="AI92" s="244"/>
      <c r="AJ92" s="244"/>
      <c r="AK92" s="244"/>
      <c r="AL92" s="244"/>
      <c r="AM92" s="244"/>
      <c r="AN92" s="246" t="s">
        <v>60</v>
      </c>
      <c r="AO92" s="244"/>
      <c r="AP92" s="247"/>
      <c r="AQ92" s="73" t="s">
        <v>61</v>
      </c>
      <c r="AR92" s="38"/>
      <c r="AS92" s="74" t="s">
        <v>62</v>
      </c>
      <c r="AT92" s="75" t="s">
        <v>63</v>
      </c>
      <c r="AU92" s="75" t="s">
        <v>64</v>
      </c>
      <c r="AV92" s="75" t="s">
        <v>65</v>
      </c>
      <c r="AW92" s="75" t="s">
        <v>66</v>
      </c>
      <c r="AX92" s="75" t="s">
        <v>67</v>
      </c>
      <c r="AY92" s="75" t="s">
        <v>68</v>
      </c>
      <c r="AZ92" s="75" t="s">
        <v>69</v>
      </c>
      <c r="BA92" s="75" t="s">
        <v>70</v>
      </c>
      <c r="BB92" s="75" t="s">
        <v>71</v>
      </c>
      <c r="BC92" s="75" t="s">
        <v>72</v>
      </c>
      <c r="BD92" s="76" t="s">
        <v>73</v>
      </c>
      <c r="BE92" s="33"/>
    </row>
    <row r="93" spans="1:57" s="2" customFormat="1" ht="10.8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" customHeight="1">
      <c r="B94" s="80"/>
      <c r="C94" s="81" t="s">
        <v>74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51">
        <f>ROUND(SUM(AG95:AG99),2)</f>
        <v>0</v>
      </c>
      <c r="AH94" s="251"/>
      <c r="AI94" s="251"/>
      <c r="AJ94" s="251"/>
      <c r="AK94" s="251"/>
      <c r="AL94" s="251"/>
      <c r="AM94" s="251"/>
      <c r="AN94" s="252">
        <f aca="true" t="shared" si="0" ref="AN94:AN99">SUM(AG94,AT94)</f>
        <v>0</v>
      </c>
      <c r="AO94" s="252"/>
      <c r="AP94" s="252"/>
      <c r="AQ94" s="84" t="s">
        <v>1</v>
      </c>
      <c r="AR94" s="85"/>
      <c r="AS94" s="86">
        <f>ROUND(SUM(AS95:AS99),2)</f>
        <v>0</v>
      </c>
      <c r="AT94" s="87">
        <f aca="true" t="shared" si="1" ref="AT94:AT99">ROUND(SUM(AV94:AW94),2)</f>
        <v>0</v>
      </c>
      <c r="AU94" s="88">
        <f>ROUND(SUM(AU95:AU99),5)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ROUND(SUM(AZ95:AZ99),2)</f>
        <v>0</v>
      </c>
      <c r="BA94" s="87">
        <f>ROUND(SUM(BA95:BA99),2)</f>
        <v>0</v>
      </c>
      <c r="BB94" s="87">
        <f>ROUND(SUM(BB95:BB99),2)</f>
        <v>0</v>
      </c>
      <c r="BC94" s="87">
        <f>ROUND(SUM(BC95:BC99),2)</f>
        <v>0</v>
      </c>
      <c r="BD94" s="89">
        <f>ROUND(SUM(BD95:BD99),2)</f>
        <v>0</v>
      </c>
      <c r="BS94" s="90" t="s">
        <v>75</v>
      </c>
      <c r="BT94" s="90" t="s">
        <v>76</v>
      </c>
      <c r="BU94" s="91" t="s">
        <v>77</v>
      </c>
      <c r="BV94" s="90" t="s">
        <v>78</v>
      </c>
      <c r="BW94" s="90" t="s">
        <v>5</v>
      </c>
      <c r="BX94" s="90" t="s">
        <v>79</v>
      </c>
      <c r="CL94" s="90" t="s">
        <v>1</v>
      </c>
    </row>
    <row r="95" spans="1:91" s="7" customFormat="1" ht="16.5" customHeight="1">
      <c r="A95" s="92" t="s">
        <v>80</v>
      </c>
      <c r="B95" s="93"/>
      <c r="C95" s="94"/>
      <c r="D95" s="248" t="s">
        <v>81</v>
      </c>
      <c r="E95" s="248"/>
      <c r="F95" s="248"/>
      <c r="G95" s="248"/>
      <c r="H95" s="248"/>
      <c r="I95" s="95"/>
      <c r="J95" s="248" t="s">
        <v>82</v>
      </c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9">
        <f>'00 - SO VRN - vedlejší ro...'!J30</f>
        <v>0</v>
      </c>
      <c r="AH95" s="250"/>
      <c r="AI95" s="250"/>
      <c r="AJ95" s="250"/>
      <c r="AK95" s="250"/>
      <c r="AL95" s="250"/>
      <c r="AM95" s="250"/>
      <c r="AN95" s="249">
        <f t="shared" si="0"/>
        <v>0</v>
      </c>
      <c r="AO95" s="250"/>
      <c r="AP95" s="250"/>
      <c r="AQ95" s="96" t="s">
        <v>83</v>
      </c>
      <c r="AR95" s="97"/>
      <c r="AS95" s="98">
        <v>0</v>
      </c>
      <c r="AT95" s="99">
        <f t="shared" si="1"/>
        <v>0</v>
      </c>
      <c r="AU95" s="100">
        <f>'00 - SO VRN - vedlejší ro...'!P117</f>
        <v>0</v>
      </c>
      <c r="AV95" s="99">
        <f>'00 - SO VRN - vedlejší ro...'!J33</f>
        <v>0</v>
      </c>
      <c r="AW95" s="99">
        <f>'00 - SO VRN - vedlejší ro...'!J34</f>
        <v>0</v>
      </c>
      <c r="AX95" s="99">
        <f>'00 - SO VRN - vedlejší ro...'!J35</f>
        <v>0</v>
      </c>
      <c r="AY95" s="99">
        <f>'00 - SO VRN - vedlejší ro...'!J36</f>
        <v>0</v>
      </c>
      <c r="AZ95" s="99">
        <f>'00 - SO VRN - vedlejší ro...'!F33</f>
        <v>0</v>
      </c>
      <c r="BA95" s="99">
        <f>'00 - SO VRN - vedlejší ro...'!F34</f>
        <v>0</v>
      </c>
      <c r="BB95" s="99">
        <f>'00 - SO VRN - vedlejší ro...'!F35</f>
        <v>0</v>
      </c>
      <c r="BC95" s="99">
        <f>'00 - SO VRN - vedlejší ro...'!F36</f>
        <v>0</v>
      </c>
      <c r="BD95" s="101">
        <f>'00 - SO VRN - vedlejší ro...'!F37</f>
        <v>0</v>
      </c>
      <c r="BT95" s="102" t="s">
        <v>84</v>
      </c>
      <c r="BV95" s="102" t="s">
        <v>78</v>
      </c>
      <c r="BW95" s="102" t="s">
        <v>85</v>
      </c>
      <c r="BX95" s="102" t="s">
        <v>5</v>
      </c>
      <c r="CL95" s="102" t="s">
        <v>1</v>
      </c>
      <c r="CM95" s="102" t="s">
        <v>86</v>
      </c>
    </row>
    <row r="96" spans="1:91" s="7" customFormat="1" ht="16.5" customHeight="1">
      <c r="A96" s="92" t="s">
        <v>80</v>
      </c>
      <c r="B96" s="93"/>
      <c r="C96" s="94"/>
      <c r="D96" s="248" t="s">
        <v>87</v>
      </c>
      <c r="E96" s="248"/>
      <c r="F96" s="248"/>
      <c r="G96" s="248"/>
      <c r="H96" s="248"/>
      <c r="I96" s="95"/>
      <c r="J96" s="248" t="s">
        <v>88</v>
      </c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9">
        <f>'01 - SO 011 - Ř.KM 12,251...'!J30</f>
        <v>0</v>
      </c>
      <c r="AH96" s="250"/>
      <c r="AI96" s="250"/>
      <c r="AJ96" s="250"/>
      <c r="AK96" s="250"/>
      <c r="AL96" s="250"/>
      <c r="AM96" s="250"/>
      <c r="AN96" s="249">
        <f t="shared" si="0"/>
        <v>0</v>
      </c>
      <c r="AO96" s="250"/>
      <c r="AP96" s="250"/>
      <c r="AQ96" s="96" t="s">
        <v>83</v>
      </c>
      <c r="AR96" s="97"/>
      <c r="AS96" s="98">
        <v>0</v>
      </c>
      <c r="AT96" s="99">
        <f t="shared" si="1"/>
        <v>0</v>
      </c>
      <c r="AU96" s="100">
        <f>'01 - SO 011 - Ř.KM 12,251...'!P121</f>
        <v>0</v>
      </c>
      <c r="AV96" s="99">
        <f>'01 - SO 011 - Ř.KM 12,251...'!J33</f>
        <v>0</v>
      </c>
      <c r="AW96" s="99">
        <f>'01 - SO 011 - Ř.KM 12,251...'!J34</f>
        <v>0</v>
      </c>
      <c r="AX96" s="99">
        <f>'01 - SO 011 - Ř.KM 12,251...'!J35</f>
        <v>0</v>
      </c>
      <c r="AY96" s="99">
        <f>'01 - SO 011 - Ř.KM 12,251...'!J36</f>
        <v>0</v>
      </c>
      <c r="AZ96" s="99">
        <f>'01 - SO 011 - Ř.KM 12,251...'!F33</f>
        <v>0</v>
      </c>
      <c r="BA96" s="99">
        <f>'01 - SO 011 - Ř.KM 12,251...'!F34</f>
        <v>0</v>
      </c>
      <c r="BB96" s="99">
        <f>'01 - SO 011 - Ř.KM 12,251...'!F35</f>
        <v>0</v>
      </c>
      <c r="BC96" s="99">
        <f>'01 - SO 011 - Ř.KM 12,251...'!F36</f>
        <v>0</v>
      </c>
      <c r="BD96" s="101">
        <f>'01 - SO 011 - Ř.KM 12,251...'!F37</f>
        <v>0</v>
      </c>
      <c r="BT96" s="102" t="s">
        <v>84</v>
      </c>
      <c r="BV96" s="102" t="s">
        <v>78</v>
      </c>
      <c r="BW96" s="102" t="s">
        <v>89</v>
      </c>
      <c r="BX96" s="102" t="s">
        <v>5</v>
      </c>
      <c r="CL96" s="102" t="s">
        <v>1</v>
      </c>
      <c r="CM96" s="102" t="s">
        <v>86</v>
      </c>
    </row>
    <row r="97" spans="1:91" s="7" customFormat="1" ht="16.5" customHeight="1">
      <c r="A97" s="92" t="s">
        <v>80</v>
      </c>
      <c r="B97" s="93"/>
      <c r="C97" s="94"/>
      <c r="D97" s="248" t="s">
        <v>90</v>
      </c>
      <c r="E97" s="248"/>
      <c r="F97" s="248"/>
      <c r="G97" s="248"/>
      <c r="H97" s="248"/>
      <c r="I97" s="95"/>
      <c r="J97" s="248" t="s">
        <v>91</v>
      </c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9">
        <f>'02 - SO 012 - Ř.KM 12,868...'!J30</f>
        <v>0</v>
      </c>
      <c r="AH97" s="250"/>
      <c r="AI97" s="250"/>
      <c r="AJ97" s="250"/>
      <c r="AK97" s="250"/>
      <c r="AL97" s="250"/>
      <c r="AM97" s="250"/>
      <c r="AN97" s="249">
        <f t="shared" si="0"/>
        <v>0</v>
      </c>
      <c r="AO97" s="250"/>
      <c r="AP97" s="250"/>
      <c r="AQ97" s="96" t="s">
        <v>83</v>
      </c>
      <c r="AR97" s="97"/>
      <c r="AS97" s="98">
        <v>0</v>
      </c>
      <c r="AT97" s="99">
        <f t="shared" si="1"/>
        <v>0</v>
      </c>
      <c r="AU97" s="100">
        <f>'02 - SO 012 - Ř.KM 12,868...'!P121</f>
        <v>0</v>
      </c>
      <c r="AV97" s="99">
        <f>'02 - SO 012 - Ř.KM 12,868...'!J33</f>
        <v>0</v>
      </c>
      <c r="AW97" s="99">
        <f>'02 - SO 012 - Ř.KM 12,868...'!J34</f>
        <v>0</v>
      </c>
      <c r="AX97" s="99">
        <f>'02 - SO 012 - Ř.KM 12,868...'!J35</f>
        <v>0</v>
      </c>
      <c r="AY97" s="99">
        <f>'02 - SO 012 - Ř.KM 12,868...'!J36</f>
        <v>0</v>
      </c>
      <c r="AZ97" s="99">
        <f>'02 - SO 012 - Ř.KM 12,868...'!F33</f>
        <v>0</v>
      </c>
      <c r="BA97" s="99">
        <f>'02 - SO 012 - Ř.KM 12,868...'!F34</f>
        <v>0</v>
      </c>
      <c r="BB97" s="99">
        <f>'02 - SO 012 - Ř.KM 12,868...'!F35</f>
        <v>0</v>
      </c>
      <c r="BC97" s="99">
        <f>'02 - SO 012 - Ř.KM 12,868...'!F36</f>
        <v>0</v>
      </c>
      <c r="BD97" s="101">
        <f>'02 - SO 012 - Ř.KM 12,868...'!F37</f>
        <v>0</v>
      </c>
      <c r="BT97" s="102" t="s">
        <v>84</v>
      </c>
      <c r="BV97" s="102" t="s">
        <v>78</v>
      </c>
      <c r="BW97" s="102" t="s">
        <v>92</v>
      </c>
      <c r="BX97" s="102" t="s">
        <v>5</v>
      </c>
      <c r="CL97" s="102" t="s">
        <v>1</v>
      </c>
      <c r="CM97" s="102" t="s">
        <v>86</v>
      </c>
    </row>
    <row r="98" spans="1:91" s="7" customFormat="1" ht="16.5" customHeight="1">
      <c r="A98" s="92" t="s">
        <v>80</v>
      </c>
      <c r="B98" s="93"/>
      <c r="C98" s="94"/>
      <c r="D98" s="248" t="s">
        <v>93</v>
      </c>
      <c r="E98" s="248"/>
      <c r="F98" s="248"/>
      <c r="G98" s="248"/>
      <c r="H98" s="248"/>
      <c r="I98" s="95"/>
      <c r="J98" s="248" t="s">
        <v>94</v>
      </c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9">
        <f>'03 - SO 013 - Ř.KM 23,812...'!J30</f>
        <v>0</v>
      </c>
      <c r="AH98" s="250"/>
      <c r="AI98" s="250"/>
      <c r="AJ98" s="250"/>
      <c r="AK98" s="250"/>
      <c r="AL98" s="250"/>
      <c r="AM98" s="250"/>
      <c r="AN98" s="249">
        <f t="shared" si="0"/>
        <v>0</v>
      </c>
      <c r="AO98" s="250"/>
      <c r="AP98" s="250"/>
      <c r="AQ98" s="96" t="s">
        <v>83</v>
      </c>
      <c r="AR98" s="97"/>
      <c r="AS98" s="98">
        <v>0</v>
      </c>
      <c r="AT98" s="99">
        <f t="shared" si="1"/>
        <v>0</v>
      </c>
      <c r="AU98" s="100">
        <f>'03 - SO 013 - Ř.KM 23,812...'!P123</f>
        <v>0</v>
      </c>
      <c r="AV98" s="99">
        <f>'03 - SO 013 - Ř.KM 23,812...'!J33</f>
        <v>0</v>
      </c>
      <c r="AW98" s="99">
        <f>'03 - SO 013 - Ř.KM 23,812...'!J34</f>
        <v>0</v>
      </c>
      <c r="AX98" s="99">
        <f>'03 - SO 013 - Ř.KM 23,812...'!J35</f>
        <v>0</v>
      </c>
      <c r="AY98" s="99">
        <f>'03 - SO 013 - Ř.KM 23,812...'!J36</f>
        <v>0</v>
      </c>
      <c r="AZ98" s="99">
        <f>'03 - SO 013 - Ř.KM 23,812...'!F33</f>
        <v>0</v>
      </c>
      <c r="BA98" s="99">
        <f>'03 - SO 013 - Ř.KM 23,812...'!F34</f>
        <v>0</v>
      </c>
      <c r="BB98" s="99">
        <f>'03 - SO 013 - Ř.KM 23,812...'!F35</f>
        <v>0</v>
      </c>
      <c r="BC98" s="99">
        <f>'03 - SO 013 - Ř.KM 23,812...'!F36</f>
        <v>0</v>
      </c>
      <c r="BD98" s="101">
        <f>'03 - SO 013 - Ř.KM 23,812...'!F37</f>
        <v>0</v>
      </c>
      <c r="BT98" s="102" t="s">
        <v>84</v>
      </c>
      <c r="BV98" s="102" t="s">
        <v>78</v>
      </c>
      <c r="BW98" s="102" t="s">
        <v>95</v>
      </c>
      <c r="BX98" s="102" t="s">
        <v>5</v>
      </c>
      <c r="CL98" s="102" t="s">
        <v>1</v>
      </c>
      <c r="CM98" s="102" t="s">
        <v>86</v>
      </c>
    </row>
    <row r="99" spans="1:91" s="7" customFormat="1" ht="16.5" customHeight="1">
      <c r="A99" s="92" t="s">
        <v>80</v>
      </c>
      <c r="B99" s="93"/>
      <c r="C99" s="94"/>
      <c r="D99" s="248" t="s">
        <v>96</v>
      </c>
      <c r="E99" s="248"/>
      <c r="F99" s="248"/>
      <c r="G99" s="248"/>
      <c r="H99" s="248"/>
      <c r="I99" s="95"/>
      <c r="J99" s="248" t="s">
        <v>97</v>
      </c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9">
        <f>'11 - SO 021 - Ř.KM 12,491...'!J30</f>
        <v>0</v>
      </c>
      <c r="AH99" s="250"/>
      <c r="AI99" s="250"/>
      <c r="AJ99" s="250"/>
      <c r="AK99" s="250"/>
      <c r="AL99" s="250"/>
      <c r="AM99" s="250"/>
      <c r="AN99" s="249">
        <f t="shared" si="0"/>
        <v>0</v>
      </c>
      <c r="AO99" s="250"/>
      <c r="AP99" s="250"/>
      <c r="AQ99" s="96" t="s">
        <v>83</v>
      </c>
      <c r="AR99" s="97"/>
      <c r="AS99" s="103">
        <v>0</v>
      </c>
      <c r="AT99" s="104">
        <f t="shared" si="1"/>
        <v>0</v>
      </c>
      <c r="AU99" s="105">
        <f>'11 - SO 021 - Ř.KM 12,491...'!P124</f>
        <v>0</v>
      </c>
      <c r="AV99" s="104">
        <f>'11 - SO 021 - Ř.KM 12,491...'!J33</f>
        <v>0</v>
      </c>
      <c r="AW99" s="104">
        <f>'11 - SO 021 - Ř.KM 12,491...'!J34</f>
        <v>0</v>
      </c>
      <c r="AX99" s="104">
        <f>'11 - SO 021 - Ř.KM 12,491...'!J35</f>
        <v>0</v>
      </c>
      <c r="AY99" s="104">
        <f>'11 - SO 021 - Ř.KM 12,491...'!J36</f>
        <v>0</v>
      </c>
      <c r="AZ99" s="104">
        <f>'11 - SO 021 - Ř.KM 12,491...'!F33</f>
        <v>0</v>
      </c>
      <c r="BA99" s="104">
        <f>'11 - SO 021 - Ř.KM 12,491...'!F34</f>
        <v>0</v>
      </c>
      <c r="BB99" s="104">
        <f>'11 - SO 021 - Ř.KM 12,491...'!F35</f>
        <v>0</v>
      </c>
      <c r="BC99" s="104">
        <f>'11 - SO 021 - Ř.KM 12,491...'!F36</f>
        <v>0</v>
      </c>
      <c r="BD99" s="106">
        <f>'11 - SO 021 - Ř.KM 12,491...'!F37</f>
        <v>0</v>
      </c>
      <c r="BT99" s="102" t="s">
        <v>84</v>
      </c>
      <c r="BV99" s="102" t="s">
        <v>78</v>
      </c>
      <c r="BW99" s="102" t="s">
        <v>98</v>
      </c>
      <c r="BX99" s="102" t="s">
        <v>5</v>
      </c>
      <c r="CL99" s="102" t="s">
        <v>1</v>
      </c>
      <c r="CM99" s="102" t="s">
        <v>86</v>
      </c>
    </row>
    <row r="100" spans="1:57" s="2" customFormat="1" ht="30" customHeight="1">
      <c r="A100" s="33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8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  <row r="101" spans="1:57" s="2" customFormat="1" ht="6.9" customHeight="1">
      <c r="A101" s="33"/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38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</sheetData>
  <sheetProtection algorithmName="SHA-512" hashValue="Db4AvyYeZ+7wPrucLkaslCVDhAVCrdlLyx7jDktZmHBhOVu0mQadL44VxMheYqOFMSflD/CIIgVLo2ekKWbLIQ==" saltValue="OXC0HJzB55C01W7oMnKzMnAHt29/s4nELYTa+5Rp9LL7amGIH1H6McTQVTza6TwD+uFn9wdo7kC2G/Z7UegwDg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J85"/>
    <mergeCell ref="AM87:AN87"/>
    <mergeCell ref="AM89:AP89"/>
    <mergeCell ref="AS89:AT91"/>
    <mergeCell ref="AM90:AP90"/>
  </mergeCells>
  <hyperlinks>
    <hyperlink ref="A95" location="'00 - SO VRN - vedlejší ro...'!C2" display="/"/>
    <hyperlink ref="A96" location="'01 - SO 011 - Ř.KM 12,251...'!C2" display="/"/>
    <hyperlink ref="A97" location="'02 - SO 012 - Ř.KM 12,868...'!C2" display="/"/>
    <hyperlink ref="A98" location="'03 - SO 013 - Ř.KM 23,812...'!C2" display="/"/>
    <hyperlink ref="A99" location="'11 - SO 021 - Ř.KM 12,491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6" t="s">
        <v>85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86</v>
      </c>
    </row>
    <row r="4" spans="2:46" s="1" customFormat="1" ht="24.9" customHeight="1">
      <c r="B4" s="19"/>
      <c r="D4" s="109" t="s">
        <v>99</v>
      </c>
      <c r="L4" s="19"/>
      <c r="M4" s="110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73" t="str">
        <f>'Rekapitulace stavby'!K6</f>
        <v>Vsetínská Bečva, Pržno - Vsetín - Huslenky, oprava toku_1_cast</v>
      </c>
      <c r="F7" s="274"/>
      <c r="G7" s="274"/>
      <c r="H7" s="274"/>
      <c r="L7" s="19"/>
    </row>
    <row r="8" spans="1:31" s="2" customFormat="1" ht="12" customHeight="1">
      <c r="A8" s="33"/>
      <c r="B8" s="38"/>
      <c r="C8" s="33"/>
      <c r="D8" s="111" t="s">
        <v>100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75" t="s">
        <v>101</v>
      </c>
      <c r="F9" s="276"/>
      <c r="G9" s="276"/>
      <c r="H9" s="276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19. 4. 2024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>70890013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>Povodí Moravy, s.p.</v>
      </c>
      <c r="F15" s="33"/>
      <c r="G15" s="33"/>
      <c r="H15" s="33"/>
      <c r="I15" s="111" t="s">
        <v>28</v>
      </c>
      <c r="J15" s="112" t="str">
        <f>IF('Rekapitulace stavby'!AN11="","",'Rekapitulace stavby'!AN11)</f>
        <v>CZ70890013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30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77" t="str">
        <f>'Rekapitulace stavby'!E14</f>
        <v>Vyplň údaj</v>
      </c>
      <c r="F18" s="278"/>
      <c r="G18" s="278"/>
      <c r="H18" s="278"/>
      <c r="I18" s="111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32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28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34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28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35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79" t="s">
        <v>1</v>
      </c>
      <c r="F27" s="279"/>
      <c r="G27" s="279"/>
      <c r="H27" s="279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36</v>
      </c>
      <c r="E30" s="33"/>
      <c r="F30" s="33"/>
      <c r="G30" s="33"/>
      <c r="H30" s="33"/>
      <c r="I30" s="33"/>
      <c r="J30" s="119">
        <f>ROUND(J117,2)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38</v>
      </c>
      <c r="G32" s="33"/>
      <c r="H32" s="33"/>
      <c r="I32" s="120" t="s">
        <v>37</v>
      </c>
      <c r="J32" s="120" t="s">
        <v>39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1" t="s">
        <v>40</v>
      </c>
      <c r="E33" s="111" t="s">
        <v>41</v>
      </c>
      <c r="F33" s="122">
        <f>ROUND((SUM(BE117:BE147)),2)</f>
        <v>0</v>
      </c>
      <c r="G33" s="33"/>
      <c r="H33" s="33"/>
      <c r="I33" s="123">
        <v>0.21</v>
      </c>
      <c r="J33" s="122">
        <f>ROUND(((SUM(BE117:BE147))*I33),2)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1" t="s">
        <v>42</v>
      </c>
      <c r="F34" s="122">
        <f>ROUND((SUM(BF117:BF147)),2)</f>
        <v>0</v>
      </c>
      <c r="G34" s="33"/>
      <c r="H34" s="33"/>
      <c r="I34" s="123">
        <v>0.12</v>
      </c>
      <c r="J34" s="122">
        <f>ROUND(((SUM(BF117:BF147))*I34),2)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1" t="s">
        <v>43</v>
      </c>
      <c r="F35" s="122">
        <f>ROUND((SUM(BG117:BG147)),2)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1" t="s">
        <v>44</v>
      </c>
      <c r="F36" s="122">
        <f>ROUND((SUM(BH117:BH147)),2)</f>
        <v>0</v>
      </c>
      <c r="G36" s="33"/>
      <c r="H36" s="33"/>
      <c r="I36" s="123">
        <v>0.12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1" t="s">
        <v>45</v>
      </c>
      <c r="F37" s="122">
        <f>ROUND((SUM(BI117:BI147)),2)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46</v>
      </c>
      <c r="E39" s="126"/>
      <c r="F39" s="126"/>
      <c r="G39" s="127" t="s">
        <v>47</v>
      </c>
      <c r="H39" s="128" t="s">
        <v>48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0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50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33"/>
      <c r="B61" s="38"/>
      <c r="C61" s="33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33"/>
      <c r="B65" s="38"/>
      <c r="C65" s="33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33"/>
      <c r="B76" s="38"/>
      <c r="C76" s="33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Vsetínská Bečva, Pržno - Vsetín - Huslenky, oprava toku_1_cast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32" t="str">
        <f>E9</f>
        <v>00 - SO VRN - vedlejší ro...</v>
      </c>
      <c r="F87" s="282"/>
      <c r="G87" s="282"/>
      <c r="H87" s="282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19. 4. 2024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>Povodí Moravy, s.p.</v>
      </c>
      <c r="G91" s="35"/>
      <c r="H91" s="35"/>
      <c r="I91" s="28" t="s">
        <v>32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30</v>
      </c>
      <c r="D92" s="35"/>
      <c r="E92" s="35"/>
      <c r="F92" s="26" t="str">
        <f>IF(E18="","",E18)</f>
        <v>Vyplň údaj</v>
      </c>
      <c r="G92" s="35"/>
      <c r="H92" s="35"/>
      <c r="I92" s="28" t="s">
        <v>34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103</v>
      </c>
      <c r="D94" s="143"/>
      <c r="E94" s="143"/>
      <c r="F94" s="143"/>
      <c r="G94" s="143"/>
      <c r="H94" s="143"/>
      <c r="I94" s="143"/>
      <c r="J94" s="144" t="s">
        <v>104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45" t="s">
        <v>105</v>
      </c>
      <c r="D96" s="35"/>
      <c r="E96" s="35"/>
      <c r="F96" s="35"/>
      <c r="G96" s="35"/>
      <c r="H96" s="35"/>
      <c r="I96" s="35"/>
      <c r="J96" s="83">
        <f>J117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106</v>
      </c>
    </row>
    <row r="97" spans="2:12" s="9" customFormat="1" ht="24.9" customHeight="1">
      <c r="B97" s="146"/>
      <c r="C97" s="147"/>
      <c r="D97" s="148" t="s">
        <v>107</v>
      </c>
      <c r="E97" s="149"/>
      <c r="F97" s="149"/>
      <c r="G97" s="149"/>
      <c r="H97" s="149"/>
      <c r="I97" s="149"/>
      <c r="J97" s="150">
        <f>J118</f>
        <v>0</v>
      </c>
      <c r="K97" s="147"/>
      <c r="L97" s="151"/>
    </row>
    <row r="98" spans="1:31" s="2" customFormat="1" ht="21.75" customHeight="1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" customHeight="1">
      <c r="A99" s="3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6.9" customHeight="1">
      <c r="A103" s="33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" customHeight="1">
      <c r="A104" s="33"/>
      <c r="B104" s="34"/>
      <c r="C104" s="22" t="s">
        <v>108</v>
      </c>
      <c r="D104" s="35"/>
      <c r="E104" s="35"/>
      <c r="F104" s="35"/>
      <c r="G104" s="35"/>
      <c r="H104" s="35"/>
      <c r="I104" s="35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16</v>
      </c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5"/>
      <c r="D107" s="35"/>
      <c r="E107" s="280" t="str">
        <f>E7</f>
        <v>Vsetínská Bečva, Pržno - Vsetín - Huslenky, oprava toku_1_cast</v>
      </c>
      <c r="F107" s="281"/>
      <c r="G107" s="281"/>
      <c r="H107" s="281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100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5"/>
      <c r="D109" s="35"/>
      <c r="E109" s="232" t="str">
        <f>E9</f>
        <v>00 - SO VRN - vedlejší ro...</v>
      </c>
      <c r="F109" s="282"/>
      <c r="G109" s="282"/>
      <c r="H109" s="282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20</v>
      </c>
      <c r="D111" s="35"/>
      <c r="E111" s="35"/>
      <c r="F111" s="26" t="str">
        <f>F12</f>
        <v xml:space="preserve"> </v>
      </c>
      <c r="G111" s="35"/>
      <c r="H111" s="35"/>
      <c r="I111" s="28" t="s">
        <v>22</v>
      </c>
      <c r="J111" s="65" t="str">
        <f>IF(J12="","",J12)</f>
        <v>19. 4. 2024</v>
      </c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5.15" customHeight="1">
      <c r="A113" s="33"/>
      <c r="B113" s="34"/>
      <c r="C113" s="28" t="s">
        <v>24</v>
      </c>
      <c r="D113" s="35"/>
      <c r="E113" s="35"/>
      <c r="F113" s="26" t="str">
        <f>E15</f>
        <v>Povodí Moravy, s.p.</v>
      </c>
      <c r="G113" s="35"/>
      <c r="H113" s="35"/>
      <c r="I113" s="28" t="s">
        <v>32</v>
      </c>
      <c r="J113" s="31" t="str">
        <f>E21</f>
        <v xml:space="preserve"> </v>
      </c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15" customHeight="1">
      <c r="A114" s="33"/>
      <c r="B114" s="34"/>
      <c r="C114" s="28" t="s">
        <v>30</v>
      </c>
      <c r="D114" s="35"/>
      <c r="E114" s="35"/>
      <c r="F114" s="26" t="str">
        <f>IF(E18="","",E18)</f>
        <v>Vyplň údaj</v>
      </c>
      <c r="G114" s="35"/>
      <c r="H114" s="35"/>
      <c r="I114" s="28" t="s">
        <v>34</v>
      </c>
      <c r="J114" s="31" t="str">
        <f>E24</f>
        <v xml:space="preserve"> 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0.3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0" customFormat="1" ht="29.25" customHeight="1">
      <c r="A116" s="152"/>
      <c r="B116" s="153"/>
      <c r="C116" s="154" t="s">
        <v>109</v>
      </c>
      <c r="D116" s="155" t="s">
        <v>61</v>
      </c>
      <c r="E116" s="155" t="s">
        <v>57</v>
      </c>
      <c r="F116" s="155" t="s">
        <v>58</v>
      </c>
      <c r="G116" s="155" t="s">
        <v>110</v>
      </c>
      <c r="H116" s="155" t="s">
        <v>111</v>
      </c>
      <c r="I116" s="155" t="s">
        <v>112</v>
      </c>
      <c r="J116" s="156" t="s">
        <v>104</v>
      </c>
      <c r="K116" s="157" t="s">
        <v>113</v>
      </c>
      <c r="L116" s="158"/>
      <c r="M116" s="74" t="s">
        <v>1</v>
      </c>
      <c r="N116" s="75" t="s">
        <v>40</v>
      </c>
      <c r="O116" s="75" t="s">
        <v>114</v>
      </c>
      <c r="P116" s="75" t="s">
        <v>115</v>
      </c>
      <c r="Q116" s="75" t="s">
        <v>116</v>
      </c>
      <c r="R116" s="75" t="s">
        <v>117</v>
      </c>
      <c r="S116" s="75" t="s">
        <v>118</v>
      </c>
      <c r="T116" s="76" t="s">
        <v>119</v>
      </c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</row>
    <row r="117" spans="1:63" s="2" customFormat="1" ht="22.8" customHeight="1">
      <c r="A117" s="33"/>
      <c r="B117" s="34"/>
      <c r="C117" s="81" t="s">
        <v>120</v>
      </c>
      <c r="D117" s="35"/>
      <c r="E117" s="35"/>
      <c r="F117" s="35"/>
      <c r="G117" s="35"/>
      <c r="H117" s="35"/>
      <c r="I117" s="35"/>
      <c r="J117" s="159">
        <f>BK117</f>
        <v>0</v>
      </c>
      <c r="K117" s="35"/>
      <c r="L117" s="38"/>
      <c r="M117" s="77"/>
      <c r="N117" s="160"/>
      <c r="O117" s="78"/>
      <c r="P117" s="161">
        <f>P118</f>
        <v>0</v>
      </c>
      <c r="Q117" s="78"/>
      <c r="R117" s="161">
        <f>R118</f>
        <v>0</v>
      </c>
      <c r="S117" s="78"/>
      <c r="T117" s="162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75</v>
      </c>
      <c r="AU117" s="16" t="s">
        <v>106</v>
      </c>
      <c r="BK117" s="163">
        <f>BK118</f>
        <v>0</v>
      </c>
    </row>
    <row r="118" spans="2:63" s="11" customFormat="1" ht="25.95" customHeight="1">
      <c r="B118" s="164"/>
      <c r="C118" s="165"/>
      <c r="D118" s="166" t="s">
        <v>75</v>
      </c>
      <c r="E118" s="167" t="s">
        <v>121</v>
      </c>
      <c r="F118" s="167" t="s">
        <v>122</v>
      </c>
      <c r="G118" s="165"/>
      <c r="H118" s="165"/>
      <c r="I118" s="168"/>
      <c r="J118" s="169">
        <f>BK118</f>
        <v>0</v>
      </c>
      <c r="K118" s="165"/>
      <c r="L118" s="170"/>
      <c r="M118" s="171"/>
      <c r="N118" s="172"/>
      <c r="O118" s="172"/>
      <c r="P118" s="173">
        <f>SUM(P119:P147)</f>
        <v>0</v>
      </c>
      <c r="Q118" s="172"/>
      <c r="R118" s="173">
        <f>SUM(R119:R147)</f>
        <v>0</v>
      </c>
      <c r="S118" s="172"/>
      <c r="T118" s="174">
        <f>SUM(T119:T147)</f>
        <v>0</v>
      </c>
      <c r="AR118" s="175" t="s">
        <v>123</v>
      </c>
      <c r="AT118" s="176" t="s">
        <v>75</v>
      </c>
      <c r="AU118" s="176" t="s">
        <v>76</v>
      </c>
      <c r="AY118" s="175" t="s">
        <v>124</v>
      </c>
      <c r="BK118" s="177">
        <f>SUM(BK119:BK147)</f>
        <v>0</v>
      </c>
    </row>
    <row r="119" spans="1:65" s="2" customFormat="1" ht="16.5" customHeight="1">
      <c r="A119" s="33"/>
      <c r="B119" s="34"/>
      <c r="C119" s="178" t="s">
        <v>84</v>
      </c>
      <c r="D119" s="178" t="s">
        <v>125</v>
      </c>
      <c r="E119" s="179" t="s">
        <v>126</v>
      </c>
      <c r="F119" s="180" t="s">
        <v>127</v>
      </c>
      <c r="G119" s="181" t="s">
        <v>128</v>
      </c>
      <c r="H119" s="182">
        <v>1</v>
      </c>
      <c r="I119" s="183"/>
      <c r="J119" s="184">
        <f>ROUND(I119*H119,2)</f>
        <v>0</v>
      </c>
      <c r="K119" s="185"/>
      <c r="L119" s="38"/>
      <c r="M119" s="186" t="s">
        <v>1</v>
      </c>
      <c r="N119" s="187" t="s">
        <v>41</v>
      </c>
      <c r="O119" s="70"/>
      <c r="P119" s="188">
        <f>O119*H119</f>
        <v>0</v>
      </c>
      <c r="Q119" s="188">
        <v>0</v>
      </c>
      <c r="R119" s="188">
        <f>Q119*H119</f>
        <v>0</v>
      </c>
      <c r="S119" s="188">
        <v>0</v>
      </c>
      <c r="T119" s="18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90" t="s">
        <v>129</v>
      </c>
      <c r="AT119" s="190" t="s">
        <v>125</v>
      </c>
      <c r="AU119" s="190" t="s">
        <v>84</v>
      </c>
      <c r="AY119" s="16" t="s">
        <v>124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16" t="s">
        <v>84</v>
      </c>
      <c r="BK119" s="191">
        <f>ROUND(I119*H119,2)</f>
        <v>0</v>
      </c>
      <c r="BL119" s="16" t="s">
        <v>129</v>
      </c>
      <c r="BM119" s="190" t="s">
        <v>86</v>
      </c>
    </row>
    <row r="120" spans="1:47" s="2" customFormat="1" ht="67.2">
      <c r="A120" s="33"/>
      <c r="B120" s="34"/>
      <c r="C120" s="35"/>
      <c r="D120" s="192" t="s">
        <v>130</v>
      </c>
      <c r="E120" s="35"/>
      <c r="F120" s="193" t="s">
        <v>131</v>
      </c>
      <c r="G120" s="35"/>
      <c r="H120" s="35"/>
      <c r="I120" s="194"/>
      <c r="J120" s="35"/>
      <c r="K120" s="35"/>
      <c r="L120" s="38"/>
      <c r="M120" s="195"/>
      <c r="N120" s="196"/>
      <c r="O120" s="70"/>
      <c r="P120" s="70"/>
      <c r="Q120" s="70"/>
      <c r="R120" s="70"/>
      <c r="S120" s="70"/>
      <c r="T120" s="71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130</v>
      </c>
      <c r="AU120" s="16" t="s">
        <v>84</v>
      </c>
    </row>
    <row r="121" spans="1:65" s="2" customFormat="1" ht="16.5" customHeight="1">
      <c r="A121" s="33"/>
      <c r="B121" s="34"/>
      <c r="C121" s="178" t="s">
        <v>86</v>
      </c>
      <c r="D121" s="178" t="s">
        <v>125</v>
      </c>
      <c r="E121" s="179" t="s">
        <v>132</v>
      </c>
      <c r="F121" s="180" t="s">
        <v>133</v>
      </c>
      <c r="G121" s="181" t="s">
        <v>128</v>
      </c>
      <c r="H121" s="182">
        <v>1</v>
      </c>
      <c r="I121" s="183"/>
      <c r="J121" s="184">
        <f>ROUND(I121*H121,2)</f>
        <v>0</v>
      </c>
      <c r="K121" s="185"/>
      <c r="L121" s="38"/>
      <c r="M121" s="186" t="s">
        <v>1</v>
      </c>
      <c r="N121" s="187" t="s">
        <v>41</v>
      </c>
      <c r="O121" s="70"/>
      <c r="P121" s="188">
        <f>O121*H121</f>
        <v>0</v>
      </c>
      <c r="Q121" s="188">
        <v>0</v>
      </c>
      <c r="R121" s="188">
        <f>Q121*H121</f>
        <v>0</v>
      </c>
      <c r="S121" s="188">
        <v>0</v>
      </c>
      <c r="T121" s="18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90" t="s">
        <v>129</v>
      </c>
      <c r="AT121" s="190" t="s">
        <v>125</v>
      </c>
      <c r="AU121" s="190" t="s">
        <v>84</v>
      </c>
      <c r="AY121" s="16" t="s">
        <v>124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6" t="s">
        <v>84</v>
      </c>
      <c r="BK121" s="191">
        <f>ROUND(I121*H121,2)</f>
        <v>0</v>
      </c>
      <c r="BL121" s="16" t="s">
        <v>129</v>
      </c>
      <c r="BM121" s="190" t="s">
        <v>129</v>
      </c>
    </row>
    <row r="122" spans="1:47" s="2" customFormat="1" ht="28.8">
      <c r="A122" s="33"/>
      <c r="B122" s="34"/>
      <c r="C122" s="35"/>
      <c r="D122" s="192" t="s">
        <v>130</v>
      </c>
      <c r="E122" s="35"/>
      <c r="F122" s="193" t="s">
        <v>134</v>
      </c>
      <c r="G122" s="35"/>
      <c r="H122" s="35"/>
      <c r="I122" s="194"/>
      <c r="J122" s="35"/>
      <c r="K122" s="35"/>
      <c r="L122" s="38"/>
      <c r="M122" s="195"/>
      <c r="N122" s="196"/>
      <c r="O122" s="70"/>
      <c r="P122" s="70"/>
      <c r="Q122" s="70"/>
      <c r="R122" s="70"/>
      <c r="S122" s="70"/>
      <c r="T122" s="71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130</v>
      </c>
      <c r="AU122" s="16" t="s">
        <v>84</v>
      </c>
    </row>
    <row r="123" spans="1:65" s="2" customFormat="1" ht="16.5" customHeight="1">
      <c r="A123" s="33"/>
      <c r="B123" s="34"/>
      <c r="C123" s="178" t="s">
        <v>135</v>
      </c>
      <c r="D123" s="178" t="s">
        <v>125</v>
      </c>
      <c r="E123" s="179" t="s">
        <v>136</v>
      </c>
      <c r="F123" s="180" t="s">
        <v>137</v>
      </c>
      <c r="G123" s="181" t="s">
        <v>128</v>
      </c>
      <c r="H123" s="182">
        <v>1</v>
      </c>
      <c r="I123" s="183"/>
      <c r="J123" s="184">
        <f>ROUND(I123*H123,2)</f>
        <v>0</v>
      </c>
      <c r="K123" s="185"/>
      <c r="L123" s="38"/>
      <c r="M123" s="186" t="s">
        <v>1</v>
      </c>
      <c r="N123" s="187" t="s">
        <v>41</v>
      </c>
      <c r="O123" s="70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0" t="s">
        <v>129</v>
      </c>
      <c r="AT123" s="190" t="s">
        <v>125</v>
      </c>
      <c r="AU123" s="190" t="s">
        <v>84</v>
      </c>
      <c r="AY123" s="16" t="s">
        <v>124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6" t="s">
        <v>84</v>
      </c>
      <c r="BK123" s="191">
        <f>ROUND(I123*H123,2)</f>
        <v>0</v>
      </c>
      <c r="BL123" s="16" t="s">
        <v>129</v>
      </c>
      <c r="BM123" s="190" t="s">
        <v>138</v>
      </c>
    </row>
    <row r="124" spans="1:47" s="2" customFormat="1" ht="19.2">
      <c r="A124" s="33"/>
      <c r="B124" s="34"/>
      <c r="C124" s="35"/>
      <c r="D124" s="192" t="s">
        <v>130</v>
      </c>
      <c r="E124" s="35"/>
      <c r="F124" s="193" t="s">
        <v>139</v>
      </c>
      <c r="G124" s="35"/>
      <c r="H124" s="35"/>
      <c r="I124" s="194"/>
      <c r="J124" s="35"/>
      <c r="K124" s="35"/>
      <c r="L124" s="38"/>
      <c r="M124" s="195"/>
      <c r="N124" s="196"/>
      <c r="O124" s="70"/>
      <c r="P124" s="70"/>
      <c r="Q124" s="70"/>
      <c r="R124" s="70"/>
      <c r="S124" s="70"/>
      <c r="T124" s="71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130</v>
      </c>
      <c r="AU124" s="16" t="s">
        <v>84</v>
      </c>
    </row>
    <row r="125" spans="1:65" s="2" customFormat="1" ht="16.5" customHeight="1">
      <c r="A125" s="33"/>
      <c r="B125" s="34"/>
      <c r="C125" s="178" t="s">
        <v>129</v>
      </c>
      <c r="D125" s="178" t="s">
        <v>125</v>
      </c>
      <c r="E125" s="179" t="s">
        <v>140</v>
      </c>
      <c r="F125" s="180" t="s">
        <v>141</v>
      </c>
      <c r="G125" s="181" t="s">
        <v>128</v>
      </c>
      <c r="H125" s="182">
        <v>1</v>
      </c>
      <c r="I125" s="183"/>
      <c r="J125" s="184">
        <f>ROUND(I125*H125,2)</f>
        <v>0</v>
      </c>
      <c r="K125" s="185"/>
      <c r="L125" s="38"/>
      <c r="M125" s="186" t="s">
        <v>1</v>
      </c>
      <c r="N125" s="187" t="s">
        <v>41</v>
      </c>
      <c r="O125" s="70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0" t="s">
        <v>129</v>
      </c>
      <c r="AT125" s="190" t="s">
        <v>125</v>
      </c>
      <c r="AU125" s="190" t="s">
        <v>84</v>
      </c>
      <c r="AY125" s="16" t="s">
        <v>124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16" t="s">
        <v>84</v>
      </c>
      <c r="BK125" s="191">
        <f>ROUND(I125*H125,2)</f>
        <v>0</v>
      </c>
      <c r="BL125" s="16" t="s">
        <v>129</v>
      </c>
      <c r="BM125" s="190" t="s">
        <v>142</v>
      </c>
    </row>
    <row r="126" spans="1:47" s="2" customFormat="1" ht="19.2">
      <c r="A126" s="33"/>
      <c r="B126" s="34"/>
      <c r="C126" s="35"/>
      <c r="D126" s="192" t="s">
        <v>130</v>
      </c>
      <c r="E126" s="35"/>
      <c r="F126" s="193" t="s">
        <v>143</v>
      </c>
      <c r="G126" s="35"/>
      <c r="H126" s="35"/>
      <c r="I126" s="194"/>
      <c r="J126" s="35"/>
      <c r="K126" s="35"/>
      <c r="L126" s="38"/>
      <c r="M126" s="195"/>
      <c r="N126" s="196"/>
      <c r="O126" s="70"/>
      <c r="P126" s="70"/>
      <c r="Q126" s="70"/>
      <c r="R126" s="70"/>
      <c r="S126" s="70"/>
      <c r="T126" s="71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130</v>
      </c>
      <c r="AU126" s="16" t="s">
        <v>84</v>
      </c>
    </row>
    <row r="127" spans="1:65" s="2" customFormat="1" ht="16.5" customHeight="1">
      <c r="A127" s="33"/>
      <c r="B127" s="34"/>
      <c r="C127" s="178" t="s">
        <v>123</v>
      </c>
      <c r="D127" s="178" t="s">
        <v>125</v>
      </c>
      <c r="E127" s="179" t="s">
        <v>144</v>
      </c>
      <c r="F127" s="180" t="s">
        <v>145</v>
      </c>
      <c r="G127" s="181" t="s">
        <v>128</v>
      </c>
      <c r="H127" s="182">
        <v>1</v>
      </c>
      <c r="I127" s="183"/>
      <c r="J127" s="184">
        <f>ROUND(I127*H127,2)</f>
        <v>0</v>
      </c>
      <c r="K127" s="185"/>
      <c r="L127" s="38"/>
      <c r="M127" s="186" t="s">
        <v>1</v>
      </c>
      <c r="N127" s="187" t="s">
        <v>41</v>
      </c>
      <c r="O127" s="70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0" t="s">
        <v>129</v>
      </c>
      <c r="AT127" s="190" t="s">
        <v>125</v>
      </c>
      <c r="AU127" s="190" t="s">
        <v>84</v>
      </c>
      <c r="AY127" s="16" t="s">
        <v>124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6" t="s">
        <v>84</v>
      </c>
      <c r="BK127" s="191">
        <f>ROUND(I127*H127,2)</f>
        <v>0</v>
      </c>
      <c r="BL127" s="16" t="s">
        <v>129</v>
      </c>
      <c r="BM127" s="190" t="s">
        <v>146</v>
      </c>
    </row>
    <row r="128" spans="1:65" s="2" customFormat="1" ht="16.5" customHeight="1">
      <c r="A128" s="33"/>
      <c r="B128" s="34"/>
      <c r="C128" s="178" t="s">
        <v>138</v>
      </c>
      <c r="D128" s="178" t="s">
        <v>125</v>
      </c>
      <c r="E128" s="179" t="s">
        <v>147</v>
      </c>
      <c r="F128" s="180" t="s">
        <v>148</v>
      </c>
      <c r="G128" s="181" t="s">
        <v>128</v>
      </c>
      <c r="H128" s="182">
        <v>1</v>
      </c>
      <c r="I128" s="183"/>
      <c r="J128" s="184">
        <f>ROUND(I128*H128,2)</f>
        <v>0</v>
      </c>
      <c r="K128" s="185"/>
      <c r="L128" s="38"/>
      <c r="M128" s="186" t="s">
        <v>1</v>
      </c>
      <c r="N128" s="187" t="s">
        <v>41</v>
      </c>
      <c r="O128" s="70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0" t="s">
        <v>129</v>
      </c>
      <c r="AT128" s="190" t="s">
        <v>125</v>
      </c>
      <c r="AU128" s="190" t="s">
        <v>84</v>
      </c>
      <c r="AY128" s="16" t="s">
        <v>124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6" t="s">
        <v>84</v>
      </c>
      <c r="BK128" s="191">
        <f>ROUND(I128*H128,2)</f>
        <v>0</v>
      </c>
      <c r="BL128" s="16" t="s">
        <v>129</v>
      </c>
      <c r="BM128" s="190" t="s">
        <v>8</v>
      </c>
    </row>
    <row r="129" spans="1:47" s="2" customFormat="1" ht="28.8">
      <c r="A129" s="33"/>
      <c r="B129" s="34"/>
      <c r="C129" s="35"/>
      <c r="D129" s="192" t="s">
        <v>130</v>
      </c>
      <c r="E129" s="35"/>
      <c r="F129" s="193" t="s">
        <v>149</v>
      </c>
      <c r="G129" s="35"/>
      <c r="H129" s="35"/>
      <c r="I129" s="194"/>
      <c r="J129" s="35"/>
      <c r="K129" s="35"/>
      <c r="L129" s="38"/>
      <c r="M129" s="195"/>
      <c r="N129" s="196"/>
      <c r="O129" s="70"/>
      <c r="P129" s="70"/>
      <c r="Q129" s="70"/>
      <c r="R129" s="70"/>
      <c r="S129" s="70"/>
      <c r="T129" s="71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130</v>
      </c>
      <c r="AU129" s="16" t="s">
        <v>84</v>
      </c>
    </row>
    <row r="130" spans="1:65" s="2" customFormat="1" ht="16.5" customHeight="1">
      <c r="A130" s="33"/>
      <c r="B130" s="34"/>
      <c r="C130" s="178" t="s">
        <v>150</v>
      </c>
      <c r="D130" s="178" t="s">
        <v>125</v>
      </c>
      <c r="E130" s="179" t="s">
        <v>151</v>
      </c>
      <c r="F130" s="180" t="s">
        <v>152</v>
      </c>
      <c r="G130" s="181" t="s">
        <v>128</v>
      </c>
      <c r="H130" s="182">
        <v>1</v>
      </c>
      <c r="I130" s="183"/>
      <c r="J130" s="184">
        <f>ROUND(I130*H130,2)</f>
        <v>0</v>
      </c>
      <c r="K130" s="185"/>
      <c r="L130" s="38"/>
      <c r="M130" s="186" t="s">
        <v>1</v>
      </c>
      <c r="N130" s="187" t="s">
        <v>41</v>
      </c>
      <c r="O130" s="70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0" t="s">
        <v>129</v>
      </c>
      <c r="AT130" s="190" t="s">
        <v>125</v>
      </c>
      <c r="AU130" s="190" t="s">
        <v>84</v>
      </c>
      <c r="AY130" s="16" t="s">
        <v>124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6" t="s">
        <v>84</v>
      </c>
      <c r="BK130" s="191">
        <f>ROUND(I130*H130,2)</f>
        <v>0</v>
      </c>
      <c r="BL130" s="16" t="s">
        <v>129</v>
      </c>
      <c r="BM130" s="190" t="s">
        <v>153</v>
      </c>
    </row>
    <row r="131" spans="1:47" s="2" customFormat="1" ht="19.2">
      <c r="A131" s="33"/>
      <c r="B131" s="34"/>
      <c r="C131" s="35"/>
      <c r="D131" s="192" t="s">
        <v>130</v>
      </c>
      <c r="E131" s="35"/>
      <c r="F131" s="193" t="s">
        <v>154</v>
      </c>
      <c r="G131" s="35"/>
      <c r="H131" s="35"/>
      <c r="I131" s="194"/>
      <c r="J131" s="35"/>
      <c r="K131" s="35"/>
      <c r="L131" s="38"/>
      <c r="M131" s="195"/>
      <c r="N131" s="196"/>
      <c r="O131" s="70"/>
      <c r="P131" s="70"/>
      <c r="Q131" s="70"/>
      <c r="R131" s="70"/>
      <c r="S131" s="70"/>
      <c r="T131" s="71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130</v>
      </c>
      <c r="AU131" s="16" t="s">
        <v>84</v>
      </c>
    </row>
    <row r="132" spans="1:65" s="2" customFormat="1" ht="16.5" customHeight="1">
      <c r="A132" s="33"/>
      <c r="B132" s="34"/>
      <c r="C132" s="178" t="s">
        <v>142</v>
      </c>
      <c r="D132" s="178" t="s">
        <v>125</v>
      </c>
      <c r="E132" s="179" t="s">
        <v>155</v>
      </c>
      <c r="F132" s="180" t="s">
        <v>156</v>
      </c>
      <c r="G132" s="181" t="s">
        <v>128</v>
      </c>
      <c r="H132" s="182">
        <v>1</v>
      </c>
      <c r="I132" s="183"/>
      <c r="J132" s="184">
        <f>ROUND(I132*H132,2)</f>
        <v>0</v>
      </c>
      <c r="K132" s="185"/>
      <c r="L132" s="38"/>
      <c r="M132" s="186" t="s">
        <v>1</v>
      </c>
      <c r="N132" s="187" t="s">
        <v>41</v>
      </c>
      <c r="O132" s="70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0" t="s">
        <v>129</v>
      </c>
      <c r="AT132" s="190" t="s">
        <v>125</v>
      </c>
      <c r="AU132" s="190" t="s">
        <v>84</v>
      </c>
      <c r="AY132" s="16" t="s">
        <v>124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6" t="s">
        <v>84</v>
      </c>
      <c r="BK132" s="191">
        <f>ROUND(I132*H132,2)</f>
        <v>0</v>
      </c>
      <c r="BL132" s="16" t="s">
        <v>129</v>
      </c>
      <c r="BM132" s="190" t="s">
        <v>157</v>
      </c>
    </row>
    <row r="133" spans="1:47" s="2" customFormat="1" ht="19.2">
      <c r="A133" s="33"/>
      <c r="B133" s="34"/>
      <c r="C133" s="35"/>
      <c r="D133" s="192" t="s">
        <v>130</v>
      </c>
      <c r="E133" s="35"/>
      <c r="F133" s="193" t="s">
        <v>158</v>
      </c>
      <c r="G133" s="35"/>
      <c r="H133" s="35"/>
      <c r="I133" s="194"/>
      <c r="J133" s="35"/>
      <c r="K133" s="35"/>
      <c r="L133" s="38"/>
      <c r="M133" s="195"/>
      <c r="N133" s="196"/>
      <c r="O133" s="70"/>
      <c r="P133" s="70"/>
      <c r="Q133" s="70"/>
      <c r="R133" s="70"/>
      <c r="S133" s="70"/>
      <c r="T133" s="71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130</v>
      </c>
      <c r="AU133" s="16" t="s">
        <v>84</v>
      </c>
    </row>
    <row r="134" spans="1:65" s="2" customFormat="1" ht="16.5" customHeight="1">
      <c r="A134" s="33"/>
      <c r="B134" s="34"/>
      <c r="C134" s="178" t="s">
        <v>159</v>
      </c>
      <c r="D134" s="178" t="s">
        <v>125</v>
      </c>
      <c r="E134" s="179" t="s">
        <v>160</v>
      </c>
      <c r="F134" s="180" t="s">
        <v>161</v>
      </c>
      <c r="G134" s="181" t="s">
        <v>128</v>
      </c>
      <c r="H134" s="182">
        <v>1</v>
      </c>
      <c r="I134" s="183"/>
      <c r="J134" s="184">
        <f>ROUND(I134*H134,2)</f>
        <v>0</v>
      </c>
      <c r="K134" s="185"/>
      <c r="L134" s="38"/>
      <c r="M134" s="186" t="s">
        <v>1</v>
      </c>
      <c r="N134" s="187" t="s">
        <v>41</v>
      </c>
      <c r="O134" s="70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0" t="s">
        <v>129</v>
      </c>
      <c r="AT134" s="190" t="s">
        <v>125</v>
      </c>
      <c r="AU134" s="190" t="s">
        <v>84</v>
      </c>
      <c r="AY134" s="16" t="s">
        <v>124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16" t="s">
        <v>84</v>
      </c>
      <c r="BK134" s="191">
        <f>ROUND(I134*H134,2)</f>
        <v>0</v>
      </c>
      <c r="BL134" s="16" t="s">
        <v>129</v>
      </c>
      <c r="BM134" s="190" t="s">
        <v>162</v>
      </c>
    </row>
    <row r="135" spans="1:47" s="2" customFormat="1" ht="19.2">
      <c r="A135" s="33"/>
      <c r="B135" s="34"/>
      <c r="C135" s="35"/>
      <c r="D135" s="192" t="s">
        <v>130</v>
      </c>
      <c r="E135" s="35"/>
      <c r="F135" s="193" t="s">
        <v>163</v>
      </c>
      <c r="G135" s="35"/>
      <c r="H135" s="35"/>
      <c r="I135" s="194"/>
      <c r="J135" s="35"/>
      <c r="K135" s="35"/>
      <c r="L135" s="38"/>
      <c r="M135" s="195"/>
      <c r="N135" s="196"/>
      <c r="O135" s="70"/>
      <c r="P135" s="70"/>
      <c r="Q135" s="70"/>
      <c r="R135" s="70"/>
      <c r="S135" s="70"/>
      <c r="T135" s="71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130</v>
      </c>
      <c r="AU135" s="16" t="s">
        <v>84</v>
      </c>
    </row>
    <row r="136" spans="1:65" s="2" customFormat="1" ht="16.5" customHeight="1">
      <c r="A136" s="33"/>
      <c r="B136" s="34"/>
      <c r="C136" s="178" t="s">
        <v>146</v>
      </c>
      <c r="D136" s="178" t="s">
        <v>125</v>
      </c>
      <c r="E136" s="179" t="s">
        <v>164</v>
      </c>
      <c r="F136" s="180" t="s">
        <v>165</v>
      </c>
      <c r="G136" s="181" t="s">
        <v>128</v>
      </c>
      <c r="H136" s="182">
        <v>1</v>
      </c>
      <c r="I136" s="183"/>
      <c r="J136" s="184">
        <f>ROUND(I136*H136,2)</f>
        <v>0</v>
      </c>
      <c r="K136" s="185"/>
      <c r="L136" s="38"/>
      <c r="M136" s="186" t="s">
        <v>1</v>
      </c>
      <c r="N136" s="187" t="s">
        <v>41</v>
      </c>
      <c r="O136" s="70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0" t="s">
        <v>129</v>
      </c>
      <c r="AT136" s="190" t="s">
        <v>125</v>
      </c>
      <c r="AU136" s="190" t="s">
        <v>84</v>
      </c>
      <c r="AY136" s="16" t="s">
        <v>124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16" t="s">
        <v>84</v>
      </c>
      <c r="BK136" s="191">
        <f>ROUND(I136*H136,2)</f>
        <v>0</v>
      </c>
      <c r="BL136" s="16" t="s">
        <v>129</v>
      </c>
      <c r="BM136" s="190" t="s">
        <v>166</v>
      </c>
    </row>
    <row r="137" spans="1:47" s="2" customFormat="1" ht="48">
      <c r="A137" s="33"/>
      <c r="B137" s="34"/>
      <c r="C137" s="35"/>
      <c r="D137" s="192" t="s">
        <v>130</v>
      </c>
      <c r="E137" s="35"/>
      <c r="F137" s="193" t="s">
        <v>167</v>
      </c>
      <c r="G137" s="35"/>
      <c r="H137" s="35"/>
      <c r="I137" s="194"/>
      <c r="J137" s="35"/>
      <c r="K137" s="35"/>
      <c r="L137" s="38"/>
      <c r="M137" s="195"/>
      <c r="N137" s="196"/>
      <c r="O137" s="70"/>
      <c r="P137" s="70"/>
      <c r="Q137" s="70"/>
      <c r="R137" s="70"/>
      <c r="S137" s="70"/>
      <c r="T137" s="71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130</v>
      </c>
      <c r="AU137" s="16" t="s">
        <v>84</v>
      </c>
    </row>
    <row r="138" spans="1:65" s="2" customFormat="1" ht="16.5" customHeight="1">
      <c r="A138" s="33"/>
      <c r="B138" s="34"/>
      <c r="C138" s="178" t="s">
        <v>96</v>
      </c>
      <c r="D138" s="178" t="s">
        <v>125</v>
      </c>
      <c r="E138" s="179" t="s">
        <v>168</v>
      </c>
      <c r="F138" s="180" t="s">
        <v>169</v>
      </c>
      <c r="G138" s="181" t="s">
        <v>128</v>
      </c>
      <c r="H138" s="182">
        <v>1</v>
      </c>
      <c r="I138" s="183"/>
      <c r="J138" s="184">
        <f>ROUND(I138*H138,2)</f>
        <v>0</v>
      </c>
      <c r="K138" s="185"/>
      <c r="L138" s="38"/>
      <c r="M138" s="186" t="s">
        <v>1</v>
      </c>
      <c r="N138" s="187" t="s">
        <v>41</v>
      </c>
      <c r="O138" s="70"/>
      <c r="P138" s="188">
        <f>O138*H138</f>
        <v>0</v>
      </c>
      <c r="Q138" s="188">
        <v>0</v>
      </c>
      <c r="R138" s="188">
        <f>Q138*H138</f>
        <v>0</v>
      </c>
      <c r="S138" s="188">
        <v>0</v>
      </c>
      <c r="T138" s="18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0" t="s">
        <v>129</v>
      </c>
      <c r="AT138" s="190" t="s">
        <v>125</v>
      </c>
      <c r="AU138" s="190" t="s">
        <v>84</v>
      </c>
      <c r="AY138" s="16" t="s">
        <v>124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16" t="s">
        <v>84</v>
      </c>
      <c r="BK138" s="191">
        <f>ROUND(I138*H138,2)</f>
        <v>0</v>
      </c>
      <c r="BL138" s="16" t="s">
        <v>129</v>
      </c>
      <c r="BM138" s="190" t="s">
        <v>170</v>
      </c>
    </row>
    <row r="139" spans="1:47" s="2" customFormat="1" ht="28.8">
      <c r="A139" s="33"/>
      <c r="B139" s="34"/>
      <c r="C139" s="35"/>
      <c r="D139" s="192" t="s">
        <v>130</v>
      </c>
      <c r="E139" s="35"/>
      <c r="F139" s="193" t="s">
        <v>171</v>
      </c>
      <c r="G139" s="35"/>
      <c r="H139" s="35"/>
      <c r="I139" s="194"/>
      <c r="J139" s="35"/>
      <c r="K139" s="35"/>
      <c r="L139" s="38"/>
      <c r="M139" s="195"/>
      <c r="N139" s="196"/>
      <c r="O139" s="70"/>
      <c r="P139" s="70"/>
      <c r="Q139" s="70"/>
      <c r="R139" s="70"/>
      <c r="S139" s="70"/>
      <c r="T139" s="71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130</v>
      </c>
      <c r="AU139" s="16" t="s">
        <v>84</v>
      </c>
    </row>
    <row r="140" spans="1:65" s="2" customFormat="1" ht="16.5" customHeight="1">
      <c r="A140" s="33"/>
      <c r="B140" s="34"/>
      <c r="C140" s="178" t="s">
        <v>8</v>
      </c>
      <c r="D140" s="178" t="s">
        <v>125</v>
      </c>
      <c r="E140" s="179" t="s">
        <v>172</v>
      </c>
      <c r="F140" s="180" t="s">
        <v>173</v>
      </c>
      <c r="G140" s="181" t="s">
        <v>128</v>
      </c>
      <c r="H140" s="182">
        <v>1</v>
      </c>
      <c r="I140" s="183"/>
      <c r="J140" s="184">
        <f>ROUND(I140*H140,2)</f>
        <v>0</v>
      </c>
      <c r="K140" s="185"/>
      <c r="L140" s="38"/>
      <c r="M140" s="186" t="s">
        <v>1</v>
      </c>
      <c r="N140" s="187" t="s">
        <v>41</v>
      </c>
      <c r="O140" s="70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0" t="s">
        <v>129</v>
      </c>
      <c r="AT140" s="190" t="s">
        <v>125</v>
      </c>
      <c r="AU140" s="190" t="s">
        <v>84</v>
      </c>
      <c r="AY140" s="16" t="s">
        <v>124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6" t="s">
        <v>84</v>
      </c>
      <c r="BK140" s="191">
        <f>ROUND(I140*H140,2)</f>
        <v>0</v>
      </c>
      <c r="BL140" s="16" t="s">
        <v>129</v>
      </c>
      <c r="BM140" s="190" t="s">
        <v>174</v>
      </c>
    </row>
    <row r="141" spans="1:47" s="2" customFormat="1" ht="19.2">
      <c r="A141" s="33"/>
      <c r="B141" s="34"/>
      <c r="C141" s="35"/>
      <c r="D141" s="192" t="s">
        <v>130</v>
      </c>
      <c r="E141" s="35"/>
      <c r="F141" s="193" t="s">
        <v>175</v>
      </c>
      <c r="G141" s="35"/>
      <c r="H141" s="35"/>
      <c r="I141" s="194"/>
      <c r="J141" s="35"/>
      <c r="K141" s="35"/>
      <c r="L141" s="38"/>
      <c r="M141" s="195"/>
      <c r="N141" s="196"/>
      <c r="O141" s="70"/>
      <c r="P141" s="70"/>
      <c r="Q141" s="70"/>
      <c r="R141" s="70"/>
      <c r="S141" s="70"/>
      <c r="T141" s="71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130</v>
      </c>
      <c r="AU141" s="16" t="s">
        <v>84</v>
      </c>
    </row>
    <row r="142" spans="1:65" s="2" customFormat="1" ht="16.5" customHeight="1">
      <c r="A142" s="33"/>
      <c r="B142" s="34"/>
      <c r="C142" s="178" t="s">
        <v>176</v>
      </c>
      <c r="D142" s="178" t="s">
        <v>125</v>
      </c>
      <c r="E142" s="179" t="s">
        <v>177</v>
      </c>
      <c r="F142" s="180" t="s">
        <v>178</v>
      </c>
      <c r="G142" s="181" t="s">
        <v>128</v>
      </c>
      <c r="H142" s="182">
        <v>1</v>
      </c>
      <c r="I142" s="183"/>
      <c r="J142" s="184">
        <f>ROUND(I142*H142,2)</f>
        <v>0</v>
      </c>
      <c r="K142" s="185"/>
      <c r="L142" s="38"/>
      <c r="M142" s="186" t="s">
        <v>1</v>
      </c>
      <c r="N142" s="187" t="s">
        <v>41</v>
      </c>
      <c r="O142" s="70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0" t="s">
        <v>129</v>
      </c>
      <c r="AT142" s="190" t="s">
        <v>125</v>
      </c>
      <c r="AU142" s="190" t="s">
        <v>84</v>
      </c>
      <c r="AY142" s="16" t="s">
        <v>124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16" t="s">
        <v>84</v>
      </c>
      <c r="BK142" s="191">
        <f>ROUND(I142*H142,2)</f>
        <v>0</v>
      </c>
      <c r="BL142" s="16" t="s">
        <v>129</v>
      </c>
      <c r="BM142" s="190" t="s">
        <v>179</v>
      </c>
    </row>
    <row r="143" spans="1:65" s="2" customFormat="1" ht="16.5" customHeight="1">
      <c r="A143" s="33"/>
      <c r="B143" s="34"/>
      <c r="C143" s="178" t="s">
        <v>153</v>
      </c>
      <c r="D143" s="178" t="s">
        <v>125</v>
      </c>
      <c r="E143" s="179" t="s">
        <v>180</v>
      </c>
      <c r="F143" s="180" t="s">
        <v>181</v>
      </c>
      <c r="G143" s="181" t="s">
        <v>128</v>
      </c>
      <c r="H143" s="182">
        <v>1</v>
      </c>
      <c r="I143" s="183"/>
      <c r="J143" s="184">
        <f>ROUND(I143*H143,2)</f>
        <v>0</v>
      </c>
      <c r="K143" s="185"/>
      <c r="L143" s="38"/>
      <c r="M143" s="186" t="s">
        <v>1</v>
      </c>
      <c r="N143" s="187" t="s">
        <v>41</v>
      </c>
      <c r="O143" s="70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0" t="s">
        <v>129</v>
      </c>
      <c r="AT143" s="190" t="s">
        <v>125</v>
      </c>
      <c r="AU143" s="190" t="s">
        <v>84</v>
      </c>
      <c r="AY143" s="16" t="s">
        <v>124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6" t="s">
        <v>84</v>
      </c>
      <c r="BK143" s="191">
        <f>ROUND(I143*H143,2)</f>
        <v>0</v>
      </c>
      <c r="BL143" s="16" t="s">
        <v>129</v>
      </c>
      <c r="BM143" s="190" t="s">
        <v>182</v>
      </c>
    </row>
    <row r="144" spans="1:47" s="2" customFormat="1" ht="19.2">
      <c r="A144" s="33"/>
      <c r="B144" s="34"/>
      <c r="C144" s="35"/>
      <c r="D144" s="192" t="s">
        <v>130</v>
      </c>
      <c r="E144" s="35"/>
      <c r="F144" s="193" t="s">
        <v>183</v>
      </c>
      <c r="G144" s="35"/>
      <c r="H144" s="35"/>
      <c r="I144" s="194"/>
      <c r="J144" s="35"/>
      <c r="K144" s="35"/>
      <c r="L144" s="38"/>
      <c r="M144" s="195"/>
      <c r="N144" s="196"/>
      <c r="O144" s="70"/>
      <c r="P144" s="70"/>
      <c r="Q144" s="70"/>
      <c r="R144" s="70"/>
      <c r="S144" s="70"/>
      <c r="T144" s="71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130</v>
      </c>
      <c r="AU144" s="16" t="s">
        <v>84</v>
      </c>
    </row>
    <row r="145" spans="1:65" s="2" customFormat="1" ht="16.5" customHeight="1">
      <c r="A145" s="33"/>
      <c r="B145" s="34"/>
      <c r="C145" s="178" t="s">
        <v>184</v>
      </c>
      <c r="D145" s="178" t="s">
        <v>125</v>
      </c>
      <c r="E145" s="179" t="s">
        <v>185</v>
      </c>
      <c r="F145" s="180" t="s">
        <v>186</v>
      </c>
      <c r="G145" s="181" t="s">
        <v>128</v>
      </c>
      <c r="H145" s="182">
        <v>1</v>
      </c>
      <c r="I145" s="183"/>
      <c r="J145" s="184">
        <f>ROUND(I145*H145,2)</f>
        <v>0</v>
      </c>
      <c r="K145" s="185"/>
      <c r="L145" s="38"/>
      <c r="M145" s="186" t="s">
        <v>1</v>
      </c>
      <c r="N145" s="187" t="s">
        <v>41</v>
      </c>
      <c r="O145" s="70"/>
      <c r="P145" s="188">
        <f>O145*H145</f>
        <v>0</v>
      </c>
      <c r="Q145" s="188">
        <v>0</v>
      </c>
      <c r="R145" s="188">
        <f>Q145*H145</f>
        <v>0</v>
      </c>
      <c r="S145" s="188">
        <v>0</v>
      </c>
      <c r="T145" s="18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0" t="s">
        <v>129</v>
      </c>
      <c r="AT145" s="190" t="s">
        <v>125</v>
      </c>
      <c r="AU145" s="190" t="s">
        <v>84</v>
      </c>
      <c r="AY145" s="16" t="s">
        <v>124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16" t="s">
        <v>84</v>
      </c>
      <c r="BK145" s="191">
        <f>ROUND(I145*H145,2)</f>
        <v>0</v>
      </c>
      <c r="BL145" s="16" t="s">
        <v>129</v>
      </c>
      <c r="BM145" s="190" t="s">
        <v>187</v>
      </c>
    </row>
    <row r="146" spans="1:47" s="2" customFormat="1" ht="28.8">
      <c r="A146" s="33"/>
      <c r="B146" s="34"/>
      <c r="C146" s="35"/>
      <c r="D146" s="192" t="s">
        <v>130</v>
      </c>
      <c r="E146" s="35"/>
      <c r="F146" s="193" t="s">
        <v>188</v>
      </c>
      <c r="G146" s="35"/>
      <c r="H146" s="35"/>
      <c r="I146" s="194"/>
      <c r="J146" s="35"/>
      <c r="K146" s="35"/>
      <c r="L146" s="38"/>
      <c r="M146" s="195"/>
      <c r="N146" s="196"/>
      <c r="O146" s="70"/>
      <c r="P146" s="70"/>
      <c r="Q146" s="70"/>
      <c r="R146" s="70"/>
      <c r="S146" s="70"/>
      <c r="T146" s="71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130</v>
      </c>
      <c r="AU146" s="16" t="s">
        <v>84</v>
      </c>
    </row>
    <row r="147" spans="1:65" s="2" customFormat="1" ht="16.5" customHeight="1">
      <c r="A147" s="33"/>
      <c r="B147" s="34"/>
      <c r="C147" s="178" t="s">
        <v>157</v>
      </c>
      <c r="D147" s="178" t="s">
        <v>125</v>
      </c>
      <c r="E147" s="179" t="s">
        <v>189</v>
      </c>
      <c r="F147" s="180" t="s">
        <v>190</v>
      </c>
      <c r="G147" s="181" t="s">
        <v>128</v>
      </c>
      <c r="H147" s="182">
        <v>1</v>
      </c>
      <c r="I147" s="183"/>
      <c r="J147" s="184">
        <f>ROUND(I147*H147,2)</f>
        <v>0</v>
      </c>
      <c r="K147" s="185"/>
      <c r="L147" s="38"/>
      <c r="M147" s="197" t="s">
        <v>1</v>
      </c>
      <c r="N147" s="198" t="s">
        <v>41</v>
      </c>
      <c r="O147" s="199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0" t="s">
        <v>129</v>
      </c>
      <c r="AT147" s="190" t="s">
        <v>125</v>
      </c>
      <c r="AU147" s="190" t="s">
        <v>84</v>
      </c>
      <c r="AY147" s="16" t="s">
        <v>124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6" t="s">
        <v>84</v>
      </c>
      <c r="BK147" s="191">
        <f>ROUND(I147*H147,2)</f>
        <v>0</v>
      </c>
      <c r="BL147" s="16" t="s">
        <v>129</v>
      </c>
      <c r="BM147" s="190" t="s">
        <v>191</v>
      </c>
    </row>
    <row r="148" spans="1:31" s="2" customFormat="1" ht="6.9" customHeight="1">
      <c r="A148" s="33"/>
      <c r="B148" s="53"/>
      <c r="C148" s="54"/>
      <c r="D148" s="54"/>
      <c r="E148" s="54"/>
      <c r="F148" s="54"/>
      <c r="G148" s="54"/>
      <c r="H148" s="54"/>
      <c r="I148" s="54"/>
      <c r="J148" s="54"/>
      <c r="K148" s="54"/>
      <c r="L148" s="38"/>
      <c r="M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</sheetData>
  <sheetProtection algorithmName="SHA-512" hashValue="csa+i6XuVRrKVcjCRun4Vh7WHrsmq341UdM8H1RnENU4HMrLu2FIGgcaR8fQxgCPp9D0+CNB8SQ4HFK69VX8FQ==" saltValue="+5amkJObO8LpLQ8V1oelItks3y+A2KRtb7J4bEZE5un3qRtU/whxsTKI2KwBJoaupd5LQZvO38erRRkWw/hU+A==" spinCount="100000" sheet="1" objects="1" scenarios="1" formatColumns="0" formatRows="0" autoFilter="0"/>
  <autoFilter ref="C116:K14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6" t="s">
        <v>89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86</v>
      </c>
    </row>
    <row r="4" spans="2:46" s="1" customFormat="1" ht="24.9" customHeight="1">
      <c r="B4" s="19"/>
      <c r="D4" s="109" t="s">
        <v>99</v>
      </c>
      <c r="L4" s="19"/>
      <c r="M4" s="110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73" t="str">
        <f>'Rekapitulace stavby'!K6</f>
        <v>Vsetínská Bečva, Pržno - Vsetín - Huslenky, oprava toku_1_cast</v>
      </c>
      <c r="F7" s="274"/>
      <c r="G7" s="274"/>
      <c r="H7" s="274"/>
      <c r="L7" s="19"/>
    </row>
    <row r="8" spans="1:31" s="2" customFormat="1" ht="12" customHeight="1">
      <c r="A8" s="33"/>
      <c r="B8" s="38"/>
      <c r="C8" s="33"/>
      <c r="D8" s="111" t="s">
        <v>100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75" t="s">
        <v>192</v>
      </c>
      <c r="F9" s="276"/>
      <c r="G9" s="276"/>
      <c r="H9" s="276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19. 4. 2024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>70890013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>Povodí Moravy, s.p.</v>
      </c>
      <c r="F15" s="33"/>
      <c r="G15" s="33"/>
      <c r="H15" s="33"/>
      <c r="I15" s="111" t="s">
        <v>28</v>
      </c>
      <c r="J15" s="112" t="str">
        <f>IF('Rekapitulace stavby'!AN11="","",'Rekapitulace stavby'!AN11)</f>
        <v>CZ70890013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30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77" t="str">
        <f>'Rekapitulace stavby'!E14</f>
        <v>Vyplň údaj</v>
      </c>
      <c r="F18" s="278"/>
      <c r="G18" s="278"/>
      <c r="H18" s="278"/>
      <c r="I18" s="111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32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28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34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28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35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79" t="s">
        <v>1</v>
      </c>
      <c r="F27" s="279"/>
      <c r="G27" s="279"/>
      <c r="H27" s="279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36</v>
      </c>
      <c r="E30" s="33"/>
      <c r="F30" s="33"/>
      <c r="G30" s="33"/>
      <c r="H30" s="33"/>
      <c r="I30" s="33"/>
      <c r="J30" s="119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38</v>
      </c>
      <c r="G32" s="33"/>
      <c r="H32" s="33"/>
      <c r="I32" s="120" t="s">
        <v>37</v>
      </c>
      <c r="J32" s="120" t="s">
        <v>39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1" t="s">
        <v>40</v>
      </c>
      <c r="E33" s="111" t="s">
        <v>41</v>
      </c>
      <c r="F33" s="122">
        <f>ROUND((SUM(BE121:BE202)),2)</f>
        <v>0</v>
      </c>
      <c r="G33" s="33"/>
      <c r="H33" s="33"/>
      <c r="I33" s="123">
        <v>0.21</v>
      </c>
      <c r="J33" s="122">
        <f>ROUND(((SUM(BE121:BE202))*I33),2)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1" t="s">
        <v>42</v>
      </c>
      <c r="F34" s="122">
        <f>ROUND((SUM(BF121:BF202)),2)</f>
        <v>0</v>
      </c>
      <c r="G34" s="33"/>
      <c r="H34" s="33"/>
      <c r="I34" s="123">
        <v>0.12</v>
      </c>
      <c r="J34" s="122">
        <f>ROUND(((SUM(BF121:BF202))*I34),2)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1" t="s">
        <v>43</v>
      </c>
      <c r="F35" s="122">
        <f>ROUND((SUM(BG121:BG202)),2)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1" t="s">
        <v>44</v>
      </c>
      <c r="F36" s="122">
        <f>ROUND((SUM(BH121:BH202)),2)</f>
        <v>0</v>
      </c>
      <c r="G36" s="33"/>
      <c r="H36" s="33"/>
      <c r="I36" s="123">
        <v>0.12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1" t="s">
        <v>45</v>
      </c>
      <c r="F37" s="122">
        <f>ROUND((SUM(BI121:BI202)),2)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46</v>
      </c>
      <c r="E39" s="126"/>
      <c r="F39" s="126"/>
      <c r="G39" s="127" t="s">
        <v>47</v>
      </c>
      <c r="H39" s="128" t="s">
        <v>48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0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50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33"/>
      <c r="B61" s="38"/>
      <c r="C61" s="33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33"/>
      <c r="B65" s="38"/>
      <c r="C65" s="33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33"/>
      <c r="B76" s="38"/>
      <c r="C76" s="33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Vsetínská Bečva, Pržno - Vsetín - Huslenky, oprava toku_1_cast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32" t="str">
        <f>E9</f>
        <v>01 - SO 011 - Ř.KM 12,251...</v>
      </c>
      <c r="F87" s="282"/>
      <c r="G87" s="282"/>
      <c r="H87" s="282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19. 4. 2024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>Povodí Moravy, s.p.</v>
      </c>
      <c r="G91" s="35"/>
      <c r="H91" s="35"/>
      <c r="I91" s="28" t="s">
        <v>32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30</v>
      </c>
      <c r="D92" s="35"/>
      <c r="E92" s="35"/>
      <c r="F92" s="26" t="str">
        <f>IF(E18="","",E18)</f>
        <v>Vyplň údaj</v>
      </c>
      <c r="G92" s="35"/>
      <c r="H92" s="35"/>
      <c r="I92" s="28" t="s">
        <v>34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103</v>
      </c>
      <c r="D94" s="143"/>
      <c r="E94" s="143"/>
      <c r="F94" s="143"/>
      <c r="G94" s="143"/>
      <c r="H94" s="143"/>
      <c r="I94" s="143"/>
      <c r="J94" s="144" t="s">
        <v>104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45" t="s">
        <v>105</v>
      </c>
      <c r="D96" s="35"/>
      <c r="E96" s="35"/>
      <c r="F96" s="35"/>
      <c r="G96" s="35"/>
      <c r="H96" s="35"/>
      <c r="I96" s="35"/>
      <c r="J96" s="83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106</v>
      </c>
    </row>
    <row r="97" spans="2:12" s="9" customFormat="1" ht="24.9" customHeight="1">
      <c r="B97" s="146"/>
      <c r="C97" s="147"/>
      <c r="D97" s="148" t="s">
        <v>193</v>
      </c>
      <c r="E97" s="149"/>
      <c r="F97" s="149"/>
      <c r="G97" s="149"/>
      <c r="H97" s="149"/>
      <c r="I97" s="149"/>
      <c r="J97" s="150">
        <f>J122</f>
        <v>0</v>
      </c>
      <c r="K97" s="147"/>
      <c r="L97" s="151"/>
    </row>
    <row r="98" spans="2:12" s="12" customFormat="1" ht="19.95" customHeight="1">
      <c r="B98" s="202"/>
      <c r="C98" s="203"/>
      <c r="D98" s="204" t="s">
        <v>194</v>
      </c>
      <c r="E98" s="205"/>
      <c r="F98" s="205"/>
      <c r="G98" s="205"/>
      <c r="H98" s="205"/>
      <c r="I98" s="205"/>
      <c r="J98" s="206">
        <f>J123</f>
        <v>0</v>
      </c>
      <c r="K98" s="203"/>
      <c r="L98" s="207"/>
    </row>
    <row r="99" spans="2:12" s="12" customFormat="1" ht="19.95" customHeight="1">
      <c r="B99" s="202"/>
      <c r="C99" s="203"/>
      <c r="D99" s="204" t="s">
        <v>195</v>
      </c>
      <c r="E99" s="205"/>
      <c r="F99" s="205"/>
      <c r="G99" s="205"/>
      <c r="H99" s="205"/>
      <c r="I99" s="205"/>
      <c r="J99" s="206">
        <f>J126</f>
        <v>0</v>
      </c>
      <c r="K99" s="203"/>
      <c r="L99" s="207"/>
    </row>
    <row r="100" spans="2:12" s="12" customFormat="1" ht="19.95" customHeight="1">
      <c r="B100" s="202"/>
      <c r="C100" s="203"/>
      <c r="D100" s="204" t="s">
        <v>196</v>
      </c>
      <c r="E100" s="205"/>
      <c r="F100" s="205"/>
      <c r="G100" s="205"/>
      <c r="H100" s="205"/>
      <c r="I100" s="205"/>
      <c r="J100" s="206">
        <f>J179</f>
        <v>0</v>
      </c>
      <c r="K100" s="203"/>
      <c r="L100" s="207"/>
    </row>
    <row r="101" spans="2:12" s="12" customFormat="1" ht="19.95" customHeight="1">
      <c r="B101" s="202"/>
      <c r="C101" s="203"/>
      <c r="D101" s="204" t="s">
        <v>197</v>
      </c>
      <c r="E101" s="205"/>
      <c r="F101" s="205"/>
      <c r="G101" s="205"/>
      <c r="H101" s="205"/>
      <c r="I101" s="205"/>
      <c r="J101" s="206">
        <f>J201</f>
        <v>0</v>
      </c>
      <c r="K101" s="203"/>
      <c r="L101" s="207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" customHeight="1">
      <c r="A108" s="33"/>
      <c r="B108" s="34"/>
      <c r="C108" s="22" t="s">
        <v>108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5"/>
      <c r="D111" s="35"/>
      <c r="E111" s="280" t="str">
        <f>E7</f>
        <v>Vsetínská Bečva, Pržno - Vsetín - Huslenky, oprava toku_1_cast</v>
      </c>
      <c r="F111" s="281"/>
      <c r="G111" s="281"/>
      <c r="H111" s="281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100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32" t="str">
        <f>E9</f>
        <v>01 - SO 011 - Ř.KM 12,251...</v>
      </c>
      <c r="F113" s="282"/>
      <c r="G113" s="282"/>
      <c r="H113" s="282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20</v>
      </c>
      <c r="D115" s="35"/>
      <c r="E115" s="35"/>
      <c r="F115" s="26" t="str">
        <f>F12</f>
        <v xml:space="preserve"> </v>
      </c>
      <c r="G115" s="35"/>
      <c r="H115" s="35"/>
      <c r="I115" s="28" t="s">
        <v>22</v>
      </c>
      <c r="J115" s="65" t="str">
        <f>IF(J12="","",J12)</f>
        <v>19. 4. 2024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15" customHeight="1">
      <c r="A117" s="33"/>
      <c r="B117" s="34"/>
      <c r="C117" s="28" t="s">
        <v>24</v>
      </c>
      <c r="D117" s="35"/>
      <c r="E117" s="35"/>
      <c r="F117" s="26" t="str">
        <f>E15</f>
        <v>Povodí Moravy, s.p.</v>
      </c>
      <c r="G117" s="35"/>
      <c r="H117" s="35"/>
      <c r="I117" s="28" t="s">
        <v>32</v>
      </c>
      <c r="J117" s="31" t="str">
        <f>E21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15" customHeight="1">
      <c r="A118" s="33"/>
      <c r="B118" s="34"/>
      <c r="C118" s="28" t="s">
        <v>30</v>
      </c>
      <c r="D118" s="35"/>
      <c r="E118" s="35"/>
      <c r="F118" s="26" t="str">
        <f>IF(E18="","",E18)</f>
        <v>Vyplň údaj</v>
      </c>
      <c r="G118" s="35"/>
      <c r="H118" s="35"/>
      <c r="I118" s="28" t="s">
        <v>34</v>
      </c>
      <c r="J118" s="31" t="str">
        <f>E24</f>
        <v xml:space="preserve"> 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0" customFormat="1" ht="29.25" customHeight="1">
      <c r="A120" s="152"/>
      <c r="B120" s="153"/>
      <c r="C120" s="154" t="s">
        <v>109</v>
      </c>
      <c r="D120" s="155" t="s">
        <v>61</v>
      </c>
      <c r="E120" s="155" t="s">
        <v>57</v>
      </c>
      <c r="F120" s="155" t="s">
        <v>58</v>
      </c>
      <c r="G120" s="155" t="s">
        <v>110</v>
      </c>
      <c r="H120" s="155" t="s">
        <v>111</v>
      </c>
      <c r="I120" s="155" t="s">
        <v>112</v>
      </c>
      <c r="J120" s="156" t="s">
        <v>104</v>
      </c>
      <c r="K120" s="157" t="s">
        <v>113</v>
      </c>
      <c r="L120" s="158"/>
      <c r="M120" s="74" t="s">
        <v>1</v>
      </c>
      <c r="N120" s="75" t="s">
        <v>40</v>
      </c>
      <c r="O120" s="75" t="s">
        <v>114</v>
      </c>
      <c r="P120" s="75" t="s">
        <v>115</v>
      </c>
      <c r="Q120" s="75" t="s">
        <v>116</v>
      </c>
      <c r="R120" s="75" t="s">
        <v>117</v>
      </c>
      <c r="S120" s="75" t="s">
        <v>118</v>
      </c>
      <c r="T120" s="76" t="s">
        <v>119</v>
      </c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</row>
    <row r="121" spans="1:63" s="2" customFormat="1" ht="22.8" customHeight="1">
      <c r="A121" s="33"/>
      <c r="B121" s="34"/>
      <c r="C121" s="81" t="s">
        <v>120</v>
      </c>
      <c r="D121" s="35"/>
      <c r="E121" s="35"/>
      <c r="F121" s="35"/>
      <c r="G121" s="35"/>
      <c r="H121" s="35"/>
      <c r="I121" s="35"/>
      <c r="J121" s="159">
        <f>BK121</f>
        <v>0</v>
      </c>
      <c r="K121" s="35"/>
      <c r="L121" s="38"/>
      <c r="M121" s="77"/>
      <c r="N121" s="160"/>
      <c r="O121" s="78"/>
      <c r="P121" s="161">
        <f>P122</f>
        <v>0</v>
      </c>
      <c r="Q121" s="78"/>
      <c r="R121" s="161">
        <f>R122</f>
        <v>0</v>
      </c>
      <c r="S121" s="78"/>
      <c r="T121" s="162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75</v>
      </c>
      <c r="AU121" s="16" t="s">
        <v>106</v>
      </c>
      <c r="BK121" s="163">
        <f>BK122</f>
        <v>0</v>
      </c>
    </row>
    <row r="122" spans="2:63" s="11" customFormat="1" ht="25.95" customHeight="1">
      <c r="B122" s="164"/>
      <c r="C122" s="165"/>
      <c r="D122" s="166" t="s">
        <v>75</v>
      </c>
      <c r="E122" s="167" t="s">
        <v>198</v>
      </c>
      <c r="F122" s="167" t="s">
        <v>199</v>
      </c>
      <c r="G122" s="165"/>
      <c r="H122" s="165"/>
      <c r="I122" s="168"/>
      <c r="J122" s="169">
        <f>BK122</f>
        <v>0</v>
      </c>
      <c r="K122" s="165"/>
      <c r="L122" s="170"/>
      <c r="M122" s="171"/>
      <c r="N122" s="172"/>
      <c r="O122" s="172"/>
      <c r="P122" s="173">
        <f>P123+P126+P179+P201</f>
        <v>0</v>
      </c>
      <c r="Q122" s="172"/>
      <c r="R122" s="173">
        <f>R123+R126+R179+R201</f>
        <v>0</v>
      </c>
      <c r="S122" s="172"/>
      <c r="T122" s="174">
        <f>T123+T126+T179+T201</f>
        <v>0</v>
      </c>
      <c r="AR122" s="175" t="s">
        <v>84</v>
      </c>
      <c r="AT122" s="176" t="s">
        <v>75</v>
      </c>
      <c r="AU122" s="176" t="s">
        <v>76</v>
      </c>
      <c r="AY122" s="175" t="s">
        <v>124</v>
      </c>
      <c r="BK122" s="177">
        <f>BK123+BK126+BK179+BK201</f>
        <v>0</v>
      </c>
    </row>
    <row r="123" spans="2:63" s="11" customFormat="1" ht="22.8" customHeight="1">
      <c r="B123" s="164"/>
      <c r="C123" s="165"/>
      <c r="D123" s="166" t="s">
        <v>75</v>
      </c>
      <c r="E123" s="208" t="s">
        <v>121</v>
      </c>
      <c r="F123" s="208" t="s">
        <v>122</v>
      </c>
      <c r="G123" s="165"/>
      <c r="H123" s="165"/>
      <c r="I123" s="168"/>
      <c r="J123" s="209">
        <f>BK123</f>
        <v>0</v>
      </c>
      <c r="K123" s="165"/>
      <c r="L123" s="170"/>
      <c r="M123" s="171"/>
      <c r="N123" s="172"/>
      <c r="O123" s="172"/>
      <c r="P123" s="173">
        <f>SUM(P124:P125)</f>
        <v>0</v>
      </c>
      <c r="Q123" s="172"/>
      <c r="R123" s="173">
        <f>SUM(R124:R125)</f>
        <v>0</v>
      </c>
      <c r="S123" s="172"/>
      <c r="T123" s="174">
        <f>SUM(T124:T125)</f>
        <v>0</v>
      </c>
      <c r="AR123" s="175" t="s">
        <v>123</v>
      </c>
      <c r="AT123" s="176" t="s">
        <v>75</v>
      </c>
      <c r="AU123" s="176" t="s">
        <v>84</v>
      </c>
      <c r="AY123" s="175" t="s">
        <v>124</v>
      </c>
      <c r="BK123" s="177">
        <f>SUM(BK124:BK125)</f>
        <v>0</v>
      </c>
    </row>
    <row r="124" spans="1:65" s="2" customFormat="1" ht="21.75" customHeight="1">
      <c r="A124" s="33"/>
      <c r="B124" s="34"/>
      <c r="C124" s="178" t="s">
        <v>84</v>
      </c>
      <c r="D124" s="178" t="s">
        <v>125</v>
      </c>
      <c r="E124" s="179" t="s">
        <v>200</v>
      </c>
      <c r="F124" s="180" t="s">
        <v>201</v>
      </c>
      <c r="G124" s="181" t="s">
        <v>128</v>
      </c>
      <c r="H124" s="182">
        <v>1</v>
      </c>
      <c r="I124" s="183"/>
      <c r="J124" s="184">
        <f>ROUND(I124*H124,2)</f>
        <v>0</v>
      </c>
      <c r="K124" s="185"/>
      <c r="L124" s="38"/>
      <c r="M124" s="186" t="s">
        <v>1</v>
      </c>
      <c r="N124" s="187" t="s">
        <v>41</v>
      </c>
      <c r="O124" s="70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0" t="s">
        <v>129</v>
      </c>
      <c r="AT124" s="190" t="s">
        <v>125</v>
      </c>
      <c r="AU124" s="190" t="s">
        <v>86</v>
      </c>
      <c r="AY124" s="16" t="s">
        <v>124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6" t="s">
        <v>84</v>
      </c>
      <c r="BK124" s="191">
        <f>ROUND(I124*H124,2)</f>
        <v>0</v>
      </c>
      <c r="BL124" s="16" t="s">
        <v>129</v>
      </c>
      <c r="BM124" s="190" t="s">
        <v>86</v>
      </c>
    </row>
    <row r="125" spans="1:47" s="2" customFormat="1" ht="38.4">
      <c r="A125" s="33"/>
      <c r="B125" s="34"/>
      <c r="C125" s="35"/>
      <c r="D125" s="192" t="s">
        <v>130</v>
      </c>
      <c r="E125" s="35"/>
      <c r="F125" s="193" t="s">
        <v>202</v>
      </c>
      <c r="G125" s="35"/>
      <c r="H125" s="35"/>
      <c r="I125" s="194"/>
      <c r="J125" s="35"/>
      <c r="K125" s="35"/>
      <c r="L125" s="38"/>
      <c r="M125" s="195"/>
      <c r="N125" s="196"/>
      <c r="O125" s="70"/>
      <c r="P125" s="70"/>
      <c r="Q125" s="70"/>
      <c r="R125" s="70"/>
      <c r="S125" s="70"/>
      <c r="T125" s="71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130</v>
      </c>
      <c r="AU125" s="16" t="s">
        <v>86</v>
      </c>
    </row>
    <row r="126" spans="2:63" s="11" customFormat="1" ht="22.8" customHeight="1">
      <c r="B126" s="164"/>
      <c r="C126" s="165"/>
      <c r="D126" s="166" t="s">
        <v>75</v>
      </c>
      <c r="E126" s="208" t="s">
        <v>84</v>
      </c>
      <c r="F126" s="208" t="s">
        <v>203</v>
      </c>
      <c r="G126" s="165"/>
      <c r="H126" s="165"/>
      <c r="I126" s="168"/>
      <c r="J126" s="209">
        <f>BK126</f>
        <v>0</v>
      </c>
      <c r="K126" s="165"/>
      <c r="L126" s="170"/>
      <c r="M126" s="171"/>
      <c r="N126" s="172"/>
      <c r="O126" s="172"/>
      <c r="P126" s="173">
        <f>SUM(P127:P178)</f>
        <v>0</v>
      </c>
      <c r="Q126" s="172"/>
      <c r="R126" s="173">
        <f>SUM(R127:R178)</f>
        <v>0</v>
      </c>
      <c r="S126" s="172"/>
      <c r="T126" s="174">
        <f>SUM(T127:T178)</f>
        <v>0</v>
      </c>
      <c r="AR126" s="175" t="s">
        <v>84</v>
      </c>
      <c r="AT126" s="176" t="s">
        <v>75</v>
      </c>
      <c r="AU126" s="176" t="s">
        <v>84</v>
      </c>
      <c r="AY126" s="175" t="s">
        <v>124</v>
      </c>
      <c r="BK126" s="177">
        <f>SUM(BK127:BK178)</f>
        <v>0</v>
      </c>
    </row>
    <row r="127" spans="1:65" s="2" customFormat="1" ht="24.15" customHeight="1">
      <c r="A127" s="33"/>
      <c r="B127" s="34"/>
      <c r="C127" s="178" t="s">
        <v>86</v>
      </c>
      <c r="D127" s="178" t="s">
        <v>125</v>
      </c>
      <c r="E127" s="179" t="s">
        <v>204</v>
      </c>
      <c r="F127" s="180" t="s">
        <v>205</v>
      </c>
      <c r="G127" s="181" t="s">
        <v>128</v>
      </c>
      <c r="H127" s="182">
        <v>1</v>
      </c>
      <c r="I127" s="183"/>
      <c r="J127" s="184">
        <f>ROUND(I127*H127,2)</f>
        <v>0</v>
      </c>
      <c r="K127" s="185"/>
      <c r="L127" s="38"/>
      <c r="M127" s="186" t="s">
        <v>1</v>
      </c>
      <c r="N127" s="187" t="s">
        <v>41</v>
      </c>
      <c r="O127" s="70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0" t="s">
        <v>129</v>
      </c>
      <c r="AT127" s="190" t="s">
        <v>125</v>
      </c>
      <c r="AU127" s="190" t="s">
        <v>86</v>
      </c>
      <c r="AY127" s="16" t="s">
        <v>124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6" t="s">
        <v>84</v>
      </c>
      <c r="BK127" s="191">
        <f>ROUND(I127*H127,2)</f>
        <v>0</v>
      </c>
      <c r="BL127" s="16" t="s">
        <v>129</v>
      </c>
      <c r="BM127" s="190" t="s">
        <v>129</v>
      </c>
    </row>
    <row r="128" spans="1:47" s="2" customFormat="1" ht="28.8">
      <c r="A128" s="33"/>
      <c r="B128" s="34"/>
      <c r="C128" s="35"/>
      <c r="D128" s="192" t="s">
        <v>130</v>
      </c>
      <c r="E128" s="35"/>
      <c r="F128" s="193" t="s">
        <v>206</v>
      </c>
      <c r="G128" s="35"/>
      <c r="H128" s="35"/>
      <c r="I128" s="194"/>
      <c r="J128" s="35"/>
      <c r="K128" s="35"/>
      <c r="L128" s="38"/>
      <c r="M128" s="195"/>
      <c r="N128" s="196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130</v>
      </c>
      <c r="AU128" s="16" t="s">
        <v>86</v>
      </c>
    </row>
    <row r="129" spans="1:65" s="2" customFormat="1" ht="21.75" customHeight="1">
      <c r="A129" s="33"/>
      <c r="B129" s="34"/>
      <c r="C129" s="178" t="s">
        <v>135</v>
      </c>
      <c r="D129" s="178" t="s">
        <v>125</v>
      </c>
      <c r="E129" s="179" t="s">
        <v>207</v>
      </c>
      <c r="F129" s="180" t="s">
        <v>208</v>
      </c>
      <c r="G129" s="181" t="s">
        <v>209</v>
      </c>
      <c r="H129" s="182">
        <v>68.5</v>
      </c>
      <c r="I129" s="183"/>
      <c r="J129" s="184">
        <f>ROUND(I129*H129,2)</f>
        <v>0</v>
      </c>
      <c r="K129" s="185"/>
      <c r="L129" s="38"/>
      <c r="M129" s="186" t="s">
        <v>1</v>
      </c>
      <c r="N129" s="187" t="s">
        <v>41</v>
      </c>
      <c r="O129" s="70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0" t="s">
        <v>129</v>
      </c>
      <c r="AT129" s="190" t="s">
        <v>125</v>
      </c>
      <c r="AU129" s="190" t="s">
        <v>86</v>
      </c>
      <c r="AY129" s="16" t="s">
        <v>124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6" t="s">
        <v>84</v>
      </c>
      <c r="BK129" s="191">
        <f>ROUND(I129*H129,2)</f>
        <v>0</v>
      </c>
      <c r="BL129" s="16" t="s">
        <v>129</v>
      </c>
      <c r="BM129" s="190" t="s">
        <v>138</v>
      </c>
    </row>
    <row r="130" spans="2:51" s="13" customFormat="1" ht="10.2">
      <c r="B130" s="210"/>
      <c r="C130" s="211"/>
      <c r="D130" s="192" t="s">
        <v>210</v>
      </c>
      <c r="E130" s="212" t="s">
        <v>1</v>
      </c>
      <c r="F130" s="213" t="s">
        <v>211</v>
      </c>
      <c r="G130" s="211"/>
      <c r="H130" s="214">
        <v>28.5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210</v>
      </c>
      <c r="AU130" s="220" t="s">
        <v>86</v>
      </c>
      <c r="AV130" s="13" t="s">
        <v>86</v>
      </c>
      <c r="AW130" s="13" t="s">
        <v>33</v>
      </c>
      <c r="AX130" s="13" t="s">
        <v>76</v>
      </c>
      <c r="AY130" s="220" t="s">
        <v>124</v>
      </c>
    </row>
    <row r="131" spans="2:51" s="13" customFormat="1" ht="10.2">
      <c r="B131" s="210"/>
      <c r="C131" s="211"/>
      <c r="D131" s="192" t="s">
        <v>210</v>
      </c>
      <c r="E131" s="212" t="s">
        <v>1</v>
      </c>
      <c r="F131" s="213" t="s">
        <v>212</v>
      </c>
      <c r="G131" s="211"/>
      <c r="H131" s="214">
        <v>40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210</v>
      </c>
      <c r="AU131" s="220" t="s">
        <v>86</v>
      </c>
      <c r="AV131" s="13" t="s">
        <v>86</v>
      </c>
      <c r="AW131" s="13" t="s">
        <v>33</v>
      </c>
      <c r="AX131" s="13" t="s">
        <v>76</v>
      </c>
      <c r="AY131" s="220" t="s">
        <v>124</v>
      </c>
    </row>
    <row r="132" spans="2:51" s="14" customFormat="1" ht="10.2">
      <c r="B132" s="221"/>
      <c r="C132" s="222"/>
      <c r="D132" s="192" t="s">
        <v>210</v>
      </c>
      <c r="E132" s="223" t="s">
        <v>1</v>
      </c>
      <c r="F132" s="224" t="s">
        <v>213</v>
      </c>
      <c r="G132" s="222"/>
      <c r="H132" s="225">
        <v>68.5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210</v>
      </c>
      <c r="AU132" s="231" t="s">
        <v>86</v>
      </c>
      <c r="AV132" s="14" t="s">
        <v>129</v>
      </c>
      <c r="AW132" s="14" t="s">
        <v>33</v>
      </c>
      <c r="AX132" s="14" t="s">
        <v>84</v>
      </c>
      <c r="AY132" s="231" t="s">
        <v>124</v>
      </c>
    </row>
    <row r="133" spans="1:65" s="2" customFormat="1" ht="24.15" customHeight="1">
      <c r="A133" s="33"/>
      <c r="B133" s="34"/>
      <c r="C133" s="178" t="s">
        <v>129</v>
      </c>
      <c r="D133" s="178" t="s">
        <v>125</v>
      </c>
      <c r="E133" s="179" t="s">
        <v>214</v>
      </c>
      <c r="F133" s="180" t="s">
        <v>215</v>
      </c>
      <c r="G133" s="181" t="s">
        <v>209</v>
      </c>
      <c r="H133" s="182">
        <v>57</v>
      </c>
      <c r="I133" s="183"/>
      <c r="J133" s="184">
        <f>ROUND(I133*H133,2)</f>
        <v>0</v>
      </c>
      <c r="K133" s="185"/>
      <c r="L133" s="38"/>
      <c r="M133" s="186" t="s">
        <v>1</v>
      </c>
      <c r="N133" s="187" t="s">
        <v>41</v>
      </c>
      <c r="O133" s="70"/>
      <c r="P133" s="188">
        <f>O133*H133</f>
        <v>0</v>
      </c>
      <c r="Q133" s="188">
        <v>0</v>
      </c>
      <c r="R133" s="188">
        <f>Q133*H133</f>
        <v>0</v>
      </c>
      <c r="S133" s="188">
        <v>0</v>
      </c>
      <c r="T133" s="18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0" t="s">
        <v>129</v>
      </c>
      <c r="AT133" s="190" t="s">
        <v>125</v>
      </c>
      <c r="AU133" s="190" t="s">
        <v>86</v>
      </c>
      <c r="AY133" s="16" t="s">
        <v>124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16" t="s">
        <v>84</v>
      </c>
      <c r="BK133" s="191">
        <f>ROUND(I133*H133,2)</f>
        <v>0</v>
      </c>
      <c r="BL133" s="16" t="s">
        <v>129</v>
      </c>
      <c r="BM133" s="190" t="s">
        <v>142</v>
      </c>
    </row>
    <row r="134" spans="2:51" s="13" customFormat="1" ht="10.2">
      <c r="B134" s="210"/>
      <c r="C134" s="211"/>
      <c r="D134" s="192" t="s">
        <v>210</v>
      </c>
      <c r="E134" s="212" t="s">
        <v>1</v>
      </c>
      <c r="F134" s="213" t="s">
        <v>216</v>
      </c>
      <c r="G134" s="211"/>
      <c r="H134" s="214">
        <v>57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210</v>
      </c>
      <c r="AU134" s="220" t="s">
        <v>86</v>
      </c>
      <c r="AV134" s="13" t="s">
        <v>86</v>
      </c>
      <c r="AW134" s="13" t="s">
        <v>33</v>
      </c>
      <c r="AX134" s="13" t="s">
        <v>76</v>
      </c>
      <c r="AY134" s="220" t="s">
        <v>124</v>
      </c>
    </row>
    <row r="135" spans="2:51" s="14" customFormat="1" ht="10.2">
      <c r="B135" s="221"/>
      <c r="C135" s="222"/>
      <c r="D135" s="192" t="s">
        <v>210</v>
      </c>
      <c r="E135" s="223" t="s">
        <v>1</v>
      </c>
      <c r="F135" s="224" t="s">
        <v>213</v>
      </c>
      <c r="G135" s="222"/>
      <c r="H135" s="225">
        <v>57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210</v>
      </c>
      <c r="AU135" s="231" t="s">
        <v>86</v>
      </c>
      <c r="AV135" s="14" t="s">
        <v>129</v>
      </c>
      <c r="AW135" s="14" t="s">
        <v>33</v>
      </c>
      <c r="AX135" s="14" t="s">
        <v>84</v>
      </c>
      <c r="AY135" s="231" t="s">
        <v>124</v>
      </c>
    </row>
    <row r="136" spans="1:65" s="2" customFormat="1" ht="37.8" customHeight="1">
      <c r="A136" s="33"/>
      <c r="B136" s="34"/>
      <c r="C136" s="178" t="s">
        <v>123</v>
      </c>
      <c r="D136" s="178" t="s">
        <v>125</v>
      </c>
      <c r="E136" s="179" t="s">
        <v>217</v>
      </c>
      <c r="F136" s="180" t="s">
        <v>218</v>
      </c>
      <c r="G136" s="181" t="s">
        <v>209</v>
      </c>
      <c r="H136" s="182">
        <v>125.5</v>
      </c>
      <c r="I136" s="183"/>
      <c r="J136" s="184">
        <f>ROUND(I136*H136,2)</f>
        <v>0</v>
      </c>
      <c r="K136" s="185"/>
      <c r="L136" s="38"/>
      <c r="M136" s="186" t="s">
        <v>1</v>
      </c>
      <c r="N136" s="187" t="s">
        <v>41</v>
      </c>
      <c r="O136" s="70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0" t="s">
        <v>129</v>
      </c>
      <c r="AT136" s="190" t="s">
        <v>125</v>
      </c>
      <c r="AU136" s="190" t="s">
        <v>86</v>
      </c>
      <c r="AY136" s="16" t="s">
        <v>124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16" t="s">
        <v>84</v>
      </c>
      <c r="BK136" s="191">
        <f>ROUND(I136*H136,2)</f>
        <v>0</v>
      </c>
      <c r="BL136" s="16" t="s">
        <v>129</v>
      </c>
      <c r="BM136" s="190" t="s">
        <v>146</v>
      </c>
    </row>
    <row r="137" spans="2:51" s="13" customFormat="1" ht="10.2">
      <c r="B137" s="210"/>
      <c r="C137" s="211"/>
      <c r="D137" s="192" t="s">
        <v>210</v>
      </c>
      <c r="E137" s="212" t="s">
        <v>1</v>
      </c>
      <c r="F137" s="213" t="s">
        <v>211</v>
      </c>
      <c r="G137" s="211"/>
      <c r="H137" s="214">
        <v>28.5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210</v>
      </c>
      <c r="AU137" s="220" t="s">
        <v>86</v>
      </c>
      <c r="AV137" s="13" t="s">
        <v>86</v>
      </c>
      <c r="AW137" s="13" t="s">
        <v>33</v>
      </c>
      <c r="AX137" s="13" t="s">
        <v>76</v>
      </c>
      <c r="AY137" s="220" t="s">
        <v>124</v>
      </c>
    </row>
    <row r="138" spans="2:51" s="13" customFormat="1" ht="10.2">
      <c r="B138" s="210"/>
      <c r="C138" s="211"/>
      <c r="D138" s="192" t="s">
        <v>210</v>
      </c>
      <c r="E138" s="212" t="s">
        <v>1</v>
      </c>
      <c r="F138" s="213" t="s">
        <v>212</v>
      </c>
      <c r="G138" s="211"/>
      <c r="H138" s="214">
        <v>40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210</v>
      </c>
      <c r="AU138" s="220" t="s">
        <v>86</v>
      </c>
      <c r="AV138" s="13" t="s">
        <v>86</v>
      </c>
      <c r="AW138" s="13" t="s">
        <v>33</v>
      </c>
      <c r="AX138" s="13" t="s">
        <v>76</v>
      </c>
      <c r="AY138" s="220" t="s">
        <v>124</v>
      </c>
    </row>
    <row r="139" spans="2:51" s="13" customFormat="1" ht="10.2">
      <c r="B139" s="210"/>
      <c r="C139" s="211"/>
      <c r="D139" s="192" t="s">
        <v>210</v>
      </c>
      <c r="E139" s="212" t="s">
        <v>1</v>
      </c>
      <c r="F139" s="213" t="s">
        <v>216</v>
      </c>
      <c r="G139" s="211"/>
      <c r="H139" s="214">
        <v>57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210</v>
      </c>
      <c r="AU139" s="220" t="s">
        <v>86</v>
      </c>
      <c r="AV139" s="13" t="s">
        <v>86</v>
      </c>
      <c r="AW139" s="13" t="s">
        <v>33</v>
      </c>
      <c r="AX139" s="13" t="s">
        <v>76</v>
      </c>
      <c r="AY139" s="220" t="s">
        <v>124</v>
      </c>
    </row>
    <row r="140" spans="2:51" s="14" customFormat="1" ht="10.2">
      <c r="B140" s="221"/>
      <c r="C140" s="222"/>
      <c r="D140" s="192" t="s">
        <v>210</v>
      </c>
      <c r="E140" s="223" t="s">
        <v>1</v>
      </c>
      <c r="F140" s="224" t="s">
        <v>213</v>
      </c>
      <c r="G140" s="222"/>
      <c r="H140" s="225">
        <v>125.5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210</v>
      </c>
      <c r="AU140" s="231" t="s">
        <v>86</v>
      </c>
      <c r="AV140" s="14" t="s">
        <v>129</v>
      </c>
      <c r="AW140" s="14" t="s">
        <v>33</v>
      </c>
      <c r="AX140" s="14" t="s">
        <v>84</v>
      </c>
      <c r="AY140" s="231" t="s">
        <v>124</v>
      </c>
    </row>
    <row r="141" spans="1:65" s="2" customFormat="1" ht="37.8" customHeight="1">
      <c r="A141" s="33"/>
      <c r="B141" s="34"/>
      <c r="C141" s="178" t="s">
        <v>138</v>
      </c>
      <c r="D141" s="178" t="s">
        <v>125</v>
      </c>
      <c r="E141" s="179" t="s">
        <v>219</v>
      </c>
      <c r="F141" s="180" t="s">
        <v>220</v>
      </c>
      <c r="G141" s="181" t="s">
        <v>209</v>
      </c>
      <c r="H141" s="182">
        <v>3765</v>
      </c>
      <c r="I141" s="183"/>
      <c r="J141" s="184">
        <f>ROUND(I141*H141,2)</f>
        <v>0</v>
      </c>
      <c r="K141" s="185"/>
      <c r="L141" s="38"/>
      <c r="M141" s="186" t="s">
        <v>1</v>
      </c>
      <c r="N141" s="187" t="s">
        <v>41</v>
      </c>
      <c r="O141" s="70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0" t="s">
        <v>129</v>
      </c>
      <c r="AT141" s="190" t="s">
        <v>125</v>
      </c>
      <c r="AU141" s="190" t="s">
        <v>86</v>
      </c>
      <c r="AY141" s="16" t="s">
        <v>124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16" t="s">
        <v>84</v>
      </c>
      <c r="BK141" s="191">
        <f>ROUND(I141*H141,2)</f>
        <v>0</v>
      </c>
      <c r="BL141" s="16" t="s">
        <v>129</v>
      </c>
      <c r="BM141" s="190" t="s">
        <v>8</v>
      </c>
    </row>
    <row r="142" spans="2:51" s="13" customFormat="1" ht="10.2">
      <c r="B142" s="210"/>
      <c r="C142" s="211"/>
      <c r="D142" s="192" t="s">
        <v>210</v>
      </c>
      <c r="E142" s="212" t="s">
        <v>1</v>
      </c>
      <c r="F142" s="213" t="s">
        <v>211</v>
      </c>
      <c r="G142" s="211"/>
      <c r="H142" s="214">
        <v>28.5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210</v>
      </c>
      <c r="AU142" s="220" t="s">
        <v>86</v>
      </c>
      <c r="AV142" s="13" t="s">
        <v>86</v>
      </c>
      <c r="AW142" s="13" t="s">
        <v>33</v>
      </c>
      <c r="AX142" s="13" t="s">
        <v>76</v>
      </c>
      <c r="AY142" s="220" t="s">
        <v>124</v>
      </c>
    </row>
    <row r="143" spans="2:51" s="13" customFormat="1" ht="10.2">
      <c r="B143" s="210"/>
      <c r="C143" s="211"/>
      <c r="D143" s="192" t="s">
        <v>210</v>
      </c>
      <c r="E143" s="212" t="s">
        <v>1</v>
      </c>
      <c r="F143" s="213" t="s">
        <v>212</v>
      </c>
      <c r="G143" s="211"/>
      <c r="H143" s="214">
        <v>40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210</v>
      </c>
      <c r="AU143" s="220" t="s">
        <v>86</v>
      </c>
      <c r="AV143" s="13" t="s">
        <v>86</v>
      </c>
      <c r="AW143" s="13" t="s">
        <v>33</v>
      </c>
      <c r="AX143" s="13" t="s">
        <v>76</v>
      </c>
      <c r="AY143" s="220" t="s">
        <v>124</v>
      </c>
    </row>
    <row r="144" spans="2:51" s="13" customFormat="1" ht="10.2">
      <c r="B144" s="210"/>
      <c r="C144" s="211"/>
      <c r="D144" s="192" t="s">
        <v>210</v>
      </c>
      <c r="E144" s="212" t="s">
        <v>1</v>
      </c>
      <c r="F144" s="213" t="s">
        <v>216</v>
      </c>
      <c r="G144" s="211"/>
      <c r="H144" s="214">
        <v>57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210</v>
      </c>
      <c r="AU144" s="220" t="s">
        <v>86</v>
      </c>
      <c r="AV144" s="13" t="s">
        <v>86</v>
      </c>
      <c r="AW144" s="13" t="s">
        <v>33</v>
      </c>
      <c r="AX144" s="13" t="s">
        <v>76</v>
      </c>
      <c r="AY144" s="220" t="s">
        <v>124</v>
      </c>
    </row>
    <row r="145" spans="2:51" s="14" customFormat="1" ht="10.2">
      <c r="B145" s="221"/>
      <c r="C145" s="222"/>
      <c r="D145" s="192" t="s">
        <v>210</v>
      </c>
      <c r="E145" s="223" t="s">
        <v>1</v>
      </c>
      <c r="F145" s="224" t="s">
        <v>213</v>
      </c>
      <c r="G145" s="222"/>
      <c r="H145" s="225">
        <v>125.5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210</v>
      </c>
      <c r="AU145" s="231" t="s">
        <v>86</v>
      </c>
      <c r="AV145" s="14" t="s">
        <v>129</v>
      </c>
      <c r="AW145" s="14" t="s">
        <v>33</v>
      </c>
      <c r="AX145" s="14" t="s">
        <v>76</v>
      </c>
      <c r="AY145" s="231" t="s">
        <v>124</v>
      </c>
    </row>
    <row r="146" spans="2:51" s="13" customFormat="1" ht="10.2">
      <c r="B146" s="210"/>
      <c r="C146" s="211"/>
      <c r="D146" s="192" t="s">
        <v>210</v>
      </c>
      <c r="E146" s="212" t="s">
        <v>1</v>
      </c>
      <c r="F146" s="213" t="s">
        <v>221</v>
      </c>
      <c r="G146" s="211"/>
      <c r="H146" s="214">
        <v>3765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210</v>
      </c>
      <c r="AU146" s="220" t="s">
        <v>86</v>
      </c>
      <c r="AV146" s="13" t="s">
        <v>86</v>
      </c>
      <c r="AW146" s="13" t="s">
        <v>33</v>
      </c>
      <c r="AX146" s="13" t="s">
        <v>76</v>
      </c>
      <c r="AY146" s="220" t="s">
        <v>124</v>
      </c>
    </row>
    <row r="147" spans="2:51" s="14" customFormat="1" ht="10.2">
      <c r="B147" s="221"/>
      <c r="C147" s="222"/>
      <c r="D147" s="192" t="s">
        <v>210</v>
      </c>
      <c r="E147" s="223" t="s">
        <v>1</v>
      </c>
      <c r="F147" s="224" t="s">
        <v>213</v>
      </c>
      <c r="G147" s="222"/>
      <c r="H147" s="225">
        <v>3765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210</v>
      </c>
      <c r="AU147" s="231" t="s">
        <v>86</v>
      </c>
      <c r="AV147" s="14" t="s">
        <v>129</v>
      </c>
      <c r="AW147" s="14" t="s">
        <v>33</v>
      </c>
      <c r="AX147" s="14" t="s">
        <v>84</v>
      </c>
      <c r="AY147" s="231" t="s">
        <v>124</v>
      </c>
    </row>
    <row r="148" spans="1:65" s="2" customFormat="1" ht="24.15" customHeight="1">
      <c r="A148" s="33"/>
      <c r="B148" s="34"/>
      <c r="C148" s="178" t="s">
        <v>150</v>
      </c>
      <c r="D148" s="178" t="s">
        <v>125</v>
      </c>
      <c r="E148" s="179" t="s">
        <v>222</v>
      </c>
      <c r="F148" s="180" t="s">
        <v>223</v>
      </c>
      <c r="G148" s="181" t="s">
        <v>209</v>
      </c>
      <c r="H148" s="182">
        <v>251</v>
      </c>
      <c r="I148" s="183"/>
      <c r="J148" s="184">
        <f>ROUND(I148*H148,2)</f>
        <v>0</v>
      </c>
      <c r="K148" s="185"/>
      <c r="L148" s="38"/>
      <c r="M148" s="186" t="s">
        <v>1</v>
      </c>
      <c r="N148" s="187" t="s">
        <v>41</v>
      </c>
      <c r="O148" s="70"/>
      <c r="P148" s="188">
        <f>O148*H148</f>
        <v>0</v>
      </c>
      <c r="Q148" s="188">
        <v>0</v>
      </c>
      <c r="R148" s="188">
        <f>Q148*H148</f>
        <v>0</v>
      </c>
      <c r="S148" s="188">
        <v>0</v>
      </c>
      <c r="T148" s="18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0" t="s">
        <v>129</v>
      </c>
      <c r="AT148" s="190" t="s">
        <v>125</v>
      </c>
      <c r="AU148" s="190" t="s">
        <v>86</v>
      </c>
      <c r="AY148" s="16" t="s">
        <v>124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16" t="s">
        <v>84</v>
      </c>
      <c r="BK148" s="191">
        <f>ROUND(I148*H148,2)</f>
        <v>0</v>
      </c>
      <c r="BL148" s="16" t="s">
        <v>129</v>
      </c>
      <c r="BM148" s="190" t="s">
        <v>153</v>
      </c>
    </row>
    <row r="149" spans="1:47" s="2" customFormat="1" ht="19.2">
      <c r="A149" s="33"/>
      <c r="B149" s="34"/>
      <c r="C149" s="35"/>
      <c r="D149" s="192" t="s">
        <v>130</v>
      </c>
      <c r="E149" s="35"/>
      <c r="F149" s="193" t="s">
        <v>224</v>
      </c>
      <c r="G149" s="35"/>
      <c r="H149" s="35"/>
      <c r="I149" s="194"/>
      <c r="J149" s="35"/>
      <c r="K149" s="35"/>
      <c r="L149" s="38"/>
      <c r="M149" s="195"/>
      <c r="N149" s="196"/>
      <c r="O149" s="70"/>
      <c r="P149" s="70"/>
      <c r="Q149" s="70"/>
      <c r="R149" s="70"/>
      <c r="S149" s="70"/>
      <c r="T149" s="71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130</v>
      </c>
      <c r="AU149" s="16" t="s">
        <v>86</v>
      </c>
    </row>
    <row r="150" spans="2:51" s="13" customFormat="1" ht="10.2">
      <c r="B150" s="210"/>
      <c r="C150" s="211"/>
      <c r="D150" s="192" t="s">
        <v>210</v>
      </c>
      <c r="E150" s="212" t="s">
        <v>1</v>
      </c>
      <c r="F150" s="213" t="s">
        <v>211</v>
      </c>
      <c r="G150" s="211"/>
      <c r="H150" s="214">
        <v>28.5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210</v>
      </c>
      <c r="AU150" s="220" t="s">
        <v>86</v>
      </c>
      <c r="AV150" s="13" t="s">
        <v>86</v>
      </c>
      <c r="AW150" s="13" t="s">
        <v>33</v>
      </c>
      <c r="AX150" s="13" t="s">
        <v>76</v>
      </c>
      <c r="AY150" s="220" t="s">
        <v>124</v>
      </c>
    </row>
    <row r="151" spans="2:51" s="13" customFormat="1" ht="10.2">
      <c r="B151" s="210"/>
      <c r="C151" s="211"/>
      <c r="D151" s="192" t="s">
        <v>210</v>
      </c>
      <c r="E151" s="212" t="s">
        <v>1</v>
      </c>
      <c r="F151" s="213" t="s">
        <v>212</v>
      </c>
      <c r="G151" s="211"/>
      <c r="H151" s="214">
        <v>40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210</v>
      </c>
      <c r="AU151" s="220" t="s">
        <v>86</v>
      </c>
      <c r="AV151" s="13" t="s">
        <v>86</v>
      </c>
      <c r="AW151" s="13" t="s">
        <v>33</v>
      </c>
      <c r="AX151" s="13" t="s">
        <v>76</v>
      </c>
      <c r="AY151" s="220" t="s">
        <v>124</v>
      </c>
    </row>
    <row r="152" spans="2:51" s="13" customFormat="1" ht="10.2">
      <c r="B152" s="210"/>
      <c r="C152" s="211"/>
      <c r="D152" s="192" t="s">
        <v>210</v>
      </c>
      <c r="E152" s="212" t="s">
        <v>1</v>
      </c>
      <c r="F152" s="213" t="s">
        <v>216</v>
      </c>
      <c r="G152" s="211"/>
      <c r="H152" s="214">
        <v>57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210</v>
      </c>
      <c r="AU152" s="220" t="s">
        <v>86</v>
      </c>
      <c r="AV152" s="13" t="s">
        <v>86</v>
      </c>
      <c r="AW152" s="13" t="s">
        <v>33</v>
      </c>
      <c r="AX152" s="13" t="s">
        <v>76</v>
      </c>
      <c r="AY152" s="220" t="s">
        <v>124</v>
      </c>
    </row>
    <row r="153" spans="2:51" s="14" customFormat="1" ht="10.2">
      <c r="B153" s="221"/>
      <c r="C153" s="222"/>
      <c r="D153" s="192" t="s">
        <v>210</v>
      </c>
      <c r="E153" s="223" t="s">
        <v>1</v>
      </c>
      <c r="F153" s="224" t="s">
        <v>213</v>
      </c>
      <c r="G153" s="222"/>
      <c r="H153" s="225">
        <v>125.5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210</v>
      </c>
      <c r="AU153" s="231" t="s">
        <v>86</v>
      </c>
      <c r="AV153" s="14" t="s">
        <v>129</v>
      </c>
      <c r="AW153" s="14" t="s">
        <v>33</v>
      </c>
      <c r="AX153" s="14" t="s">
        <v>76</v>
      </c>
      <c r="AY153" s="231" t="s">
        <v>124</v>
      </c>
    </row>
    <row r="154" spans="2:51" s="13" customFormat="1" ht="10.2">
      <c r="B154" s="210"/>
      <c r="C154" s="211"/>
      <c r="D154" s="192" t="s">
        <v>210</v>
      </c>
      <c r="E154" s="212" t="s">
        <v>1</v>
      </c>
      <c r="F154" s="213" t="s">
        <v>225</v>
      </c>
      <c r="G154" s="211"/>
      <c r="H154" s="214">
        <v>251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210</v>
      </c>
      <c r="AU154" s="220" t="s">
        <v>86</v>
      </c>
      <c r="AV154" s="13" t="s">
        <v>86</v>
      </c>
      <c r="AW154" s="13" t="s">
        <v>33</v>
      </c>
      <c r="AX154" s="13" t="s">
        <v>76</v>
      </c>
      <c r="AY154" s="220" t="s">
        <v>124</v>
      </c>
    </row>
    <row r="155" spans="2:51" s="14" customFormat="1" ht="10.2">
      <c r="B155" s="221"/>
      <c r="C155" s="222"/>
      <c r="D155" s="192" t="s">
        <v>210</v>
      </c>
      <c r="E155" s="223" t="s">
        <v>1</v>
      </c>
      <c r="F155" s="224" t="s">
        <v>213</v>
      </c>
      <c r="G155" s="222"/>
      <c r="H155" s="225">
        <v>251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210</v>
      </c>
      <c r="AU155" s="231" t="s">
        <v>86</v>
      </c>
      <c r="AV155" s="14" t="s">
        <v>129</v>
      </c>
      <c r="AW155" s="14" t="s">
        <v>33</v>
      </c>
      <c r="AX155" s="14" t="s">
        <v>84</v>
      </c>
      <c r="AY155" s="231" t="s">
        <v>124</v>
      </c>
    </row>
    <row r="156" spans="1:65" s="2" customFormat="1" ht="24.15" customHeight="1">
      <c r="A156" s="33"/>
      <c r="B156" s="34"/>
      <c r="C156" s="178" t="s">
        <v>142</v>
      </c>
      <c r="D156" s="178" t="s">
        <v>125</v>
      </c>
      <c r="E156" s="179" t="s">
        <v>226</v>
      </c>
      <c r="F156" s="180" t="s">
        <v>227</v>
      </c>
      <c r="G156" s="181" t="s">
        <v>209</v>
      </c>
      <c r="H156" s="182">
        <v>251</v>
      </c>
      <c r="I156" s="183"/>
      <c r="J156" s="184">
        <f>ROUND(I156*H156,2)</f>
        <v>0</v>
      </c>
      <c r="K156" s="185"/>
      <c r="L156" s="38"/>
      <c r="M156" s="186" t="s">
        <v>1</v>
      </c>
      <c r="N156" s="187" t="s">
        <v>41</v>
      </c>
      <c r="O156" s="70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0" t="s">
        <v>129</v>
      </c>
      <c r="AT156" s="190" t="s">
        <v>125</v>
      </c>
      <c r="AU156" s="190" t="s">
        <v>86</v>
      </c>
      <c r="AY156" s="16" t="s">
        <v>124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16" t="s">
        <v>84</v>
      </c>
      <c r="BK156" s="191">
        <f>ROUND(I156*H156,2)</f>
        <v>0</v>
      </c>
      <c r="BL156" s="16" t="s">
        <v>129</v>
      </c>
      <c r="BM156" s="190" t="s">
        <v>157</v>
      </c>
    </row>
    <row r="157" spans="1:47" s="2" customFormat="1" ht="19.2">
      <c r="A157" s="33"/>
      <c r="B157" s="34"/>
      <c r="C157" s="35"/>
      <c r="D157" s="192" t="s">
        <v>130</v>
      </c>
      <c r="E157" s="35"/>
      <c r="F157" s="193" t="s">
        <v>224</v>
      </c>
      <c r="G157" s="35"/>
      <c r="H157" s="35"/>
      <c r="I157" s="194"/>
      <c r="J157" s="35"/>
      <c r="K157" s="35"/>
      <c r="L157" s="38"/>
      <c r="M157" s="195"/>
      <c r="N157" s="196"/>
      <c r="O157" s="70"/>
      <c r="P157" s="70"/>
      <c r="Q157" s="70"/>
      <c r="R157" s="70"/>
      <c r="S157" s="70"/>
      <c r="T157" s="71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130</v>
      </c>
      <c r="AU157" s="16" t="s">
        <v>86</v>
      </c>
    </row>
    <row r="158" spans="2:51" s="13" customFormat="1" ht="10.2">
      <c r="B158" s="210"/>
      <c r="C158" s="211"/>
      <c r="D158" s="192" t="s">
        <v>210</v>
      </c>
      <c r="E158" s="212" t="s">
        <v>1</v>
      </c>
      <c r="F158" s="213" t="s">
        <v>211</v>
      </c>
      <c r="G158" s="211"/>
      <c r="H158" s="214">
        <v>28.5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210</v>
      </c>
      <c r="AU158" s="220" t="s">
        <v>86</v>
      </c>
      <c r="AV158" s="13" t="s">
        <v>86</v>
      </c>
      <c r="AW158" s="13" t="s">
        <v>33</v>
      </c>
      <c r="AX158" s="13" t="s">
        <v>76</v>
      </c>
      <c r="AY158" s="220" t="s">
        <v>124</v>
      </c>
    </row>
    <row r="159" spans="2:51" s="13" customFormat="1" ht="10.2">
      <c r="B159" s="210"/>
      <c r="C159" s="211"/>
      <c r="D159" s="192" t="s">
        <v>210</v>
      </c>
      <c r="E159" s="212" t="s">
        <v>1</v>
      </c>
      <c r="F159" s="213" t="s">
        <v>212</v>
      </c>
      <c r="G159" s="211"/>
      <c r="H159" s="214">
        <v>40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210</v>
      </c>
      <c r="AU159" s="220" t="s">
        <v>86</v>
      </c>
      <c r="AV159" s="13" t="s">
        <v>86</v>
      </c>
      <c r="AW159" s="13" t="s">
        <v>33</v>
      </c>
      <c r="AX159" s="13" t="s">
        <v>76</v>
      </c>
      <c r="AY159" s="220" t="s">
        <v>124</v>
      </c>
    </row>
    <row r="160" spans="2:51" s="13" customFormat="1" ht="10.2">
      <c r="B160" s="210"/>
      <c r="C160" s="211"/>
      <c r="D160" s="192" t="s">
        <v>210</v>
      </c>
      <c r="E160" s="212" t="s">
        <v>1</v>
      </c>
      <c r="F160" s="213" t="s">
        <v>216</v>
      </c>
      <c r="G160" s="211"/>
      <c r="H160" s="214">
        <v>57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210</v>
      </c>
      <c r="AU160" s="220" t="s">
        <v>86</v>
      </c>
      <c r="AV160" s="13" t="s">
        <v>86</v>
      </c>
      <c r="AW160" s="13" t="s">
        <v>33</v>
      </c>
      <c r="AX160" s="13" t="s">
        <v>76</v>
      </c>
      <c r="AY160" s="220" t="s">
        <v>124</v>
      </c>
    </row>
    <row r="161" spans="2:51" s="14" customFormat="1" ht="10.2">
      <c r="B161" s="221"/>
      <c r="C161" s="222"/>
      <c r="D161" s="192" t="s">
        <v>210</v>
      </c>
      <c r="E161" s="223" t="s">
        <v>1</v>
      </c>
      <c r="F161" s="224" t="s">
        <v>213</v>
      </c>
      <c r="G161" s="222"/>
      <c r="H161" s="225">
        <v>125.5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210</v>
      </c>
      <c r="AU161" s="231" t="s">
        <v>86</v>
      </c>
      <c r="AV161" s="14" t="s">
        <v>129</v>
      </c>
      <c r="AW161" s="14" t="s">
        <v>33</v>
      </c>
      <c r="AX161" s="14" t="s">
        <v>76</v>
      </c>
      <c r="AY161" s="231" t="s">
        <v>124</v>
      </c>
    </row>
    <row r="162" spans="2:51" s="13" customFormat="1" ht="10.2">
      <c r="B162" s="210"/>
      <c r="C162" s="211"/>
      <c r="D162" s="192" t="s">
        <v>210</v>
      </c>
      <c r="E162" s="212" t="s">
        <v>1</v>
      </c>
      <c r="F162" s="213" t="s">
        <v>225</v>
      </c>
      <c r="G162" s="211"/>
      <c r="H162" s="214">
        <v>251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210</v>
      </c>
      <c r="AU162" s="220" t="s">
        <v>86</v>
      </c>
      <c r="AV162" s="13" t="s">
        <v>86</v>
      </c>
      <c r="AW162" s="13" t="s">
        <v>33</v>
      </c>
      <c r="AX162" s="13" t="s">
        <v>76</v>
      </c>
      <c r="AY162" s="220" t="s">
        <v>124</v>
      </c>
    </row>
    <row r="163" spans="2:51" s="14" customFormat="1" ht="10.2">
      <c r="B163" s="221"/>
      <c r="C163" s="222"/>
      <c r="D163" s="192" t="s">
        <v>210</v>
      </c>
      <c r="E163" s="223" t="s">
        <v>1</v>
      </c>
      <c r="F163" s="224" t="s">
        <v>213</v>
      </c>
      <c r="G163" s="222"/>
      <c r="H163" s="225">
        <v>251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210</v>
      </c>
      <c r="AU163" s="231" t="s">
        <v>86</v>
      </c>
      <c r="AV163" s="14" t="s">
        <v>129</v>
      </c>
      <c r="AW163" s="14" t="s">
        <v>33</v>
      </c>
      <c r="AX163" s="14" t="s">
        <v>84</v>
      </c>
      <c r="AY163" s="231" t="s">
        <v>124</v>
      </c>
    </row>
    <row r="164" spans="1:65" s="2" customFormat="1" ht="24.15" customHeight="1">
      <c r="A164" s="33"/>
      <c r="B164" s="34"/>
      <c r="C164" s="178" t="s">
        <v>159</v>
      </c>
      <c r="D164" s="178" t="s">
        <v>125</v>
      </c>
      <c r="E164" s="179" t="s">
        <v>228</v>
      </c>
      <c r="F164" s="180" t="s">
        <v>229</v>
      </c>
      <c r="G164" s="181" t="s">
        <v>209</v>
      </c>
      <c r="H164" s="182">
        <v>125.5</v>
      </c>
      <c r="I164" s="183"/>
      <c r="J164" s="184">
        <f>ROUND(I164*H164,2)</f>
        <v>0</v>
      </c>
      <c r="K164" s="185"/>
      <c r="L164" s="38"/>
      <c r="M164" s="186" t="s">
        <v>1</v>
      </c>
      <c r="N164" s="187" t="s">
        <v>41</v>
      </c>
      <c r="O164" s="70"/>
      <c r="P164" s="188">
        <f>O164*H164</f>
        <v>0</v>
      </c>
      <c r="Q164" s="188">
        <v>0</v>
      </c>
      <c r="R164" s="188">
        <f>Q164*H164</f>
        <v>0</v>
      </c>
      <c r="S164" s="188">
        <v>0</v>
      </c>
      <c r="T164" s="18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0" t="s">
        <v>129</v>
      </c>
      <c r="AT164" s="190" t="s">
        <v>125</v>
      </c>
      <c r="AU164" s="190" t="s">
        <v>86</v>
      </c>
      <c r="AY164" s="16" t="s">
        <v>124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6" t="s">
        <v>84</v>
      </c>
      <c r="BK164" s="191">
        <f>ROUND(I164*H164,2)</f>
        <v>0</v>
      </c>
      <c r="BL164" s="16" t="s">
        <v>129</v>
      </c>
      <c r="BM164" s="190" t="s">
        <v>162</v>
      </c>
    </row>
    <row r="165" spans="2:51" s="13" customFormat="1" ht="10.2">
      <c r="B165" s="210"/>
      <c r="C165" s="211"/>
      <c r="D165" s="192" t="s">
        <v>210</v>
      </c>
      <c r="E165" s="212" t="s">
        <v>1</v>
      </c>
      <c r="F165" s="213" t="s">
        <v>211</v>
      </c>
      <c r="G165" s="211"/>
      <c r="H165" s="214">
        <v>28.5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210</v>
      </c>
      <c r="AU165" s="220" t="s">
        <v>86</v>
      </c>
      <c r="AV165" s="13" t="s">
        <v>86</v>
      </c>
      <c r="AW165" s="13" t="s">
        <v>33</v>
      </c>
      <c r="AX165" s="13" t="s">
        <v>76</v>
      </c>
      <c r="AY165" s="220" t="s">
        <v>124</v>
      </c>
    </row>
    <row r="166" spans="2:51" s="13" customFormat="1" ht="10.2">
      <c r="B166" s="210"/>
      <c r="C166" s="211"/>
      <c r="D166" s="192" t="s">
        <v>210</v>
      </c>
      <c r="E166" s="212" t="s">
        <v>1</v>
      </c>
      <c r="F166" s="213" t="s">
        <v>212</v>
      </c>
      <c r="G166" s="211"/>
      <c r="H166" s="214">
        <v>40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210</v>
      </c>
      <c r="AU166" s="220" t="s">
        <v>86</v>
      </c>
      <c r="AV166" s="13" t="s">
        <v>86</v>
      </c>
      <c r="AW166" s="13" t="s">
        <v>33</v>
      </c>
      <c r="AX166" s="13" t="s">
        <v>76</v>
      </c>
      <c r="AY166" s="220" t="s">
        <v>124</v>
      </c>
    </row>
    <row r="167" spans="2:51" s="13" customFormat="1" ht="10.2">
      <c r="B167" s="210"/>
      <c r="C167" s="211"/>
      <c r="D167" s="192" t="s">
        <v>210</v>
      </c>
      <c r="E167" s="212" t="s">
        <v>1</v>
      </c>
      <c r="F167" s="213" t="s">
        <v>216</v>
      </c>
      <c r="G167" s="211"/>
      <c r="H167" s="214">
        <v>57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210</v>
      </c>
      <c r="AU167" s="220" t="s">
        <v>86</v>
      </c>
      <c r="AV167" s="13" t="s">
        <v>86</v>
      </c>
      <c r="AW167" s="13" t="s">
        <v>33</v>
      </c>
      <c r="AX167" s="13" t="s">
        <v>76</v>
      </c>
      <c r="AY167" s="220" t="s">
        <v>124</v>
      </c>
    </row>
    <row r="168" spans="2:51" s="14" customFormat="1" ht="10.2">
      <c r="B168" s="221"/>
      <c r="C168" s="222"/>
      <c r="D168" s="192" t="s">
        <v>210</v>
      </c>
      <c r="E168" s="223" t="s">
        <v>1</v>
      </c>
      <c r="F168" s="224" t="s">
        <v>213</v>
      </c>
      <c r="G168" s="222"/>
      <c r="H168" s="225">
        <v>125.5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210</v>
      </c>
      <c r="AU168" s="231" t="s">
        <v>86</v>
      </c>
      <c r="AV168" s="14" t="s">
        <v>129</v>
      </c>
      <c r="AW168" s="14" t="s">
        <v>33</v>
      </c>
      <c r="AX168" s="14" t="s">
        <v>84</v>
      </c>
      <c r="AY168" s="231" t="s">
        <v>124</v>
      </c>
    </row>
    <row r="169" spans="1:65" s="2" customFormat="1" ht="24.15" customHeight="1">
      <c r="A169" s="33"/>
      <c r="B169" s="34"/>
      <c r="C169" s="178" t="s">
        <v>146</v>
      </c>
      <c r="D169" s="178" t="s">
        <v>125</v>
      </c>
      <c r="E169" s="179" t="s">
        <v>230</v>
      </c>
      <c r="F169" s="180" t="s">
        <v>231</v>
      </c>
      <c r="G169" s="181" t="s">
        <v>232</v>
      </c>
      <c r="H169" s="182">
        <v>263.55</v>
      </c>
      <c r="I169" s="183"/>
      <c r="J169" s="184">
        <f>ROUND(I169*H169,2)</f>
        <v>0</v>
      </c>
      <c r="K169" s="185"/>
      <c r="L169" s="38"/>
      <c r="M169" s="186" t="s">
        <v>1</v>
      </c>
      <c r="N169" s="187" t="s">
        <v>41</v>
      </c>
      <c r="O169" s="70"/>
      <c r="P169" s="188">
        <f>O169*H169</f>
        <v>0</v>
      </c>
      <c r="Q169" s="188">
        <v>0</v>
      </c>
      <c r="R169" s="188">
        <f>Q169*H169</f>
        <v>0</v>
      </c>
      <c r="S169" s="188">
        <v>0</v>
      </c>
      <c r="T169" s="18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0" t="s">
        <v>129</v>
      </c>
      <c r="AT169" s="190" t="s">
        <v>125</v>
      </c>
      <c r="AU169" s="190" t="s">
        <v>86</v>
      </c>
      <c r="AY169" s="16" t="s">
        <v>124</v>
      </c>
      <c r="BE169" s="191">
        <f>IF(N169="základní",J169,0)</f>
        <v>0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16" t="s">
        <v>84</v>
      </c>
      <c r="BK169" s="191">
        <f>ROUND(I169*H169,2)</f>
        <v>0</v>
      </c>
      <c r="BL169" s="16" t="s">
        <v>129</v>
      </c>
      <c r="BM169" s="190" t="s">
        <v>166</v>
      </c>
    </row>
    <row r="170" spans="2:51" s="13" customFormat="1" ht="10.2">
      <c r="B170" s="210"/>
      <c r="C170" s="211"/>
      <c r="D170" s="192" t="s">
        <v>210</v>
      </c>
      <c r="E170" s="212" t="s">
        <v>1</v>
      </c>
      <c r="F170" s="213" t="s">
        <v>211</v>
      </c>
      <c r="G170" s="211"/>
      <c r="H170" s="214">
        <v>28.5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210</v>
      </c>
      <c r="AU170" s="220" t="s">
        <v>86</v>
      </c>
      <c r="AV170" s="13" t="s">
        <v>86</v>
      </c>
      <c r="AW170" s="13" t="s">
        <v>33</v>
      </c>
      <c r="AX170" s="13" t="s">
        <v>76</v>
      </c>
      <c r="AY170" s="220" t="s">
        <v>124</v>
      </c>
    </row>
    <row r="171" spans="2:51" s="13" customFormat="1" ht="10.2">
      <c r="B171" s="210"/>
      <c r="C171" s="211"/>
      <c r="D171" s="192" t="s">
        <v>210</v>
      </c>
      <c r="E171" s="212" t="s">
        <v>1</v>
      </c>
      <c r="F171" s="213" t="s">
        <v>212</v>
      </c>
      <c r="G171" s="211"/>
      <c r="H171" s="214">
        <v>40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210</v>
      </c>
      <c r="AU171" s="220" t="s">
        <v>86</v>
      </c>
      <c r="AV171" s="13" t="s">
        <v>86</v>
      </c>
      <c r="AW171" s="13" t="s">
        <v>33</v>
      </c>
      <c r="AX171" s="13" t="s">
        <v>76</v>
      </c>
      <c r="AY171" s="220" t="s">
        <v>124</v>
      </c>
    </row>
    <row r="172" spans="2:51" s="13" customFormat="1" ht="10.2">
      <c r="B172" s="210"/>
      <c r="C172" s="211"/>
      <c r="D172" s="192" t="s">
        <v>210</v>
      </c>
      <c r="E172" s="212" t="s">
        <v>1</v>
      </c>
      <c r="F172" s="213" t="s">
        <v>216</v>
      </c>
      <c r="G172" s="211"/>
      <c r="H172" s="214">
        <v>57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210</v>
      </c>
      <c r="AU172" s="220" t="s">
        <v>86</v>
      </c>
      <c r="AV172" s="13" t="s">
        <v>86</v>
      </c>
      <c r="AW172" s="13" t="s">
        <v>33</v>
      </c>
      <c r="AX172" s="13" t="s">
        <v>76</v>
      </c>
      <c r="AY172" s="220" t="s">
        <v>124</v>
      </c>
    </row>
    <row r="173" spans="2:51" s="14" customFormat="1" ht="10.2">
      <c r="B173" s="221"/>
      <c r="C173" s="222"/>
      <c r="D173" s="192" t="s">
        <v>210</v>
      </c>
      <c r="E173" s="223" t="s">
        <v>1</v>
      </c>
      <c r="F173" s="224" t="s">
        <v>213</v>
      </c>
      <c r="G173" s="222"/>
      <c r="H173" s="225">
        <v>125.5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210</v>
      </c>
      <c r="AU173" s="231" t="s">
        <v>86</v>
      </c>
      <c r="AV173" s="14" t="s">
        <v>129</v>
      </c>
      <c r="AW173" s="14" t="s">
        <v>33</v>
      </c>
      <c r="AX173" s="14" t="s">
        <v>76</v>
      </c>
      <c r="AY173" s="231" t="s">
        <v>124</v>
      </c>
    </row>
    <row r="174" spans="2:51" s="13" customFormat="1" ht="10.2">
      <c r="B174" s="210"/>
      <c r="C174" s="211"/>
      <c r="D174" s="192" t="s">
        <v>210</v>
      </c>
      <c r="E174" s="212" t="s">
        <v>1</v>
      </c>
      <c r="F174" s="213" t="s">
        <v>233</v>
      </c>
      <c r="G174" s="211"/>
      <c r="H174" s="214">
        <v>263.55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210</v>
      </c>
      <c r="AU174" s="220" t="s">
        <v>86</v>
      </c>
      <c r="AV174" s="13" t="s">
        <v>86</v>
      </c>
      <c r="AW174" s="13" t="s">
        <v>33</v>
      </c>
      <c r="AX174" s="13" t="s">
        <v>76</v>
      </c>
      <c r="AY174" s="220" t="s">
        <v>124</v>
      </c>
    </row>
    <row r="175" spans="2:51" s="14" customFormat="1" ht="10.2">
      <c r="B175" s="221"/>
      <c r="C175" s="222"/>
      <c r="D175" s="192" t="s">
        <v>210</v>
      </c>
      <c r="E175" s="223" t="s">
        <v>1</v>
      </c>
      <c r="F175" s="224" t="s">
        <v>213</v>
      </c>
      <c r="G175" s="222"/>
      <c r="H175" s="225">
        <v>263.55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210</v>
      </c>
      <c r="AU175" s="231" t="s">
        <v>86</v>
      </c>
      <c r="AV175" s="14" t="s">
        <v>129</v>
      </c>
      <c r="AW175" s="14" t="s">
        <v>33</v>
      </c>
      <c r="AX175" s="14" t="s">
        <v>84</v>
      </c>
      <c r="AY175" s="231" t="s">
        <v>124</v>
      </c>
    </row>
    <row r="176" spans="1:65" s="2" customFormat="1" ht="24.15" customHeight="1">
      <c r="A176" s="33"/>
      <c r="B176" s="34"/>
      <c r="C176" s="178" t="s">
        <v>96</v>
      </c>
      <c r="D176" s="178" t="s">
        <v>125</v>
      </c>
      <c r="E176" s="179" t="s">
        <v>234</v>
      </c>
      <c r="F176" s="180" t="s">
        <v>235</v>
      </c>
      <c r="G176" s="181" t="s">
        <v>236</v>
      </c>
      <c r="H176" s="182">
        <v>142.5</v>
      </c>
      <c r="I176" s="183"/>
      <c r="J176" s="184">
        <f>ROUND(I176*H176,2)</f>
        <v>0</v>
      </c>
      <c r="K176" s="185"/>
      <c r="L176" s="38"/>
      <c r="M176" s="186" t="s">
        <v>1</v>
      </c>
      <c r="N176" s="187" t="s">
        <v>41</v>
      </c>
      <c r="O176" s="70"/>
      <c r="P176" s="188">
        <f>O176*H176</f>
        <v>0</v>
      </c>
      <c r="Q176" s="188">
        <v>0</v>
      </c>
      <c r="R176" s="188">
        <f>Q176*H176</f>
        <v>0</v>
      </c>
      <c r="S176" s="188">
        <v>0</v>
      </c>
      <c r="T176" s="18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0" t="s">
        <v>129</v>
      </c>
      <c r="AT176" s="190" t="s">
        <v>125</v>
      </c>
      <c r="AU176" s="190" t="s">
        <v>86</v>
      </c>
      <c r="AY176" s="16" t="s">
        <v>124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16" t="s">
        <v>84</v>
      </c>
      <c r="BK176" s="191">
        <f>ROUND(I176*H176,2)</f>
        <v>0</v>
      </c>
      <c r="BL176" s="16" t="s">
        <v>129</v>
      </c>
      <c r="BM176" s="190" t="s">
        <v>170</v>
      </c>
    </row>
    <row r="177" spans="2:51" s="13" customFormat="1" ht="10.2">
      <c r="B177" s="210"/>
      <c r="C177" s="211"/>
      <c r="D177" s="192" t="s">
        <v>210</v>
      </c>
      <c r="E177" s="212" t="s">
        <v>1</v>
      </c>
      <c r="F177" s="213" t="s">
        <v>237</v>
      </c>
      <c r="G177" s="211"/>
      <c r="H177" s="214">
        <v>142.5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210</v>
      </c>
      <c r="AU177" s="220" t="s">
        <v>86</v>
      </c>
      <c r="AV177" s="13" t="s">
        <v>86</v>
      </c>
      <c r="AW177" s="13" t="s">
        <v>33</v>
      </c>
      <c r="AX177" s="13" t="s">
        <v>76</v>
      </c>
      <c r="AY177" s="220" t="s">
        <v>124</v>
      </c>
    </row>
    <row r="178" spans="2:51" s="14" customFormat="1" ht="10.2">
      <c r="B178" s="221"/>
      <c r="C178" s="222"/>
      <c r="D178" s="192" t="s">
        <v>210</v>
      </c>
      <c r="E178" s="223" t="s">
        <v>1</v>
      </c>
      <c r="F178" s="224" t="s">
        <v>213</v>
      </c>
      <c r="G178" s="222"/>
      <c r="H178" s="225">
        <v>142.5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210</v>
      </c>
      <c r="AU178" s="231" t="s">
        <v>86</v>
      </c>
      <c r="AV178" s="14" t="s">
        <v>129</v>
      </c>
      <c r="AW178" s="14" t="s">
        <v>33</v>
      </c>
      <c r="AX178" s="14" t="s">
        <v>84</v>
      </c>
      <c r="AY178" s="231" t="s">
        <v>124</v>
      </c>
    </row>
    <row r="179" spans="2:63" s="11" customFormat="1" ht="22.8" customHeight="1">
      <c r="B179" s="164"/>
      <c r="C179" s="165"/>
      <c r="D179" s="166" t="s">
        <v>75</v>
      </c>
      <c r="E179" s="208" t="s">
        <v>129</v>
      </c>
      <c r="F179" s="208" t="s">
        <v>238</v>
      </c>
      <c r="G179" s="165"/>
      <c r="H179" s="165"/>
      <c r="I179" s="168"/>
      <c r="J179" s="209">
        <f>BK179</f>
        <v>0</v>
      </c>
      <c r="K179" s="165"/>
      <c r="L179" s="170"/>
      <c r="M179" s="171"/>
      <c r="N179" s="172"/>
      <c r="O179" s="172"/>
      <c r="P179" s="173">
        <f>SUM(P180:P200)</f>
        <v>0</v>
      </c>
      <c r="Q179" s="172"/>
      <c r="R179" s="173">
        <f>SUM(R180:R200)</f>
        <v>0</v>
      </c>
      <c r="S179" s="172"/>
      <c r="T179" s="174">
        <f>SUM(T180:T200)</f>
        <v>0</v>
      </c>
      <c r="AR179" s="175" t="s">
        <v>84</v>
      </c>
      <c r="AT179" s="176" t="s">
        <v>75</v>
      </c>
      <c r="AU179" s="176" t="s">
        <v>84</v>
      </c>
      <c r="AY179" s="175" t="s">
        <v>124</v>
      </c>
      <c r="BK179" s="177">
        <f>SUM(BK180:BK200)</f>
        <v>0</v>
      </c>
    </row>
    <row r="180" spans="1:65" s="2" customFormat="1" ht="33" customHeight="1">
      <c r="A180" s="33"/>
      <c r="B180" s="34"/>
      <c r="C180" s="178" t="s">
        <v>8</v>
      </c>
      <c r="D180" s="178" t="s">
        <v>125</v>
      </c>
      <c r="E180" s="179" t="s">
        <v>239</v>
      </c>
      <c r="F180" s="180" t="s">
        <v>240</v>
      </c>
      <c r="G180" s="181" t="s">
        <v>236</v>
      </c>
      <c r="H180" s="182">
        <v>149</v>
      </c>
      <c r="I180" s="183"/>
      <c r="J180" s="184">
        <f>ROUND(I180*H180,2)</f>
        <v>0</v>
      </c>
      <c r="K180" s="185"/>
      <c r="L180" s="38"/>
      <c r="M180" s="186" t="s">
        <v>1</v>
      </c>
      <c r="N180" s="187" t="s">
        <v>41</v>
      </c>
      <c r="O180" s="70"/>
      <c r="P180" s="188">
        <f>O180*H180</f>
        <v>0</v>
      </c>
      <c r="Q180" s="188">
        <v>0</v>
      </c>
      <c r="R180" s="188">
        <f>Q180*H180</f>
        <v>0</v>
      </c>
      <c r="S180" s="188">
        <v>0</v>
      </c>
      <c r="T180" s="18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0" t="s">
        <v>129</v>
      </c>
      <c r="AT180" s="190" t="s">
        <v>125</v>
      </c>
      <c r="AU180" s="190" t="s">
        <v>86</v>
      </c>
      <c r="AY180" s="16" t="s">
        <v>124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6" t="s">
        <v>84</v>
      </c>
      <c r="BK180" s="191">
        <f>ROUND(I180*H180,2)</f>
        <v>0</v>
      </c>
      <c r="BL180" s="16" t="s">
        <v>129</v>
      </c>
      <c r="BM180" s="190" t="s">
        <v>174</v>
      </c>
    </row>
    <row r="181" spans="2:51" s="13" customFormat="1" ht="10.2">
      <c r="B181" s="210"/>
      <c r="C181" s="211"/>
      <c r="D181" s="192" t="s">
        <v>210</v>
      </c>
      <c r="E181" s="212" t="s">
        <v>1</v>
      </c>
      <c r="F181" s="213" t="s">
        <v>216</v>
      </c>
      <c r="G181" s="211"/>
      <c r="H181" s="214">
        <v>57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210</v>
      </c>
      <c r="AU181" s="220" t="s">
        <v>86</v>
      </c>
      <c r="AV181" s="13" t="s">
        <v>86</v>
      </c>
      <c r="AW181" s="13" t="s">
        <v>33</v>
      </c>
      <c r="AX181" s="13" t="s">
        <v>76</v>
      </c>
      <c r="AY181" s="220" t="s">
        <v>124</v>
      </c>
    </row>
    <row r="182" spans="2:51" s="13" customFormat="1" ht="10.2">
      <c r="B182" s="210"/>
      <c r="C182" s="211"/>
      <c r="D182" s="192" t="s">
        <v>210</v>
      </c>
      <c r="E182" s="212" t="s">
        <v>1</v>
      </c>
      <c r="F182" s="213" t="s">
        <v>241</v>
      </c>
      <c r="G182" s="211"/>
      <c r="H182" s="214">
        <v>92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210</v>
      </c>
      <c r="AU182" s="220" t="s">
        <v>86</v>
      </c>
      <c r="AV182" s="13" t="s">
        <v>86</v>
      </c>
      <c r="AW182" s="13" t="s">
        <v>33</v>
      </c>
      <c r="AX182" s="13" t="s">
        <v>76</v>
      </c>
      <c r="AY182" s="220" t="s">
        <v>124</v>
      </c>
    </row>
    <row r="183" spans="2:51" s="14" customFormat="1" ht="10.2">
      <c r="B183" s="221"/>
      <c r="C183" s="222"/>
      <c r="D183" s="192" t="s">
        <v>210</v>
      </c>
      <c r="E183" s="223" t="s">
        <v>1</v>
      </c>
      <c r="F183" s="224" t="s">
        <v>213</v>
      </c>
      <c r="G183" s="222"/>
      <c r="H183" s="225">
        <v>149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210</v>
      </c>
      <c r="AU183" s="231" t="s">
        <v>86</v>
      </c>
      <c r="AV183" s="14" t="s">
        <v>129</v>
      </c>
      <c r="AW183" s="14" t="s">
        <v>33</v>
      </c>
      <c r="AX183" s="14" t="s">
        <v>84</v>
      </c>
      <c r="AY183" s="231" t="s">
        <v>124</v>
      </c>
    </row>
    <row r="184" spans="1:65" s="2" customFormat="1" ht="24.15" customHeight="1">
      <c r="A184" s="33"/>
      <c r="B184" s="34"/>
      <c r="C184" s="178" t="s">
        <v>176</v>
      </c>
      <c r="D184" s="178" t="s">
        <v>125</v>
      </c>
      <c r="E184" s="179" t="s">
        <v>242</v>
      </c>
      <c r="F184" s="180" t="s">
        <v>243</v>
      </c>
      <c r="G184" s="181" t="s">
        <v>209</v>
      </c>
      <c r="H184" s="182">
        <v>103</v>
      </c>
      <c r="I184" s="183"/>
      <c r="J184" s="184">
        <f>ROUND(I184*H184,2)</f>
        <v>0</v>
      </c>
      <c r="K184" s="185"/>
      <c r="L184" s="38"/>
      <c r="M184" s="186" t="s">
        <v>1</v>
      </c>
      <c r="N184" s="187" t="s">
        <v>41</v>
      </c>
      <c r="O184" s="70"/>
      <c r="P184" s="188">
        <f>O184*H184</f>
        <v>0</v>
      </c>
      <c r="Q184" s="188">
        <v>0</v>
      </c>
      <c r="R184" s="188">
        <f>Q184*H184</f>
        <v>0</v>
      </c>
      <c r="S184" s="188">
        <v>0</v>
      </c>
      <c r="T184" s="189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0" t="s">
        <v>129</v>
      </c>
      <c r="AT184" s="190" t="s">
        <v>125</v>
      </c>
      <c r="AU184" s="190" t="s">
        <v>86</v>
      </c>
      <c r="AY184" s="16" t="s">
        <v>124</v>
      </c>
      <c r="BE184" s="191">
        <f>IF(N184="základní",J184,0)</f>
        <v>0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16" t="s">
        <v>84</v>
      </c>
      <c r="BK184" s="191">
        <f>ROUND(I184*H184,2)</f>
        <v>0</v>
      </c>
      <c r="BL184" s="16" t="s">
        <v>129</v>
      </c>
      <c r="BM184" s="190" t="s">
        <v>179</v>
      </c>
    </row>
    <row r="185" spans="2:51" s="13" customFormat="1" ht="10.2">
      <c r="B185" s="210"/>
      <c r="C185" s="211"/>
      <c r="D185" s="192" t="s">
        <v>210</v>
      </c>
      <c r="E185" s="212" t="s">
        <v>1</v>
      </c>
      <c r="F185" s="213" t="s">
        <v>216</v>
      </c>
      <c r="G185" s="211"/>
      <c r="H185" s="214">
        <v>57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210</v>
      </c>
      <c r="AU185" s="220" t="s">
        <v>86</v>
      </c>
      <c r="AV185" s="13" t="s">
        <v>86</v>
      </c>
      <c r="AW185" s="13" t="s">
        <v>33</v>
      </c>
      <c r="AX185" s="13" t="s">
        <v>76</v>
      </c>
      <c r="AY185" s="220" t="s">
        <v>124</v>
      </c>
    </row>
    <row r="186" spans="2:51" s="13" customFormat="1" ht="10.2">
      <c r="B186" s="210"/>
      <c r="C186" s="211"/>
      <c r="D186" s="192" t="s">
        <v>210</v>
      </c>
      <c r="E186" s="212" t="s">
        <v>1</v>
      </c>
      <c r="F186" s="213" t="s">
        <v>244</v>
      </c>
      <c r="G186" s="211"/>
      <c r="H186" s="214">
        <v>46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210</v>
      </c>
      <c r="AU186" s="220" t="s">
        <v>86</v>
      </c>
      <c r="AV186" s="13" t="s">
        <v>86</v>
      </c>
      <c r="AW186" s="13" t="s">
        <v>33</v>
      </c>
      <c r="AX186" s="13" t="s">
        <v>76</v>
      </c>
      <c r="AY186" s="220" t="s">
        <v>124</v>
      </c>
    </row>
    <row r="187" spans="2:51" s="14" customFormat="1" ht="10.2">
      <c r="B187" s="221"/>
      <c r="C187" s="222"/>
      <c r="D187" s="192" t="s">
        <v>210</v>
      </c>
      <c r="E187" s="223" t="s">
        <v>1</v>
      </c>
      <c r="F187" s="224" t="s">
        <v>213</v>
      </c>
      <c r="G187" s="222"/>
      <c r="H187" s="225">
        <v>103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210</v>
      </c>
      <c r="AU187" s="231" t="s">
        <v>86</v>
      </c>
      <c r="AV187" s="14" t="s">
        <v>129</v>
      </c>
      <c r="AW187" s="14" t="s">
        <v>33</v>
      </c>
      <c r="AX187" s="14" t="s">
        <v>84</v>
      </c>
      <c r="AY187" s="231" t="s">
        <v>124</v>
      </c>
    </row>
    <row r="188" spans="1:65" s="2" customFormat="1" ht="16.5" customHeight="1">
      <c r="A188" s="33"/>
      <c r="B188" s="34"/>
      <c r="C188" s="178" t="s">
        <v>153</v>
      </c>
      <c r="D188" s="178" t="s">
        <v>125</v>
      </c>
      <c r="E188" s="179" t="s">
        <v>245</v>
      </c>
      <c r="F188" s="180" t="s">
        <v>246</v>
      </c>
      <c r="G188" s="181" t="s">
        <v>209</v>
      </c>
      <c r="H188" s="182">
        <v>46</v>
      </c>
      <c r="I188" s="183"/>
      <c r="J188" s="184">
        <f>ROUND(I188*H188,2)</f>
        <v>0</v>
      </c>
      <c r="K188" s="185"/>
      <c r="L188" s="38"/>
      <c r="M188" s="186" t="s">
        <v>1</v>
      </c>
      <c r="N188" s="187" t="s">
        <v>41</v>
      </c>
      <c r="O188" s="70"/>
      <c r="P188" s="188">
        <f>O188*H188</f>
        <v>0</v>
      </c>
      <c r="Q188" s="188">
        <v>0</v>
      </c>
      <c r="R188" s="188">
        <f>Q188*H188</f>
        <v>0</v>
      </c>
      <c r="S188" s="188">
        <v>0</v>
      </c>
      <c r="T188" s="18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0" t="s">
        <v>129</v>
      </c>
      <c r="AT188" s="190" t="s">
        <v>125</v>
      </c>
      <c r="AU188" s="190" t="s">
        <v>86</v>
      </c>
      <c r="AY188" s="16" t="s">
        <v>124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16" t="s">
        <v>84</v>
      </c>
      <c r="BK188" s="191">
        <f>ROUND(I188*H188,2)</f>
        <v>0</v>
      </c>
      <c r="BL188" s="16" t="s">
        <v>129</v>
      </c>
      <c r="BM188" s="190" t="s">
        <v>182</v>
      </c>
    </row>
    <row r="189" spans="1:47" s="2" customFormat="1" ht="48">
      <c r="A189" s="33"/>
      <c r="B189" s="34"/>
      <c r="C189" s="35"/>
      <c r="D189" s="192" t="s">
        <v>130</v>
      </c>
      <c r="E189" s="35"/>
      <c r="F189" s="193" t="s">
        <v>247</v>
      </c>
      <c r="G189" s="35"/>
      <c r="H189" s="35"/>
      <c r="I189" s="194"/>
      <c r="J189" s="35"/>
      <c r="K189" s="35"/>
      <c r="L189" s="38"/>
      <c r="M189" s="195"/>
      <c r="N189" s="196"/>
      <c r="O189" s="70"/>
      <c r="P189" s="70"/>
      <c r="Q189" s="70"/>
      <c r="R189" s="70"/>
      <c r="S189" s="70"/>
      <c r="T189" s="71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130</v>
      </c>
      <c r="AU189" s="16" t="s">
        <v>86</v>
      </c>
    </row>
    <row r="190" spans="2:51" s="13" customFormat="1" ht="10.2">
      <c r="B190" s="210"/>
      <c r="C190" s="211"/>
      <c r="D190" s="192" t="s">
        <v>210</v>
      </c>
      <c r="E190" s="212" t="s">
        <v>1</v>
      </c>
      <c r="F190" s="213" t="s">
        <v>244</v>
      </c>
      <c r="G190" s="211"/>
      <c r="H190" s="214">
        <v>46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210</v>
      </c>
      <c r="AU190" s="220" t="s">
        <v>86</v>
      </c>
      <c r="AV190" s="13" t="s">
        <v>86</v>
      </c>
      <c r="AW190" s="13" t="s">
        <v>33</v>
      </c>
      <c r="AX190" s="13" t="s">
        <v>76</v>
      </c>
      <c r="AY190" s="220" t="s">
        <v>124</v>
      </c>
    </row>
    <row r="191" spans="2:51" s="14" customFormat="1" ht="10.2">
      <c r="B191" s="221"/>
      <c r="C191" s="222"/>
      <c r="D191" s="192" t="s">
        <v>210</v>
      </c>
      <c r="E191" s="223" t="s">
        <v>1</v>
      </c>
      <c r="F191" s="224" t="s">
        <v>213</v>
      </c>
      <c r="G191" s="222"/>
      <c r="H191" s="225">
        <v>46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210</v>
      </c>
      <c r="AU191" s="231" t="s">
        <v>86</v>
      </c>
      <c r="AV191" s="14" t="s">
        <v>129</v>
      </c>
      <c r="AW191" s="14" t="s">
        <v>33</v>
      </c>
      <c r="AX191" s="14" t="s">
        <v>84</v>
      </c>
      <c r="AY191" s="231" t="s">
        <v>124</v>
      </c>
    </row>
    <row r="192" spans="1:65" s="2" customFormat="1" ht="33" customHeight="1">
      <c r="A192" s="33"/>
      <c r="B192" s="34"/>
      <c r="C192" s="178" t="s">
        <v>184</v>
      </c>
      <c r="D192" s="178" t="s">
        <v>125</v>
      </c>
      <c r="E192" s="179" t="s">
        <v>248</v>
      </c>
      <c r="F192" s="180" t="s">
        <v>249</v>
      </c>
      <c r="G192" s="181" t="s">
        <v>209</v>
      </c>
      <c r="H192" s="182">
        <v>76.185</v>
      </c>
      <c r="I192" s="183"/>
      <c r="J192" s="184">
        <f>ROUND(I192*H192,2)</f>
        <v>0</v>
      </c>
      <c r="K192" s="185"/>
      <c r="L192" s="38"/>
      <c r="M192" s="186" t="s">
        <v>1</v>
      </c>
      <c r="N192" s="187" t="s">
        <v>41</v>
      </c>
      <c r="O192" s="70"/>
      <c r="P192" s="188">
        <f>O192*H192</f>
        <v>0</v>
      </c>
      <c r="Q192" s="188">
        <v>0</v>
      </c>
      <c r="R192" s="188">
        <f>Q192*H192</f>
        <v>0</v>
      </c>
      <c r="S192" s="188">
        <v>0</v>
      </c>
      <c r="T192" s="18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0" t="s">
        <v>129</v>
      </c>
      <c r="AT192" s="190" t="s">
        <v>125</v>
      </c>
      <c r="AU192" s="190" t="s">
        <v>86</v>
      </c>
      <c r="AY192" s="16" t="s">
        <v>124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16" t="s">
        <v>84</v>
      </c>
      <c r="BK192" s="191">
        <f>ROUND(I192*H192,2)</f>
        <v>0</v>
      </c>
      <c r="BL192" s="16" t="s">
        <v>129</v>
      </c>
      <c r="BM192" s="190" t="s">
        <v>187</v>
      </c>
    </row>
    <row r="193" spans="2:51" s="13" customFormat="1" ht="10.2">
      <c r="B193" s="210"/>
      <c r="C193" s="211"/>
      <c r="D193" s="192" t="s">
        <v>210</v>
      </c>
      <c r="E193" s="212" t="s">
        <v>1</v>
      </c>
      <c r="F193" s="213" t="s">
        <v>250</v>
      </c>
      <c r="G193" s="211"/>
      <c r="H193" s="214">
        <v>35.625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210</v>
      </c>
      <c r="AU193" s="220" t="s">
        <v>86</v>
      </c>
      <c r="AV193" s="13" t="s">
        <v>86</v>
      </c>
      <c r="AW193" s="13" t="s">
        <v>33</v>
      </c>
      <c r="AX193" s="13" t="s">
        <v>76</v>
      </c>
      <c r="AY193" s="220" t="s">
        <v>124</v>
      </c>
    </row>
    <row r="194" spans="2:51" s="13" customFormat="1" ht="10.2">
      <c r="B194" s="210"/>
      <c r="C194" s="211"/>
      <c r="D194" s="192" t="s">
        <v>210</v>
      </c>
      <c r="E194" s="212" t="s">
        <v>1</v>
      </c>
      <c r="F194" s="213" t="s">
        <v>251</v>
      </c>
      <c r="G194" s="211"/>
      <c r="H194" s="214">
        <v>40.56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210</v>
      </c>
      <c r="AU194" s="220" t="s">
        <v>86</v>
      </c>
      <c r="AV194" s="13" t="s">
        <v>86</v>
      </c>
      <c r="AW194" s="13" t="s">
        <v>33</v>
      </c>
      <c r="AX194" s="13" t="s">
        <v>76</v>
      </c>
      <c r="AY194" s="220" t="s">
        <v>124</v>
      </c>
    </row>
    <row r="195" spans="2:51" s="14" customFormat="1" ht="10.2">
      <c r="B195" s="221"/>
      <c r="C195" s="222"/>
      <c r="D195" s="192" t="s">
        <v>210</v>
      </c>
      <c r="E195" s="223" t="s">
        <v>1</v>
      </c>
      <c r="F195" s="224" t="s">
        <v>213</v>
      </c>
      <c r="G195" s="222"/>
      <c r="H195" s="225">
        <v>76.185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210</v>
      </c>
      <c r="AU195" s="231" t="s">
        <v>86</v>
      </c>
      <c r="AV195" s="14" t="s">
        <v>129</v>
      </c>
      <c r="AW195" s="14" t="s">
        <v>33</v>
      </c>
      <c r="AX195" s="14" t="s">
        <v>84</v>
      </c>
      <c r="AY195" s="231" t="s">
        <v>124</v>
      </c>
    </row>
    <row r="196" spans="1:65" s="2" customFormat="1" ht="16.5" customHeight="1">
      <c r="A196" s="33"/>
      <c r="B196" s="34"/>
      <c r="C196" s="178" t="s">
        <v>157</v>
      </c>
      <c r="D196" s="178" t="s">
        <v>125</v>
      </c>
      <c r="E196" s="179" t="s">
        <v>252</v>
      </c>
      <c r="F196" s="180" t="s">
        <v>253</v>
      </c>
      <c r="G196" s="181" t="s">
        <v>209</v>
      </c>
      <c r="H196" s="182">
        <v>96.465</v>
      </c>
      <c r="I196" s="183"/>
      <c r="J196" s="184">
        <f>ROUND(I196*H196,2)</f>
        <v>0</v>
      </c>
      <c r="K196" s="185"/>
      <c r="L196" s="38"/>
      <c r="M196" s="186" t="s">
        <v>1</v>
      </c>
      <c r="N196" s="187" t="s">
        <v>41</v>
      </c>
      <c r="O196" s="70"/>
      <c r="P196" s="188">
        <f>O196*H196</f>
        <v>0</v>
      </c>
      <c r="Q196" s="188">
        <v>0</v>
      </c>
      <c r="R196" s="188">
        <f>Q196*H196</f>
        <v>0</v>
      </c>
      <c r="S196" s="188">
        <v>0</v>
      </c>
      <c r="T196" s="18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0" t="s">
        <v>129</v>
      </c>
      <c r="AT196" s="190" t="s">
        <v>125</v>
      </c>
      <c r="AU196" s="190" t="s">
        <v>86</v>
      </c>
      <c r="AY196" s="16" t="s">
        <v>124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16" t="s">
        <v>84</v>
      </c>
      <c r="BK196" s="191">
        <f>ROUND(I196*H196,2)</f>
        <v>0</v>
      </c>
      <c r="BL196" s="16" t="s">
        <v>129</v>
      </c>
      <c r="BM196" s="190" t="s">
        <v>191</v>
      </c>
    </row>
    <row r="197" spans="1:47" s="2" customFormat="1" ht="48">
      <c r="A197" s="33"/>
      <c r="B197" s="34"/>
      <c r="C197" s="35"/>
      <c r="D197" s="192" t="s">
        <v>130</v>
      </c>
      <c r="E197" s="35"/>
      <c r="F197" s="193" t="s">
        <v>254</v>
      </c>
      <c r="G197" s="35"/>
      <c r="H197" s="35"/>
      <c r="I197" s="194"/>
      <c r="J197" s="35"/>
      <c r="K197" s="35"/>
      <c r="L197" s="38"/>
      <c r="M197" s="195"/>
      <c r="N197" s="196"/>
      <c r="O197" s="70"/>
      <c r="P197" s="70"/>
      <c r="Q197" s="70"/>
      <c r="R197" s="70"/>
      <c r="S197" s="70"/>
      <c r="T197" s="71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130</v>
      </c>
      <c r="AU197" s="16" t="s">
        <v>86</v>
      </c>
    </row>
    <row r="198" spans="2:51" s="13" customFormat="1" ht="10.2">
      <c r="B198" s="210"/>
      <c r="C198" s="211"/>
      <c r="D198" s="192" t="s">
        <v>210</v>
      </c>
      <c r="E198" s="212" t="s">
        <v>1</v>
      </c>
      <c r="F198" s="213" t="s">
        <v>250</v>
      </c>
      <c r="G198" s="211"/>
      <c r="H198" s="214">
        <v>35.625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210</v>
      </c>
      <c r="AU198" s="220" t="s">
        <v>86</v>
      </c>
      <c r="AV198" s="13" t="s">
        <v>86</v>
      </c>
      <c r="AW198" s="13" t="s">
        <v>33</v>
      </c>
      <c r="AX198" s="13" t="s">
        <v>76</v>
      </c>
      <c r="AY198" s="220" t="s">
        <v>124</v>
      </c>
    </row>
    <row r="199" spans="2:51" s="13" customFormat="1" ht="10.2">
      <c r="B199" s="210"/>
      <c r="C199" s="211"/>
      <c r="D199" s="192" t="s">
        <v>210</v>
      </c>
      <c r="E199" s="212" t="s">
        <v>1</v>
      </c>
      <c r="F199" s="213" t="s">
        <v>255</v>
      </c>
      <c r="G199" s="211"/>
      <c r="H199" s="214">
        <v>60.84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210</v>
      </c>
      <c r="AU199" s="220" t="s">
        <v>86</v>
      </c>
      <c r="AV199" s="13" t="s">
        <v>86</v>
      </c>
      <c r="AW199" s="13" t="s">
        <v>33</v>
      </c>
      <c r="AX199" s="13" t="s">
        <v>76</v>
      </c>
      <c r="AY199" s="220" t="s">
        <v>124</v>
      </c>
    </row>
    <row r="200" spans="2:51" s="14" customFormat="1" ht="10.2">
      <c r="B200" s="221"/>
      <c r="C200" s="222"/>
      <c r="D200" s="192" t="s">
        <v>210</v>
      </c>
      <c r="E200" s="223" t="s">
        <v>1</v>
      </c>
      <c r="F200" s="224" t="s">
        <v>213</v>
      </c>
      <c r="G200" s="222"/>
      <c r="H200" s="225">
        <v>96.465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210</v>
      </c>
      <c r="AU200" s="231" t="s">
        <v>86</v>
      </c>
      <c r="AV200" s="14" t="s">
        <v>129</v>
      </c>
      <c r="AW200" s="14" t="s">
        <v>33</v>
      </c>
      <c r="AX200" s="14" t="s">
        <v>84</v>
      </c>
      <c r="AY200" s="231" t="s">
        <v>124</v>
      </c>
    </row>
    <row r="201" spans="2:63" s="11" customFormat="1" ht="22.8" customHeight="1">
      <c r="B201" s="164"/>
      <c r="C201" s="165"/>
      <c r="D201" s="166" t="s">
        <v>75</v>
      </c>
      <c r="E201" s="208" t="s">
        <v>256</v>
      </c>
      <c r="F201" s="208" t="s">
        <v>257</v>
      </c>
      <c r="G201" s="165"/>
      <c r="H201" s="165"/>
      <c r="I201" s="168"/>
      <c r="J201" s="209">
        <f>BK201</f>
        <v>0</v>
      </c>
      <c r="K201" s="165"/>
      <c r="L201" s="170"/>
      <c r="M201" s="171"/>
      <c r="N201" s="172"/>
      <c r="O201" s="172"/>
      <c r="P201" s="173">
        <f>P202</f>
        <v>0</v>
      </c>
      <c r="Q201" s="172"/>
      <c r="R201" s="173">
        <f>R202</f>
        <v>0</v>
      </c>
      <c r="S201" s="172"/>
      <c r="T201" s="174">
        <f>T202</f>
        <v>0</v>
      </c>
      <c r="AR201" s="175" t="s">
        <v>84</v>
      </c>
      <c r="AT201" s="176" t="s">
        <v>75</v>
      </c>
      <c r="AU201" s="176" t="s">
        <v>84</v>
      </c>
      <c r="AY201" s="175" t="s">
        <v>124</v>
      </c>
      <c r="BK201" s="177">
        <f>BK202</f>
        <v>0</v>
      </c>
    </row>
    <row r="202" spans="1:65" s="2" customFormat="1" ht="21.75" customHeight="1">
      <c r="A202" s="33"/>
      <c r="B202" s="34"/>
      <c r="C202" s="178" t="s">
        <v>258</v>
      </c>
      <c r="D202" s="178" t="s">
        <v>125</v>
      </c>
      <c r="E202" s="179" t="s">
        <v>259</v>
      </c>
      <c r="F202" s="180" t="s">
        <v>260</v>
      </c>
      <c r="G202" s="181" t="s">
        <v>232</v>
      </c>
      <c r="H202" s="182">
        <v>564.087</v>
      </c>
      <c r="I202" s="183"/>
      <c r="J202" s="184">
        <f>ROUND(I202*H202,2)</f>
        <v>0</v>
      </c>
      <c r="K202" s="185"/>
      <c r="L202" s="38"/>
      <c r="M202" s="197" t="s">
        <v>1</v>
      </c>
      <c r="N202" s="198" t="s">
        <v>41</v>
      </c>
      <c r="O202" s="199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0" t="s">
        <v>129</v>
      </c>
      <c r="AT202" s="190" t="s">
        <v>125</v>
      </c>
      <c r="AU202" s="190" t="s">
        <v>86</v>
      </c>
      <c r="AY202" s="16" t="s">
        <v>124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16" t="s">
        <v>84</v>
      </c>
      <c r="BK202" s="191">
        <f>ROUND(I202*H202,2)</f>
        <v>0</v>
      </c>
      <c r="BL202" s="16" t="s">
        <v>129</v>
      </c>
      <c r="BM202" s="190" t="s">
        <v>261</v>
      </c>
    </row>
    <row r="203" spans="1:31" s="2" customFormat="1" ht="6.9" customHeight="1">
      <c r="A203" s="33"/>
      <c r="B203" s="53"/>
      <c r="C203" s="54"/>
      <c r="D203" s="54"/>
      <c r="E203" s="54"/>
      <c r="F203" s="54"/>
      <c r="G203" s="54"/>
      <c r="H203" s="54"/>
      <c r="I203" s="54"/>
      <c r="J203" s="54"/>
      <c r="K203" s="54"/>
      <c r="L203" s="38"/>
      <c r="M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</sheetData>
  <sheetProtection algorithmName="SHA-512" hashValue="ssyzdEER9nvWk+UVlvVipFGcHyr3nsNjMjZIOUQ5uWqwC6xCTcMquUu+z0BUEXZEDpvRwx0ybWxmGjZDcBahKw==" saltValue="CoOAMveX4+MLLWl3YrF6eR0OjZH5YPXY14cElw4iTdHe8zaf/RvvQoloadyKV1OER3e1e9KoFnnVy7PMdLe0HA==" spinCount="100000" sheet="1" objects="1" scenarios="1" formatColumns="0" formatRows="0" autoFilter="0"/>
  <autoFilter ref="C120:K20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6" t="s">
        <v>92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86</v>
      </c>
    </row>
    <row r="4" spans="2:46" s="1" customFormat="1" ht="24.9" customHeight="1">
      <c r="B4" s="19"/>
      <c r="D4" s="109" t="s">
        <v>99</v>
      </c>
      <c r="L4" s="19"/>
      <c r="M4" s="110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73" t="str">
        <f>'Rekapitulace stavby'!K6</f>
        <v>Vsetínská Bečva, Pržno - Vsetín - Huslenky, oprava toku_1_cast</v>
      </c>
      <c r="F7" s="274"/>
      <c r="G7" s="274"/>
      <c r="H7" s="274"/>
      <c r="L7" s="19"/>
    </row>
    <row r="8" spans="1:31" s="2" customFormat="1" ht="12" customHeight="1">
      <c r="A8" s="33"/>
      <c r="B8" s="38"/>
      <c r="C8" s="33"/>
      <c r="D8" s="111" t="s">
        <v>100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75" t="s">
        <v>262</v>
      </c>
      <c r="F9" s="276"/>
      <c r="G9" s="276"/>
      <c r="H9" s="276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19. 4. 2024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>70890013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>Povodí Moravy, s.p.</v>
      </c>
      <c r="F15" s="33"/>
      <c r="G15" s="33"/>
      <c r="H15" s="33"/>
      <c r="I15" s="111" t="s">
        <v>28</v>
      </c>
      <c r="J15" s="112" t="str">
        <f>IF('Rekapitulace stavby'!AN11="","",'Rekapitulace stavby'!AN11)</f>
        <v>CZ70890013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30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77" t="str">
        <f>'Rekapitulace stavby'!E14</f>
        <v>Vyplň údaj</v>
      </c>
      <c r="F18" s="278"/>
      <c r="G18" s="278"/>
      <c r="H18" s="278"/>
      <c r="I18" s="111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32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28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34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28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35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79" t="s">
        <v>1</v>
      </c>
      <c r="F27" s="279"/>
      <c r="G27" s="279"/>
      <c r="H27" s="279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36</v>
      </c>
      <c r="E30" s="33"/>
      <c r="F30" s="33"/>
      <c r="G30" s="33"/>
      <c r="H30" s="33"/>
      <c r="I30" s="33"/>
      <c r="J30" s="119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38</v>
      </c>
      <c r="G32" s="33"/>
      <c r="H32" s="33"/>
      <c r="I32" s="120" t="s">
        <v>37</v>
      </c>
      <c r="J32" s="120" t="s">
        <v>39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1" t="s">
        <v>40</v>
      </c>
      <c r="E33" s="111" t="s">
        <v>41</v>
      </c>
      <c r="F33" s="122">
        <f>ROUND((SUM(BE121:BE202)),2)</f>
        <v>0</v>
      </c>
      <c r="G33" s="33"/>
      <c r="H33" s="33"/>
      <c r="I33" s="123">
        <v>0.21</v>
      </c>
      <c r="J33" s="122">
        <f>ROUND(((SUM(BE121:BE202))*I33),2)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1" t="s">
        <v>42</v>
      </c>
      <c r="F34" s="122">
        <f>ROUND((SUM(BF121:BF202)),2)</f>
        <v>0</v>
      </c>
      <c r="G34" s="33"/>
      <c r="H34" s="33"/>
      <c r="I34" s="123">
        <v>0.12</v>
      </c>
      <c r="J34" s="122">
        <f>ROUND(((SUM(BF121:BF202))*I34),2)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1" t="s">
        <v>43</v>
      </c>
      <c r="F35" s="122">
        <f>ROUND((SUM(BG121:BG202)),2)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1" t="s">
        <v>44</v>
      </c>
      <c r="F36" s="122">
        <f>ROUND((SUM(BH121:BH202)),2)</f>
        <v>0</v>
      </c>
      <c r="G36" s="33"/>
      <c r="H36" s="33"/>
      <c r="I36" s="123">
        <v>0.12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1" t="s">
        <v>45</v>
      </c>
      <c r="F37" s="122">
        <f>ROUND((SUM(BI121:BI202)),2)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46</v>
      </c>
      <c r="E39" s="126"/>
      <c r="F39" s="126"/>
      <c r="G39" s="127" t="s">
        <v>47</v>
      </c>
      <c r="H39" s="128" t="s">
        <v>48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0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50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33"/>
      <c r="B61" s="38"/>
      <c r="C61" s="33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33"/>
      <c r="B65" s="38"/>
      <c r="C65" s="33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33"/>
      <c r="B76" s="38"/>
      <c r="C76" s="33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Vsetínská Bečva, Pržno - Vsetín - Huslenky, oprava toku_1_cast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32" t="str">
        <f>E9</f>
        <v>02 - SO 012 - Ř.KM 12,868...</v>
      </c>
      <c r="F87" s="282"/>
      <c r="G87" s="282"/>
      <c r="H87" s="282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19. 4. 2024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>Povodí Moravy, s.p.</v>
      </c>
      <c r="G91" s="35"/>
      <c r="H91" s="35"/>
      <c r="I91" s="28" t="s">
        <v>32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30</v>
      </c>
      <c r="D92" s="35"/>
      <c r="E92" s="35"/>
      <c r="F92" s="26" t="str">
        <f>IF(E18="","",E18)</f>
        <v>Vyplň údaj</v>
      </c>
      <c r="G92" s="35"/>
      <c r="H92" s="35"/>
      <c r="I92" s="28" t="s">
        <v>34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103</v>
      </c>
      <c r="D94" s="143"/>
      <c r="E94" s="143"/>
      <c r="F94" s="143"/>
      <c r="G94" s="143"/>
      <c r="H94" s="143"/>
      <c r="I94" s="143"/>
      <c r="J94" s="144" t="s">
        <v>104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45" t="s">
        <v>105</v>
      </c>
      <c r="D96" s="35"/>
      <c r="E96" s="35"/>
      <c r="F96" s="35"/>
      <c r="G96" s="35"/>
      <c r="H96" s="35"/>
      <c r="I96" s="35"/>
      <c r="J96" s="83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106</v>
      </c>
    </row>
    <row r="97" spans="2:12" s="9" customFormat="1" ht="24.9" customHeight="1">
      <c r="B97" s="146"/>
      <c r="C97" s="147"/>
      <c r="D97" s="148" t="s">
        <v>193</v>
      </c>
      <c r="E97" s="149"/>
      <c r="F97" s="149"/>
      <c r="G97" s="149"/>
      <c r="H97" s="149"/>
      <c r="I97" s="149"/>
      <c r="J97" s="150">
        <f>J122</f>
        <v>0</v>
      </c>
      <c r="K97" s="147"/>
      <c r="L97" s="151"/>
    </row>
    <row r="98" spans="2:12" s="12" customFormat="1" ht="19.95" customHeight="1">
      <c r="B98" s="202"/>
      <c r="C98" s="203"/>
      <c r="D98" s="204" t="s">
        <v>194</v>
      </c>
      <c r="E98" s="205"/>
      <c r="F98" s="205"/>
      <c r="G98" s="205"/>
      <c r="H98" s="205"/>
      <c r="I98" s="205"/>
      <c r="J98" s="206">
        <f>J123</f>
        <v>0</v>
      </c>
      <c r="K98" s="203"/>
      <c r="L98" s="207"/>
    </row>
    <row r="99" spans="2:12" s="12" customFormat="1" ht="19.95" customHeight="1">
      <c r="B99" s="202"/>
      <c r="C99" s="203"/>
      <c r="D99" s="204" t="s">
        <v>195</v>
      </c>
      <c r="E99" s="205"/>
      <c r="F99" s="205"/>
      <c r="G99" s="205"/>
      <c r="H99" s="205"/>
      <c r="I99" s="205"/>
      <c r="J99" s="206">
        <f>J126</f>
        <v>0</v>
      </c>
      <c r="K99" s="203"/>
      <c r="L99" s="207"/>
    </row>
    <row r="100" spans="2:12" s="12" customFormat="1" ht="19.95" customHeight="1">
      <c r="B100" s="202"/>
      <c r="C100" s="203"/>
      <c r="D100" s="204" t="s">
        <v>196</v>
      </c>
      <c r="E100" s="205"/>
      <c r="F100" s="205"/>
      <c r="G100" s="205"/>
      <c r="H100" s="205"/>
      <c r="I100" s="205"/>
      <c r="J100" s="206">
        <f>J179</f>
        <v>0</v>
      </c>
      <c r="K100" s="203"/>
      <c r="L100" s="207"/>
    </row>
    <row r="101" spans="2:12" s="12" customFormat="1" ht="19.95" customHeight="1">
      <c r="B101" s="202"/>
      <c r="C101" s="203"/>
      <c r="D101" s="204" t="s">
        <v>197</v>
      </c>
      <c r="E101" s="205"/>
      <c r="F101" s="205"/>
      <c r="G101" s="205"/>
      <c r="H101" s="205"/>
      <c r="I101" s="205"/>
      <c r="J101" s="206">
        <f>J201</f>
        <v>0</v>
      </c>
      <c r="K101" s="203"/>
      <c r="L101" s="207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" customHeight="1">
      <c r="A108" s="33"/>
      <c r="B108" s="34"/>
      <c r="C108" s="22" t="s">
        <v>108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5"/>
      <c r="D111" s="35"/>
      <c r="E111" s="280" t="str">
        <f>E7</f>
        <v>Vsetínská Bečva, Pržno - Vsetín - Huslenky, oprava toku_1_cast</v>
      </c>
      <c r="F111" s="281"/>
      <c r="G111" s="281"/>
      <c r="H111" s="281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100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32" t="str">
        <f>E9</f>
        <v>02 - SO 012 - Ř.KM 12,868...</v>
      </c>
      <c r="F113" s="282"/>
      <c r="G113" s="282"/>
      <c r="H113" s="282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20</v>
      </c>
      <c r="D115" s="35"/>
      <c r="E115" s="35"/>
      <c r="F115" s="26" t="str">
        <f>F12</f>
        <v xml:space="preserve"> </v>
      </c>
      <c r="G115" s="35"/>
      <c r="H115" s="35"/>
      <c r="I115" s="28" t="s">
        <v>22</v>
      </c>
      <c r="J115" s="65" t="str">
        <f>IF(J12="","",J12)</f>
        <v>19. 4. 2024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15" customHeight="1">
      <c r="A117" s="33"/>
      <c r="B117" s="34"/>
      <c r="C117" s="28" t="s">
        <v>24</v>
      </c>
      <c r="D117" s="35"/>
      <c r="E117" s="35"/>
      <c r="F117" s="26" t="str">
        <f>E15</f>
        <v>Povodí Moravy, s.p.</v>
      </c>
      <c r="G117" s="35"/>
      <c r="H117" s="35"/>
      <c r="I117" s="28" t="s">
        <v>32</v>
      </c>
      <c r="J117" s="31" t="str">
        <f>E21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15" customHeight="1">
      <c r="A118" s="33"/>
      <c r="B118" s="34"/>
      <c r="C118" s="28" t="s">
        <v>30</v>
      </c>
      <c r="D118" s="35"/>
      <c r="E118" s="35"/>
      <c r="F118" s="26" t="str">
        <f>IF(E18="","",E18)</f>
        <v>Vyplň údaj</v>
      </c>
      <c r="G118" s="35"/>
      <c r="H118" s="35"/>
      <c r="I118" s="28" t="s">
        <v>34</v>
      </c>
      <c r="J118" s="31" t="str">
        <f>E24</f>
        <v xml:space="preserve"> 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0" customFormat="1" ht="29.25" customHeight="1">
      <c r="A120" s="152"/>
      <c r="B120" s="153"/>
      <c r="C120" s="154" t="s">
        <v>109</v>
      </c>
      <c r="D120" s="155" t="s">
        <v>61</v>
      </c>
      <c r="E120" s="155" t="s">
        <v>57</v>
      </c>
      <c r="F120" s="155" t="s">
        <v>58</v>
      </c>
      <c r="G120" s="155" t="s">
        <v>110</v>
      </c>
      <c r="H120" s="155" t="s">
        <v>111</v>
      </c>
      <c r="I120" s="155" t="s">
        <v>112</v>
      </c>
      <c r="J120" s="156" t="s">
        <v>104</v>
      </c>
      <c r="K120" s="157" t="s">
        <v>113</v>
      </c>
      <c r="L120" s="158"/>
      <c r="M120" s="74" t="s">
        <v>1</v>
      </c>
      <c r="N120" s="75" t="s">
        <v>40</v>
      </c>
      <c r="O120" s="75" t="s">
        <v>114</v>
      </c>
      <c r="P120" s="75" t="s">
        <v>115</v>
      </c>
      <c r="Q120" s="75" t="s">
        <v>116</v>
      </c>
      <c r="R120" s="75" t="s">
        <v>117</v>
      </c>
      <c r="S120" s="75" t="s">
        <v>118</v>
      </c>
      <c r="T120" s="76" t="s">
        <v>119</v>
      </c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</row>
    <row r="121" spans="1:63" s="2" customFormat="1" ht="22.8" customHeight="1">
      <c r="A121" s="33"/>
      <c r="B121" s="34"/>
      <c r="C121" s="81" t="s">
        <v>120</v>
      </c>
      <c r="D121" s="35"/>
      <c r="E121" s="35"/>
      <c r="F121" s="35"/>
      <c r="G121" s="35"/>
      <c r="H121" s="35"/>
      <c r="I121" s="35"/>
      <c r="J121" s="159">
        <f>BK121</f>
        <v>0</v>
      </c>
      <c r="K121" s="35"/>
      <c r="L121" s="38"/>
      <c r="M121" s="77"/>
      <c r="N121" s="160"/>
      <c r="O121" s="78"/>
      <c r="P121" s="161">
        <f>P122</f>
        <v>0</v>
      </c>
      <c r="Q121" s="78"/>
      <c r="R121" s="161">
        <f>R122</f>
        <v>0</v>
      </c>
      <c r="S121" s="78"/>
      <c r="T121" s="162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75</v>
      </c>
      <c r="AU121" s="16" t="s">
        <v>106</v>
      </c>
      <c r="BK121" s="163">
        <f>BK122</f>
        <v>0</v>
      </c>
    </row>
    <row r="122" spans="2:63" s="11" customFormat="1" ht="25.95" customHeight="1">
      <c r="B122" s="164"/>
      <c r="C122" s="165"/>
      <c r="D122" s="166" t="s">
        <v>75</v>
      </c>
      <c r="E122" s="167" t="s">
        <v>198</v>
      </c>
      <c r="F122" s="167" t="s">
        <v>199</v>
      </c>
      <c r="G122" s="165"/>
      <c r="H122" s="165"/>
      <c r="I122" s="168"/>
      <c r="J122" s="169">
        <f>BK122</f>
        <v>0</v>
      </c>
      <c r="K122" s="165"/>
      <c r="L122" s="170"/>
      <c r="M122" s="171"/>
      <c r="N122" s="172"/>
      <c r="O122" s="172"/>
      <c r="P122" s="173">
        <f>P123+P126+P179+P201</f>
        <v>0</v>
      </c>
      <c r="Q122" s="172"/>
      <c r="R122" s="173">
        <f>R123+R126+R179+R201</f>
        <v>0</v>
      </c>
      <c r="S122" s="172"/>
      <c r="T122" s="174">
        <f>T123+T126+T179+T201</f>
        <v>0</v>
      </c>
      <c r="AR122" s="175" t="s">
        <v>84</v>
      </c>
      <c r="AT122" s="176" t="s">
        <v>75</v>
      </c>
      <c r="AU122" s="176" t="s">
        <v>76</v>
      </c>
      <c r="AY122" s="175" t="s">
        <v>124</v>
      </c>
      <c r="BK122" s="177">
        <f>BK123+BK126+BK179+BK201</f>
        <v>0</v>
      </c>
    </row>
    <row r="123" spans="2:63" s="11" customFormat="1" ht="22.8" customHeight="1">
      <c r="B123" s="164"/>
      <c r="C123" s="165"/>
      <c r="D123" s="166" t="s">
        <v>75</v>
      </c>
      <c r="E123" s="208" t="s">
        <v>121</v>
      </c>
      <c r="F123" s="208" t="s">
        <v>122</v>
      </c>
      <c r="G123" s="165"/>
      <c r="H123" s="165"/>
      <c r="I123" s="168"/>
      <c r="J123" s="209">
        <f>BK123</f>
        <v>0</v>
      </c>
      <c r="K123" s="165"/>
      <c r="L123" s="170"/>
      <c r="M123" s="171"/>
      <c r="N123" s="172"/>
      <c r="O123" s="172"/>
      <c r="P123" s="173">
        <f>SUM(P124:P125)</f>
        <v>0</v>
      </c>
      <c r="Q123" s="172"/>
      <c r="R123" s="173">
        <f>SUM(R124:R125)</f>
        <v>0</v>
      </c>
      <c r="S123" s="172"/>
      <c r="T123" s="174">
        <f>SUM(T124:T125)</f>
        <v>0</v>
      </c>
      <c r="AR123" s="175" t="s">
        <v>123</v>
      </c>
      <c r="AT123" s="176" t="s">
        <v>75</v>
      </c>
      <c r="AU123" s="176" t="s">
        <v>84</v>
      </c>
      <c r="AY123" s="175" t="s">
        <v>124</v>
      </c>
      <c r="BK123" s="177">
        <f>SUM(BK124:BK125)</f>
        <v>0</v>
      </c>
    </row>
    <row r="124" spans="1:65" s="2" customFormat="1" ht="21.75" customHeight="1">
      <c r="A124" s="33"/>
      <c r="B124" s="34"/>
      <c r="C124" s="178" t="s">
        <v>84</v>
      </c>
      <c r="D124" s="178" t="s">
        <v>125</v>
      </c>
      <c r="E124" s="179" t="s">
        <v>200</v>
      </c>
      <c r="F124" s="180" t="s">
        <v>201</v>
      </c>
      <c r="G124" s="181" t="s">
        <v>128</v>
      </c>
      <c r="H124" s="182">
        <v>1</v>
      </c>
      <c r="I124" s="183"/>
      <c r="J124" s="184">
        <f>ROUND(I124*H124,2)</f>
        <v>0</v>
      </c>
      <c r="K124" s="185"/>
      <c r="L124" s="38"/>
      <c r="M124" s="186" t="s">
        <v>1</v>
      </c>
      <c r="N124" s="187" t="s">
        <v>41</v>
      </c>
      <c r="O124" s="70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0" t="s">
        <v>129</v>
      </c>
      <c r="AT124" s="190" t="s">
        <v>125</v>
      </c>
      <c r="AU124" s="190" t="s">
        <v>86</v>
      </c>
      <c r="AY124" s="16" t="s">
        <v>124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6" t="s">
        <v>84</v>
      </c>
      <c r="BK124" s="191">
        <f>ROUND(I124*H124,2)</f>
        <v>0</v>
      </c>
      <c r="BL124" s="16" t="s">
        <v>129</v>
      </c>
      <c r="BM124" s="190" t="s">
        <v>86</v>
      </c>
    </row>
    <row r="125" spans="1:47" s="2" customFormat="1" ht="28.8">
      <c r="A125" s="33"/>
      <c r="B125" s="34"/>
      <c r="C125" s="35"/>
      <c r="D125" s="192" t="s">
        <v>130</v>
      </c>
      <c r="E125" s="35"/>
      <c r="F125" s="193" t="s">
        <v>263</v>
      </c>
      <c r="G125" s="35"/>
      <c r="H125" s="35"/>
      <c r="I125" s="194"/>
      <c r="J125" s="35"/>
      <c r="K125" s="35"/>
      <c r="L125" s="38"/>
      <c r="M125" s="195"/>
      <c r="N125" s="196"/>
      <c r="O125" s="70"/>
      <c r="P125" s="70"/>
      <c r="Q125" s="70"/>
      <c r="R125" s="70"/>
      <c r="S125" s="70"/>
      <c r="T125" s="71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130</v>
      </c>
      <c r="AU125" s="16" t="s">
        <v>86</v>
      </c>
    </row>
    <row r="126" spans="2:63" s="11" customFormat="1" ht="22.8" customHeight="1">
      <c r="B126" s="164"/>
      <c r="C126" s="165"/>
      <c r="D126" s="166" t="s">
        <v>75</v>
      </c>
      <c r="E126" s="208" t="s">
        <v>84</v>
      </c>
      <c r="F126" s="208" t="s">
        <v>203</v>
      </c>
      <c r="G126" s="165"/>
      <c r="H126" s="165"/>
      <c r="I126" s="168"/>
      <c r="J126" s="209">
        <f>BK126</f>
        <v>0</v>
      </c>
      <c r="K126" s="165"/>
      <c r="L126" s="170"/>
      <c r="M126" s="171"/>
      <c r="N126" s="172"/>
      <c r="O126" s="172"/>
      <c r="P126" s="173">
        <f>SUM(P127:P178)</f>
        <v>0</v>
      </c>
      <c r="Q126" s="172"/>
      <c r="R126" s="173">
        <f>SUM(R127:R178)</f>
        <v>0</v>
      </c>
      <c r="S126" s="172"/>
      <c r="T126" s="174">
        <f>SUM(T127:T178)</f>
        <v>0</v>
      </c>
      <c r="AR126" s="175" t="s">
        <v>84</v>
      </c>
      <c r="AT126" s="176" t="s">
        <v>75</v>
      </c>
      <c r="AU126" s="176" t="s">
        <v>84</v>
      </c>
      <c r="AY126" s="175" t="s">
        <v>124</v>
      </c>
      <c r="BK126" s="177">
        <f>SUM(BK127:BK178)</f>
        <v>0</v>
      </c>
    </row>
    <row r="127" spans="1:65" s="2" customFormat="1" ht="24.15" customHeight="1">
      <c r="A127" s="33"/>
      <c r="B127" s="34"/>
      <c r="C127" s="178" t="s">
        <v>86</v>
      </c>
      <c r="D127" s="178" t="s">
        <v>125</v>
      </c>
      <c r="E127" s="179" t="s">
        <v>204</v>
      </c>
      <c r="F127" s="180" t="s">
        <v>205</v>
      </c>
      <c r="G127" s="181" t="s">
        <v>128</v>
      </c>
      <c r="H127" s="182">
        <v>1</v>
      </c>
      <c r="I127" s="183"/>
      <c r="J127" s="184">
        <f>ROUND(I127*H127,2)</f>
        <v>0</v>
      </c>
      <c r="K127" s="185"/>
      <c r="L127" s="38"/>
      <c r="M127" s="186" t="s">
        <v>1</v>
      </c>
      <c r="N127" s="187" t="s">
        <v>41</v>
      </c>
      <c r="O127" s="70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0" t="s">
        <v>129</v>
      </c>
      <c r="AT127" s="190" t="s">
        <v>125</v>
      </c>
      <c r="AU127" s="190" t="s">
        <v>86</v>
      </c>
      <c r="AY127" s="16" t="s">
        <v>124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6" t="s">
        <v>84</v>
      </c>
      <c r="BK127" s="191">
        <f>ROUND(I127*H127,2)</f>
        <v>0</v>
      </c>
      <c r="BL127" s="16" t="s">
        <v>129</v>
      </c>
      <c r="BM127" s="190" t="s">
        <v>129</v>
      </c>
    </row>
    <row r="128" spans="1:47" s="2" customFormat="1" ht="28.8">
      <c r="A128" s="33"/>
      <c r="B128" s="34"/>
      <c r="C128" s="35"/>
      <c r="D128" s="192" t="s">
        <v>130</v>
      </c>
      <c r="E128" s="35"/>
      <c r="F128" s="193" t="s">
        <v>206</v>
      </c>
      <c r="G128" s="35"/>
      <c r="H128" s="35"/>
      <c r="I128" s="194"/>
      <c r="J128" s="35"/>
      <c r="K128" s="35"/>
      <c r="L128" s="38"/>
      <c r="M128" s="195"/>
      <c r="N128" s="196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130</v>
      </c>
      <c r="AU128" s="16" t="s">
        <v>86</v>
      </c>
    </row>
    <row r="129" spans="1:65" s="2" customFormat="1" ht="21.75" customHeight="1">
      <c r="A129" s="33"/>
      <c r="B129" s="34"/>
      <c r="C129" s="178" t="s">
        <v>135</v>
      </c>
      <c r="D129" s="178" t="s">
        <v>125</v>
      </c>
      <c r="E129" s="179" t="s">
        <v>207</v>
      </c>
      <c r="F129" s="180" t="s">
        <v>208</v>
      </c>
      <c r="G129" s="181" t="s">
        <v>209</v>
      </c>
      <c r="H129" s="182">
        <v>73.125</v>
      </c>
      <c r="I129" s="183"/>
      <c r="J129" s="184">
        <f>ROUND(I129*H129,2)</f>
        <v>0</v>
      </c>
      <c r="K129" s="185"/>
      <c r="L129" s="38"/>
      <c r="M129" s="186" t="s">
        <v>1</v>
      </c>
      <c r="N129" s="187" t="s">
        <v>41</v>
      </c>
      <c r="O129" s="70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0" t="s">
        <v>129</v>
      </c>
      <c r="AT129" s="190" t="s">
        <v>125</v>
      </c>
      <c r="AU129" s="190" t="s">
        <v>86</v>
      </c>
      <c r="AY129" s="16" t="s">
        <v>124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6" t="s">
        <v>84</v>
      </c>
      <c r="BK129" s="191">
        <f>ROUND(I129*H129,2)</f>
        <v>0</v>
      </c>
      <c r="BL129" s="16" t="s">
        <v>129</v>
      </c>
      <c r="BM129" s="190" t="s">
        <v>138</v>
      </c>
    </row>
    <row r="130" spans="2:51" s="13" customFormat="1" ht="10.2">
      <c r="B130" s="210"/>
      <c r="C130" s="211"/>
      <c r="D130" s="192" t="s">
        <v>210</v>
      </c>
      <c r="E130" s="212" t="s">
        <v>1</v>
      </c>
      <c r="F130" s="213" t="s">
        <v>264</v>
      </c>
      <c r="G130" s="211"/>
      <c r="H130" s="214">
        <v>33.125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210</v>
      </c>
      <c r="AU130" s="220" t="s">
        <v>86</v>
      </c>
      <c r="AV130" s="13" t="s">
        <v>86</v>
      </c>
      <c r="AW130" s="13" t="s">
        <v>33</v>
      </c>
      <c r="AX130" s="13" t="s">
        <v>76</v>
      </c>
      <c r="AY130" s="220" t="s">
        <v>124</v>
      </c>
    </row>
    <row r="131" spans="2:51" s="13" customFormat="1" ht="10.2">
      <c r="B131" s="210"/>
      <c r="C131" s="211"/>
      <c r="D131" s="192" t="s">
        <v>210</v>
      </c>
      <c r="E131" s="212" t="s">
        <v>1</v>
      </c>
      <c r="F131" s="213" t="s">
        <v>212</v>
      </c>
      <c r="G131" s="211"/>
      <c r="H131" s="214">
        <v>40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210</v>
      </c>
      <c r="AU131" s="220" t="s">
        <v>86</v>
      </c>
      <c r="AV131" s="13" t="s">
        <v>86</v>
      </c>
      <c r="AW131" s="13" t="s">
        <v>33</v>
      </c>
      <c r="AX131" s="13" t="s">
        <v>76</v>
      </c>
      <c r="AY131" s="220" t="s">
        <v>124</v>
      </c>
    </row>
    <row r="132" spans="2:51" s="14" customFormat="1" ht="10.2">
      <c r="B132" s="221"/>
      <c r="C132" s="222"/>
      <c r="D132" s="192" t="s">
        <v>210</v>
      </c>
      <c r="E132" s="223" t="s">
        <v>1</v>
      </c>
      <c r="F132" s="224" t="s">
        <v>213</v>
      </c>
      <c r="G132" s="222"/>
      <c r="H132" s="225">
        <v>73.125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210</v>
      </c>
      <c r="AU132" s="231" t="s">
        <v>86</v>
      </c>
      <c r="AV132" s="14" t="s">
        <v>129</v>
      </c>
      <c r="AW132" s="14" t="s">
        <v>33</v>
      </c>
      <c r="AX132" s="14" t="s">
        <v>84</v>
      </c>
      <c r="AY132" s="231" t="s">
        <v>124</v>
      </c>
    </row>
    <row r="133" spans="1:65" s="2" customFormat="1" ht="24.15" customHeight="1">
      <c r="A133" s="33"/>
      <c r="B133" s="34"/>
      <c r="C133" s="178" t="s">
        <v>129</v>
      </c>
      <c r="D133" s="178" t="s">
        <v>125</v>
      </c>
      <c r="E133" s="179" t="s">
        <v>214</v>
      </c>
      <c r="F133" s="180" t="s">
        <v>215</v>
      </c>
      <c r="G133" s="181" t="s">
        <v>209</v>
      </c>
      <c r="H133" s="182">
        <v>53</v>
      </c>
      <c r="I133" s="183"/>
      <c r="J133" s="184">
        <f>ROUND(I133*H133,2)</f>
        <v>0</v>
      </c>
      <c r="K133" s="185"/>
      <c r="L133" s="38"/>
      <c r="M133" s="186" t="s">
        <v>1</v>
      </c>
      <c r="N133" s="187" t="s">
        <v>41</v>
      </c>
      <c r="O133" s="70"/>
      <c r="P133" s="188">
        <f>O133*H133</f>
        <v>0</v>
      </c>
      <c r="Q133" s="188">
        <v>0</v>
      </c>
      <c r="R133" s="188">
        <f>Q133*H133</f>
        <v>0</v>
      </c>
      <c r="S133" s="188">
        <v>0</v>
      </c>
      <c r="T133" s="18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0" t="s">
        <v>129</v>
      </c>
      <c r="AT133" s="190" t="s">
        <v>125</v>
      </c>
      <c r="AU133" s="190" t="s">
        <v>86</v>
      </c>
      <c r="AY133" s="16" t="s">
        <v>124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16" t="s">
        <v>84</v>
      </c>
      <c r="BK133" s="191">
        <f>ROUND(I133*H133,2)</f>
        <v>0</v>
      </c>
      <c r="BL133" s="16" t="s">
        <v>129</v>
      </c>
      <c r="BM133" s="190" t="s">
        <v>142</v>
      </c>
    </row>
    <row r="134" spans="2:51" s="13" customFormat="1" ht="10.2">
      <c r="B134" s="210"/>
      <c r="C134" s="211"/>
      <c r="D134" s="192" t="s">
        <v>210</v>
      </c>
      <c r="E134" s="212" t="s">
        <v>1</v>
      </c>
      <c r="F134" s="213" t="s">
        <v>265</v>
      </c>
      <c r="G134" s="211"/>
      <c r="H134" s="214">
        <v>53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210</v>
      </c>
      <c r="AU134" s="220" t="s">
        <v>86</v>
      </c>
      <c r="AV134" s="13" t="s">
        <v>86</v>
      </c>
      <c r="AW134" s="13" t="s">
        <v>33</v>
      </c>
      <c r="AX134" s="13" t="s">
        <v>76</v>
      </c>
      <c r="AY134" s="220" t="s">
        <v>124</v>
      </c>
    </row>
    <row r="135" spans="2:51" s="14" customFormat="1" ht="10.2">
      <c r="B135" s="221"/>
      <c r="C135" s="222"/>
      <c r="D135" s="192" t="s">
        <v>210</v>
      </c>
      <c r="E135" s="223" t="s">
        <v>1</v>
      </c>
      <c r="F135" s="224" t="s">
        <v>213</v>
      </c>
      <c r="G135" s="222"/>
      <c r="H135" s="225">
        <v>53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210</v>
      </c>
      <c r="AU135" s="231" t="s">
        <v>86</v>
      </c>
      <c r="AV135" s="14" t="s">
        <v>129</v>
      </c>
      <c r="AW135" s="14" t="s">
        <v>33</v>
      </c>
      <c r="AX135" s="14" t="s">
        <v>84</v>
      </c>
      <c r="AY135" s="231" t="s">
        <v>124</v>
      </c>
    </row>
    <row r="136" spans="1:65" s="2" customFormat="1" ht="37.8" customHeight="1">
      <c r="A136" s="33"/>
      <c r="B136" s="34"/>
      <c r="C136" s="178" t="s">
        <v>123</v>
      </c>
      <c r="D136" s="178" t="s">
        <v>125</v>
      </c>
      <c r="E136" s="179" t="s">
        <v>217</v>
      </c>
      <c r="F136" s="180" t="s">
        <v>218</v>
      </c>
      <c r="G136" s="181" t="s">
        <v>209</v>
      </c>
      <c r="H136" s="182">
        <v>126.125</v>
      </c>
      <c r="I136" s="183"/>
      <c r="J136" s="184">
        <f>ROUND(I136*H136,2)</f>
        <v>0</v>
      </c>
      <c r="K136" s="185"/>
      <c r="L136" s="38"/>
      <c r="M136" s="186" t="s">
        <v>1</v>
      </c>
      <c r="N136" s="187" t="s">
        <v>41</v>
      </c>
      <c r="O136" s="70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0" t="s">
        <v>129</v>
      </c>
      <c r="AT136" s="190" t="s">
        <v>125</v>
      </c>
      <c r="AU136" s="190" t="s">
        <v>86</v>
      </c>
      <c r="AY136" s="16" t="s">
        <v>124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16" t="s">
        <v>84</v>
      </c>
      <c r="BK136" s="191">
        <f>ROUND(I136*H136,2)</f>
        <v>0</v>
      </c>
      <c r="BL136" s="16" t="s">
        <v>129</v>
      </c>
      <c r="BM136" s="190" t="s">
        <v>146</v>
      </c>
    </row>
    <row r="137" spans="2:51" s="13" customFormat="1" ht="10.2">
      <c r="B137" s="210"/>
      <c r="C137" s="211"/>
      <c r="D137" s="192" t="s">
        <v>210</v>
      </c>
      <c r="E137" s="212" t="s">
        <v>1</v>
      </c>
      <c r="F137" s="213" t="s">
        <v>264</v>
      </c>
      <c r="G137" s="211"/>
      <c r="H137" s="214">
        <v>33.125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210</v>
      </c>
      <c r="AU137" s="220" t="s">
        <v>86</v>
      </c>
      <c r="AV137" s="13" t="s">
        <v>86</v>
      </c>
      <c r="AW137" s="13" t="s">
        <v>33</v>
      </c>
      <c r="AX137" s="13" t="s">
        <v>76</v>
      </c>
      <c r="AY137" s="220" t="s">
        <v>124</v>
      </c>
    </row>
    <row r="138" spans="2:51" s="13" customFormat="1" ht="10.2">
      <c r="B138" s="210"/>
      <c r="C138" s="211"/>
      <c r="D138" s="192" t="s">
        <v>210</v>
      </c>
      <c r="E138" s="212" t="s">
        <v>1</v>
      </c>
      <c r="F138" s="213" t="s">
        <v>212</v>
      </c>
      <c r="G138" s="211"/>
      <c r="H138" s="214">
        <v>40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210</v>
      </c>
      <c r="AU138" s="220" t="s">
        <v>86</v>
      </c>
      <c r="AV138" s="13" t="s">
        <v>86</v>
      </c>
      <c r="AW138" s="13" t="s">
        <v>33</v>
      </c>
      <c r="AX138" s="13" t="s">
        <v>76</v>
      </c>
      <c r="AY138" s="220" t="s">
        <v>124</v>
      </c>
    </row>
    <row r="139" spans="2:51" s="13" customFormat="1" ht="10.2">
      <c r="B139" s="210"/>
      <c r="C139" s="211"/>
      <c r="D139" s="192" t="s">
        <v>210</v>
      </c>
      <c r="E139" s="212" t="s">
        <v>1</v>
      </c>
      <c r="F139" s="213" t="s">
        <v>265</v>
      </c>
      <c r="G139" s="211"/>
      <c r="H139" s="214">
        <v>53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210</v>
      </c>
      <c r="AU139" s="220" t="s">
        <v>86</v>
      </c>
      <c r="AV139" s="13" t="s">
        <v>86</v>
      </c>
      <c r="AW139" s="13" t="s">
        <v>33</v>
      </c>
      <c r="AX139" s="13" t="s">
        <v>76</v>
      </c>
      <c r="AY139" s="220" t="s">
        <v>124</v>
      </c>
    </row>
    <row r="140" spans="2:51" s="14" customFormat="1" ht="10.2">
      <c r="B140" s="221"/>
      <c r="C140" s="222"/>
      <c r="D140" s="192" t="s">
        <v>210</v>
      </c>
      <c r="E140" s="223" t="s">
        <v>1</v>
      </c>
      <c r="F140" s="224" t="s">
        <v>213</v>
      </c>
      <c r="G140" s="222"/>
      <c r="H140" s="225">
        <v>126.125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210</v>
      </c>
      <c r="AU140" s="231" t="s">
        <v>86</v>
      </c>
      <c r="AV140" s="14" t="s">
        <v>129</v>
      </c>
      <c r="AW140" s="14" t="s">
        <v>33</v>
      </c>
      <c r="AX140" s="14" t="s">
        <v>84</v>
      </c>
      <c r="AY140" s="231" t="s">
        <v>124</v>
      </c>
    </row>
    <row r="141" spans="1:65" s="2" customFormat="1" ht="37.8" customHeight="1">
      <c r="A141" s="33"/>
      <c r="B141" s="34"/>
      <c r="C141" s="178" t="s">
        <v>138</v>
      </c>
      <c r="D141" s="178" t="s">
        <v>125</v>
      </c>
      <c r="E141" s="179" t="s">
        <v>219</v>
      </c>
      <c r="F141" s="180" t="s">
        <v>220</v>
      </c>
      <c r="G141" s="181" t="s">
        <v>209</v>
      </c>
      <c r="H141" s="182">
        <v>3783.75</v>
      </c>
      <c r="I141" s="183"/>
      <c r="J141" s="184">
        <f>ROUND(I141*H141,2)</f>
        <v>0</v>
      </c>
      <c r="K141" s="185"/>
      <c r="L141" s="38"/>
      <c r="M141" s="186" t="s">
        <v>1</v>
      </c>
      <c r="N141" s="187" t="s">
        <v>41</v>
      </c>
      <c r="O141" s="70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0" t="s">
        <v>129</v>
      </c>
      <c r="AT141" s="190" t="s">
        <v>125</v>
      </c>
      <c r="AU141" s="190" t="s">
        <v>86</v>
      </c>
      <c r="AY141" s="16" t="s">
        <v>124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16" t="s">
        <v>84</v>
      </c>
      <c r="BK141" s="191">
        <f>ROUND(I141*H141,2)</f>
        <v>0</v>
      </c>
      <c r="BL141" s="16" t="s">
        <v>129</v>
      </c>
      <c r="BM141" s="190" t="s">
        <v>8</v>
      </c>
    </row>
    <row r="142" spans="2:51" s="13" customFormat="1" ht="10.2">
      <c r="B142" s="210"/>
      <c r="C142" s="211"/>
      <c r="D142" s="192" t="s">
        <v>210</v>
      </c>
      <c r="E142" s="212" t="s">
        <v>1</v>
      </c>
      <c r="F142" s="213" t="s">
        <v>264</v>
      </c>
      <c r="G142" s="211"/>
      <c r="H142" s="214">
        <v>33.125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210</v>
      </c>
      <c r="AU142" s="220" t="s">
        <v>86</v>
      </c>
      <c r="AV142" s="13" t="s">
        <v>86</v>
      </c>
      <c r="AW142" s="13" t="s">
        <v>33</v>
      </c>
      <c r="AX142" s="13" t="s">
        <v>76</v>
      </c>
      <c r="AY142" s="220" t="s">
        <v>124</v>
      </c>
    </row>
    <row r="143" spans="2:51" s="13" customFormat="1" ht="10.2">
      <c r="B143" s="210"/>
      <c r="C143" s="211"/>
      <c r="D143" s="192" t="s">
        <v>210</v>
      </c>
      <c r="E143" s="212" t="s">
        <v>1</v>
      </c>
      <c r="F143" s="213" t="s">
        <v>212</v>
      </c>
      <c r="G143" s="211"/>
      <c r="H143" s="214">
        <v>40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210</v>
      </c>
      <c r="AU143" s="220" t="s">
        <v>86</v>
      </c>
      <c r="AV143" s="13" t="s">
        <v>86</v>
      </c>
      <c r="AW143" s="13" t="s">
        <v>33</v>
      </c>
      <c r="AX143" s="13" t="s">
        <v>76</v>
      </c>
      <c r="AY143" s="220" t="s">
        <v>124</v>
      </c>
    </row>
    <row r="144" spans="2:51" s="13" customFormat="1" ht="10.2">
      <c r="B144" s="210"/>
      <c r="C144" s="211"/>
      <c r="D144" s="192" t="s">
        <v>210</v>
      </c>
      <c r="E144" s="212" t="s">
        <v>1</v>
      </c>
      <c r="F144" s="213" t="s">
        <v>265</v>
      </c>
      <c r="G144" s="211"/>
      <c r="H144" s="214">
        <v>53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210</v>
      </c>
      <c r="AU144" s="220" t="s">
        <v>86</v>
      </c>
      <c r="AV144" s="13" t="s">
        <v>86</v>
      </c>
      <c r="AW144" s="13" t="s">
        <v>33</v>
      </c>
      <c r="AX144" s="13" t="s">
        <v>76</v>
      </c>
      <c r="AY144" s="220" t="s">
        <v>124</v>
      </c>
    </row>
    <row r="145" spans="2:51" s="14" customFormat="1" ht="10.2">
      <c r="B145" s="221"/>
      <c r="C145" s="222"/>
      <c r="D145" s="192" t="s">
        <v>210</v>
      </c>
      <c r="E145" s="223" t="s">
        <v>1</v>
      </c>
      <c r="F145" s="224" t="s">
        <v>213</v>
      </c>
      <c r="G145" s="222"/>
      <c r="H145" s="225">
        <v>126.125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210</v>
      </c>
      <c r="AU145" s="231" t="s">
        <v>86</v>
      </c>
      <c r="AV145" s="14" t="s">
        <v>129</v>
      </c>
      <c r="AW145" s="14" t="s">
        <v>33</v>
      </c>
      <c r="AX145" s="14" t="s">
        <v>76</v>
      </c>
      <c r="AY145" s="231" t="s">
        <v>124</v>
      </c>
    </row>
    <row r="146" spans="2:51" s="13" customFormat="1" ht="10.2">
      <c r="B146" s="210"/>
      <c r="C146" s="211"/>
      <c r="D146" s="192" t="s">
        <v>210</v>
      </c>
      <c r="E146" s="212" t="s">
        <v>1</v>
      </c>
      <c r="F146" s="213" t="s">
        <v>266</v>
      </c>
      <c r="G146" s="211"/>
      <c r="H146" s="214">
        <v>3783.75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210</v>
      </c>
      <c r="AU146" s="220" t="s">
        <v>86</v>
      </c>
      <c r="AV146" s="13" t="s">
        <v>86</v>
      </c>
      <c r="AW146" s="13" t="s">
        <v>33</v>
      </c>
      <c r="AX146" s="13" t="s">
        <v>76</v>
      </c>
      <c r="AY146" s="220" t="s">
        <v>124</v>
      </c>
    </row>
    <row r="147" spans="2:51" s="14" customFormat="1" ht="10.2">
      <c r="B147" s="221"/>
      <c r="C147" s="222"/>
      <c r="D147" s="192" t="s">
        <v>210</v>
      </c>
      <c r="E147" s="223" t="s">
        <v>1</v>
      </c>
      <c r="F147" s="224" t="s">
        <v>213</v>
      </c>
      <c r="G147" s="222"/>
      <c r="H147" s="225">
        <v>3783.75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210</v>
      </c>
      <c r="AU147" s="231" t="s">
        <v>86</v>
      </c>
      <c r="AV147" s="14" t="s">
        <v>129</v>
      </c>
      <c r="AW147" s="14" t="s">
        <v>33</v>
      </c>
      <c r="AX147" s="14" t="s">
        <v>84</v>
      </c>
      <c r="AY147" s="231" t="s">
        <v>124</v>
      </c>
    </row>
    <row r="148" spans="1:65" s="2" customFormat="1" ht="24.15" customHeight="1">
      <c r="A148" s="33"/>
      <c r="B148" s="34"/>
      <c r="C148" s="178" t="s">
        <v>150</v>
      </c>
      <c r="D148" s="178" t="s">
        <v>125</v>
      </c>
      <c r="E148" s="179" t="s">
        <v>222</v>
      </c>
      <c r="F148" s="180" t="s">
        <v>223</v>
      </c>
      <c r="G148" s="181" t="s">
        <v>209</v>
      </c>
      <c r="H148" s="182">
        <v>252.25</v>
      </c>
      <c r="I148" s="183"/>
      <c r="J148" s="184">
        <f>ROUND(I148*H148,2)</f>
        <v>0</v>
      </c>
      <c r="K148" s="185"/>
      <c r="L148" s="38"/>
      <c r="M148" s="186" t="s">
        <v>1</v>
      </c>
      <c r="N148" s="187" t="s">
        <v>41</v>
      </c>
      <c r="O148" s="70"/>
      <c r="P148" s="188">
        <f>O148*H148</f>
        <v>0</v>
      </c>
      <c r="Q148" s="188">
        <v>0</v>
      </c>
      <c r="R148" s="188">
        <f>Q148*H148</f>
        <v>0</v>
      </c>
      <c r="S148" s="188">
        <v>0</v>
      </c>
      <c r="T148" s="18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0" t="s">
        <v>129</v>
      </c>
      <c r="AT148" s="190" t="s">
        <v>125</v>
      </c>
      <c r="AU148" s="190" t="s">
        <v>86</v>
      </c>
      <c r="AY148" s="16" t="s">
        <v>124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16" t="s">
        <v>84</v>
      </c>
      <c r="BK148" s="191">
        <f>ROUND(I148*H148,2)</f>
        <v>0</v>
      </c>
      <c r="BL148" s="16" t="s">
        <v>129</v>
      </c>
      <c r="BM148" s="190" t="s">
        <v>153</v>
      </c>
    </row>
    <row r="149" spans="1:47" s="2" customFormat="1" ht="19.2">
      <c r="A149" s="33"/>
      <c r="B149" s="34"/>
      <c r="C149" s="35"/>
      <c r="D149" s="192" t="s">
        <v>130</v>
      </c>
      <c r="E149" s="35"/>
      <c r="F149" s="193" t="s">
        <v>224</v>
      </c>
      <c r="G149" s="35"/>
      <c r="H149" s="35"/>
      <c r="I149" s="194"/>
      <c r="J149" s="35"/>
      <c r="K149" s="35"/>
      <c r="L149" s="38"/>
      <c r="M149" s="195"/>
      <c r="N149" s="196"/>
      <c r="O149" s="70"/>
      <c r="P149" s="70"/>
      <c r="Q149" s="70"/>
      <c r="R149" s="70"/>
      <c r="S149" s="70"/>
      <c r="T149" s="71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130</v>
      </c>
      <c r="AU149" s="16" t="s">
        <v>86</v>
      </c>
    </row>
    <row r="150" spans="2:51" s="13" customFormat="1" ht="10.2">
      <c r="B150" s="210"/>
      <c r="C150" s="211"/>
      <c r="D150" s="192" t="s">
        <v>210</v>
      </c>
      <c r="E150" s="212" t="s">
        <v>1</v>
      </c>
      <c r="F150" s="213" t="s">
        <v>264</v>
      </c>
      <c r="G150" s="211"/>
      <c r="H150" s="214">
        <v>33.125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210</v>
      </c>
      <c r="AU150" s="220" t="s">
        <v>86</v>
      </c>
      <c r="AV150" s="13" t="s">
        <v>86</v>
      </c>
      <c r="AW150" s="13" t="s">
        <v>33</v>
      </c>
      <c r="AX150" s="13" t="s">
        <v>76</v>
      </c>
      <c r="AY150" s="220" t="s">
        <v>124</v>
      </c>
    </row>
    <row r="151" spans="2:51" s="13" customFormat="1" ht="10.2">
      <c r="B151" s="210"/>
      <c r="C151" s="211"/>
      <c r="D151" s="192" t="s">
        <v>210</v>
      </c>
      <c r="E151" s="212" t="s">
        <v>1</v>
      </c>
      <c r="F151" s="213" t="s">
        <v>212</v>
      </c>
      <c r="G151" s="211"/>
      <c r="H151" s="214">
        <v>40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210</v>
      </c>
      <c r="AU151" s="220" t="s">
        <v>86</v>
      </c>
      <c r="AV151" s="13" t="s">
        <v>86</v>
      </c>
      <c r="AW151" s="13" t="s">
        <v>33</v>
      </c>
      <c r="AX151" s="13" t="s">
        <v>76</v>
      </c>
      <c r="AY151" s="220" t="s">
        <v>124</v>
      </c>
    </row>
    <row r="152" spans="2:51" s="13" customFormat="1" ht="10.2">
      <c r="B152" s="210"/>
      <c r="C152" s="211"/>
      <c r="D152" s="192" t="s">
        <v>210</v>
      </c>
      <c r="E152" s="212" t="s">
        <v>1</v>
      </c>
      <c r="F152" s="213" t="s">
        <v>265</v>
      </c>
      <c r="G152" s="211"/>
      <c r="H152" s="214">
        <v>53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210</v>
      </c>
      <c r="AU152" s="220" t="s">
        <v>86</v>
      </c>
      <c r="AV152" s="13" t="s">
        <v>86</v>
      </c>
      <c r="AW152" s="13" t="s">
        <v>33</v>
      </c>
      <c r="AX152" s="13" t="s">
        <v>76</v>
      </c>
      <c r="AY152" s="220" t="s">
        <v>124</v>
      </c>
    </row>
    <row r="153" spans="2:51" s="14" customFormat="1" ht="10.2">
      <c r="B153" s="221"/>
      <c r="C153" s="222"/>
      <c r="D153" s="192" t="s">
        <v>210</v>
      </c>
      <c r="E153" s="223" t="s">
        <v>1</v>
      </c>
      <c r="F153" s="224" t="s">
        <v>213</v>
      </c>
      <c r="G153" s="222"/>
      <c r="H153" s="225">
        <v>126.125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210</v>
      </c>
      <c r="AU153" s="231" t="s">
        <v>86</v>
      </c>
      <c r="AV153" s="14" t="s">
        <v>129</v>
      </c>
      <c r="AW153" s="14" t="s">
        <v>33</v>
      </c>
      <c r="AX153" s="14" t="s">
        <v>76</v>
      </c>
      <c r="AY153" s="231" t="s">
        <v>124</v>
      </c>
    </row>
    <row r="154" spans="2:51" s="13" customFormat="1" ht="10.2">
      <c r="B154" s="210"/>
      <c r="C154" s="211"/>
      <c r="D154" s="192" t="s">
        <v>210</v>
      </c>
      <c r="E154" s="212" t="s">
        <v>1</v>
      </c>
      <c r="F154" s="213" t="s">
        <v>267</v>
      </c>
      <c r="G154" s="211"/>
      <c r="H154" s="214">
        <v>252.25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210</v>
      </c>
      <c r="AU154" s="220" t="s">
        <v>86</v>
      </c>
      <c r="AV154" s="13" t="s">
        <v>86</v>
      </c>
      <c r="AW154" s="13" t="s">
        <v>33</v>
      </c>
      <c r="AX154" s="13" t="s">
        <v>76</v>
      </c>
      <c r="AY154" s="220" t="s">
        <v>124</v>
      </c>
    </row>
    <row r="155" spans="2:51" s="14" customFormat="1" ht="10.2">
      <c r="B155" s="221"/>
      <c r="C155" s="222"/>
      <c r="D155" s="192" t="s">
        <v>210</v>
      </c>
      <c r="E155" s="223" t="s">
        <v>1</v>
      </c>
      <c r="F155" s="224" t="s">
        <v>213</v>
      </c>
      <c r="G155" s="222"/>
      <c r="H155" s="225">
        <v>252.25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210</v>
      </c>
      <c r="AU155" s="231" t="s">
        <v>86</v>
      </c>
      <c r="AV155" s="14" t="s">
        <v>129</v>
      </c>
      <c r="AW155" s="14" t="s">
        <v>33</v>
      </c>
      <c r="AX155" s="14" t="s">
        <v>84</v>
      </c>
      <c r="AY155" s="231" t="s">
        <v>124</v>
      </c>
    </row>
    <row r="156" spans="1:65" s="2" customFormat="1" ht="24.15" customHeight="1">
      <c r="A156" s="33"/>
      <c r="B156" s="34"/>
      <c r="C156" s="178" t="s">
        <v>142</v>
      </c>
      <c r="D156" s="178" t="s">
        <v>125</v>
      </c>
      <c r="E156" s="179" t="s">
        <v>226</v>
      </c>
      <c r="F156" s="180" t="s">
        <v>227</v>
      </c>
      <c r="G156" s="181" t="s">
        <v>209</v>
      </c>
      <c r="H156" s="182">
        <v>252.25</v>
      </c>
      <c r="I156" s="183"/>
      <c r="J156" s="184">
        <f>ROUND(I156*H156,2)</f>
        <v>0</v>
      </c>
      <c r="K156" s="185"/>
      <c r="L156" s="38"/>
      <c r="M156" s="186" t="s">
        <v>1</v>
      </c>
      <c r="N156" s="187" t="s">
        <v>41</v>
      </c>
      <c r="O156" s="70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0" t="s">
        <v>129</v>
      </c>
      <c r="AT156" s="190" t="s">
        <v>125</v>
      </c>
      <c r="AU156" s="190" t="s">
        <v>86</v>
      </c>
      <c r="AY156" s="16" t="s">
        <v>124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16" t="s">
        <v>84</v>
      </c>
      <c r="BK156" s="191">
        <f>ROUND(I156*H156,2)</f>
        <v>0</v>
      </c>
      <c r="BL156" s="16" t="s">
        <v>129</v>
      </c>
      <c r="BM156" s="190" t="s">
        <v>157</v>
      </c>
    </row>
    <row r="157" spans="1:47" s="2" customFormat="1" ht="19.2">
      <c r="A157" s="33"/>
      <c r="B157" s="34"/>
      <c r="C157" s="35"/>
      <c r="D157" s="192" t="s">
        <v>130</v>
      </c>
      <c r="E157" s="35"/>
      <c r="F157" s="193" t="s">
        <v>224</v>
      </c>
      <c r="G157" s="35"/>
      <c r="H157" s="35"/>
      <c r="I157" s="194"/>
      <c r="J157" s="35"/>
      <c r="K157" s="35"/>
      <c r="L157" s="38"/>
      <c r="M157" s="195"/>
      <c r="N157" s="196"/>
      <c r="O157" s="70"/>
      <c r="P157" s="70"/>
      <c r="Q157" s="70"/>
      <c r="R157" s="70"/>
      <c r="S157" s="70"/>
      <c r="T157" s="71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130</v>
      </c>
      <c r="AU157" s="16" t="s">
        <v>86</v>
      </c>
    </row>
    <row r="158" spans="2:51" s="13" customFormat="1" ht="10.2">
      <c r="B158" s="210"/>
      <c r="C158" s="211"/>
      <c r="D158" s="192" t="s">
        <v>210</v>
      </c>
      <c r="E158" s="212" t="s">
        <v>1</v>
      </c>
      <c r="F158" s="213" t="s">
        <v>264</v>
      </c>
      <c r="G158" s="211"/>
      <c r="H158" s="214">
        <v>33.125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210</v>
      </c>
      <c r="AU158" s="220" t="s">
        <v>86</v>
      </c>
      <c r="AV158" s="13" t="s">
        <v>86</v>
      </c>
      <c r="AW158" s="13" t="s">
        <v>33</v>
      </c>
      <c r="AX158" s="13" t="s">
        <v>76</v>
      </c>
      <c r="AY158" s="220" t="s">
        <v>124</v>
      </c>
    </row>
    <row r="159" spans="2:51" s="13" customFormat="1" ht="10.2">
      <c r="B159" s="210"/>
      <c r="C159" s="211"/>
      <c r="D159" s="192" t="s">
        <v>210</v>
      </c>
      <c r="E159" s="212" t="s">
        <v>1</v>
      </c>
      <c r="F159" s="213" t="s">
        <v>212</v>
      </c>
      <c r="G159" s="211"/>
      <c r="H159" s="214">
        <v>40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210</v>
      </c>
      <c r="AU159" s="220" t="s">
        <v>86</v>
      </c>
      <c r="AV159" s="13" t="s">
        <v>86</v>
      </c>
      <c r="AW159" s="13" t="s">
        <v>33</v>
      </c>
      <c r="AX159" s="13" t="s">
        <v>76</v>
      </c>
      <c r="AY159" s="220" t="s">
        <v>124</v>
      </c>
    </row>
    <row r="160" spans="2:51" s="13" customFormat="1" ht="10.2">
      <c r="B160" s="210"/>
      <c r="C160" s="211"/>
      <c r="D160" s="192" t="s">
        <v>210</v>
      </c>
      <c r="E160" s="212" t="s">
        <v>1</v>
      </c>
      <c r="F160" s="213" t="s">
        <v>265</v>
      </c>
      <c r="G160" s="211"/>
      <c r="H160" s="214">
        <v>53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210</v>
      </c>
      <c r="AU160" s="220" t="s">
        <v>86</v>
      </c>
      <c r="AV160" s="13" t="s">
        <v>86</v>
      </c>
      <c r="AW160" s="13" t="s">
        <v>33</v>
      </c>
      <c r="AX160" s="13" t="s">
        <v>76</v>
      </c>
      <c r="AY160" s="220" t="s">
        <v>124</v>
      </c>
    </row>
    <row r="161" spans="2:51" s="14" customFormat="1" ht="10.2">
      <c r="B161" s="221"/>
      <c r="C161" s="222"/>
      <c r="D161" s="192" t="s">
        <v>210</v>
      </c>
      <c r="E161" s="223" t="s">
        <v>1</v>
      </c>
      <c r="F161" s="224" t="s">
        <v>213</v>
      </c>
      <c r="G161" s="222"/>
      <c r="H161" s="225">
        <v>126.125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210</v>
      </c>
      <c r="AU161" s="231" t="s">
        <v>86</v>
      </c>
      <c r="AV161" s="14" t="s">
        <v>129</v>
      </c>
      <c r="AW161" s="14" t="s">
        <v>33</v>
      </c>
      <c r="AX161" s="14" t="s">
        <v>76</v>
      </c>
      <c r="AY161" s="231" t="s">
        <v>124</v>
      </c>
    </row>
    <row r="162" spans="2:51" s="13" customFormat="1" ht="10.2">
      <c r="B162" s="210"/>
      <c r="C162" s="211"/>
      <c r="D162" s="192" t="s">
        <v>210</v>
      </c>
      <c r="E162" s="212" t="s">
        <v>1</v>
      </c>
      <c r="F162" s="213" t="s">
        <v>267</v>
      </c>
      <c r="G162" s="211"/>
      <c r="H162" s="214">
        <v>252.25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210</v>
      </c>
      <c r="AU162" s="220" t="s">
        <v>86</v>
      </c>
      <c r="AV162" s="13" t="s">
        <v>86</v>
      </c>
      <c r="AW162" s="13" t="s">
        <v>33</v>
      </c>
      <c r="AX162" s="13" t="s">
        <v>76</v>
      </c>
      <c r="AY162" s="220" t="s">
        <v>124</v>
      </c>
    </row>
    <row r="163" spans="2:51" s="14" customFormat="1" ht="10.2">
      <c r="B163" s="221"/>
      <c r="C163" s="222"/>
      <c r="D163" s="192" t="s">
        <v>210</v>
      </c>
      <c r="E163" s="223" t="s">
        <v>1</v>
      </c>
      <c r="F163" s="224" t="s">
        <v>213</v>
      </c>
      <c r="G163" s="222"/>
      <c r="H163" s="225">
        <v>252.25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210</v>
      </c>
      <c r="AU163" s="231" t="s">
        <v>86</v>
      </c>
      <c r="AV163" s="14" t="s">
        <v>129</v>
      </c>
      <c r="AW163" s="14" t="s">
        <v>33</v>
      </c>
      <c r="AX163" s="14" t="s">
        <v>84</v>
      </c>
      <c r="AY163" s="231" t="s">
        <v>124</v>
      </c>
    </row>
    <row r="164" spans="1:65" s="2" customFormat="1" ht="24.15" customHeight="1">
      <c r="A164" s="33"/>
      <c r="B164" s="34"/>
      <c r="C164" s="178" t="s">
        <v>159</v>
      </c>
      <c r="D164" s="178" t="s">
        <v>125</v>
      </c>
      <c r="E164" s="179" t="s">
        <v>228</v>
      </c>
      <c r="F164" s="180" t="s">
        <v>229</v>
      </c>
      <c r="G164" s="181" t="s">
        <v>209</v>
      </c>
      <c r="H164" s="182">
        <v>126.125</v>
      </c>
      <c r="I164" s="183"/>
      <c r="J164" s="184">
        <f>ROUND(I164*H164,2)</f>
        <v>0</v>
      </c>
      <c r="K164" s="185"/>
      <c r="L164" s="38"/>
      <c r="M164" s="186" t="s">
        <v>1</v>
      </c>
      <c r="N164" s="187" t="s">
        <v>41</v>
      </c>
      <c r="O164" s="70"/>
      <c r="P164" s="188">
        <f>O164*H164</f>
        <v>0</v>
      </c>
      <c r="Q164" s="188">
        <v>0</v>
      </c>
      <c r="R164" s="188">
        <f>Q164*H164</f>
        <v>0</v>
      </c>
      <c r="S164" s="188">
        <v>0</v>
      </c>
      <c r="T164" s="18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0" t="s">
        <v>129</v>
      </c>
      <c r="AT164" s="190" t="s">
        <v>125</v>
      </c>
      <c r="AU164" s="190" t="s">
        <v>86</v>
      </c>
      <c r="AY164" s="16" t="s">
        <v>124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6" t="s">
        <v>84</v>
      </c>
      <c r="BK164" s="191">
        <f>ROUND(I164*H164,2)</f>
        <v>0</v>
      </c>
      <c r="BL164" s="16" t="s">
        <v>129</v>
      </c>
      <c r="BM164" s="190" t="s">
        <v>162</v>
      </c>
    </row>
    <row r="165" spans="2:51" s="13" customFormat="1" ht="10.2">
      <c r="B165" s="210"/>
      <c r="C165" s="211"/>
      <c r="D165" s="192" t="s">
        <v>210</v>
      </c>
      <c r="E165" s="212" t="s">
        <v>1</v>
      </c>
      <c r="F165" s="213" t="s">
        <v>264</v>
      </c>
      <c r="G165" s="211"/>
      <c r="H165" s="214">
        <v>33.125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210</v>
      </c>
      <c r="AU165" s="220" t="s">
        <v>86</v>
      </c>
      <c r="AV165" s="13" t="s">
        <v>86</v>
      </c>
      <c r="AW165" s="13" t="s">
        <v>33</v>
      </c>
      <c r="AX165" s="13" t="s">
        <v>76</v>
      </c>
      <c r="AY165" s="220" t="s">
        <v>124</v>
      </c>
    </row>
    <row r="166" spans="2:51" s="13" customFormat="1" ht="10.2">
      <c r="B166" s="210"/>
      <c r="C166" s="211"/>
      <c r="D166" s="192" t="s">
        <v>210</v>
      </c>
      <c r="E166" s="212" t="s">
        <v>1</v>
      </c>
      <c r="F166" s="213" t="s">
        <v>212</v>
      </c>
      <c r="G166" s="211"/>
      <c r="H166" s="214">
        <v>40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210</v>
      </c>
      <c r="AU166" s="220" t="s">
        <v>86</v>
      </c>
      <c r="AV166" s="13" t="s">
        <v>86</v>
      </c>
      <c r="AW166" s="13" t="s">
        <v>33</v>
      </c>
      <c r="AX166" s="13" t="s">
        <v>76</v>
      </c>
      <c r="AY166" s="220" t="s">
        <v>124</v>
      </c>
    </row>
    <row r="167" spans="2:51" s="13" customFormat="1" ht="10.2">
      <c r="B167" s="210"/>
      <c r="C167" s="211"/>
      <c r="D167" s="192" t="s">
        <v>210</v>
      </c>
      <c r="E167" s="212" t="s">
        <v>1</v>
      </c>
      <c r="F167" s="213" t="s">
        <v>265</v>
      </c>
      <c r="G167" s="211"/>
      <c r="H167" s="214">
        <v>53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210</v>
      </c>
      <c r="AU167" s="220" t="s">
        <v>86</v>
      </c>
      <c r="AV167" s="13" t="s">
        <v>86</v>
      </c>
      <c r="AW167" s="13" t="s">
        <v>33</v>
      </c>
      <c r="AX167" s="13" t="s">
        <v>76</v>
      </c>
      <c r="AY167" s="220" t="s">
        <v>124</v>
      </c>
    </row>
    <row r="168" spans="2:51" s="14" customFormat="1" ht="10.2">
      <c r="B168" s="221"/>
      <c r="C168" s="222"/>
      <c r="D168" s="192" t="s">
        <v>210</v>
      </c>
      <c r="E168" s="223" t="s">
        <v>1</v>
      </c>
      <c r="F168" s="224" t="s">
        <v>213</v>
      </c>
      <c r="G168" s="222"/>
      <c r="H168" s="225">
        <v>126.125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210</v>
      </c>
      <c r="AU168" s="231" t="s">
        <v>86</v>
      </c>
      <c r="AV168" s="14" t="s">
        <v>129</v>
      </c>
      <c r="AW168" s="14" t="s">
        <v>33</v>
      </c>
      <c r="AX168" s="14" t="s">
        <v>84</v>
      </c>
      <c r="AY168" s="231" t="s">
        <v>124</v>
      </c>
    </row>
    <row r="169" spans="1:65" s="2" customFormat="1" ht="24.15" customHeight="1">
      <c r="A169" s="33"/>
      <c r="B169" s="34"/>
      <c r="C169" s="178" t="s">
        <v>146</v>
      </c>
      <c r="D169" s="178" t="s">
        <v>125</v>
      </c>
      <c r="E169" s="179" t="s">
        <v>230</v>
      </c>
      <c r="F169" s="180" t="s">
        <v>231</v>
      </c>
      <c r="G169" s="181" t="s">
        <v>232</v>
      </c>
      <c r="H169" s="182">
        <v>264.863</v>
      </c>
      <c r="I169" s="183"/>
      <c r="J169" s="184">
        <f>ROUND(I169*H169,2)</f>
        <v>0</v>
      </c>
      <c r="K169" s="185"/>
      <c r="L169" s="38"/>
      <c r="M169" s="186" t="s">
        <v>1</v>
      </c>
      <c r="N169" s="187" t="s">
        <v>41</v>
      </c>
      <c r="O169" s="70"/>
      <c r="P169" s="188">
        <f>O169*H169</f>
        <v>0</v>
      </c>
      <c r="Q169" s="188">
        <v>0</v>
      </c>
      <c r="R169" s="188">
        <f>Q169*H169</f>
        <v>0</v>
      </c>
      <c r="S169" s="188">
        <v>0</v>
      </c>
      <c r="T169" s="18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0" t="s">
        <v>129</v>
      </c>
      <c r="AT169" s="190" t="s">
        <v>125</v>
      </c>
      <c r="AU169" s="190" t="s">
        <v>86</v>
      </c>
      <c r="AY169" s="16" t="s">
        <v>124</v>
      </c>
      <c r="BE169" s="191">
        <f>IF(N169="základní",J169,0)</f>
        <v>0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16" t="s">
        <v>84</v>
      </c>
      <c r="BK169" s="191">
        <f>ROUND(I169*H169,2)</f>
        <v>0</v>
      </c>
      <c r="BL169" s="16" t="s">
        <v>129</v>
      </c>
      <c r="BM169" s="190" t="s">
        <v>166</v>
      </c>
    </row>
    <row r="170" spans="2:51" s="13" customFormat="1" ht="10.2">
      <c r="B170" s="210"/>
      <c r="C170" s="211"/>
      <c r="D170" s="192" t="s">
        <v>210</v>
      </c>
      <c r="E170" s="212" t="s">
        <v>1</v>
      </c>
      <c r="F170" s="213" t="s">
        <v>264</v>
      </c>
      <c r="G170" s="211"/>
      <c r="H170" s="214">
        <v>33.125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210</v>
      </c>
      <c r="AU170" s="220" t="s">
        <v>86</v>
      </c>
      <c r="AV170" s="13" t="s">
        <v>86</v>
      </c>
      <c r="AW170" s="13" t="s">
        <v>33</v>
      </c>
      <c r="AX170" s="13" t="s">
        <v>76</v>
      </c>
      <c r="AY170" s="220" t="s">
        <v>124</v>
      </c>
    </row>
    <row r="171" spans="2:51" s="13" customFormat="1" ht="10.2">
      <c r="B171" s="210"/>
      <c r="C171" s="211"/>
      <c r="D171" s="192" t="s">
        <v>210</v>
      </c>
      <c r="E171" s="212" t="s">
        <v>1</v>
      </c>
      <c r="F171" s="213" t="s">
        <v>212</v>
      </c>
      <c r="G171" s="211"/>
      <c r="H171" s="214">
        <v>40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210</v>
      </c>
      <c r="AU171" s="220" t="s">
        <v>86</v>
      </c>
      <c r="AV171" s="13" t="s">
        <v>86</v>
      </c>
      <c r="AW171" s="13" t="s">
        <v>33</v>
      </c>
      <c r="AX171" s="13" t="s">
        <v>76</v>
      </c>
      <c r="AY171" s="220" t="s">
        <v>124</v>
      </c>
    </row>
    <row r="172" spans="2:51" s="13" customFormat="1" ht="10.2">
      <c r="B172" s="210"/>
      <c r="C172" s="211"/>
      <c r="D172" s="192" t="s">
        <v>210</v>
      </c>
      <c r="E172" s="212" t="s">
        <v>1</v>
      </c>
      <c r="F172" s="213" t="s">
        <v>265</v>
      </c>
      <c r="G172" s="211"/>
      <c r="H172" s="214">
        <v>53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210</v>
      </c>
      <c r="AU172" s="220" t="s">
        <v>86</v>
      </c>
      <c r="AV172" s="13" t="s">
        <v>86</v>
      </c>
      <c r="AW172" s="13" t="s">
        <v>33</v>
      </c>
      <c r="AX172" s="13" t="s">
        <v>76</v>
      </c>
      <c r="AY172" s="220" t="s">
        <v>124</v>
      </c>
    </row>
    <row r="173" spans="2:51" s="14" customFormat="1" ht="10.2">
      <c r="B173" s="221"/>
      <c r="C173" s="222"/>
      <c r="D173" s="192" t="s">
        <v>210</v>
      </c>
      <c r="E173" s="223" t="s">
        <v>1</v>
      </c>
      <c r="F173" s="224" t="s">
        <v>213</v>
      </c>
      <c r="G173" s="222"/>
      <c r="H173" s="225">
        <v>126.125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210</v>
      </c>
      <c r="AU173" s="231" t="s">
        <v>86</v>
      </c>
      <c r="AV173" s="14" t="s">
        <v>129</v>
      </c>
      <c r="AW173" s="14" t="s">
        <v>33</v>
      </c>
      <c r="AX173" s="14" t="s">
        <v>76</v>
      </c>
      <c r="AY173" s="231" t="s">
        <v>124</v>
      </c>
    </row>
    <row r="174" spans="2:51" s="13" customFormat="1" ht="10.2">
      <c r="B174" s="210"/>
      <c r="C174" s="211"/>
      <c r="D174" s="192" t="s">
        <v>210</v>
      </c>
      <c r="E174" s="212" t="s">
        <v>1</v>
      </c>
      <c r="F174" s="213" t="s">
        <v>268</v>
      </c>
      <c r="G174" s="211"/>
      <c r="H174" s="214">
        <v>264.863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210</v>
      </c>
      <c r="AU174" s="220" t="s">
        <v>86</v>
      </c>
      <c r="AV174" s="13" t="s">
        <v>86</v>
      </c>
      <c r="AW174" s="13" t="s">
        <v>33</v>
      </c>
      <c r="AX174" s="13" t="s">
        <v>76</v>
      </c>
      <c r="AY174" s="220" t="s">
        <v>124</v>
      </c>
    </row>
    <row r="175" spans="2:51" s="14" customFormat="1" ht="10.2">
      <c r="B175" s="221"/>
      <c r="C175" s="222"/>
      <c r="D175" s="192" t="s">
        <v>210</v>
      </c>
      <c r="E175" s="223" t="s">
        <v>1</v>
      </c>
      <c r="F175" s="224" t="s">
        <v>213</v>
      </c>
      <c r="G175" s="222"/>
      <c r="H175" s="225">
        <v>264.863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210</v>
      </c>
      <c r="AU175" s="231" t="s">
        <v>86</v>
      </c>
      <c r="AV175" s="14" t="s">
        <v>129</v>
      </c>
      <c r="AW175" s="14" t="s">
        <v>33</v>
      </c>
      <c r="AX175" s="14" t="s">
        <v>84</v>
      </c>
      <c r="AY175" s="231" t="s">
        <v>124</v>
      </c>
    </row>
    <row r="176" spans="1:65" s="2" customFormat="1" ht="24.15" customHeight="1">
      <c r="A176" s="33"/>
      <c r="B176" s="34"/>
      <c r="C176" s="178" t="s">
        <v>96</v>
      </c>
      <c r="D176" s="178" t="s">
        <v>125</v>
      </c>
      <c r="E176" s="179" t="s">
        <v>234</v>
      </c>
      <c r="F176" s="180" t="s">
        <v>235</v>
      </c>
      <c r="G176" s="181" t="s">
        <v>236</v>
      </c>
      <c r="H176" s="182">
        <v>132.5</v>
      </c>
      <c r="I176" s="183"/>
      <c r="J176" s="184">
        <f>ROUND(I176*H176,2)</f>
        <v>0</v>
      </c>
      <c r="K176" s="185"/>
      <c r="L176" s="38"/>
      <c r="M176" s="186" t="s">
        <v>1</v>
      </c>
      <c r="N176" s="187" t="s">
        <v>41</v>
      </c>
      <c r="O176" s="70"/>
      <c r="P176" s="188">
        <f>O176*H176</f>
        <v>0</v>
      </c>
      <c r="Q176" s="188">
        <v>0</v>
      </c>
      <c r="R176" s="188">
        <f>Q176*H176</f>
        <v>0</v>
      </c>
      <c r="S176" s="188">
        <v>0</v>
      </c>
      <c r="T176" s="18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0" t="s">
        <v>129</v>
      </c>
      <c r="AT176" s="190" t="s">
        <v>125</v>
      </c>
      <c r="AU176" s="190" t="s">
        <v>86</v>
      </c>
      <c r="AY176" s="16" t="s">
        <v>124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16" t="s">
        <v>84</v>
      </c>
      <c r="BK176" s="191">
        <f>ROUND(I176*H176,2)</f>
        <v>0</v>
      </c>
      <c r="BL176" s="16" t="s">
        <v>129</v>
      </c>
      <c r="BM176" s="190" t="s">
        <v>170</v>
      </c>
    </row>
    <row r="177" spans="2:51" s="13" customFormat="1" ht="10.2">
      <c r="B177" s="210"/>
      <c r="C177" s="211"/>
      <c r="D177" s="192" t="s">
        <v>210</v>
      </c>
      <c r="E177" s="212" t="s">
        <v>1</v>
      </c>
      <c r="F177" s="213" t="s">
        <v>269</v>
      </c>
      <c r="G177" s="211"/>
      <c r="H177" s="214">
        <v>132.5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210</v>
      </c>
      <c r="AU177" s="220" t="s">
        <v>86</v>
      </c>
      <c r="AV177" s="13" t="s">
        <v>86</v>
      </c>
      <c r="AW177" s="13" t="s">
        <v>33</v>
      </c>
      <c r="AX177" s="13" t="s">
        <v>76</v>
      </c>
      <c r="AY177" s="220" t="s">
        <v>124</v>
      </c>
    </row>
    <row r="178" spans="2:51" s="14" customFormat="1" ht="10.2">
      <c r="B178" s="221"/>
      <c r="C178" s="222"/>
      <c r="D178" s="192" t="s">
        <v>210</v>
      </c>
      <c r="E178" s="223" t="s">
        <v>1</v>
      </c>
      <c r="F178" s="224" t="s">
        <v>213</v>
      </c>
      <c r="G178" s="222"/>
      <c r="H178" s="225">
        <v>132.5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210</v>
      </c>
      <c r="AU178" s="231" t="s">
        <v>86</v>
      </c>
      <c r="AV178" s="14" t="s">
        <v>129</v>
      </c>
      <c r="AW178" s="14" t="s">
        <v>33</v>
      </c>
      <c r="AX178" s="14" t="s">
        <v>84</v>
      </c>
      <c r="AY178" s="231" t="s">
        <v>124</v>
      </c>
    </row>
    <row r="179" spans="2:63" s="11" customFormat="1" ht="22.8" customHeight="1">
      <c r="B179" s="164"/>
      <c r="C179" s="165"/>
      <c r="D179" s="166" t="s">
        <v>75</v>
      </c>
      <c r="E179" s="208" t="s">
        <v>129</v>
      </c>
      <c r="F179" s="208" t="s">
        <v>238</v>
      </c>
      <c r="G179" s="165"/>
      <c r="H179" s="165"/>
      <c r="I179" s="168"/>
      <c r="J179" s="209">
        <f>BK179</f>
        <v>0</v>
      </c>
      <c r="K179" s="165"/>
      <c r="L179" s="170"/>
      <c r="M179" s="171"/>
      <c r="N179" s="172"/>
      <c r="O179" s="172"/>
      <c r="P179" s="173">
        <f>SUM(P180:P200)</f>
        <v>0</v>
      </c>
      <c r="Q179" s="172"/>
      <c r="R179" s="173">
        <f>SUM(R180:R200)</f>
        <v>0</v>
      </c>
      <c r="S179" s="172"/>
      <c r="T179" s="174">
        <f>SUM(T180:T200)</f>
        <v>0</v>
      </c>
      <c r="AR179" s="175" t="s">
        <v>84</v>
      </c>
      <c r="AT179" s="176" t="s">
        <v>75</v>
      </c>
      <c r="AU179" s="176" t="s">
        <v>84</v>
      </c>
      <c r="AY179" s="175" t="s">
        <v>124</v>
      </c>
      <c r="BK179" s="177">
        <f>SUM(BK180:BK200)</f>
        <v>0</v>
      </c>
    </row>
    <row r="180" spans="1:65" s="2" customFormat="1" ht="33" customHeight="1">
      <c r="A180" s="33"/>
      <c r="B180" s="34"/>
      <c r="C180" s="178" t="s">
        <v>8</v>
      </c>
      <c r="D180" s="178" t="s">
        <v>125</v>
      </c>
      <c r="E180" s="179" t="s">
        <v>239</v>
      </c>
      <c r="F180" s="180" t="s">
        <v>240</v>
      </c>
      <c r="G180" s="181" t="s">
        <v>236</v>
      </c>
      <c r="H180" s="182">
        <v>125.84</v>
      </c>
      <c r="I180" s="183"/>
      <c r="J180" s="184">
        <f>ROUND(I180*H180,2)</f>
        <v>0</v>
      </c>
      <c r="K180" s="185"/>
      <c r="L180" s="38"/>
      <c r="M180" s="186" t="s">
        <v>1</v>
      </c>
      <c r="N180" s="187" t="s">
        <v>41</v>
      </c>
      <c r="O180" s="70"/>
      <c r="P180" s="188">
        <f>O180*H180</f>
        <v>0</v>
      </c>
      <c r="Q180" s="188">
        <v>0</v>
      </c>
      <c r="R180" s="188">
        <f>Q180*H180</f>
        <v>0</v>
      </c>
      <c r="S180" s="188">
        <v>0</v>
      </c>
      <c r="T180" s="18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0" t="s">
        <v>129</v>
      </c>
      <c r="AT180" s="190" t="s">
        <v>125</v>
      </c>
      <c r="AU180" s="190" t="s">
        <v>86</v>
      </c>
      <c r="AY180" s="16" t="s">
        <v>124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6" t="s">
        <v>84</v>
      </c>
      <c r="BK180" s="191">
        <f>ROUND(I180*H180,2)</f>
        <v>0</v>
      </c>
      <c r="BL180" s="16" t="s">
        <v>129</v>
      </c>
      <c r="BM180" s="190" t="s">
        <v>174</v>
      </c>
    </row>
    <row r="181" spans="2:51" s="13" customFormat="1" ht="10.2">
      <c r="B181" s="210"/>
      <c r="C181" s="211"/>
      <c r="D181" s="192" t="s">
        <v>210</v>
      </c>
      <c r="E181" s="212" t="s">
        <v>1</v>
      </c>
      <c r="F181" s="213" t="s">
        <v>265</v>
      </c>
      <c r="G181" s="211"/>
      <c r="H181" s="214">
        <v>53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210</v>
      </c>
      <c r="AU181" s="220" t="s">
        <v>86</v>
      </c>
      <c r="AV181" s="13" t="s">
        <v>86</v>
      </c>
      <c r="AW181" s="13" t="s">
        <v>33</v>
      </c>
      <c r="AX181" s="13" t="s">
        <v>76</v>
      </c>
      <c r="AY181" s="220" t="s">
        <v>124</v>
      </c>
    </row>
    <row r="182" spans="2:51" s="13" customFormat="1" ht="10.2">
      <c r="B182" s="210"/>
      <c r="C182" s="211"/>
      <c r="D182" s="192" t="s">
        <v>210</v>
      </c>
      <c r="E182" s="212" t="s">
        <v>1</v>
      </c>
      <c r="F182" s="213" t="s">
        <v>270</v>
      </c>
      <c r="G182" s="211"/>
      <c r="H182" s="214">
        <v>72.84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210</v>
      </c>
      <c r="AU182" s="220" t="s">
        <v>86</v>
      </c>
      <c r="AV182" s="13" t="s">
        <v>86</v>
      </c>
      <c r="AW182" s="13" t="s">
        <v>33</v>
      </c>
      <c r="AX182" s="13" t="s">
        <v>76</v>
      </c>
      <c r="AY182" s="220" t="s">
        <v>124</v>
      </c>
    </row>
    <row r="183" spans="2:51" s="14" customFormat="1" ht="10.2">
      <c r="B183" s="221"/>
      <c r="C183" s="222"/>
      <c r="D183" s="192" t="s">
        <v>210</v>
      </c>
      <c r="E183" s="223" t="s">
        <v>1</v>
      </c>
      <c r="F183" s="224" t="s">
        <v>213</v>
      </c>
      <c r="G183" s="222"/>
      <c r="H183" s="225">
        <v>125.84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210</v>
      </c>
      <c r="AU183" s="231" t="s">
        <v>86</v>
      </c>
      <c r="AV183" s="14" t="s">
        <v>129</v>
      </c>
      <c r="AW183" s="14" t="s">
        <v>33</v>
      </c>
      <c r="AX183" s="14" t="s">
        <v>84</v>
      </c>
      <c r="AY183" s="231" t="s">
        <v>124</v>
      </c>
    </row>
    <row r="184" spans="1:65" s="2" customFormat="1" ht="24.15" customHeight="1">
      <c r="A184" s="33"/>
      <c r="B184" s="34"/>
      <c r="C184" s="178" t="s">
        <v>176</v>
      </c>
      <c r="D184" s="178" t="s">
        <v>125</v>
      </c>
      <c r="E184" s="179" t="s">
        <v>242</v>
      </c>
      <c r="F184" s="180" t="s">
        <v>243</v>
      </c>
      <c r="G184" s="181" t="s">
        <v>209</v>
      </c>
      <c r="H184" s="182">
        <v>96.704</v>
      </c>
      <c r="I184" s="183"/>
      <c r="J184" s="184">
        <f>ROUND(I184*H184,2)</f>
        <v>0</v>
      </c>
      <c r="K184" s="185"/>
      <c r="L184" s="38"/>
      <c r="M184" s="186" t="s">
        <v>1</v>
      </c>
      <c r="N184" s="187" t="s">
        <v>41</v>
      </c>
      <c r="O184" s="70"/>
      <c r="P184" s="188">
        <f>O184*H184</f>
        <v>0</v>
      </c>
      <c r="Q184" s="188">
        <v>0</v>
      </c>
      <c r="R184" s="188">
        <f>Q184*H184</f>
        <v>0</v>
      </c>
      <c r="S184" s="188">
        <v>0</v>
      </c>
      <c r="T184" s="189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0" t="s">
        <v>129</v>
      </c>
      <c r="AT184" s="190" t="s">
        <v>125</v>
      </c>
      <c r="AU184" s="190" t="s">
        <v>86</v>
      </c>
      <c r="AY184" s="16" t="s">
        <v>124</v>
      </c>
      <c r="BE184" s="191">
        <f>IF(N184="základní",J184,0)</f>
        <v>0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16" t="s">
        <v>84</v>
      </c>
      <c r="BK184" s="191">
        <f>ROUND(I184*H184,2)</f>
        <v>0</v>
      </c>
      <c r="BL184" s="16" t="s">
        <v>129</v>
      </c>
      <c r="BM184" s="190" t="s">
        <v>179</v>
      </c>
    </row>
    <row r="185" spans="2:51" s="13" customFormat="1" ht="10.2">
      <c r="B185" s="210"/>
      <c r="C185" s="211"/>
      <c r="D185" s="192" t="s">
        <v>210</v>
      </c>
      <c r="E185" s="212" t="s">
        <v>1</v>
      </c>
      <c r="F185" s="213" t="s">
        <v>265</v>
      </c>
      <c r="G185" s="211"/>
      <c r="H185" s="214">
        <v>53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210</v>
      </c>
      <c r="AU185" s="220" t="s">
        <v>86</v>
      </c>
      <c r="AV185" s="13" t="s">
        <v>86</v>
      </c>
      <c r="AW185" s="13" t="s">
        <v>33</v>
      </c>
      <c r="AX185" s="13" t="s">
        <v>76</v>
      </c>
      <c r="AY185" s="220" t="s">
        <v>124</v>
      </c>
    </row>
    <row r="186" spans="2:51" s="13" customFormat="1" ht="10.2">
      <c r="B186" s="210"/>
      <c r="C186" s="211"/>
      <c r="D186" s="192" t="s">
        <v>210</v>
      </c>
      <c r="E186" s="212" t="s">
        <v>1</v>
      </c>
      <c r="F186" s="213" t="s">
        <v>271</v>
      </c>
      <c r="G186" s="211"/>
      <c r="H186" s="214">
        <v>43.704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210</v>
      </c>
      <c r="AU186" s="220" t="s">
        <v>86</v>
      </c>
      <c r="AV186" s="13" t="s">
        <v>86</v>
      </c>
      <c r="AW186" s="13" t="s">
        <v>33</v>
      </c>
      <c r="AX186" s="13" t="s">
        <v>76</v>
      </c>
      <c r="AY186" s="220" t="s">
        <v>124</v>
      </c>
    </row>
    <row r="187" spans="2:51" s="14" customFormat="1" ht="10.2">
      <c r="B187" s="221"/>
      <c r="C187" s="222"/>
      <c r="D187" s="192" t="s">
        <v>210</v>
      </c>
      <c r="E187" s="223" t="s">
        <v>1</v>
      </c>
      <c r="F187" s="224" t="s">
        <v>213</v>
      </c>
      <c r="G187" s="222"/>
      <c r="H187" s="225">
        <v>96.70400000000001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210</v>
      </c>
      <c r="AU187" s="231" t="s">
        <v>86</v>
      </c>
      <c r="AV187" s="14" t="s">
        <v>129</v>
      </c>
      <c r="AW187" s="14" t="s">
        <v>33</v>
      </c>
      <c r="AX187" s="14" t="s">
        <v>84</v>
      </c>
      <c r="AY187" s="231" t="s">
        <v>124</v>
      </c>
    </row>
    <row r="188" spans="1:65" s="2" customFormat="1" ht="16.5" customHeight="1">
      <c r="A188" s="33"/>
      <c r="B188" s="34"/>
      <c r="C188" s="178" t="s">
        <v>153</v>
      </c>
      <c r="D188" s="178" t="s">
        <v>125</v>
      </c>
      <c r="E188" s="179" t="s">
        <v>245</v>
      </c>
      <c r="F188" s="180" t="s">
        <v>246</v>
      </c>
      <c r="G188" s="181" t="s">
        <v>209</v>
      </c>
      <c r="H188" s="182">
        <v>29.136</v>
      </c>
      <c r="I188" s="183"/>
      <c r="J188" s="184">
        <f>ROUND(I188*H188,2)</f>
        <v>0</v>
      </c>
      <c r="K188" s="185"/>
      <c r="L188" s="38"/>
      <c r="M188" s="186" t="s">
        <v>1</v>
      </c>
      <c r="N188" s="187" t="s">
        <v>41</v>
      </c>
      <c r="O188" s="70"/>
      <c r="P188" s="188">
        <f>O188*H188</f>
        <v>0</v>
      </c>
      <c r="Q188" s="188">
        <v>0</v>
      </c>
      <c r="R188" s="188">
        <f>Q188*H188</f>
        <v>0</v>
      </c>
      <c r="S188" s="188">
        <v>0</v>
      </c>
      <c r="T188" s="18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0" t="s">
        <v>129</v>
      </c>
      <c r="AT188" s="190" t="s">
        <v>125</v>
      </c>
      <c r="AU188" s="190" t="s">
        <v>86</v>
      </c>
      <c r="AY188" s="16" t="s">
        <v>124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16" t="s">
        <v>84</v>
      </c>
      <c r="BK188" s="191">
        <f>ROUND(I188*H188,2)</f>
        <v>0</v>
      </c>
      <c r="BL188" s="16" t="s">
        <v>129</v>
      </c>
      <c r="BM188" s="190" t="s">
        <v>182</v>
      </c>
    </row>
    <row r="189" spans="1:47" s="2" customFormat="1" ht="48">
      <c r="A189" s="33"/>
      <c r="B189" s="34"/>
      <c r="C189" s="35"/>
      <c r="D189" s="192" t="s">
        <v>130</v>
      </c>
      <c r="E189" s="35"/>
      <c r="F189" s="193" t="s">
        <v>247</v>
      </c>
      <c r="G189" s="35"/>
      <c r="H189" s="35"/>
      <c r="I189" s="194"/>
      <c r="J189" s="35"/>
      <c r="K189" s="35"/>
      <c r="L189" s="38"/>
      <c r="M189" s="195"/>
      <c r="N189" s="196"/>
      <c r="O189" s="70"/>
      <c r="P189" s="70"/>
      <c r="Q189" s="70"/>
      <c r="R189" s="70"/>
      <c r="S189" s="70"/>
      <c r="T189" s="71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130</v>
      </c>
      <c r="AU189" s="16" t="s">
        <v>86</v>
      </c>
    </row>
    <row r="190" spans="2:51" s="13" customFormat="1" ht="10.2">
      <c r="B190" s="210"/>
      <c r="C190" s="211"/>
      <c r="D190" s="192" t="s">
        <v>210</v>
      </c>
      <c r="E190" s="212" t="s">
        <v>1</v>
      </c>
      <c r="F190" s="213" t="s">
        <v>272</v>
      </c>
      <c r="G190" s="211"/>
      <c r="H190" s="214">
        <v>29.136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210</v>
      </c>
      <c r="AU190" s="220" t="s">
        <v>86</v>
      </c>
      <c r="AV190" s="13" t="s">
        <v>86</v>
      </c>
      <c r="AW190" s="13" t="s">
        <v>33</v>
      </c>
      <c r="AX190" s="13" t="s">
        <v>76</v>
      </c>
      <c r="AY190" s="220" t="s">
        <v>124</v>
      </c>
    </row>
    <row r="191" spans="2:51" s="14" customFormat="1" ht="10.2">
      <c r="B191" s="221"/>
      <c r="C191" s="222"/>
      <c r="D191" s="192" t="s">
        <v>210</v>
      </c>
      <c r="E191" s="223" t="s">
        <v>1</v>
      </c>
      <c r="F191" s="224" t="s">
        <v>213</v>
      </c>
      <c r="G191" s="222"/>
      <c r="H191" s="225">
        <v>29.136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210</v>
      </c>
      <c r="AU191" s="231" t="s">
        <v>86</v>
      </c>
      <c r="AV191" s="14" t="s">
        <v>129</v>
      </c>
      <c r="AW191" s="14" t="s">
        <v>33</v>
      </c>
      <c r="AX191" s="14" t="s">
        <v>84</v>
      </c>
      <c r="AY191" s="231" t="s">
        <v>124</v>
      </c>
    </row>
    <row r="192" spans="1:65" s="2" customFormat="1" ht="33" customHeight="1">
      <c r="A192" s="33"/>
      <c r="B192" s="34"/>
      <c r="C192" s="178" t="s">
        <v>184</v>
      </c>
      <c r="D192" s="178" t="s">
        <v>125</v>
      </c>
      <c r="E192" s="179" t="s">
        <v>248</v>
      </c>
      <c r="F192" s="180" t="s">
        <v>249</v>
      </c>
      <c r="G192" s="181" t="s">
        <v>209</v>
      </c>
      <c r="H192" s="182">
        <v>75.065</v>
      </c>
      <c r="I192" s="183"/>
      <c r="J192" s="184">
        <f>ROUND(I192*H192,2)</f>
        <v>0</v>
      </c>
      <c r="K192" s="185"/>
      <c r="L192" s="38"/>
      <c r="M192" s="186" t="s">
        <v>1</v>
      </c>
      <c r="N192" s="187" t="s">
        <v>41</v>
      </c>
      <c r="O192" s="70"/>
      <c r="P192" s="188">
        <f>O192*H192</f>
        <v>0</v>
      </c>
      <c r="Q192" s="188">
        <v>0</v>
      </c>
      <c r="R192" s="188">
        <f>Q192*H192</f>
        <v>0</v>
      </c>
      <c r="S192" s="188">
        <v>0</v>
      </c>
      <c r="T192" s="18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0" t="s">
        <v>129</v>
      </c>
      <c r="AT192" s="190" t="s">
        <v>125</v>
      </c>
      <c r="AU192" s="190" t="s">
        <v>86</v>
      </c>
      <c r="AY192" s="16" t="s">
        <v>124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16" t="s">
        <v>84</v>
      </c>
      <c r="BK192" s="191">
        <f>ROUND(I192*H192,2)</f>
        <v>0</v>
      </c>
      <c r="BL192" s="16" t="s">
        <v>129</v>
      </c>
      <c r="BM192" s="190" t="s">
        <v>187</v>
      </c>
    </row>
    <row r="193" spans="2:51" s="13" customFormat="1" ht="10.2">
      <c r="B193" s="210"/>
      <c r="C193" s="211"/>
      <c r="D193" s="192" t="s">
        <v>210</v>
      </c>
      <c r="E193" s="212" t="s">
        <v>1</v>
      </c>
      <c r="F193" s="213" t="s">
        <v>264</v>
      </c>
      <c r="G193" s="211"/>
      <c r="H193" s="214">
        <v>33.125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210</v>
      </c>
      <c r="AU193" s="220" t="s">
        <v>86</v>
      </c>
      <c r="AV193" s="13" t="s">
        <v>86</v>
      </c>
      <c r="AW193" s="13" t="s">
        <v>33</v>
      </c>
      <c r="AX193" s="13" t="s">
        <v>76</v>
      </c>
      <c r="AY193" s="220" t="s">
        <v>124</v>
      </c>
    </row>
    <row r="194" spans="2:51" s="13" customFormat="1" ht="10.2">
      <c r="B194" s="210"/>
      <c r="C194" s="211"/>
      <c r="D194" s="192" t="s">
        <v>210</v>
      </c>
      <c r="E194" s="212" t="s">
        <v>1</v>
      </c>
      <c r="F194" s="213" t="s">
        <v>273</v>
      </c>
      <c r="G194" s="211"/>
      <c r="H194" s="214">
        <v>41.94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210</v>
      </c>
      <c r="AU194" s="220" t="s">
        <v>86</v>
      </c>
      <c r="AV194" s="13" t="s">
        <v>86</v>
      </c>
      <c r="AW194" s="13" t="s">
        <v>33</v>
      </c>
      <c r="AX194" s="13" t="s">
        <v>76</v>
      </c>
      <c r="AY194" s="220" t="s">
        <v>124</v>
      </c>
    </row>
    <row r="195" spans="2:51" s="14" customFormat="1" ht="10.2">
      <c r="B195" s="221"/>
      <c r="C195" s="222"/>
      <c r="D195" s="192" t="s">
        <v>210</v>
      </c>
      <c r="E195" s="223" t="s">
        <v>1</v>
      </c>
      <c r="F195" s="224" t="s">
        <v>213</v>
      </c>
      <c r="G195" s="222"/>
      <c r="H195" s="225">
        <v>75.065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210</v>
      </c>
      <c r="AU195" s="231" t="s">
        <v>86</v>
      </c>
      <c r="AV195" s="14" t="s">
        <v>129</v>
      </c>
      <c r="AW195" s="14" t="s">
        <v>33</v>
      </c>
      <c r="AX195" s="14" t="s">
        <v>84</v>
      </c>
      <c r="AY195" s="231" t="s">
        <v>124</v>
      </c>
    </row>
    <row r="196" spans="1:65" s="2" customFormat="1" ht="16.5" customHeight="1">
      <c r="A196" s="33"/>
      <c r="B196" s="34"/>
      <c r="C196" s="178" t="s">
        <v>157</v>
      </c>
      <c r="D196" s="178" t="s">
        <v>125</v>
      </c>
      <c r="E196" s="179" t="s">
        <v>252</v>
      </c>
      <c r="F196" s="180" t="s">
        <v>253</v>
      </c>
      <c r="G196" s="181" t="s">
        <v>209</v>
      </c>
      <c r="H196" s="182">
        <v>61.085</v>
      </c>
      <c r="I196" s="183"/>
      <c r="J196" s="184">
        <f>ROUND(I196*H196,2)</f>
        <v>0</v>
      </c>
      <c r="K196" s="185"/>
      <c r="L196" s="38"/>
      <c r="M196" s="186" t="s">
        <v>1</v>
      </c>
      <c r="N196" s="187" t="s">
        <v>41</v>
      </c>
      <c r="O196" s="70"/>
      <c r="P196" s="188">
        <f>O196*H196</f>
        <v>0</v>
      </c>
      <c r="Q196" s="188">
        <v>0</v>
      </c>
      <c r="R196" s="188">
        <f>Q196*H196</f>
        <v>0</v>
      </c>
      <c r="S196" s="188">
        <v>0</v>
      </c>
      <c r="T196" s="18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0" t="s">
        <v>129</v>
      </c>
      <c r="AT196" s="190" t="s">
        <v>125</v>
      </c>
      <c r="AU196" s="190" t="s">
        <v>86</v>
      </c>
      <c r="AY196" s="16" t="s">
        <v>124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16" t="s">
        <v>84</v>
      </c>
      <c r="BK196" s="191">
        <f>ROUND(I196*H196,2)</f>
        <v>0</v>
      </c>
      <c r="BL196" s="16" t="s">
        <v>129</v>
      </c>
      <c r="BM196" s="190" t="s">
        <v>191</v>
      </c>
    </row>
    <row r="197" spans="1:47" s="2" customFormat="1" ht="48">
      <c r="A197" s="33"/>
      <c r="B197" s="34"/>
      <c r="C197" s="35"/>
      <c r="D197" s="192" t="s">
        <v>130</v>
      </c>
      <c r="E197" s="35"/>
      <c r="F197" s="193" t="s">
        <v>254</v>
      </c>
      <c r="G197" s="35"/>
      <c r="H197" s="35"/>
      <c r="I197" s="194"/>
      <c r="J197" s="35"/>
      <c r="K197" s="35"/>
      <c r="L197" s="38"/>
      <c r="M197" s="195"/>
      <c r="N197" s="196"/>
      <c r="O197" s="70"/>
      <c r="P197" s="70"/>
      <c r="Q197" s="70"/>
      <c r="R197" s="70"/>
      <c r="S197" s="70"/>
      <c r="T197" s="71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130</v>
      </c>
      <c r="AU197" s="16" t="s">
        <v>86</v>
      </c>
    </row>
    <row r="198" spans="2:51" s="13" customFormat="1" ht="10.2">
      <c r="B198" s="210"/>
      <c r="C198" s="211"/>
      <c r="D198" s="192" t="s">
        <v>210</v>
      </c>
      <c r="E198" s="212" t="s">
        <v>1</v>
      </c>
      <c r="F198" s="213" t="s">
        <v>264</v>
      </c>
      <c r="G198" s="211"/>
      <c r="H198" s="214">
        <v>33.125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210</v>
      </c>
      <c r="AU198" s="220" t="s">
        <v>86</v>
      </c>
      <c r="AV198" s="13" t="s">
        <v>86</v>
      </c>
      <c r="AW198" s="13" t="s">
        <v>33</v>
      </c>
      <c r="AX198" s="13" t="s">
        <v>76</v>
      </c>
      <c r="AY198" s="220" t="s">
        <v>124</v>
      </c>
    </row>
    <row r="199" spans="2:51" s="13" customFormat="1" ht="10.2">
      <c r="B199" s="210"/>
      <c r="C199" s="211"/>
      <c r="D199" s="192" t="s">
        <v>210</v>
      </c>
      <c r="E199" s="212" t="s">
        <v>1</v>
      </c>
      <c r="F199" s="213" t="s">
        <v>274</v>
      </c>
      <c r="G199" s="211"/>
      <c r="H199" s="214">
        <v>27.96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210</v>
      </c>
      <c r="AU199" s="220" t="s">
        <v>86</v>
      </c>
      <c r="AV199" s="13" t="s">
        <v>86</v>
      </c>
      <c r="AW199" s="13" t="s">
        <v>33</v>
      </c>
      <c r="AX199" s="13" t="s">
        <v>76</v>
      </c>
      <c r="AY199" s="220" t="s">
        <v>124</v>
      </c>
    </row>
    <row r="200" spans="2:51" s="14" customFormat="1" ht="10.2">
      <c r="B200" s="221"/>
      <c r="C200" s="222"/>
      <c r="D200" s="192" t="s">
        <v>210</v>
      </c>
      <c r="E200" s="223" t="s">
        <v>1</v>
      </c>
      <c r="F200" s="224" t="s">
        <v>213</v>
      </c>
      <c r="G200" s="222"/>
      <c r="H200" s="225">
        <v>61.085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210</v>
      </c>
      <c r="AU200" s="231" t="s">
        <v>86</v>
      </c>
      <c r="AV200" s="14" t="s">
        <v>129</v>
      </c>
      <c r="AW200" s="14" t="s">
        <v>33</v>
      </c>
      <c r="AX200" s="14" t="s">
        <v>84</v>
      </c>
      <c r="AY200" s="231" t="s">
        <v>124</v>
      </c>
    </row>
    <row r="201" spans="2:63" s="11" customFormat="1" ht="22.8" customHeight="1">
      <c r="B201" s="164"/>
      <c r="C201" s="165"/>
      <c r="D201" s="166" t="s">
        <v>75</v>
      </c>
      <c r="E201" s="208" t="s">
        <v>256</v>
      </c>
      <c r="F201" s="208" t="s">
        <v>257</v>
      </c>
      <c r="G201" s="165"/>
      <c r="H201" s="165"/>
      <c r="I201" s="168"/>
      <c r="J201" s="209">
        <f>BK201</f>
        <v>0</v>
      </c>
      <c r="K201" s="165"/>
      <c r="L201" s="170"/>
      <c r="M201" s="171"/>
      <c r="N201" s="172"/>
      <c r="O201" s="172"/>
      <c r="P201" s="173">
        <f>P202</f>
        <v>0</v>
      </c>
      <c r="Q201" s="172"/>
      <c r="R201" s="173">
        <f>R202</f>
        <v>0</v>
      </c>
      <c r="S201" s="172"/>
      <c r="T201" s="174">
        <f>T202</f>
        <v>0</v>
      </c>
      <c r="AR201" s="175" t="s">
        <v>84</v>
      </c>
      <c r="AT201" s="176" t="s">
        <v>75</v>
      </c>
      <c r="AU201" s="176" t="s">
        <v>84</v>
      </c>
      <c r="AY201" s="175" t="s">
        <v>124</v>
      </c>
      <c r="BK201" s="177">
        <f>BK202</f>
        <v>0</v>
      </c>
    </row>
    <row r="202" spans="1:65" s="2" customFormat="1" ht="21.75" customHeight="1">
      <c r="A202" s="33"/>
      <c r="B202" s="34"/>
      <c r="C202" s="178" t="s">
        <v>258</v>
      </c>
      <c r="D202" s="178" t="s">
        <v>125</v>
      </c>
      <c r="E202" s="179" t="s">
        <v>259</v>
      </c>
      <c r="F202" s="180" t="s">
        <v>260</v>
      </c>
      <c r="G202" s="181" t="s">
        <v>232</v>
      </c>
      <c r="H202" s="182">
        <v>461.544</v>
      </c>
      <c r="I202" s="183"/>
      <c r="J202" s="184">
        <f>ROUND(I202*H202,2)</f>
        <v>0</v>
      </c>
      <c r="K202" s="185"/>
      <c r="L202" s="38"/>
      <c r="M202" s="197" t="s">
        <v>1</v>
      </c>
      <c r="N202" s="198" t="s">
        <v>41</v>
      </c>
      <c r="O202" s="199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0" t="s">
        <v>129</v>
      </c>
      <c r="AT202" s="190" t="s">
        <v>125</v>
      </c>
      <c r="AU202" s="190" t="s">
        <v>86</v>
      </c>
      <c r="AY202" s="16" t="s">
        <v>124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16" t="s">
        <v>84</v>
      </c>
      <c r="BK202" s="191">
        <f>ROUND(I202*H202,2)</f>
        <v>0</v>
      </c>
      <c r="BL202" s="16" t="s">
        <v>129</v>
      </c>
      <c r="BM202" s="190" t="s">
        <v>261</v>
      </c>
    </row>
    <row r="203" spans="1:31" s="2" customFormat="1" ht="6.9" customHeight="1">
      <c r="A203" s="33"/>
      <c r="B203" s="53"/>
      <c r="C203" s="54"/>
      <c r="D203" s="54"/>
      <c r="E203" s="54"/>
      <c r="F203" s="54"/>
      <c r="G203" s="54"/>
      <c r="H203" s="54"/>
      <c r="I203" s="54"/>
      <c r="J203" s="54"/>
      <c r="K203" s="54"/>
      <c r="L203" s="38"/>
      <c r="M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</sheetData>
  <sheetProtection algorithmName="SHA-512" hashValue="P1IsZTDPykgFiEpvzz7CqSraEJzEYCj/vUdid2+ddnMUhGdQwEoFVBvfYVQsxvzPUIBq0LMzV04W3meweq7AQw==" saltValue="lZnWDDhEOquY9PxYU2hy9m1f3v/hGnq4ErgSVXZvB38ZQWWvDtHva2pOT0vtCWJjd3oqDpqIMR+vbxw4hd5ROA==" spinCount="100000" sheet="1" objects="1" scenarios="1" formatColumns="0" formatRows="0" autoFilter="0"/>
  <autoFilter ref="C120:K20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6" t="s">
        <v>95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86</v>
      </c>
    </row>
    <row r="4" spans="2:46" s="1" customFormat="1" ht="24.9" customHeight="1">
      <c r="B4" s="19"/>
      <c r="D4" s="109" t="s">
        <v>99</v>
      </c>
      <c r="L4" s="19"/>
      <c r="M4" s="110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73" t="str">
        <f>'Rekapitulace stavby'!K6</f>
        <v>Vsetínská Bečva, Pržno - Vsetín - Huslenky, oprava toku_1_cast</v>
      </c>
      <c r="F7" s="274"/>
      <c r="G7" s="274"/>
      <c r="H7" s="274"/>
      <c r="L7" s="19"/>
    </row>
    <row r="8" spans="1:31" s="2" customFormat="1" ht="12" customHeight="1">
      <c r="A8" s="33"/>
      <c r="B8" s="38"/>
      <c r="C8" s="33"/>
      <c r="D8" s="111" t="s">
        <v>100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75" t="s">
        <v>275</v>
      </c>
      <c r="F9" s="276"/>
      <c r="G9" s="276"/>
      <c r="H9" s="276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19. 4. 2024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>70890013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>Povodí Moravy, s.p.</v>
      </c>
      <c r="F15" s="33"/>
      <c r="G15" s="33"/>
      <c r="H15" s="33"/>
      <c r="I15" s="111" t="s">
        <v>28</v>
      </c>
      <c r="J15" s="112" t="str">
        <f>IF('Rekapitulace stavby'!AN11="","",'Rekapitulace stavby'!AN11)</f>
        <v>CZ70890013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30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77" t="str">
        <f>'Rekapitulace stavby'!E14</f>
        <v>Vyplň údaj</v>
      </c>
      <c r="F18" s="278"/>
      <c r="G18" s="278"/>
      <c r="H18" s="278"/>
      <c r="I18" s="111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32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28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34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28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35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79" t="s">
        <v>1</v>
      </c>
      <c r="F27" s="279"/>
      <c r="G27" s="279"/>
      <c r="H27" s="279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36</v>
      </c>
      <c r="E30" s="33"/>
      <c r="F30" s="33"/>
      <c r="G30" s="33"/>
      <c r="H30" s="33"/>
      <c r="I30" s="33"/>
      <c r="J30" s="119">
        <f>ROUND(J123,2)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38</v>
      </c>
      <c r="G32" s="33"/>
      <c r="H32" s="33"/>
      <c r="I32" s="120" t="s">
        <v>37</v>
      </c>
      <c r="J32" s="120" t="s">
        <v>39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1" t="s">
        <v>40</v>
      </c>
      <c r="E33" s="111" t="s">
        <v>41</v>
      </c>
      <c r="F33" s="122">
        <f>ROUND((SUM(BE123:BE239)),2)</f>
        <v>0</v>
      </c>
      <c r="G33" s="33"/>
      <c r="H33" s="33"/>
      <c r="I33" s="123">
        <v>0.21</v>
      </c>
      <c r="J33" s="122">
        <f>ROUND(((SUM(BE123:BE239))*I33),2)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1" t="s">
        <v>42</v>
      </c>
      <c r="F34" s="122">
        <f>ROUND((SUM(BF123:BF239)),2)</f>
        <v>0</v>
      </c>
      <c r="G34" s="33"/>
      <c r="H34" s="33"/>
      <c r="I34" s="123">
        <v>0.12</v>
      </c>
      <c r="J34" s="122">
        <f>ROUND(((SUM(BF123:BF239))*I34),2)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1" t="s">
        <v>43</v>
      </c>
      <c r="F35" s="122">
        <f>ROUND((SUM(BG123:BG239)),2)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1" t="s">
        <v>44</v>
      </c>
      <c r="F36" s="122">
        <f>ROUND((SUM(BH123:BH239)),2)</f>
        <v>0</v>
      </c>
      <c r="G36" s="33"/>
      <c r="H36" s="33"/>
      <c r="I36" s="123">
        <v>0.12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1" t="s">
        <v>45</v>
      </c>
      <c r="F37" s="122">
        <f>ROUND((SUM(BI123:BI239)),2)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46</v>
      </c>
      <c r="E39" s="126"/>
      <c r="F39" s="126"/>
      <c r="G39" s="127" t="s">
        <v>47</v>
      </c>
      <c r="H39" s="128" t="s">
        <v>48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0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50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33"/>
      <c r="B61" s="38"/>
      <c r="C61" s="33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33"/>
      <c r="B65" s="38"/>
      <c r="C65" s="33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33"/>
      <c r="B76" s="38"/>
      <c r="C76" s="33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Vsetínská Bečva, Pržno - Vsetín - Huslenky, oprava toku_1_cast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32" t="str">
        <f>E9</f>
        <v>03 - SO 013 - Ř.KM 23,812...</v>
      </c>
      <c r="F87" s="282"/>
      <c r="G87" s="282"/>
      <c r="H87" s="282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19. 4. 2024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>Povodí Moravy, s.p.</v>
      </c>
      <c r="G91" s="35"/>
      <c r="H91" s="35"/>
      <c r="I91" s="28" t="s">
        <v>32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30</v>
      </c>
      <c r="D92" s="35"/>
      <c r="E92" s="35"/>
      <c r="F92" s="26" t="str">
        <f>IF(E18="","",E18)</f>
        <v>Vyplň údaj</v>
      </c>
      <c r="G92" s="35"/>
      <c r="H92" s="35"/>
      <c r="I92" s="28" t="s">
        <v>34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103</v>
      </c>
      <c r="D94" s="143"/>
      <c r="E94" s="143"/>
      <c r="F94" s="143"/>
      <c r="G94" s="143"/>
      <c r="H94" s="143"/>
      <c r="I94" s="143"/>
      <c r="J94" s="144" t="s">
        <v>104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45" t="s">
        <v>105</v>
      </c>
      <c r="D96" s="35"/>
      <c r="E96" s="35"/>
      <c r="F96" s="35"/>
      <c r="G96" s="35"/>
      <c r="H96" s="35"/>
      <c r="I96" s="35"/>
      <c r="J96" s="83">
        <f>J123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106</v>
      </c>
    </row>
    <row r="97" spans="2:12" s="9" customFormat="1" ht="24.9" customHeight="1">
      <c r="B97" s="146"/>
      <c r="C97" s="147"/>
      <c r="D97" s="148" t="s">
        <v>193</v>
      </c>
      <c r="E97" s="149"/>
      <c r="F97" s="149"/>
      <c r="G97" s="149"/>
      <c r="H97" s="149"/>
      <c r="I97" s="149"/>
      <c r="J97" s="150">
        <f>J124</f>
        <v>0</v>
      </c>
      <c r="K97" s="147"/>
      <c r="L97" s="151"/>
    </row>
    <row r="98" spans="2:12" s="12" customFormat="1" ht="19.95" customHeight="1">
      <c r="B98" s="202"/>
      <c r="C98" s="203"/>
      <c r="D98" s="204" t="s">
        <v>194</v>
      </c>
      <c r="E98" s="205"/>
      <c r="F98" s="205"/>
      <c r="G98" s="205"/>
      <c r="H98" s="205"/>
      <c r="I98" s="205"/>
      <c r="J98" s="206">
        <f>J125</f>
        <v>0</v>
      </c>
      <c r="K98" s="203"/>
      <c r="L98" s="207"/>
    </row>
    <row r="99" spans="2:12" s="12" customFormat="1" ht="19.95" customHeight="1">
      <c r="B99" s="202"/>
      <c r="C99" s="203"/>
      <c r="D99" s="204" t="s">
        <v>195</v>
      </c>
      <c r="E99" s="205"/>
      <c r="F99" s="205"/>
      <c r="G99" s="205"/>
      <c r="H99" s="205"/>
      <c r="I99" s="205"/>
      <c r="J99" s="206">
        <f>J128</f>
        <v>0</v>
      </c>
      <c r="K99" s="203"/>
      <c r="L99" s="207"/>
    </row>
    <row r="100" spans="2:12" s="12" customFormat="1" ht="19.95" customHeight="1">
      <c r="B100" s="202"/>
      <c r="C100" s="203"/>
      <c r="D100" s="204" t="s">
        <v>196</v>
      </c>
      <c r="E100" s="205"/>
      <c r="F100" s="205"/>
      <c r="G100" s="205"/>
      <c r="H100" s="205"/>
      <c r="I100" s="205"/>
      <c r="J100" s="206">
        <f>J184</f>
        <v>0</v>
      </c>
      <c r="K100" s="203"/>
      <c r="L100" s="207"/>
    </row>
    <row r="101" spans="2:12" s="12" customFormat="1" ht="19.95" customHeight="1">
      <c r="B101" s="202"/>
      <c r="C101" s="203"/>
      <c r="D101" s="204" t="s">
        <v>276</v>
      </c>
      <c r="E101" s="205"/>
      <c r="F101" s="205"/>
      <c r="G101" s="205"/>
      <c r="H101" s="205"/>
      <c r="I101" s="205"/>
      <c r="J101" s="206">
        <f>J212</f>
        <v>0</v>
      </c>
      <c r="K101" s="203"/>
      <c r="L101" s="207"/>
    </row>
    <row r="102" spans="2:12" s="12" customFormat="1" ht="19.95" customHeight="1">
      <c r="B102" s="202"/>
      <c r="C102" s="203"/>
      <c r="D102" s="204" t="s">
        <v>277</v>
      </c>
      <c r="E102" s="205"/>
      <c r="F102" s="205"/>
      <c r="G102" s="205"/>
      <c r="H102" s="205"/>
      <c r="I102" s="205"/>
      <c r="J102" s="206">
        <f>J230</f>
        <v>0</v>
      </c>
      <c r="K102" s="203"/>
      <c r="L102" s="207"/>
    </row>
    <row r="103" spans="2:12" s="12" customFormat="1" ht="19.95" customHeight="1">
      <c r="B103" s="202"/>
      <c r="C103" s="203"/>
      <c r="D103" s="204" t="s">
        <v>197</v>
      </c>
      <c r="E103" s="205"/>
      <c r="F103" s="205"/>
      <c r="G103" s="205"/>
      <c r="H103" s="205"/>
      <c r="I103" s="205"/>
      <c r="J103" s="206">
        <f>J238</f>
        <v>0</v>
      </c>
      <c r="K103" s="203"/>
      <c r="L103" s="207"/>
    </row>
    <row r="104" spans="1:31" s="2" customFormat="1" ht="21.75" customHeight="1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" customHeight="1">
      <c r="A105" s="33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" customHeight="1">
      <c r="A109" s="33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" customHeight="1">
      <c r="A110" s="33"/>
      <c r="B110" s="34"/>
      <c r="C110" s="22" t="s">
        <v>108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80" t="str">
        <f>E7</f>
        <v>Vsetínská Bečva, Pržno - Vsetín - Huslenky, oprava toku_1_cast</v>
      </c>
      <c r="F113" s="281"/>
      <c r="G113" s="281"/>
      <c r="H113" s="281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100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232" t="str">
        <f>E9</f>
        <v>03 - SO 013 - Ř.KM 23,812...</v>
      </c>
      <c r="F115" s="282"/>
      <c r="G115" s="282"/>
      <c r="H115" s="282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20</v>
      </c>
      <c r="D117" s="35"/>
      <c r="E117" s="35"/>
      <c r="F117" s="26" t="str">
        <f>F12</f>
        <v xml:space="preserve"> </v>
      </c>
      <c r="G117" s="35"/>
      <c r="H117" s="35"/>
      <c r="I117" s="28" t="s">
        <v>22</v>
      </c>
      <c r="J117" s="65" t="str">
        <f>IF(J12="","",J12)</f>
        <v>19. 4. 2024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15" customHeight="1">
      <c r="A119" s="33"/>
      <c r="B119" s="34"/>
      <c r="C119" s="28" t="s">
        <v>24</v>
      </c>
      <c r="D119" s="35"/>
      <c r="E119" s="35"/>
      <c r="F119" s="26" t="str">
        <f>E15</f>
        <v>Povodí Moravy, s.p.</v>
      </c>
      <c r="G119" s="35"/>
      <c r="H119" s="35"/>
      <c r="I119" s="28" t="s">
        <v>32</v>
      </c>
      <c r="J119" s="31" t="str">
        <f>E21</f>
        <v xml:space="preserve"> 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15" customHeight="1">
      <c r="A120" s="33"/>
      <c r="B120" s="34"/>
      <c r="C120" s="28" t="s">
        <v>30</v>
      </c>
      <c r="D120" s="35"/>
      <c r="E120" s="35"/>
      <c r="F120" s="26" t="str">
        <f>IF(E18="","",E18)</f>
        <v>Vyplň údaj</v>
      </c>
      <c r="G120" s="35"/>
      <c r="H120" s="35"/>
      <c r="I120" s="28" t="s">
        <v>34</v>
      </c>
      <c r="J120" s="31" t="str">
        <f>E24</f>
        <v xml:space="preserve"> 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0.3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0" customFormat="1" ht="29.25" customHeight="1">
      <c r="A122" s="152"/>
      <c r="B122" s="153"/>
      <c r="C122" s="154" t="s">
        <v>109</v>
      </c>
      <c r="D122" s="155" t="s">
        <v>61</v>
      </c>
      <c r="E122" s="155" t="s">
        <v>57</v>
      </c>
      <c r="F122" s="155" t="s">
        <v>58</v>
      </c>
      <c r="G122" s="155" t="s">
        <v>110</v>
      </c>
      <c r="H122" s="155" t="s">
        <v>111</v>
      </c>
      <c r="I122" s="155" t="s">
        <v>112</v>
      </c>
      <c r="J122" s="156" t="s">
        <v>104</v>
      </c>
      <c r="K122" s="157" t="s">
        <v>113</v>
      </c>
      <c r="L122" s="158"/>
      <c r="M122" s="74" t="s">
        <v>1</v>
      </c>
      <c r="N122" s="75" t="s">
        <v>40</v>
      </c>
      <c r="O122" s="75" t="s">
        <v>114</v>
      </c>
      <c r="P122" s="75" t="s">
        <v>115</v>
      </c>
      <c r="Q122" s="75" t="s">
        <v>116</v>
      </c>
      <c r="R122" s="75" t="s">
        <v>117</v>
      </c>
      <c r="S122" s="75" t="s">
        <v>118</v>
      </c>
      <c r="T122" s="76" t="s">
        <v>119</v>
      </c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</row>
    <row r="123" spans="1:63" s="2" customFormat="1" ht="22.8" customHeight="1">
      <c r="A123" s="33"/>
      <c r="B123" s="34"/>
      <c r="C123" s="81" t="s">
        <v>120</v>
      </c>
      <c r="D123" s="35"/>
      <c r="E123" s="35"/>
      <c r="F123" s="35"/>
      <c r="G123" s="35"/>
      <c r="H123" s="35"/>
      <c r="I123" s="35"/>
      <c r="J123" s="159">
        <f>BK123</f>
        <v>0</v>
      </c>
      <c r="K123" s="35"/>
      <c r="L123" s="38"/>
      <c r="M123" s="77"/>
      <c r="N123" s="160"/>
      <c r="O123" s="78"/>
      <c r="P123" s="161">
        <f>P124</f>
        <v>0</v>
      </c>
      <c r="Q123" s="78"/>
      <c r="R123" s="161">
        <f>R124</f>
        <v>0</v>
      </c>
      <c r="S123" s="78"/>
      <c r="T123" s="162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75</v>
      </c>
      <c r="AU123" s="16" t="s">
        <v>106</v>
      </c>
      <c r="BK123" s="163">
        <f>BK124</f>
        <v>0</v>
      </c>
    </row>
    <row r="124" spans="2:63" s="11" customFormat="1" ht="25.95" customHeight="1">
      <c r="B124" s="164"/>
      <c r="C124" s="165"/>
      <c r="D124" s="166" t="s">
        <v>75</v>
      </c>
      <c r="E124" s="167" t="s">
        <v>198</v>
      </c>
      <c r="F124" s="167" t="s">
        <v>199</v>
      </c>
      <c r="G124" s="165"/>
      <c r="H124" s="165"/>
      <c r="I124" s="168"/>
      <c r="J124" s="169">
        <f>BK124</f>
        <v>0</v>
      </c>
      <c r="K124" s="165"/>
      <c r="L124" s="170"/>
      <c r="M124" s="171"/>
      <c r="N124" s="172"/>
      <c r="O124" s="172"/>
      <c r="P124" s="173">
        <f>P125+P128+P184+P212+P230+P238</f>
        <v>0</v>
      </c>
      <c r="Q124" s="172"/>
      <c r="R124" s="173">
        <f>R125+R128+R184+R212+R230+R238</f>
        <v>0</v>
      </c>
      <c r="S124" s="172"/>
      <c r="T124" s="174">
        <f>T125+T128+T184+T212+T230+T238</f>
        <v>0</v>
      </c>
      <c r="AR124" s="175" t="s">
        <v>84</v>
      </c>
      <c r="AT124" s="176" t="s">
        <v>75</v>
      </c>
      <c r="AU124" s="176" t="s">
        <v>76</v>
      </c>
      <c r="AY124" s="175" t="s">
        <v>124</v>
      </c>
      <c r="BK124" s="177">
        <f>BK125+BK128+BK184+BK212+BK230+BK238</f>
        <v>0</v>
      </c>
    </row>
    <row r="125" spans="2:63" s="11" customFormat="1" ht="22.8" customHeight="1">
      <c r="B125" s="164"/>
      <c r="C125" s="165"/>
      <c r="D125" s="166" t="s">
        <v>75</v>
      </c>
      <c r="E125" s="208" t="s">
        <v>121</v>
      </c>
      <c r="F125" s="208" t="s">
        <v>122</v>
      </c>
      <c r="G125" s="165"/>
      <c r="H125" s="165"/>
      <c r="I125" s="168"/>
      <c r="J125" s="209">
        <f>BK125</f>
        <v>0</v>
      </c>
      <c r="K125" s="165"/>
      <c r="L125" s="170"/>
      <c r="M125" s="171"/>
      <c r="N125" s="172"/>
      <c r="O125" s="172"/>
      <c r="P125" s="173">
        <f>SUM(P126:P127)</f>
        <v>0</v>
      </c>
      <c r="Q125" s="172"/>
      <c r="R125" s="173">
        <f>SUM(R126:R127)</f>
        <v>0</v>
      </c>
      <c r="S125" s="172"/>
      <c r="T125" s="174">
        <f>SUM(T126:T127)</f>
        <v>0</v>
      </c>
      <c r="AR125" s="175" t="s">
        <v>123</v>
      </c>
      <c r="AT125" s="176" t="s">
        <v>75</v>
      </c>
      <c r="AU125" s="176" t="s">
        <v>84</v>
      </c>
      <c r="AY125" s="175" t="s">
        <v>124</v>
      </c>
      <c r="BK125" s="177">
        <f>SUM(BK126:BK127)</f>
        <v>0</v>
      </c>
    </row>
    <row r="126" spans="1:65" s="2" customFormat="1" ht="21.75" customHeight="1">
      <c r="A126" s="33"/>
      <c r="B126" s="34"/>
      <c r="C126" s="178" t="s">
        <v>84</v>
      </c>
      <c r="D126" s="178" t="s">
        <v>125</v>
      </c>
      <c r="E126" s="179" t="s">
        <v>200</v>
      </c>
      <c r="F126" s="180" t="s">
        <v>201</v>
      </c>
      <c r="G126" s="181" t="s">
        <v>128</v>
      </c>
      <c r="H126" s="182">
        <v>1</v>
      </c>
      <c r="I126" s="183"/>
      <c r="J126" s="184">
        <f>ROUND(I126*H126,2)</f>
        <v>0</v>
      </c>
      <c r="K126" s="185"/>
      <c r="L126" s="38"/>
      <c r="M126" s="186" t="s">
        <v>1</v>
      </c>
      <c r="N126" s="187" t="s">
        <v>41</v>
      </c>
      <c r="O126" s="70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0" t="s">
        <v>129</v>
      </c>
      <c r="AT126" s="190" t="s">
        <v>125</v>
      </c>
      <c r="AU126" s="190" t="s">
        <v>86</v>
      </c>
      <c r="AY126" s="16" t="s">
        <v>124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6" t="s">
        <v>84</v>
      </c>
      <c r="BK126" s="191">
        <f>ROUND(I126*H126,2)</f>
        <v>0</v>
      </c>
      <c r="BL126" s="16" t="s">
        <v>129</v>
      </c>
      <c r="BM126" s="190" t="s">
        <v>86</v>
      </c>
    </row>
    <row r="127" spans="1:47" s="2" customFormat="1" ht="48">
      <c r="A127" s="33"/>
      <c r="B127" s="34"/>
      <c r="C127" s="35"/>
      <c r="D127" s="192" t="s">
        <v>130</v>
      </c>
      <c r="E127" s="35"/>
      <c r="F127" s="193" t="s">
        <v>278</v>
      </c>
      <c r="G127" s="35"/>
      <c r="H127" s="35"/>
      <c r="I127" s="194"/>
      <c r="J127" s="35"/>
      <c r="K127" s="35"/>
      <c r="L127" s="38"/>
      <c r="M127" s="195"/>
      <c r="N127" s="196"/>
      <c r="O127" s="70"/>
      <c r="P127" s="70"/>
      <c r="Q127" s="70"/>
      <c r="R127" s="70"/>
      <c r="S127" s="70"/>
      <c r="T127" s="71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130</v>
      </c>
      <c r="AU127" s="16" t="s">
        <v>86</v>
      </c>
    </row>
    <row r="128" spans="2:63" s="11" customFormat="1" ht="22.8" customHeight="1">
      <c r="B128" s="164"/>
      <c r="C128" s="165"/>
      <c r="D128" s="166" t="s">
        <v>75</v>
      </c>
      <c r="E128" s="208" t="s">
        <v>84</v>
      </c>
      <c r="F128" s="208" t="s">
        <v>203</v>
      </c>
      <c r="G128" s="165"/>
      <c r="H128" s="165"/>
      <c r="I128" s="168"/>
      <c r="J128" s="209">
        <f>BK128</f>
        <v>0</v>
      </c>
      <c r="K128" s="165"/>
      <c r="L128" s="170"/>
      <c r="M128" s="171"/>
      <c r="N128" s="172"/>
      <c r="O128" s="172"/>
      <c r="P128" s="173">
        <f>SUM(P129:P183)</f>
        <v>0</v>
      </c>
      <c r="Q128" s="172"/>
      <c r="R128" s="173">
        <f>SUM(R129:R183)</f>
        <v>0</v>
      </c>
      <c r="S128" s="172"/>
      <c r="T128" s="174">
        <f>SUM(T129:T183)</f>
        <v>0</v>
      </c>
      <c r="AR128" s="175" t="s">
        <v>84</v>
      </c>
      <c r="AT128" s="176" t="s">
        <v>75</v>
      </c>
      <c r="AU128" s="176" t="s">
        <v>84</v>
      </c>
      <c r="AY128" s="175" t="s">
        <v>124</v>
      </c>
      <c r="BK128" s="177">
        <f>SUM(BK129:BK183)</f>
        <v>0</v>
      </c>
    </row>
    <row r="129" spans="1:65" s="2" customFormat="1" ht="24.15" customHeight="1">
      <c r="A129" s="33"/>
      <c r="B129" s="34"/>
      <c r="C129" s="178" t="s">
        <v>86</v>
      </c>
      <c r="D129" s="178" t="s">
        <v>125</v>
      </c>
      <c r="E129" s="179" t="s">
        <v>204</v>
      </c>
      <c r="F129" s="180" t="s">
        <v>205</v>
      </c>
      <c r="G129" s="181" t="s">
        <v>128</v>
      </c>
      <c r="H129" s="182">
        <v>1</v>
      </c>
      <c r="I129" s="183"/>
      <c r="J129" s="184">
        <f>ROUND(I129*H129,2)</f>
        <v>0</v>
      </c>
      <c r="K129" s="185"/>
      <c r="L129" s="38"/>
      <c r="M129" s="186" t="s">
        <v>1</v>
      </c>
      <c r="N129" s="187" t="s">
        <v>41</v>
      </c>
      <c r="O129" s="70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0" t="s">
        <v>129</v>
      </c>
      <c r="AT129" s="190" t="s">
        <v>125</v>
      </c>
      <c r="AU129" s="190" t="s">
        <v>86</v>
      </c>
      <c r="AY129" s="16" t="s">
        <v>124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6" t="s">
        <v>84</v>
      </c>
      <c r="BK129" s="191">
        <f>ROUND(I129*H129,2)</f>
        <v>0</v>
      </c>
      <c r="BL129" s="16" t="s">
        <v>129</v>
      </c>
      <c r="BM129" s="190" t="s">
        <v>129</v>
      </c>
    </row>
    <row r="130" spans="1:47" s="2" customFormat="1" ht="28.8">
      <c r="A130" s="33"/>
      <c r="B130" s="34"/>
      <c r="C130" s="35"/>
      <c r="D130" s="192" t="s">
        <v>130</v>
      </c>
      <c r="E130" s="35"/>
      <c r="F130" s="193" t="s">
        <v>206</v>
      </c>
      <c r="G130" s="35"/>
      <c r="H130" s="35"/>
      <c r="I130" s="194"/>
      <c r="J130" s="35"/>
      <c r="K130" s="35"/>
      <c r="L130" s="38"/>
      <c r="M130" s="195"/>
      <c r="N130" s="196"/>
      <c r="O130" s="70"/>
      <c r="P130" s="70"/>
      <c r="Q130" s="70"/>
      <c r="R130" s="70"/>
      <c r="S130" s="70"/>
      <c r="T130" s="71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130</v>
      </c>
      <c r="AU130" s="16" t="s">
        <v>86</v>
      </c>
    </row>
    <row r="131" spans="1:65" s="2" customFormat="1" ht="24.15" customHeight="1">
      <c r="A131" s="33"/>
      <c r="B131" s="34"/>
      <c r="C131" s="178" t="s">
        <v>135</v>
      </c>
      <c r="D131" s="178" t="s">
        <v>125</v>
      </c>
      <c r="E131" s="179" t="s">
        <v>279</v>
      </c>
      <c r="F131" s="180" t="s">
        <v>280</v>
      </c>
      <c r="G131" s="181" t="s">
        <v>209</v>
      </c>
      <c r="H131" s="182">
        <v>3.024</v>
      </c>
      <c r="I131" s="183"/>
      <c r="J131" s="184">
        <f>ROUND(I131*H131,2)</f>
        <v>0</v>
      </c>
      <c r="K131" s="185"/>
      <c r="L131" s="38"/>
      <c r="M131" s="186" t="s">
        <v>1</v>
      </c>
      <c r="N131" s="187" t="s">
        <v>41</v>
      </c>
      <c r="O131" s="70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0" t="s">
        <v>129</v>
      </c>
      <c r="AT131" s="190" t="s">
        <v>125</v>
      </c>
      <c r="AU131" s="190" t="s">
        <v>86</v>
      </c>
      <c r="AY131" s="16" t="s">
        <v>124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6" t="s">
        <v>84</v>
      </c>
      <c r="BK131" s="191">
        <f>ROUND(I131*H131,2)</f>
        <v>0</v>
      </c>
      <c r="BL131" s="16" t="s">
        <v>129</v>
      </c>
      <c r="BM131" s="190" t="s">
        <v>138</v>
      </c>
    </row>
    <row r="132" spans="2:51" s="13" customFormat="1" ht="10.2">
      <c r="B132" s="210"/>
      <c r="C132" s="211"/>
      <c r="D132" s="192" t="s">
        <v>210</v>
      </c>
      <c r="E132" s="212" t="s">
        <v>1</v>
      </c>
      <c r="F132" s="213" t="s">
        <v>281</v>
      </c>
      <c r="G132" s="211"/>
      <c r="H132" s="214">
        <v>3.024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210</v>
      </c>
      <c r="AU132" s="220" t="s">
        <v>86</v>
      </c>
      <c r="AV132" s="13" t="s">
        <v>86</v>
      </c>
      <c r="AW132" s="13" t="s">
        <v>33</v>
      </c>
      <c r="AX132" s="13" t="s">
        <v>76</v>
      </c>
      <c r="AY132" s="220" t="s">
        <v>124</v>
      </c>
    </row>
    <row r="133" spans="2:51" s="14" customFormat="1" ht="10.2">
      <c r="B133" s="221"/>
      <c r="C133" s="222"/>
      <c r="D133" s="192" t="s">
        <v>210</v>
      </c>
      <c r="E133" s="223" t="s">
        <v>1</v>
      </c>
      <c r="F133" s="224" t="s">
        <v>213</v>
      </c>
      <c r="G133" s="222"/>
      <c r="H133" s="225">
        <v>3.024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210</v>
      </c>
      <c r="AU133" s="231" t="s">
        <v>86</v>
      </c>
      <c r="AV133" s="14" t="s">
        <v>129</v>
      </c>
      <c r="AW133" s="14" t="s">
        <v>33</v>
      </c>
      <c r="AX133" s="14" t="s">
        <v>84</v>
      </c>
      <c r="AY133" s="231" t="s">
        <v>124</v>
      </c>
    </row>
    <row r="134" spans="1:65" s="2" customFormat="1" ht="21.75" customHeight="1">
      <c r="A134" s="33"/>
      <c r="B134" s="34"/>
      <c r="C134" s="178" t="s">
        <v>129</v>
      </c>
      <c r="D134" s="178" t="s">
        <v>125</v>
      </c>
      <c r="E134" s="179" t="s">
        <v>207</v>
      </c>
      <c r="F134" s="180" t="s">
        <v>208</v>
      </c>
      <c r="G134" s="181" t="s">
        <v>209</v>
      </c>
      <c r="H134" s="182">
        <v>78.288</v>
      </c>
      <c r="I134" s="183"/>
      <c r="J134" s="184">
        <f>ROUND(I134*H134,2)</f>
        <v>0</v>
      </c>
      <c r="K134" s="185"/>
      <c r="L134" s="38"/>
      <c r="M134" s="186" t="s">
        <v>1</v>
      </c>
      <c r="N134" s="187" t="s">
        <v>41</v>
      </c>
      <c r="O134" s="70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0" t="s">
        <v>129</v>
      </c>
      <c r="AT134" s="190" t="s">
        <v>125</v>
      </c>
      <c r="AU134" s="190" t="s">
        <v>86</v>
      </c>
      <c r="AY134" s="16" t="s">
        <v>124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16" t="s">
        <v>84</v>
      </c>
      <c r="BK134" s="191">
        <f>ROUND(I134*H134,2)</f>
        <v>0</v>
      </c>
      <c r="BL134" s="16" t="s">
        <v>129</v>
      </c>
      <c r="BM134" s="190" t="s">
        <v>142</v>
      </c>
    </row>
    <row r="135" spans="2:51" s="13" customFormat="1" ht="10.2">
      <c r="B135" s="210"/>
      <c r="C135" s="211"/>
      <c r="D135" s="192" t="s">
        <v>210</v>
      </c>
      <c r="E135" s="212" t="s">
        <v>1</v>
      </c>
      <c r="F135" s="213" t="s">
        <v>282</v>
      </c>
      <c r="G135" s="211"/>
      <c r="H135" s="214">
        <v>38.288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210</v>
      </c>
      <c r="AU135" s="220" t="s">
        <v>86</v>
      </c>
      <c r="AV135" s="13" t="s">
        <v>86</v>
      </c>
      <c r="AW135" s="13" t="s">
        <v>33</v>
      </c>
      <c r="AX135" s="13" t="s">
        <v>76</v>
      </c>
      <c r="AY135" s="220" t="s">
        <v>124</v>
      </c>
    </row>
    <row r="136" spans="2:51" s="13" customFormat="1" ht="10.2">
      <c r="B136" s="210"/>
      <c r="C136" s="211"/>
      <c r="D136" s="192" t="s">
        <v>210</v>
      </c>
      <c r="E136" s="212" t="s">
        <v>1</v>
      </c>
      <c r="F136" s="213" t="s">
        <v>212</v>
      </c>
      <c r="G136" s="211"/>
      <c r="H136" s="214">
        <v>40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210</v>
      </c>
      <c r="AU136" s="220" t="s">
        <v>86</v>
      </c>
      <c r="AV136" s="13" t="s">
        <v>86</v>
      </c>
      <c r="AW136" s="13" t="s">
        <v>33</v>
      </c>
      <c r="AX136" s="13" t="s">
        <v>76</v>
      </c>
      <c r="AY136" s="220" t="s">
        <v>124</v>
      </c>
    </row>
    <row r="137" spans="2:51" s="14" customFormat="1" ht="10.2">
      <c r="B137" s="221"/>
      <c r="C137" s="222"/>
      <c r="D137" s="192" t="s">
        <v>210</v>
      </c>
      <c r="E137" s="223" t="s">
        <v>1</v>
      </c>
      <c r="F137" s="224" t="s">
        <v>213</v>
      </c>
      <c r="G137" s="222"/>
      <c r="H137" s="225">
        <v>78.288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210</v>
      </c>
      <c r="AU137" s="231" t="s">
        <v>86</v>
      </c>
      <c r="AV137" s="14" t="s">
        <v>129</v>
      </c>
      <c r="AW137" s="14" t="s">
        <v>33</v>
      </c>
      <c r="AX137" s="14" t="s">
        <v>84</v>
      </c>
      <c r="AY137" s="231" t="s">
        <v>124</v>
      </c>
    </row>
    <row r="138" spans="1:65" s="2" customFormat="1" ht="24.15" customHeight="1">
      <c r="A138" s="33"/>
      <c r="B138" s="34"/>
      <c r="C138" s="178" t="s">
        <v>123</v>
      </c>
      <c r="D138" s="178" t="s">
        <v>125</v>
      </c>
      <c r="E138" s="179" t="s">
        <v>214</v>
      </c>
      <c r="F138" s="180" t="s">
        <v>215</v>
      </c>
      <c r="G138" s="181" t="s">
        <v>209</v>
      </c>
      <c r="H138" s="182">
        <v>72.6</v>
      </c>
      <c r="I138" s="183"/>
      <c r="J138" s="184">
        <f>ROUND(I138*H138,2)</f>
        <v>0</v>
      </c>
      <c r="K138" s="185"/>
      <c r="L138" s="38"/>
      <c r="M138" s="186" t="s">
        <v>1</v>
      </c>
      <c r="N138" s="187" t="s">
        <v>41</v>
      </c>
      <c r="O138" s="70"/>
      <c r="P138" s="188">
        <f>O138*H138</f>
        <v>0</v>
      </c>
      <c r="Q138" s="188">
        <v>0</v>
      </c>
      <c r="R138" s="188">
        <f>Q138*H138</f>
        <v>0</v>
      </c>
      <c r="S138" s="188">
        <v>0</v>
      </c>
      <c r="T138" s="18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0" t="s">
        <v>129</v>
      </c>
      <c r="AT138" s="190" t="s">
        <v>125</v>
      </c>
      <c r="AU138" s="190" t="s">
        <v>86</v>
      </c>
      <c r="AY138" s="16" t="s">
        <v>124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16" t="s">
        <v>84</v>
      </c>
      <c r="BK138" s="191">
        <f>ROUND(I138*H138,2)</f>
        <v>0</v>
      </c>
      <c r="BL138" s="16" t="s">
        <v>129</v>
      </c>
      <c r="BM138" s="190" t="s">
        <v>146</v>
      </c>
    </row>
    <row r="139" spans="2:51" s="13" customFormat="1" ht="10.2">
      <c r="B139" s="210"/>
      <c r="C139" s="211"/>
      <c r="D139" s="192" t="s">
        <v>210</v>
      </c>
      <c r="E139" s="212" t="s">
        <v>1</v>
      </c>
      <c r="F139" s="213" t="s">
        <v>283</v>
      </c>
      <c r="G139" s="211"/>
      <c r="H139" s="214">
        <v>72.6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210</v>
      </c>
      <c r="AU139" s="220" t="s">
        <v>86</v>
      </c>
      <c r="AV139" s="13" t="s">
        <v>86</v>
      </c>
      <c r="AW139" s="13" t="s">
        <v>33</v>
      </c>
      <c r="AX139" s="13" t="s">
        <v>76</v>
      </c>
      <c r="AY139" s="220" t="s">
        <v>124</v>
      </c>
    </row>
    <row r="140" spans="2:51" s="14" customFormat="1" ht="10.2">
      <c r="B140" s="221"/>
      <c r="C140" s="222"/>
      <c r="D140" s="192" t="s">
        <v>210</v>
      </c>
      <c r="E140" s="223" t="s">
        <v>1</v>
      </c>
      <c r="F140" s="224" t="s">
        <v>213</v>
      </c>
      <c r="G140" s="222"/>
      <c r="H140" s="225">
        <v>72.6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210</v>
      </c>
      <c r="AU140" s="231" t="s">
        <v>86</v>
      </c>
      <c r="AV140" s="14" t="s">
        <v>129</v>
      </c>
      <c r="AW140" s="14" t="s">
        <v>33</v>
      </c>
      <c r="AX140" s="14" t="s">
        <v>84</v>
      </c>
      <c r="AY140" s="231" t="s">
        <v>124</v>
      </c>
    </row>
    <row r="141" spans="1:65" s="2" customFormat="1" ht="37.8" customHeight="1">
      <c r="A141" s="33"/>
      <c r="B141" s="34"/>
      <c r="C141" s="178" t="s">
        <v>138</v>
      </c>
      <c r="D141" s="178" t="s">
        <v>125</v>
      </c>
      <c r="E141" s="179" t="s">
        <v>217</v>
      </c>
      <c r="F141" s="180" t="s">
        <v>218</v>
      </c>
      <c r="G141" s="181" t="s">
        <v>209</v>
      </c>
      <c r="H141" s="182">
        <v>150.888</v>
      </c>
      <c r="I141" s="183"/>
      <c r="J141" s="184">
        <f>ROUND(I141*H141,2)</f>
        <v>0</v>
      </c>
      <c r="K141" s="185"/>
      <c r="L141" s="38"/>
      <c r="M141" s="186" t="s">
        <v>1</v>
      </c>
      <c r="N141" s="187" t="s">
        <v>41</v>
      </c>
      <c r="O141" s="70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0" t="s">
        <v>129</v>
      </c>
      <c r="AT141" s="190" t="s">
        <v>125</v>
      </c>
      <c r="AU141" s="190" t="s">
        <v>86</v>
      </c>
      <c r="AY141" s="16" t="s">
        <v>124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16" t="s">
        <v>84</v>
      </c>
      <c r="BK141" s="191">
        <f>ROUND(I141*H141,2)</f>
        <v>0</v>
      </c>
      <c r="BL141" s="16" t="s">
        <v>129</v>
      </c>
      <c r="BM141" s="190" t="s">
        <v>8</v>
      </c>
    </row>
    <row r="142" spans="2:51" s="13" customFormat="1" ht="10.2">
      <c r="B142" s="210"/>
      <c r="C142" s="211"/>
      <c r="D142" s="192" t="s">
        <v>210</v>
      </c>
      <c r="E142" s="212" t="s">
        <v>1</v>
      </c>
      <c r="F142" s="213" t="s">
        <v>282</v>
      </c>
      <c r="G142" s="211"/>
      <c r="H142" s="214">
        <v>38.288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210</v>
      </c>
      <c r="AU142" s="220" t="s">
        <v>86</v>
      </c>
      <c r="AV142" s="13" t="s">
        <v>86</v>
      </c>
      <c r="AW142" s="13" t="s">
        <v>33</v>
      </c>
      <c r="AX142" s="13" t="s">
        <v>76</v>
      </c>
      <c r="AY142" s="220" t="s">
        <v>124</v>
      </c>
    </row>
    <row r="143" spans="2:51" s="13" customFormat="1" ht="10.2">
      <c r="B143" s="210"/>
      <c r="C143" s="211"/>
      <c r="D143" s="192" t="s">
        <v>210</v>
      </c>
      <c r="E143" s="212" t="s">
        <v>1</v>
      </c>
      <c r="F143" s="213" t="s">
        <v>283</v>
      </c>
      <c r="G143" s="211"/>
      <c r="H143" s="214">
        <v>72.6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210</v>
      </c>
      <c r="AU143" s="220" t="s">
        <v>86</v>
      </c>
      <c r="AV143" s="13" t="s">
        <v>86</v>
      </c>
      <c r="AW143" s="13" t="s">
        <v>33</v>
      </c>
      <c r="AX143" s="13" t="s">
        <v>76</v>
      </c>
      <c r="AY143" s="220" t="s">
        <v>124</v>
      </c>
    </row>
    <row r="144" spans="2:51" s="13" customFormat="1" ht="10.2">
      <c r="B144" s="210"/>
      <c r="C144" s="211"/>
      <c r="D144" s="192" t="s">
        <v>210</v>
      </c>
      <c r="E144" s="212" t="s">
        <v>1</v>
      </c>
      <c r="F144" s="213" t="s">
        <v>212</v>
      </c>
      <c r="G144" s="211"/>
      <c r="H144" s="214">
        <v>40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210</v>
      </c>
      <c r="AU144" s="220" t="s">
        <v>86</v>
      </c>
      <c r="AV144" s="13" t="s">
        <v>86</v>
      </c>
      <c r="AW144" s="13" t="s">
        <v>33</v>
      </c>
      <c r="AX144" s="13" t="s">
        <v>76</v>
      </c>
      <c r="AY144" s="220" t="s">
        <v>124</v>
      </c>
    </row>
    <row r="145" spans="2:51" s="14" customFormat="1" ht="10.2">
      <c r="B145" s="221"/>
      <c r="C145" s="222"/>
      <c r="D145" s="192" t="s">
        <v>210</v>
      </c>
      <c r="E145" s="223" t="s">
        <v>1</v>
      </c>
      <c r="F145" s="224" t="s">
        <v>213</v>
      </c>
      <c r="G145" s="222"/>
      <c r="H145" s="225">
        <v>150.88799999999998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210</v>
      </c>
      <c r="AU145" s="231" t="s">
        <v>86</v>
      </c>
      <c r="AV145" s="14" t="s">
        <v>129</v>
      </c>
      <c r="AW145" s="14" t="s">
        <v>33</v>
      </c>
      <c r="AX145" s="14" t="s">
        <v>84</v>
      </c>
      <c r="AY145" s="231" t="s">
        <v>124</v>
      </c>
    </row>
    <row r="146" spans="1:65" s="2" customFormat="1" ht="37.8" customHeight="1">
      <c r="A146" s="33"/>
      <c r="B146" s="34"/>
      <c r="C146" s="178" t="s">
        <v>150</v>
      </c>
      <c r="D146" s="178" t="s">
        <v>125</v>
      </c>
      <c r="E146" s="179" t="s">
        <v>219</v>
      </c>
      <c r="F146" s="180" t="s">
        <v>220</v>
      </c>
      <c r="G146" s="181" t="s">
        <v>209</v>
      </c>
      <c r="H146" s="182">
        <v>4526.64</v>
      </c>
      <c r="I146" s="183"/>
      <c r="J146" s="184">
        <f>ROUND(I146*H146,2)</f>
        <v>0</v>
      </c>
      <c r="K146" s="185"/>
      <c r="L146" s="38"/>
      <c r="M146" s="186" t="s">
        <v>1</v>
      </c>
      <c r="N146" s="187" t="s">
        <v>41</v>
      </c>
      <c r="O146" s="70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0" t="s">
        <v>129</v>
      </c>
      <c r="AT146" s="190" t="s">
        <v>125</v>
      </c>
      <c r="AU146" s="190" t="s">
        <v>86</v>
      </c>
      <c r="AY146" s="16" t="s">
        <v>124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16" t="s">
        <v>84</v>
      </c>
      <c r="BK146" s="191">
        <f>ROUND(I146*H146,2)</f>
        <v>0</v>
      </c>
      <c r="BL146" s="16" t="s">
        <v>129</v>
      </c>
      <c r="BM146" s="190" t="s">
        <v>153</v>
      </c>
    </row>
    <row r="147" spans="2:51" s="13" customFormat="1" ht="10.2">
      <c r="B147" s="210"/>
      <c r="C147" s="211"/>
      <c r="D147" s="192" t="s">
        <v>210</v>
      </c>
      <c r="E147" s="212" t="s">
        <v>1</v>
      </c>
      <c r="F147" s="213" t="s">
        <v>282</v>
      </c>
      <c r="G147" s="211"/>
      <c r="H147" s="214">
        <v>38.288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210</v>
      </c>
      <c r="AU147" s="220" t="s">
        <v>86</v>
      </c>
      <c r="AV147" s="13" t="s">
        <v>86</v>
      </c>
      <c r="AW147" s="13" t="s">
        <v>33</v>
      </c>
      <c r="AX147" s="13" t="s">
        <v>76</v>
      </c>
      <c r="AY147" s="220" t="s">
        <v>124</v>
      </c>
    </row>
    <row r="148" spans="2:51" s="13" customFormat="1" ht="10.2">
      <c r="B148" s="210"/>
      <c r="C148" s="211"/>
      <c r="D148" s="192" t="s">
        <v>210</v>
      </c>
      <c r="E148" s="212" t="s">
        <v>1</v>
      </c>
      <c r="F148" s="213" t="s">
        <v>283</v>
      </c>
      <c r="G148" s="211"/>
      <c r="H148" s="214">
        <v>72.6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210</v>
      </c>
      <c r="AU148" s="220" t="s">
        <v>86</v>
      </c>
      <c r="AV148" s="13" t="s">
        <v>86</v>
      </c>
      <c r="AW148" s="13" t="s">
        <v>33</v>
      </c>
      <c r="AX148" s="13" t="s">
        <v>76</v>
      </c>
      <c r="AY148" s="220" t="s">
        <v>124</v>
      </c>
    </row>
    <row r="149" spans="2:51" s="13" customFormat="1" ht="10.2">
      <c r="B149" s="210"/>
      <c r="C149" s="211"/>
      <c r="D149" s="192" t="s">
        <v>210</v>
      </c>
      <c r="E149" s="212" t="s">
        <v>1</v>
      </c>
      <c r="F149" s="213" t="s">
        <v>212</v>
      </c>
      <c r="G149" s="211"/>
      <c r="H149" s="214">
        <v>40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210</v>
      </c>
      <c r="AU149" s="220" t="s">
        <v>86</v>
      </c>
      <c r="AV149" s="13" t="s">
        <v>86</v>
      </c>
      <c r="AW149" s="13" t="s">
        <v>33</v>
      </c>
      <c r="AX149" s="13" t="s">
        <v>76</v>
      </c>
      <c r="AY149" s="220" t="s">
        <v>124</v>
      </c>
    </row>
    <row r="150" spans="2:51" s="14" customFormat="1" ht="10.2">
      <c r="B150" s="221"/>
      <c r="C150" s="222"/>
      <c r="D150" s="192" t="s">
        <v>210</v>
      </c>
      <c r="E150" s="223" t="s">
        <v>1</v>
      </c>
      <c r="F150" s="224" t="s">
        <v>213</v>
      </c>
      <c r="G150" s="222"/>
      <c r="H150" s="225">
        <v>150.88799999999998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210</v>
      </c>
      <c r="AU150" s="231" t="s">
        <v>86</v>
      </c>
      <c r="AV150" s="14" t="s">
        <v>129</v>
      </c>
      <c r="AW150" s="14" t="s">
        <v>33</v>
      </c>
      <c r="AX150" s="14" t="s">
        <v>76</v>
      </c>
      <c r="AY150" s="231" t="s">
        <v>124</v>
      </c>
    </row>
    <row r="151" spans="2:51" s="13" customFormat="1" ht="10.2">
      <c r="B151" s="210"/>
      <c r="C151" s="211"/>
      <c r="D151" s="192" t="s">
        <v>210</v>
      </c>
      <c r="E151" s="212" t="s">
        <v>1</v>
      </c>
      <c r="F151" s="213" t="s">
        <v>284</v>
      </c>
      <c r="G151" s="211"/>
      <c r="H151" s="214">
        <v>4526.64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210</v>
      </c>
      <c r="AU151" s="220" t="s">
        <v>86</v>
      </c>
      <c r="AV151" s="13" t="s">
        <v>86</v>
      </c>
      <c r="AW151" s="13" t="s">
        <v>33</v>
      </c>
      <c r="AX151" s="13" t="s">
        <v>76</v>
      </c>
      <c r="AY151" s="220" t="s">
        <v>124</v>
      </c>
    </row>
    <row r="152" spans="2:51" s="14" customFormat="1" ht="10.2">
      <c r="B152" s="221"/>
      <c r="C152" s="222"/>
      <c r="D152" s="192" t="s">
        <v>210</v>
      </c>
      <c r="E152" s="223" t="s">
        <v>1</v>
      </c>
      <c r="F152" s="224" t="s">
        <v>213</v>
      </c>
      <c r="G152" s="222"/>
      <c r="H152" s="225">
        <v>4526.64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210</v>
      </c>
      <c r="AU152" s="231" t="s">
        <v>86</v>
      </c>
      <c r="AV152" s="14" t="s">
        <v>129</v>
      </c>
      <c r="AW152" s="14" t="s">
        <v>33</v>
      </c>
      <c r="AX152" s="14" t="s">
        <v>84</v>
      </c>
      <c r="AY152" s="231" t="s">
        <v>124</v>
      </c>
    </row>
    <row r="153" spans="1:65" s="2" customFormat="1" ht="24.15" customHeight="1">
      <c r="A153" s="33"/>
      <c r="B153" s="34"/>
      <c r="C153" s="178" t="s">
        <v>142</v>
      </c>
      <c r="D153" s="178" t="s">
        <v>125</v>
      </c>
      <c r="E153" s="179" t="s">
        <v>222</v>
      </c>
      <c r="F153" s="180" t="s">
        <v>223</v>
      </c>
      <c r="G153" s="181" t="s">
        <v>209</v>
      </c>
      <c r="H153" s="182">
        <v>301.776</v>
      </c>
      <c r="I153" s="183"/>
      <c r="J153" s="184">
        <f>ROUND(I153*H153,2)</f>
        <v>0</v>
      </c>
      <c r="K153" s="185"/>
      <c r="L153" s="38"/>
      <c r="M153" s="186" t="s">
        <v>1</v>
      </c>
      <c r="N153" s="187" t="s">
        <v>41</v>
      </c>
      <c r="O153" s="70"/>
      <c r="P153" s="188">
        <f>O153*H153</f>
        <v>0</v>
      </c>
      <c r="Q153" s="188">
        <v>0</v>
      </c>
      <c r="R153" s="188">
        <f>Q153*H153</f>
        <v>0</v>
      </c>
      <c r="S153" s="188">
        <v>0</v>
      </c>
      <c r="T153" s="18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0" t="s">
        <v>129</v>
      </c>
      <c r="AT153" s="190" t="s">
        <v>125</v>
      </c>
      <c r="AU153" s="190" t="s">
        <v>86</v>
      </c>
      <c r="AY153" s="16" t="s">
        <v>124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16" t="s">
        <v>84</v>
      </c>
      <c r="BK153" s="191">
        <f>ROUND(I153*H153,2)</f>
        <v>0</v>
      </c>
      <c r="BL153" s="16" t="s">
        <v>129</v>
      </c>
      <c r="BM153" s="190" t="s">
        <v>157</v>
      </c>
    </row>
    <row r="154" spans="1:47" s="2" customFormat="1" ht="19.2">
      <c r="A154" s="33"/>
      <c r="B154" s="34"/>
      <c r="C154" s="35"/>
      <c r="D154" s="192" t="s">
        <v>130</v>
      </c>
      <c r="E154" s="35"/>
      <c r="F154" s="193" t="s">
        <v>224</v>
      </c>
      <c r="G154" s="35"/>
      <c r="H154" s="35"/>
      <c r="I154" s="194"/>
      <c r="J154" s="35"/>
      <c r="K154" s="35"/>
      <c r="L154" s="38"/>
      <c r="M154" s="195"/>
      <c r="N154" s="196"/>
      <c r="O154" s="70"/>
      <c r="P154" s="70"/>
      <c r="Q154" s="70"/>
      <c r="R154" s="70"/>
      <c r="S154" s="70"/>
      <c r="T154" s="71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130</v>
      </c>
      <c r="AU154" s="16" t="s">
        <v>86</v>
      </c>
    </row>
    <row r="155" spans="2:51" s="13" customFormat="1" ht="10.2">
      <c r="B155" s="210"/>
      <c r="C155" s="211"/>
      <c r="D155" s="192" t="s">
        <v>210</v>
      </c>
      <c r="E155" s="212" t="s">
        <v>1</v>
      </c>
      <c r="F155" s="213" t="s">
        <v>282</v>
      </c>
      <c r="G155" s="211"/>
      <c r="H155" s="214">
        <v>38.288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210</v>
      </c>
      <c r="AU155" s="220" t="s">
        <v>86</v>
      </c>
      <c r="AV155" s="13" t="s">
        <v>86</v>
      </c>
      <c r="AW155" s="13" t="s">
        <v>33</v>
      </c>
      <c r="AX155" s="13" t="s">
        <v>76</v>
      </c>
      <c r="AY155" s="220" t="s">
        <v>124</v>
      </c>
    </row>
    <row r="156" spans="2:51" s="13" customFormat="1" ht="10.2">
      <c r="B156" s="210"/>
      <c r="C156" s="211"/>
      <c r="D156" s="192" t="s">
        <v>210</v>
      </c>
      <c r="E156" s="212" t="s">
        <v>1</v>
      </c>
      <c r="F156" s="213" t="s">
        <v>283</v>
      </c>
      <c r="G156" s="211"/>
      <c r="H156" s="214">
        <v>72.6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210</v>
      </c>
      <c r="AU156" s="220" t="s">
        <v>86</v>
      </c>
      <c r="AV156" s="13" t="s">
        <v>86</v>
      </c>
      <c r="AW156" s="13" t="s">
        <v>33</v>
      </c>
      <c r="AX156" s="13" t="s">
        <v>76</v>
      </c>
      <c r="AY156" s="220" t="s">
        <v>124</v>
      </c>
    </row>
    <row r="157" spans="2:51" s="13" customFormat="1" ht="10.2">
      <c r="B157" s="210"/>
      <c r="C157" s="211"/>
      <c r="D157" s="192" t="s">
        <v>210</v>
      </c>
      <c r="E157" s="212" t="s">
        <v>1</v>
      </c>
      <c r="F157" s="213" t="s">
        <v>212</v>
      </c>
      <c r="G157" s="211"/>
      <c r="H157" s="214">
        <v>40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210</v>
      </c>
      <c r="AU157" s="220" t="s">
        <v>86</v>
      </c>
      <c r="AV157" s="13" t="s">
        <v>86</v>
      </c>
      <c r="AW157" s="13" t="s">
        <v>33</v>
      </c>
      <c r="AX157" s="13" t="s">
        <v>76</v>
      </c>
      <c r="AY157" s="220" t="s">
        <v>124</v>
      </c>
    </row>
    <row r="158" spans="2:51" s="14" customFormat="1" ht="10.2">
      <c r="B158" s="221"/>
      <c r="C158" s="222"/>
      <c r="D158" s="192" t="s">
        <v>210</v>
      </c>
      <c r="E158" s="223" t="s">
        <v>1</v>
      </c>
      <c r="F158" s="224" t="s">
        <v>213</v>
      </c>
      <c r="G158" s="222"/>
      <c r="H158" s="225">
        <v>150.88799999999998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210</v>
      </c>
      <c r="AU158" s="231" t="s">
        <v>86</v>
      </c>
      <c r="AV158" s="14" t="s">
        <v>129</v>
      </c>
      <c r="AW158" s="14" t="s">
        <v>33</v>
      </c>
      <c r="AX158" s="14" t="s">
        <v>76</v>
      </c>
      <c r="AY158" s="231" t="s">
        <v>124</v>
      </c>
    </row>
    <row r="159" spans="2:51" s="13" customFormat="1" ht="10.2">
      <c r="B159" s="210"/>
      <c r="C159" s="211"/>
      <c r="D159" s="192" t="s">
        <v>210</v>
      </c>
      <c r="E159" s="212" t="s">
        <v>1</v>
      </c>
      <c r="F159" s="213" t="s">
        <v>285</v>
      </c>
      <c r="G159" s="211"/>
      <c r="H159" s="214">
        <v>301.776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210</v>
      </c>
      <c r="AU159" s="220" t="s">
        <v>86</v>
      </c>
      <c r="AV159" s="13" t="s">
        <v>86</v>
      </c>
      <c r="AW159" s="13" t="s">
        <v>33</v>
      </c>
      <c r="AX159" s="13" t="s">
        <v>76</v>
      </c>
      <c r="AY159" s="220" t="s">
        <v>124</v>
      </c>
    </row>
    <row r="160" spans="2:51" s="14" customFormat="1" ht="10.2">
      <c r="B160" s="221"/>
      <c r="C160" s="222"/>
      <c r="D160" s="192" t="s">
        <v>210</v>
      </c>
      <c r="E160" s="223" t="s">
        <v>1</v>
      </c>
      <c r="F160" s="224" t="s">
        <v>213</v>
      </c>
      <c r="G160" s="222"/>
      <c r="H160" s="225">
        <v>301.776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210</v>
      </c>
      <c r="AU160" s="231" t="s">
        <v>86</v>
      </c>
      <c r="AV160" s="14" t="s">
        <v>129</v>
      </c>
      <c r="AW160" s="14" t="s">
        <v>33</v>
      </c>
      <c r="AX160" s="14" t="s">
        <v>84</v>
      </c>
      <c r="AY160" s="231" t="s">
        <v>124</v>
      </c>
    </row>
    <row r="161" spans="1:65" s="2" customFormat="1" ht="24.15" customHeight="1">
      <c r="A161" s="33"/>
      <c r="B161" s="34"/>
      <c r="C161" s="178" t="s">
        <v>159</v>
      </c>
      <c r="D161" s="178" t="s">
        <v>125</v>
      </c>
      <c r="E161" s="179" t="s">
        <v>226</v>
      </c>
      <c r="F161" s="180" t="s">
        <v>227</v>
      </c>
      <c r="G161" s="181" t="s">
        <v>209</v>
      </c>
      <c r="H161" s="182">
        <v>301.776</v>
      </c>
      <c r="I161" s="183"/>
      <c r="J161" s="184">
        <f>ROUND(I161*H161,2)</f>
        <v>0</v>
      </c>
      <c r="K161" s="185"/>
      <c r="L161" s="38"/>
      <c r="M161" s="186" t="s">
        <v>1</v>
      </c>
      <c r="N161" s="187" t="s">
        <v>41</v>
      </c>
      <c r="O161" s="70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0" t="s">
        <v>129</v>
      </c>
      <c r="AT161" s="190" t="s">
        <v>125</v>
      </c>
      <c r="AU161" s="190" t="s">
        <v>86</v>
      </c>
      <c r="AY161" s="16" t="s">
        <v>124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6" t="s">
        <v>84</v>
      </c>
      <c r="BK161" s="191">
        <f>ROUND(I161*H161,2)</f>
        <v>0</v>
      </c>
      <c r="BL161" s="16" t="s">
        <v>129</v>
      </c>
      <c r="BM161" s="190" t="s">
        <v>162</v>
      </c>
    </row>
    <row r="162" spans="1:47" s="2" customFormat="1" ht="19.2">
      <c r="A162" s="33"/>
      <c r="B162" s="34"/>
      <c r="C162" s="35"/>
      <c r="D162" s="192" t="s">
        <v>130</v>
      </c>
      <c r="E162" s="35"/>
      <c r="F162" s="193" t="s">
        <v>224</v>
      </c>
      <c r="G162" s="35"/>
      <c r="H162" s="35"/>
      <c r="I162" s="194"/>
      <c r="J162" s="35"/>
      <c r="K162" s="35"/>
      <c r="L162" s="38"/>
      <c r="M162" s="195"/>
      <c r="N162" s="196"/>
      <c r="O162" s="70"/>
      <c r="P162" s="70"/>
      <c r="Q162" s="70"/>
      <c r="R162" s="70"/>
      <c r="S162" s="70"/>
      <c r="T162" s="71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130</v>
      </c>
      <c r="AU162" s="16" t="s">
        <v>86</v>
      </c>
    </row>
    <row r="163" spans="2:51" s="13" customFormat="1" ht="10.2">
      <c r="B163" s="210"/>
      <c r="C163" s="211"/>
      <c r="D163" s="192" t="s">
        <v>210</v>
      </c>
      <c r="E163" s="212" t="s">
        <v>1</v>
      </c>
      <c r="F163" s="213" t="s">
        <v>282</v>
      </c>
      <c r="G163" s="211"/>
      <c r="H163" s="214">
        <v>38.288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210</v>
      </c>
      <c r="AU163" s="220" t="s">
        <v>86</v>
      </c>
      <c r="AV163" s="13" t="s">
        <v>86</v>
      </c>
      <c r="AW163" s="13" t="s">
        <v>33</v>
      </c>
      <c r="AX163" s="13" t="s">
        <v>76</v>
      </c>
      <c r="AY163" s="220" t="s">
        <v>124</v>
      </c>
    </row>
    <row r="164" spans="2:51" s="13" customFormat="1" ht="10.2">
      <c r="B164" s="210"/>
      <c r="C164" s="211"/>
      <c r="D164" s="192" t="s">
        <v>210</v>
      </c>
      <c r="E164" s="212" t="s">
        <v>1</v>
      </c>
      <c r="F164" s="213" t="s">
        <v>283</v>
      </c>
      <c r="G164" s="211"/>
      <c r="H164" s="214">
        <v>72.6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210</v>
      </c>
      <c r="AU164" s="220" t="s">
        <v>86</v>
      </c>
      <c r="AV164" s="13" t="s">
        <v>86</v>
      </c>
      <c r="AW164" s="13" t="s">
        <v>33</v>
      </c>
      <c r="AX164" s="13" t="s">
        <v>76</v>
      </c>
      <c r="AY164" s="220" t="s">
        <v>124</v>
      </c>
    </row>
    <row r="165" spans="2:51" s="13" customFormat="1" ht="10.2">
      <c r="B165" s="210"/>
      <c r="C165" s="211"/>
      <c r="D165" s="192" t="s">
        <v>210</v>
      </c>
      <c r="E165" s="212" t="s">
        <v>1</v>
      </c>
      <c r="F165" s="213" t="s">
        <v>212</v>
      </c>
      <c r="G165" s="211"/>
      <c r="H165" s="214">
        <v>40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210</v>
      </c>
      <c r="AU165" s="220" t="s">
        <v>86</v>
      </c>
      <c r="AV165" s="13" t="s">
        <v>86</v>
      </c>
      <c r="AW165" s="13" t="s">
        <v>33</v>
      </c>
      <c r="AX165" s="13" t="s">
        <v>76</v>
      </c>
      <c r="AY165" s="220" t="s">
        <v>124</v>
      </c>
    </row>
    <row r="166" spans="2:51" s="14" customFormat="1" ht="10.2">
      <c r="B166" s="221"/>
      <c r="C166" s="222"/>
      <c r="D166" s="192" t="s">
        <v>210</v>
      </c>
      <c r="E166" s="223" t="s">
        <v>1</v>
      </c>
      <c r="F166" s="224" t="s">
        <v>213</v>
      </c>
      <c r="G166" s="222"/>
      <c r="H166" s="225">
        <v>150.88799999999998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210</v>
      </c>
      <c r="AU166" s="231" t="s">
        <v>86</v>
      </c>
      <c r="AV166" s="14" t="s">
        <v>129</v>
      </c>
      <c r="AW166" s="14" t="s">
        <v>33</v>
      </c>
      <c r="AX166" s="14" t="s">
        <v>76</v>
      </c>
      <c r="AY166" s="231" t="s">
        <v>124</v>
      </c>
    </row>
    <row r="167" spans="2:51" s="13" customFormat="1" ht="10.2">
      <c r="B167" s="210"/>
      <c r="C167" s="211"/>
      <c r="D167" s="192" t="s">
        <v>210</v>
      </c>
      <c r="E167" s="212" t="s">
        <v>1</v>
      </c>
      <c r="F167" s="213" t="s">
        <v>285</v>
      </c>
      <c r="G167" s="211"/>
      <c r="H167" s="214">
        <v>301.776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210</v>
      </c>
      <c r="AU167" s="220" t="s">
        <v>86</v>
      </c>
      <c r="AV167" s="13" t="s">
        <v>86</v>
      </c>
      <c r="AW167" s="13" t="s">
        <v>33</v>
      </c>
      <c r="AX167" s="13" t="s">
        <v>76</v>
      </c>
      <c r="AY167" s="220" t="s">
        <v>124</v>
      </c>
    </row>
    <row r="168" spans="2:51" s="14" customFormat="1" ht="10.2">
      <c r="B168" s="221"/>
      <c r="C168" s="222"/>
      <c r="D168" s="192" t="s">
        <v>210</v>
      </c>
      <c r="E168" s="223" t="s">
        <v>1</v>
      </c>
      <c r="F168" s="224" t="s">
        <v>213</v>
      </c>
      <c r="G168" s="222"/>
      <c r="H168" s="225">
        <v>301.776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210</v>
      </c>
      <c r="AU168" s="231" t="s">
        <v>86</v>
      </c>
      <c r="AV168" s="14" t="s">
        <v>129</v>
      </c>
      <c r="AW168" s="14" t="s">
        <v>33</v>
      </c>
      <c r="AX168" s="14" t="s">
        <v>84</v>
      </c>
      <c r="AY168" s="231" t="s">
        <v>124</v>
      </c>
    </row>
    <row r="169" spans="1:65" s="2" customFormat="1" ht="24.15" customHeight="1">
      <c r="A169" s="33"/>
      <c r="B169" s="34"/>
      <c r="C169" s="178" t="s">
        <v>146</v>
      </c>
      <c r="D169" s="178" t="s">
        <v>125</v>
      </c>
      <c r="E169" s="179" t="s">
        <v>230</v>
      </c>
      <c r="F169" s="180" t="s">
        <v>231</v>
      </c>
      <c r="G169" s="181" t="s">
        <v>232</v>
      </c>
      <c r="H169" s="182">
        <v>316.865</v>
      </c>
      <c r="I169" s="183"/>
      <c r="J169" s="184">
        <f>ROUND(I169*H169,2)</f>
        <v>0</v>
      </c>
      <c r="K169" s="185"/>
      <c r="L169" s="38"/>
      <c r="M169" s="186" t="s">
        <v>1</v>
      </c>
      <c r="N169" s="187" t="s">
        <v>41</v>
      </c>
      <c r="O169" s="70"/>
      <c r="P169" s="188">
        <f>O169*H169</f>
        <v>0</v>
      </c>
      <c r="Q169" s="188">
        <v>0</v>
      </c>
      <c r="R169" s="188">
        <f>Q169*H169</f>
        <v>0</v>
      </c>
      <c r="S169" s="188">
        <v>0</v>
      </c>
      <c r="T169" s="18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0" t="s">
        <v>129</v>
      </c>
      <c r="AT169" s="190" t="s">
        <v>125</v>
      </c>
      <c r="AU169" s="190" t="s">
        <v>86</v>
      </c>
      <c r="AY169" s="16" t="s">
        <v>124</v>
      </c>
      <c r="BE169" s="191">
        <f>IF(N169="základní",J169,0)</f>
        <v>0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16" t="s">
        <v>84</v>
      </c>
      <c r="BK169" s="191">
        <f>ROUND(I169*H169,2)</f>
        <v>0</v>
      </c>
      <c r="BL169" s="16" t="s">
        <v>129</v>
      </c>
      <c r="BM169" s="190" t="s">
        <v>166</v>
      </c>
    </row>
    <row r="170" spans="2:51" s="13" customFormat="1" ht="10.2">
      <c r="B170" s="210"/>
      <c r="C170" s="211"/>
      <c r="D170" s="192" t="s">
        <v>210</v>
      </c>
      <c r="E170" s="212" t="s">
        <v>1</v>
      </c>
      <c r="F170" s="213" t="s">
        <v>282</v>
      </c>
      <c r="G170" s="211"/>
      <c r="H170" s="214">
        <v>38.288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210</v>
      </c>
      <c r="AU170" s="220" t="s">
        <v>86</v>
      </c>
      <c r="AV170" s="13" t="s">
        <v>86</v>
      </c>
      <c r="AW170" s="13" t="s">
        <v>33</v>
      </c>
      <c r="AX170" s="13" t="s">
        <v>76</v>
      </c>
      <c r="AY170" s="220" t="s">
        <v>124</v>
      </c>
    </row>
    <row r="171" spans="2:51" s="13" customFormat="1" ht="10.2">
      <c r="B171" s="210"/>
      <c r="C171" s="211"/>
      <c r="D171" s="192" t="s">
        <v>210</v>
      </c>
      <c r="E171" s="212" t="s">
        <v>1</v>
      </c>
      <c r="F171" s="213" t="s">
        <v>283</v>
      </c>
      <c r="G171" s="211"/>
      <c r="H171" s="214">
        <v>72.6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210</v>
      </c>
      <c r="AU171" s="220" t="s">
        <v>86</v>
      </c>
      <c r="AV171" s="13" t="s">
        <v>86</v>
      </c>
      <c r="AW171" s="13" t="s">
        <v>33</v>
      </c>
      <c r="AX171" s="13" t="s">
        <v>76</v>
      </c>
      <c r="AY171" s="220" t="s">
        <v>124</v>
      </c>
    </row>
    <row r="172" spans="2:51" s="13" customFormat="1" ht="10.2">
      <c r="B172" s="210"/>
      <c r="C172" s="211"/>
      <c r="D172" s="192" t="s">
        <v>210</v>
      </c>
      <c r="E172" s="212" t="s">
        <v>1</v>
      </c>
      <c r="F172" s="213" t="s">
        <v>212</v>
      </c>
      <c r="G172" s="211"/>
      <c r="H172" s="214">
        <v>40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210</v>
      </c>
      <c r="AU172" s="220" t="s">
        <v>86</v>
      </c>
      <c r="AV172" s="13" t="s">
        <v>86</v>
      </c>
      <c r="AW172" s="13" t="s">
        <v>33</v>
      </c>
      <c r="AX172" s="13" t="s">
        <v>76</v>
      </c>
      <c r="AY172" s="220" t="s">
        <v>124</v>
      </c>
    </row>
    <row r="173" spans="2:51" s="14" customFormat="1" ht="10.2">
      <c r="B173" s="221"/>
      <c r="C173" s="222"/>
      <c r="D173" s="192" t="s">
        <v>210</v>
      </c>
      <c r="E173" s="223" t="s">
        <v>1</v>
      </c>
      <c r="F173" s="224" t="s">
        <v>213</v>
      </c>
      <c r="G173" s="222"/>
      <c r="H173" s="225">
        <v>150.88799999999998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210</v>
      </c>
      <c r="AU173" s="231" t="s">
        <v>86</v>
      </c>
      <c r="AV173" s="14" t="s">
        <v>129</v>
      </c>
      <c r="AW173" s="14" t="s">
        <v>33</v>
      </c>
      <c r="AX173" s="14" t="s">
        <v>76</v>
      </c>
      <c r="AY173" s="231" t="s">
        <v>124</v>
      </c>
    </row>
    <row r="174" spans="2:51" s="13" customFormat="1" ht="10.2">
      <c r="B174" s="210"/>
      <c r="C174" s="211"/>
      <c r="D174" s="192" t="s">
        <v>210</v>
      </c>
      <c r="E174" s="212" t="s">
        <v>1</v>
      </c>
      <c r="F174" s="213" t="s">
        <v>286</v>
      </c>
      <c r="G174" s="211"/>
      <c r="H174" s="214">
        <v>316.865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210</v>
      </c>
      <c r="AU174" s="220" t="s">
        <v>86</v>
      </c>
      <c r="AV174" s="13" t="s">
        <v>86</v>
      </c>
      <c r="AW174" s="13" t="s">
        <v>33</v>
      </c>
      <c r="AX174" s="13" t="s">
        <v>76</v>
      </c>
      <c r="AY174" s="220" t="s">
        <v>124</v>
      </c>
    </row>
    <row r="175" spans="2:51" s="14" customFormat="1" ht="10.2">
      <c r="B175" s="221"/>
      <c r="C175" s="222"/>
      <c r="D175" s="192" t="s">
        <v>210</v>
      </c>
      <c r="E175" s="223" t="s">
        <v>1</v>
      </c>
      <c r="F175" s="224" t="s">
        <v>213</v>
      </c>
      <c r="G175" s="222"/>
      <c r="H175" s="225">
        <v>316.865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210</v>
      </c>
      <c r="AU175" s="231" t="s">
        <v>86</v>
      </c>
      <c r="AV175" s="14" t="s">
        <v>129</v>
      </c>
      <c r="AW175" s="14" t="s">
        <v>33</v>
      </c>
      <c r="AX175" s="14" t="s">
        <v>84</v>
      </c>
      <c r="AY175" s="231" t="s">
        <v>124</v>
      </c>
    </row>
    <row r="176" spans="1:65" s="2" customFormat="1" ht="24.15" customHeight="1">
      <c r="A176" s="33"/>
      <c r="B176" s="34"/>
      <c r="C176" s="178" t="s">
        <v>96</v>
      </c>
      <c r="D176" s="178" t="s">
        <v>125</v>
      </c>
      <c r="E176" s="179" t="s">
        <v>228</v>
      </c>
      <c r="F176" s="180" t="s">
        <v>229</v>
      </c>
      <c r="G176" s="181" t="s">
        <v>209</v>
      </c>
      <c r="H176" s="182">
        <v>150.888</v>
      </c>
      <c r="I176" s="183"/>
      <c r="J176" s="184">
        <f>ROUND(I176*H176,2)</f>
        <v>0</v>
      </c>
      <c r="K176" s="185"/>
      <c r="L176" s="38"/>
      <c r="M176" s="186" t="s">
        <v>1</v>
      </c>
      <c r="N176" s="187" t="s">
        <v>41</v>
      </c>
      <c r="O176" s="70"/>
      <c r="P176" s="188">
        <f>O176*H176</f>
        <v>0</v>
      </c>
      <c r="Q176" s="188">
        <v>0</v>
      </c>
      <c r="R176" s="188">
        <f>Q176*H176</f>
        <v>0</v>
      </c>
      <c r="S176" s="188">
        <v>0</v>
      </c>
      <c r="T176" s="18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0" t="s">
        <v>129</v>
      </c>
      <c r="AT176" s="190" t="s">
        <v>125</v>
      </c>
      <c r="AU176" s="190" t="s">
        <v>86</v>
      </c>
      <c r="AY176" s="16" t="s">
        <v>124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16" t="s">
        <v>84</v>
      </c>
      <c r="BK176" s="191">
        <f>ROUND(I176*H176,2)</f>
        <v>0</v>
      </c>
      <c r="BL176" s="16" t="s">
        <v>129</v>
      </c>
      <c r="BM176" s="190" t="s">
        <v>170</v>
      </c>
    </row>
    <row r="177" spans="2:51" s="13" customFormat="1" ht="10.2">
      <c r="B177" s="210"/>
      <c r="C177" s="211"/>
      <c r="D177" s="192" t="s">
        <v>210</v>
      </c>
      <c r="E177" s="212" t="s">
        <v>1</v>
      </c>
      <c r="F177" s="213" t="s">
        <v>282</v>
      </c>
      <c r="G177" s="211"/>
      <c r="H177" s="214">
        <v>38.288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210</v>
      </c>
      <c r="AU177" s="220" t="s">
        <v>86</v>
      </c>
      <c r="AV177" s="13" t="s">
        <v>86</v>
      </c>
      <c r="AW177" s="13" t="s">
        <v>33</v>
      </c>
      <c r="AX177" s="13" t="s">
        <v>76</v>
      </c>
      <c r="AY177" s="220" t="s">
        <v>124</v>
      </c>
    </row>
    <row r="178" spans="2:51" s="13" customFormat="1" ht="10.2">
      <c r="B178" s="210"/>
      <c r="C178" s="211"/>
      <c r="D178" s="192" t="s">
        <v>210</v>
      </c>
      <c r="E178" s="212" t="s">
        <v>1</v>
      </c>
      <c r="F178" s="213" t="s">
        <v>283</v>
      </c>
      <c r="G178" s="211"/>
      <c r="H178" s="214">
        <v>72.6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210</v>
      </c>
      <c r="AU178" s="220" t="s">
        <v>86</v>
      </c>
      <c r="AV178" s="13" t="s">
        <v>86</v>
      </c>
      <c r="AW178" s="13" t="s">
        <v>33</v>
      </c>
      <c r="AX178" s="13" t="s">
        <v>76</v>
      </c>
      <c r="AY178" s="220" t="s">
        <v>124</v>
      </c>
    </row>
    <row r="179" spans="2:51" s="13" customFormat="1" ht="10.2">
      <c r="B179" s="210"/>
      <c r="C179" s="211"/>
      <c r="D179" s="192" t="s">
        <v>210</v>
      </c>
      <c r="E179" s="212" t="s">
        <v>1</v>
      </c>
      <c r="F179" s="213" t="s">
        <v>212</v>
      </c>
      <c r="G179" s="211"/>
      <c r="H179" s="214">
        <v>40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210</v>
      </c>
      <c r="AU179" s="220" t="s">
        <v>86</v>
      </c>
      <c r="AV179" s="13" t="s">
        <v>86</v>
      </c>
      <c r="AW179" s="13" t="s">
        <v>33</v>
      </c>
      <c r="AX179" s="13" t="s">
        <v>76</v>
      </c>
      <c r="AY179" s="220" t="s">
        <v>124</v>
      </c>
    </row>
    <row r="180" spans="2:51" s="14" customFormat="1" ht="10.2">
      <c r="B180" s="221"/>
      <c r="C180" s="222"/>
      <c r="D180" s="192" t="s">
        <v>210</v>
      </c>
      <c r="E180" s="223" t="s">
        <v>1</v>
      </c>
      <c r="F180" s="224" t="s">
        <v>213</v>
      </c>
      <c r="G180" s="222"/>
      <c r="H180" s="225">
        <v>150.88799999999998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210</v>
      </c>
      <c r="AU180" s="231" t="s">
        <v>86</v>
      </c>
      <c r="AV180" s="14" t="s">
        <v>129</v>
      </c>
      <c r="AW180" s="14" t="s">
        <v>33</v>
      </c>
      <c r="AX180" s="14" t="s">
        <v>84</v>
      </c>
      <c r="AY180" s="231" t="s">
        <v>124</v>
      </c>
    </row>
    <row r="181" spans="1:65" s="2" customFormat="1" ht="24.15" customHeight="1">
      <c r="A181" s="33"/>
      <c r="B181" s="34"/>
      <c r="C181" s="178" t="s">
        <v>8</v>
      </c>
      <c r="D181" s="178" t="s">
        <v>125</v>
      </c>
      <c r="E181" s="179" t="s">
        <v>234</v>
      </c>
      <c r="F181" s="180" t="s">
        <v>235</v>
      </c>
      <c r="G181" s="181" t="s">
        <v>236</v>
      </c>
      <c r="H181" s="182">
        <v>153.15</v>
      </c>
      <c r="I181" s="183"/>
      <c r="J181" s="184">
        <f>ROUND(I181*H181,2)</f>
        <v>0</v>
      </c>
      <c r="K181" s="185"/>
      <c r="L181" s="38"/>
      <c r="M181" s="186" t="s">
        <v>1</v>
      </c>
      <c r="N181" s="187" t="s">
        <v>41</v>
      </c>
      <c r="O181" s="70"/>
      <c r="P181" s="188">
        <f>O181*H181</f>
        <v>0</v>
      </c>
      <c r="Q181" s="188">
        <v>0</v>
      </c>
      <c r="R181" s="188">
        <f>Q181*H181</f>
        <v>0</v>
      </c>
      <c r="S181" s="188">
        <v>0</v>
      </c>
      <c r="T181" s="189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0" t="s">
        <v>129</v>
      </c>
      <c r="AT181" s="190" t="s">
        <v>125</v>
      </c>
      <c r="AU181" s="190" t="s">
        <v>86</v>
      </c>
      <c r="AY181" s="16" t="s">
        <v>124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16" t="s">
        <v>84</v>
      </c>
      <c r="BK181" s="191">
        <f>ROUND(I181*H181,2)</f>
        <v>0</v>
      </c>
      <c r="BL181" s="16" t="s">
        <v>129</v>
      </c>
      <c r="BM181" s="190" t="s">
        <v>174</v>
      </c>
    </row>
    <row r="182" spans="2:51" s="13" customFormat="1" ht="10.2">
      <c r="B182" s="210"/>
      <c r="C182" s="211"/>
      <c r="D182" s="192" t="s">
        <v>210</v>
      </c>
      <c r="E182" s="212" t="s">
        <v>1</v>
      </c>
      <c r="F182" s="213" t="s">
        <v>287</v>
      </c>
      <c r="G182" s="211"/>
      <c r="H182" s="214">
        <v>153.15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210</v>
      </c>
      <c r="AU182" s="220" t="s">
        <v>86</v>
      </c>
      <c r="AV182" s="13" t="s">
        <v>86</v>
      </c>
      <c r="AW182" s="13" t="s">
        <v>33</v>
      </c>
      <c r="AX182" s="13" t="s">
        <v>76</v>
      </c>
      <c r="AY182" s="220" t="s">
        <v>124</v>
      </c>
    </row>
    <row r="183" spans="2:51" s="14" customFormat="1" ht="10.2">
      <c r="B183" s="221"/>
      <c r="C183" s="222"/>
      <c r="D183" s="192" t="s">
        <v>210</v>
      </c>
      <c r="E183" s="223" t="s">
        <v>1</v>
      </c>
      <c r="F183" s="224" t="s">
        <v>213</v>
      </c>
      <c r="G183" s="222"/>
      <c r="H183" s="225">
        <v>153.15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210</v>
      </c>
      <c r="AU183" s="231" t="s">
        <v>86</v>
      </c>
      <c r="AV183" s="14" t="s">
        <v>129</v>
      </c>
      <c r="AW183" s="14" t="s">
        <v>33</v>
      </c>
      <c r="AX183" s="14" t="s">
        <v>84</v>
      </c>
      <c r="AY183" s="231" t="s">
        <v>124</v>
      </c>
    </row>
    <row r="184" spans="2:63" s="11" customFormat="1" ht="22.8" customHeight="1">
      <c r="B184" s="164"/>
      <c r="C184" s="165"/>
      <c r="D184" s="166" t="s">
        <v>75</v>
      </c>
      <c r="E184" s="208" t="s">
        <v>129</v>
      </c>
      <c r="F184" s="208" t="s">
        <v>238</v>
      </c>
      <c r="G184" s="165"/>
      <c r="H184" s="165"/>
      <c r="I184" s="168"/>
      <c r="J184" s="209">
        <f>BK184</f>
        <v>0</v>
      </c>
      <c r="K184" s="165"/>
      <c r="L184" s="170"/>
      <c r="M184" s="171"/>
      <c r="N184" s="172"/>
      <c r="O184" s="172"/>
      <c r="P184" s="173">
        <f>SUM(P185:P211)</f>
        <v>0</v>
      </c>
      <c r="Q184" s="172"/>
      <c r="R184" s="173">
        <f>SUM(R185:R211)</f>
        <v>0</v>
      </c>
      <c r="S184" s="172"/>
      <c r="T184" s="174">
        <f>SUM(T185:T211)</f>
        <v>0</v>
      </c>
      <c r="AR184" s="175" t="s">
        <v>84</v>
      </c>
      <c r="AT184" s="176" t="s">
        <v>75</v>
      </c>
      <c r="AU184" s="176" t="s">
        <v>84</v>
      </c>
      <c r="AY184" s="175" t="s">
        <v>124</v>
      </c>
      <c r="BK184" s="177">
        <f>SUM(BK185:BK211)</f>
        <v>0</v>
      </c>
    </row>
    <row r="185" spans="1:65" s="2" customFormat="1" ht="21.75" customHeight="1">
      <c r="A185" s="33"/>
      <c r="B185" s="34"/>
      <c r="C185" s="178" t="s">
        <v>176</v>
      </c>
      <c r="D185" s="178" t="s">
        <v>125</v>
      </c>
      <c r="E185" s="179" t="s">
        <v>288</v>
      </c>
      <c r="F185" s="180" t="s">
        <v>289</v>
      </c>
      <c r="G185" s="181" t="s">
        <v>236</v>
      </c>
      <c r="H185" s="182">
        <v>18.9</v>
      </c>
      <c r="I185" s="183"/>
      <c r="J185" s="184">
        <f>ROUND(I185*H185,2)</f>
        <v>0</v>
      </c>
      <c r="K185" s="185"/>
      <c r="L185" s="38"/>
      <c r="M185" s="186" t="s">
        <v>1</v>
      </c>
      <c r="N185" s="187" t="s">
        <v>41</v>
      </c>
      <c r="O185" s="70"/>
      <c r="P185" s="188">
        <f>O185*H185</f>
        <v>0</v>
      </c>
      <c r="Q185" s="188">
        <v>0</v>
      </c>
      <c r="R185" s="188">
        <f>Q185*H185</f>
        <v>0</v>
      </c>
      <c r="S185" s="188">
        <v>0</v>
      </c>
      <c r="T185" s="18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0" t="s">
        <v>129</v>
      </c>
      <c r="AT185" s="190" t="s">
        <v>125</v>
      </c>
      <c r="AU185" s="190" t="s">
        <v>86</v>
      </c>
      <c r="AY185" s="16" t="s">
        <v>124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16" t="s">
        <v>84</v>
      </c>
      <c r="BK185" s="191">
        <f>ROUND(I185*H185,2)</f>
        <v>0</v>
      </c>
      <c r="BL185" s="16" t="s">
        <v>129</v>
      </c>
      <c r="BM185" s="190" t="s">
        <v>179</v>
      </c>
    </row>
    <row r="186" spans="2:51" s="13" customFormat="1" ht="10.2">
      <c r="B186" s="210"/>
      <c r="C186" s="211"/>
      <c r="D186" s="192" t="s">
        <v>210</v>
      </c>
      <c r="E186" s="212" t="s">
        <v>1</v>
      </c>
      <c r="F186" s="213" t="s">
        <v>290</v>
      </c>
      <c r="G186" s="211"/>
      <c r="H186" s="214">
        <v>18.9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210</v>
      </c>
      <c r="AU186" s="220" t="s">
        <v>86</v>
      </c>
      <c r="AV186" s="13" t="s">
        <v>86</v>
      </c>
      <c r="AW186" s="13" t="s">
        <v>33</v>
      </c>
      <c r="AX186" s="13" t="s">
        <v>76</v>
      </c>
      <c r="AY186" s="220" t="s">
        <v>124</v>
      </c>
    </row>
    <row r="187" spans="2:51" s="14" customFormat="1" ht="10.2">
      <c r="B187" s="221"/>
      <c r="C187" s="222"/>
      <c r="D187" s="192" t="s">
        <v>210</v>
      </c>
      <c r="E187" s="223" t="s">
        <v>1</v>
      </c>
      <c r="F187" s="224" t="s">
        <v>213</v>
      </c>
      <c r="G187" s="222"/>
      <c r="H187" s="225">
        <v>18.9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210</v>
      </c>
      <c r="AU187" s="231" t="s">
        <v>86</v>
      </c>
      <c r="AV187" s="14" t="s">
        <v>129</v>
      </c>
      <c r="AW187" s="14" t="s">
        <v>33</v>
      </c>
      <c r="AX187" s="14" t="s">
        <v>84</v>
      </c>
      <c r="AY187" s="231" t="s">
        <v>124</v>
      </c>
    </row>
    <row r="188" spans="1:65" s="2" customFormat="1" ht="33" customHeight="1">
      <c r="A188" s="33"/>
      <c r="B188" s="34"/>
      <c r="C188" s="178" t="s">
        <v>153</v>
      </c>
      <c r="D188" s="178" t="s">
        <v>125</v>
      </c>
      <c r="E188" s="179" t="s">
        <v>239</v>
      </c>
      <c r="F188" s="180" t="s">
        <v>240</v>
      </c>
      <c r="G188" s="181" t="s">
        <v>236</v>
      </c>
      <c r="H188" s="182">
        <v>189.1</v>
      </c>
      <c r="I188" s="183"/>
      <c r="J188" s="184">
        <f>ROUND(I188*H188,2)</f>
        <v>0</v>
      </c>
      <c r="K188" s="185"/>
      <c r="L188" s="38"/>
      <c r="M188" s="186" t="s">
        <v>1</v>
      </c>
      <c r="N188" s="187" t="s">
        <v>41</v>
      </c>
      <c r="O188" s="70"/>
      <c r="P188" s="188">
        <f>O188*H188</f>
        <v>0</v>
      </c>
      <c r="Q188" s="188">
        <v>0</v>
      </c>
      <c r="R188" s="188">
        <f>Q188*H188</f>
        <v>0</v>
      </c>
      <c r="S188" s="188">
        <v>0</v>
      </c>
      <c r="T188" s="18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0" t="s">
        <v>129</v>
      </c>
      <c r="AT188" s="190" t="s">
        <v>125</v>
      </c>
      <c r="AU188" s="190" t="s">
        <v>86</v>
      </c>
      <c r="AY188" s="16" t="s">
        <v>124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16" t="s">
        <v>84</v>
      </c>
      <c r="BK188" s="191">
        <f>ROUND(I188*H188,2)</f>
        <v>0</v>
      </c>
      <c r="BL188" s="16" t="s">
        <v>129</v>
      </c>
      <c r="BM188" s="190" t="s">
        <v>182</v>
      </c>
    </row>
    <row r="189" spans="2:51" s="13" customFormat="1" ht="10.2">
      <c r="B189" s="210"/>
      <c r="C189" s="211"/>
      <c r="D189" s="192" t="s">
        <v>210</v>
      </c>
      <c r="E189" s="212" t="s">
        <v>1</v>
      </c>
      <c r="F189" s="213" t="s">
        <v>283</v>
      </c>
      <c r="G189" s="211"/>
      <c r="H189" s="214">
        <v>72.6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210</v>
      </c>
      <c r="AU189" s="220" t="s">
        <v>86</v>
      </c>
      <c r="AV189" s="13" t="s">
        <v>86</v>
      </c>
      <c r="AW189" s="13" t="s">
        <v>33</v>
      </c>
      <c r="AX189" s="13" t="s">
        <v>76</v>
      </c>
      <c r="AY189" s="220" t="s">
        <v>124</v>
      </c>
    </row>
    <row r="190" spans="2:51" s="13" customFormat="1" ht="10.2">
      <c r="B190" s="210"/>
      <c r="C190" s="211"/>
      <c r="D190" s="192" t="s">
        <v>210</v>
      </c>
      <c r="E190" s="212" t="s">
        <v>1</v>
      </c>
      <c r="F190" s="213" t="s">
        <v>291</v>
      </c>
      <c r="G190" s="211"/>
      <c r="H190" s="214">
        <v>116.5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210</v>
      </c>
      <c r="AU190" s="220" t="s">
        <v>86</v>
      </c>
      <c r="AV190" s="13" t="s">
        <v>86</v>
      </c>
      <c r="AW190" s="13" t="s">
        <v>33</v>
      </c>
      <c r="AX190" s="13" t="s">
        <v>76</v>
      </c>
      <c r="AY190" s="220" t="s">
        <v>124</v>
      </c>
    </row>
    <row r="191" spans="2:51" s="14" customFormat="1" ht="10.2">
      <c r="B191" s="221"/>
      <c r="C191" s="222"/>
      <c r="D191" s="192" t="s">
        <v>210</v>
      </c>
      <c r="E191" s="223" t="s">
        <v>1</v>
      </c>
      <c r="F191" s="224" t="s">
        <v>213</v>
      </c>
      <c r="G191" s="222"/>
      <c r="H191" s="225">
        <v>189.1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210</v>
      </c>
      <c r="AU191" s="231" t="s">
        <v>86</v>
      </c>
      <c r="AV191" s="14" t="s">
        <v>129</v>
      </c>
      <c r="AW191" s="14" t="s">
        <v>33</v>
      </c>
      <c r="AX191" s="14" t="s">
        <v>84</v>
      </c>
      <c r="AY191" s="231" t="s">
        <v>124</v>
      </c>
    </row>
    <row r="192" spans="1:65" s="2" customFormat="1" ht="24.15" customHeight="1">
      <c r="A192" s="33"/>
      <c r="B192" s="34"/>
      <c r="C192" s="178" t="s">
        <v>184</v>
      </c>
      <c r="D192" s="178" t="s">
        <v>125</v>
      </c>
      <c r="E192" s="179" t="s">
        <v>242</v>
      </c>
      <c r="F192" s="180" t="s">
        <v>243</v>
      </c>
      <c r="G192" s="181" t="s">
        <v>209</v>
      </c>
      <c r="H192" s="182">
        <v>205.21</v>
      </c>
      <c r="I192" s="183"/>
      <c r="J192" s="184">
        <f>ROUND(I192*H192,2)</f>
        <v>0</v>
      </c>
      <c r="K192" s="185"/>
      <c r="L192" s="38"/>
      <c r="M192" s="186" t="s">
        <v>1</v>
      </c>
      <c r="N192" s="187" t="s">
        <v>41</v>
      </c>
      <c r="O192" s="70"/>
      <c r="P192" s="188">
        <f>O192*H192</f>
        <v>0</v>
      </c>
      <c r="Q192" s="188">
        <v>0</v>
      </c>
      <c r="R192" s="188">
        <f>Q192*H192</f>
        <v>0</v>
      </c>
      <c r="S192" s="188">
        <v>0</v>
      </c>
      <c r="T192" s="18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0" t="s">
        <v>129</v>
      </c>
      <c r="AT192" s="190" t="s">
        <v>125</v>
      </c>
      <c r="AU192" s="190" t="s">
        <v>86</v>
      </c>
      <c r="AY192" s="16" t="s">
        <v>124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16" t="s">
        <v>84</v>
      </c>
      <c r="BK192" s="191">
        <f>ROUND(I192*H192,2)</f>
        <v>0</v>
      </c>
      <c r="BL192" s="16" t="s">
        <v>129</v>
      </c>
      <c r="BM192" s="190" t="s">
        <v>187</v>
      </c>
    </row>
    <row r="193" spans="2:51" s="13" customFormat="1" ht="10.2">
      <c r="B193" s="210"/>
      <c r="C193" s="211"/>
      <c r="D193" s="192" t="s">
        <v>210</v>
      </c>
      <c r="E193" s="212" t="s">
        <v>1</v>
      </c>
      <c r="F193" s="213" t="s">
        <v>283</v>
      </c>
      <c r="G193" s="211"/>
      <c r="H193" s="214">
        <v>72.6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210</v>
      </c>
      <c r="AU193" s="220" t="s">
        <v>86</v>
      </c>
      <c r="AV193" s="13" t="s">
        <v>86</v>
      </c>
      <c r="AW193" s="13" t="s">
        <v>33</v>
      </c>
      <c r="AX193" s="13" t="s">
        <v>76</v>
      </c>
      <c r="AY193" s="220" t="s">
        <v>124</v>
      </c>
    </row>
    <row r="194" spans="2:51" s="13" customFormat="1" ht="10.2">
      <c r="B194" s="210"/>
      <c r="C194" s="211"/>
      <c r="D194" s="192" t="s">
        <v>210</v>
      </c>
      <c r="E194" s="212" t="s">
        <v>1</v>
      </c>
      <c r="F194" s="213" t="s">
        <v>292</v>
      </c>
      <c r="G194" s="211"/>
      <c r="H194" s="214">
        <v>132.61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210</v>
      </c>
      <c r="AU194" s="220" t="s">
        <v>86</v>
      </c>
      <c r="AV194" s="13" t="s">
        <v>86</v>
      </c>
      <c r="AW194" s="13" t="s">
        <v>33</v>
      </c>
      <c r="AX194" s="13" t="s">
        <v>76</v>
      </c>
      <c r="AY194" s="220" t="s">
        <v>124</v>
      </c>
    </row>
    <row r="195" spans="2:51" s="14" customFormat="1" ht="10.2">
      <c r="B195" s="221"/>
      <c r="C195" s="222"/>
      <c r="D195" s="192" t="s">
        <v>210</v>
      </c>
      <c r="E195" s="223" t="s">
        <v>1</v>
      </c>
      <c r="F195" s="224" t="s">
        <v>213</v>
      </c>
      <c r="G195" s="222"/>
      <c r="H195" s="225">
        <v>205.21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210</v>
      </c>
      <c r="AU195" s="231" t="s">
        <v>86</v>
      </c>
      <c r="AV195" s="14" t="s">
        <v>129</v>
      </c>
      <c r="AW195" s="14" t="s">
        <v>33</v>
      </c>
      <c r="AX195" s="14" t="s">
        <v>84</v>
      </c>
      <c r="AY195" s="231" t="s">
        <v>124</v>
      </c>
    </row>
    <row r="196" spans="1:65" s="2" customFormat="1" ht="33" customHeight="1">
      <c r="A196" s="33"/>
      <c r="B196" s="34"/>
      <c r="C196" s="178" t="s">
        <v>157</v>
      </c>
      <c r="D196" s="178" t="s">
        <v>125</v>
      </c>
      <c r="E196" s="179" t="s">
        <v>293</v>
      </c>
      <c r="F196" s="180" t="s">
        <v>294</v>
      </c>
      <c r="G196" s="181" t="s">
        <v>236</v>
      </c>
      <c r="H196" s="182">
        <v>18.9</v>
      </c>
      <c r="I196" s="183"/>
      <c r="J196" s="184">
        <f>ROUND(I196*H196,2)</f>
        <v>0</v>
      </c>
      <c r="K196" s="185"/>
      <c r="L196" s="38"/>
      <c r="M196" s="186" t="s">
        <v>1</v>
      </c>
      <c r="N196" s="187" t="s">
        <v>41</v>
      </c>
      <c r="O196" s="70"/>
      <c r="P196" s="188">
        <f>O196*H196</f>
        <v>0</v>
      </c>
      <c r="Q196" s="188">
        <v>0</v>
      </c>
      <c r="R196" s="188">
        <f>Q196*H196</f>
        <v>0</v>
      </c>
      <c r="S196" s="188">
        <v>0</v>
      </c>
      <c r="T196" s="18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0" t="s">
        <v>129</v>
      </c>
      <c r="AT196" s="190" t="s">
        <v>125</v>
      </c>
      <c r="AU196" s="190" t="s">
        <v>86</v>
      </c>
      <c r="AY196" s="16" t="s">
        <v>124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16" t="s">
        <v>84</v>
      </c>
      <c r="BK196" s="191">
        <f>ROUND(I196*H196,2)</f>
        <v>0</v>
      </c>
      <c r="BL196" s="16" t="s">
        <v>129</v>
      </c>
      <c r="BM196" s="190" t="s">
        <v>191</v>
      </c>
    </row>
    <row r="197" spans="2:51" s="13" customFormat="1" ht="10.2">
      <c r="B197" s="210"/>
      <c r="C197" s="211"/>
      <c r="D197" s="192" t="s">
        <v>210</v>
      </c>
      <c r="E197" s="212" t="s">
        <v>1</v>
      </c>
      <c r="F197" s="213" t="s">
        <v>290</v>
      </c>
      <c r="G197" s="211"/>
      <c r="H197" s="214">
        <v>18.9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210</v>
      </c>
      <c r="AU197" s="220" t="s">
        <v>86</v>
      </c>
      <c r="AV197" s="13" t="s">
        <v>86</v>
      </c>
      <c r="AW197" s="13" t="s">
        <v>33</v>
      </c>
      <c r="AX197" s="13" t="s">
        <v>76</v>
      </c>
      <c r="AY197" s="220" t="s">
        <v>124</v>
      </c>
    </row>
    <row r="198" spans="2:51" s="14" customFormat="1" ht="10.2">
      <c r="B198" s="221"/>
      <c r="C198" s="222"/>
      <c r="D198" s="192" t="s">
        <v>210</v>
      </c>
      <c r="E198" s="223" t="s">
        <v>1</v>
      </c>
      <c r="F198" s="224" t="s">
        <v>213</v>
      </c>
      <c r="G198" s="222"/>
      <c r="H198" s="225">
        <v>18.9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210</v>
      </c>
      <c r="AU198" s="231" t="s">
        <v>86</v>
      </c>
      <c r="AV198" s="14" t="s">
        <v>129</v>
      </c>
      <c r="AW198" s="14" t="s">
        <v>33</v>
      </c>
      <c r="AX198" s="14" t="s">
        <v>84</v>
      </c>
      <c r="AY198" s="231" t="s">
        <v>124</v>
      </c>
    </row>
    <row r="199" spans="1:65" s="2" customFormat="1" ht="33" customHeight="1">
      <c r="A199" s="33"/>
      <c r="B199" s="34"/>
      <c r="C199" s="178" t="s">
        <v>258</v>
      </c>
      <c r="D199" s="178" t="s">
        <v>125</v>
      </c>
      <c r="E199" s="179" t="s">
        <v>248</v>
      </c>
      <c r="F199" s="180" t="s">
        <v>249</v>
      </c>
      <c r="G199" s="181" t="s">
        <v>209</v>
      </c>
      <c r="H199" s="182">
        <v>165.488</v>
      </c>
      <c r="I199" s="183"/>
      <c r="J199" s="184">
        <f>ROUND(I199*H199,2)</f>
        <v>0</v>
      </c>
      <c r="K199" s="185"/>
      <c r="L199" s="38"/>
      <c r="M199" s="186" t="s">
        <v>1</v>
      </c>
      <c r="N199" s="187" t="s">
        <v>41</v>
      </c>
      <c r="O199" s="70"/>
      <c r="P199" s="188">
        <f>O199*H199</f>
        <v>0</v>
      </c>
      <c r="Q199" s="188">
        <v>0</v>
      </c>
      <c r="R199" s="188">
        <f>Q199*H199</f>
        <v>0</v>
      </c>
      <c r="S199" s="188">
        <v>0</v>
      </c>
      <c r="T199" s="189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0" t="s">
        <v>129</v>
      </c>
      <c r="AT199" s="190" t="s">
        <v>125</v>
      </c>
      <c r="AU199" s="190" t="s">
        <v>86</v>
      </c>
      <c r="AY199" s="16" t="s">
        <v>124</v>
      </c>
      <c r="BE199" s="191">
        <f>IF(N199="základní",J199,0)</f>
        <v>0</v>
      </c>
      <c r="BF199" s="191">
        <f>IF(N199="snížená",J199,0)</f>
        <v>0</v>
      </c>
      <c r="BG199" s="191">
        <f>IF(N199="zákl. přenesená",J199,0)</f>
        <v>0</v>
      </c>
      <c r="BH199" s="191">
        <f>IF(N199="sníž. přenesená",J199,0)</f>
        <v>0</v>
      </c>
      <c r="BI199" s="191">
        <f>IF(N199="nulová",J199,0)</f>
        <v>0</v>
      </c>
      <c r="BJ199" s="16" t="s">
        <v>84</v>
      </c>
      <c r="BK199" s="191">
        <f>ROUND(I199*H199,2)</f>
        <v>0</v>
      </c>
      <c r="BL199" s="16" t="s">
        <v>129</v>
      </c>
      <c r="BM199" s="190" t="s">
        <v>261</v>
      </c>
    </row>
    <row r="200" spans="2:51" s="13" customFormat="1" ht="10.2">
      <c r="B200" s="210"/>
      <c r="C200" s="211"/>
      <c r="D200" s="192" t="s">
        <v>210</v>
      </c>
      <c r="E200" s="212" t="s">
        <v>1</v>
      </c>
      <c r="F200" s="213" t="s">
        <v>282</v>
      </c>
      <c r="G200" s="211"/>
      <c r="H200" s="214">
        <v>38.288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210</v>
      </c>
      <c r="AU200" s="220" t="s">
        <v>86</v>
      </c>
      <c r="AV200" s="13" t="s">
        <v>86</v>
      </c>
      <c r="AW200" s="13" t="s">
        <v>33</v>
      </c>
      <c r="AX200" s="13" t="s">
        <v>76</v>
      </c>
      <c r="AY200" s="220" t="s">
        <v>124</v>
      </c>
    </row>
    <row r="201" spans="2:51" s="13" customFormat="1" ht="10.2">
      <c r="B201" s="210"/>
      <c r="C201" s="211"/>
      <c r="D201" s="192" t="s">
        <v>210</v>
      </c>
      <c r="E201" s="212" t="s">
        <v>1</v>
      </c>
      <c r="F201" s="213" t="s">
        <v>295</v>
      </c>
      <c r="G201" s="211"/>
      <c r="H201" s="214">
        <v>127.2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210</v>
      </c>
      <c r="AU201" s="220" t="s">
        <v>86</v>
      </c>
      <c r="AV201" s="13" t="s">
        <v>86</v>
      </c>
      <c r="AW201" s="13" t="s">
        <v>33</v>
      </c>
      <c r="AX201" s="13" t="s">
        <v>76</v>
      </c>
      <c r="AY201" s="220" t="s">
        <v>124</v>
      </c>
    </row>
    <row r="202" spans="2:51" s="14" customFormat="1" ht="10.2">
      <c r="B202" s="221"/>
      <c r="C202" s="222"/>
      <c r="D202" s="192" t="s">
        <v>210</v>
      </c>
      <c r="E202" s="223" t="s">
        <v>1</v>
      </c>
      <c r="F202" s="224" t="s">
        <v>213</v>
      </c>
      <c r="G202" s="222"/>
      <c r="H202" s="225">
        <v>165.488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210</v>
      </c>
      <c r="AU202" s="231" t="s">
        <v>86</v>
      </c>
      <c r="AV202" s="14" t="s">
        <v>129</v>
      </c>
      <c r="AW202" s="14" t="s">
        <v>33</v>
      </c>
      <c r="AX202" s="14" t="s">
        <v>84</v>
      </c>
      <c r="AY202" s="231" t="s">
        <v>124</v>
      </c>
    </row>
    <row r="203" spans="1:65" s="2" customFormat="1" ht="16.5" customHeight="1">
      <c r="A203" s="33"/>
      <c r="B203" s="34"/>
      <c r="C203" s="178" t="s">
        <v>162</v>
      </c>
      <c r="D203" s="178" t="s">
        <v>125</v>
      </c>
      <c r="E203" s="179" t="s">
        <v>252</v>
      </c>
      <c r="F203" s="180" t="s">
        <v>253</v>
      </c>
      <c r="G203" s="181" t="s">
        <v>209</v>
      </c>
      <c r="H203" s="182">
        <v>123.088</v>
      </c>
      <c r="I203" s="183"/>
      <c r="J203" s="184">
        <f>ROUND(I203*H203,2)</f>
        <v>0</v>
      </c>
      <c r="K203" s="185"/>
      <c r="L203" s="38"/>
      <c r="M203" s="186" t="s">
        <v>1</v>
      </c>
      <c r="N203" s="187" t="s">
        <v>41</v>
      </c>
      <c r="O203" s="70"/>
      <c r="P203" s="188">
        <f>O203*H203</f>
        <v>0</v>
      </c>
      <c r="Q203" s="188">
        <v>0</v>
      </c>
      <c r="R203" s="188">
        <f>Q203*H203</f>
        <v>0</v>
      </c>
      <c r="S203" s="188">
        <v>0</v>
      </c>
      <c r="T203" s="189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0" t="s">
        <v>129</v>
      </c>
      <c r="AT203" s="190" t="s">
        <v>125</v>
      </c>
      <c r="AU203" s="190" t="s">
        <v>86</v>
      </c>
      <c r="AY203" s="16" t="s">
        <v>124</v>
      </c>
      <c r="BE203" s="191">
        <f>IF(N203="základní",J203,0)</f>
        <v>0</v>
      </c>
      <c r="BF203" s="191">
        <f>IF(N203="snížená",J203,0)</f>
        <v>0</v>
      </c>
      <c r="BG203" s="191">
        <f>IF(N203="zákl. přenesená",J203,0)</f>
        <v>0</v>
      </c>
      <c r="BH203" s="191">
        <f>IF(N203="sníž. přenesená",J203,0)</f>
        <v>0</v>
      </c>
      <c r="BI203" s="191">
        <f>IF(N203="nulová",J203,0)</f>
        <v>0</v>
      </c>
      <c r="BJ203" s="16" t="s">
        <v>84</v>
      </c>
      <c r="BK203" s="191">
        <f>ROUND(I203*H203,2)</f>
        <v>0</v>
      </c>
      <c r="BL203" s="16" t="s">
        <v>129</v>
      </c>
      <c r="BM203" s="190" t="s">
        <v>296</v>
      </c>
    </row>
    <row r="204" spans="1:47" s="2" customFormat="1" ht="48">
      <c r="A204" s="33"/>
      <c r="B204" s="34"/>
      <c r="C204" s="35"/>
      <c r="D204" s="192" t="s">
        <v>130</v>
      </c>
      <c r="E204" s="35"/>
      <c r="F204" s="193" t="s">
        <v>254</v>
      </c>
      <c r="G204" s="35"/>
      <c r="H204" s="35"/>
      <c r="I204" s="194"/>
      <c r="J204" s="35"/>
      <c r="K204" s="35"/>
      <c r="L204" s="38"/>
      <c r="M204" s="195"/>
      <c r="N204" s="196"/>
      <c r="O204" s="70"/>
      <c r="P204" s="70"/>
      <c r="Q204" s="70"/>
      <c r="R204" s="70"/>
      <c r="S204" s="70"/>
      <c r="T204" s="71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6" t="s">
        <v>130</v>
      </c>
      <c r="AU204" s="16" t="s">
        <v>86</v>
      </c>
    </row>
    <row r="205" spans="2:51" s="13" customFormat="1" ht="10.2">
      <c r="B205" s="210"/>
      <c r="C205" s="211"/>
      <c r="D205" s="192" t="s">
        <v>210</v>
      </c>
      <c r="E205" s="212" t="s">
        <v>1</v>
      </c>
      <c r="F205" s="213" t="s">
        <v>282</v>
      </c>
      <c r="G205" s="211"/>
      <c r="H205" s="214">
        <v>38.288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210</v>
      </c>
      <c r="AU205" s="220" t="s">
        <v>86</v>
      </c>
      <c r="AV205" s="13" t="s">
        <v>86</v>
      </c>
      <c r="AW205" s="13" t="s">
        <v>33</v>
      </c>
      <c r="AX205" s="13" t="s">
        <v>76</v>
      </c>
      <c r="AY205" s="220" t="s">
        <v>124</v>
      </c>
    </row>
    <row r="206" spans="2:51" s="13" customFormat="1" ht="10.2">
      <c r="B206" s="210"/>
      <c r="C206" s="211"/>
      <c r="D206" s="192" t="s">
        <v>210</v>
      </c>
      <c r="E206" s="212" t="s">
        <v>1</v>
      </c>
      <c r="F206" s="213" t="s">
        <v>297</v>
      </c>
      <c r="G206" s="211"/>
      <c r="H206" s="214">
        <v>84.8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210</v>
      </c>
      <c r="AU206" s="220" t="s">
        <v>86</v>
      </c>
      <c r="AV206" s="13" t="s">
        <v>86</v>
      </c>
      <c r="AW206" s="13" t="s">
        <v>33</v>
      </c>
      <c r="AX206" s="13" t="s">
        <v>76</v>
      </c>
      <c r="AY206" s="220" t="s">
        <v>124</v>
      </c>
    </row>
    <row r="207" spans="2:51" s="14" customFormat="1" ht="10.2">
      <c r="B207" s="221"/>
      <c r="C207" s="222"/>
      <c r="D207" s="192" t="s">
        <v>210</v>
      </c>
      <c r="E207" s="223" t="s">
        <v>1</v>
      </c>
      <c r="F207" s="224" t="s">
        <v>213</v>
      </c>
      <c r="G207" s="222"/>
      <c r="H207" s="225">
        <v>123.088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210</v>
      </c>
      <c r="AU207" s="231" t="s">
        <v>86</v>
      </c>
      <c r="AV207" s="14" t="s">
        <v>129</v>
      </c>
      <c r="AW207" s="14" t="s">
        <v>33</v>
      </c>
      <c r="AX207" s="14" t="s">
        <v>84</v>
      </c>
      <c r="AY207" s="231" t="s">
        <v>124</v>
      </c>
    </row>
    <row r="208" spans="1:65" s="2" customFormat="1" ht="33" customHeight="1">
      <c r="A208" s="33"/>
      <c r="B208" s="34"/>
      <c r="C208" s="178" t="s">
        <v>298</v>
      </c>
      <c r="D208" s="178" t="s">
        <v>125</v>
      </c>
      <c r="E208" s="179" t="s">
        <v>299</v>
      </c>
      <c r="F208" s="180" t="s">
        <v>300</v>
      </c>
      <c r="G208" s="181" t="s">
        <v>236</v>
      </c>
      <c r="H208" s="182">
        <v>12.84</v>
      </c>
      <c r="I208" s="183"/>
      <c r="J208" s="184">
        <f>ROUND(I208*H208,2)</f>
        <v>0</v>
      </c>
      <c r="K208" s="185"/>
      <c r="L208" s="38"/>
      <c r="M208" s="186" t="s">
        <v>1</v>
      </c>
      <c r="N208" s="187" t="s">
        <v>41</v>
      </c>
      <c r="O208" s="70"/>
      <c r="P208" s="188">
        <f>O208*H208</f>
        <v>0</v>
      </c>
      <c r="Q208" s="188">
        <v>0</v>
      </c>
      <c r="R208" s="188">
        <f>Q208*H208</f>
        <v>0</v>
      </c>
      <c r="S208" s="188">
        <v>0</v>
      </c>
      <c r="T208" s="189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0" t="s">
        <v>129</v>
      </c>
      <c r="AT208" s="190" t="s">
        <v>125</v>
      </c>
      <c r="AU208" s="190" t="s">
        <v>86</v>
      </c>
      <c r="AY208" s="16" t="s">
        <v>124</v>
      </c>
      <c r="BE208" s="191">
        <f>IF(N208="základní",J208,0)</f>
        <v>0</v>
      </c>
      <c r="BF208" s="191">
        <f>IF(N208="snížená",J208,0)</f>
        <v>0</v>
      </c>
      <c r="BG208" s="191">
        <f>IF(N208="zákl. přenesená",J208,0)</f>
        <v>0</v>
      </c>
      <c r="BH208" s="191">
        <f>IF(N208="sníž. přenesená",J208,0)</f>
        <v>0</v>
      </c>
      <c r="BI208" s="191">
        <f>IF(N208="nulová",J208,0)</f>
        <v>0</v>
      </c>
      <c r="BJ208" s="16" t="s">
        <v>84</v>
      </c>
      <c r="BK208" s="191">
        <f>ROUND(I208*H208,2)</f>
        <v>0</v>
      </c>
      <c r="BL208" s="16" t="s">
        <v>129</v>
      </c>
      <c r="BM208" s="190" t="s">
        <v>301</v>
      </c>
    </row>
    <row r="209" spans="1:47" s="2" customFormat="1" ht="19.2">
      <c r="A209" s="33"/>
      <c r="B209" s="34"/>
      <c r="C209" s="35"/>
      <c r="D209" s="192" t="s">
        <v>130</v>
      </c>
      <c r="E209" s="35"/>
      <c r="F209" s="193" t="s">
        <v>302</v>
      </c>
      <c r="G209" s="35"/>
      <c r="H209" s="35"/>
      <c r="I209" s="194"/>
      <c r="J209" s="35"/>
      <c r="K209" s="35"/>
      <c r="L209" s="38"/>
      <c r="M209" s="195"/>
      <c r="N209" s="196"/>
      <c r="O209" s="70"/>
      <c r="P209" s="70"/>
      <c r="Q209" s="70"/>
      <c r="R209" s="70"/>
      <c r="S209" s="70"/>
      <c r="T209" s="71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6" t="s">
        <v>130</v>
      </c>
      <c r="AU209" s="16" t="s">
        <v>86</v>
      </c>
    </row>
    <row r="210" spans="2:51" s="13" customFormat="1" ht="10.2">
      <c r="B210" s="210"/>
      <c r="C210" s="211"/>
      <c r="D210" s="192" t="s">
        <v>210</v>
      </c>
      <c r="E210" s="212" t="s">
        <v>1</v>
      </c>
      <c r="F210" s="213" t="s">
        <v>303</v>
      </c>
      <c r="G210" s="211"/>
      <c r="H210" s="214">
        <v>12.84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210</v>
      </c>
      <c r="AU210" s="220" t="s">
        <v>86</v>
      </c>
      <c r="AV210" s="13" t="s">
        <v>86</v>
      </c>
      <c r="AW210" s="13" t="s">
        <v>33</v>
      </c>
      <c r="AX210" s="13" t="s">
        <v>76</v>
      </c>
      <c r="AY210" s="220" t="s">
        <v>124</v>
      </c>
    </row>
    <row r="211" spans="2:51" s="14" customFormat="1" ht="10.2">
      <c r="B211" s="221"/>
      <c r="C211" s="222"/>
      <c r="D211" s="192" t="s">
        <v>210</v>
      </c>
      <c r="E211" s="223" t="s">
        <v>1</v>
      </c>
      <c r="F211" s="224" t="s">
        <v>213</v>
      </c>
      <c r="G211" s="222"/>
      <c r="H211" s="225">
        <v>12.84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210</v>
      </c>
      <c r="AU211" s="231" t="s">
        <v>86</v>
      </c>
      <c r="AV211" s="14" t="s">
        <v>129</v>
      </c>
      <c r="AW211" s="14" t="s">
        <v>33</v>
      </c>
      <c r="AX211" s="14" t="s">
        <v>84</v>
      </c>
      <c r="AY211" s="231" t="s">
        <v>124</v>
      </c>
    </row>
    <row r="212" spans="2:63" s="11" customFormat="1" ht="22.8" customHeight="1">
      <c r="B212" s="164"/>
      <c r="C212" s="165"/>
      <c r="D212" s="166" t="s">
        <v>75</v>
      </c>
      <c r="E212" s="208" t="s">
        <v>159</v>
      </c>
      <c r="F212" s="208" t="s">
        <v>304</v>
      </c>
      <c r="G212" s="165"/>
      <c r="H212" s="165"/>
      <c r="I212" s="168"/>
      <c r="J212" s="209">
        <f>BK212</f>
        <v>0</v>
      </c>
      <c r="K212" s="165"/>
      <c r="L212" s="170"/>
      <c r="M212" s="171"/>
      <c r="N212" s="172"/>
      <c r="O212" s="172"/>
      <c r="P212" s="173">
        <f>SUM(P213:P229)</f>
        <v>0</v>
      </c>
      <c r="Q212" s="172"/>
      <c r="R212" s="173">
        <f>SUM(R213:R229)</f>
        <v>0</v>
      </c>
      <c r="S212" s="172"/>
      <c r="T212" s="174">
        <f>SUM(T213:T229)</f>
        <v>0</v>
      </c>
      <c r="AR212" s="175" t="s">
        <v>84</v>
      </c>
      <c r="AT212" s="176" t="s">
        <v>75</v>
      </c>
      <c r="AU212" s="176" t="s">
        <v>84</v>
      </c>
      <c r="AY212" s="175" t="s">
        <v>124</v>
      </c>
      <c r="BK212" s="177">
        <f>SUM(BK213:BK229)</f>
        <v>0</v>
      </c>
    </row>
    <row r="213" spans="1:65" s="2" customFormat="1" ht="37.8" customHeight="1">
      <c r="A213" s="33"/>
      <c r="B213" s="34"/>
      <c r="C213" s="178" t="s">
        <v>166</v>
      </c>
      <c r="D213" s="178" t="s">
        <v>125</v>
      </c>
      <c r="E213" s="179" t="s">
        <v>305</v>
      </c>
      <c r="F213" s="180" t="s">
        <v>306</v>
      </c>
      <c r="G213" s="181" t="s">
        <v>236</v>
      </c>
      <c r="H213" s="182">
        <v>107.1</v>
      </c>
      <c r="I213" s="183"/>
      <c r="J213" s="184">
        <f>ROUND(I213*H213,2)</f>
        <v>0</v>
      </c>
      <c r="K213" s="185"/>
      <c r="L213" s="38"/>
      <c r="M213" s="186" t="s">
        <v>1</v>
      </c>
      <c r="N213" s="187" t="s">
        <v>41</v>
      </c>
      <c r="O213" s="70"/>
      <c r="P213" s="188">
        <f>O213*H213</f>
        <v>0</v>
      </c>
      <c r="Q213" s="188">
        <v>0</v>
      </c>
      <c r="R213" s="188">
        <f>Q213*H213</f>
        <v>0</v>
      </c>
      <c r="S213" s="188">
        <v>0</v>
      </c>
      <c r="T213" s="189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0" t="s">
        <v>129</v>
      </c>
      <c r="AT213" s="190" t="s">
        <v>125</v>
      </c>
      <c r="AU213" s="190" t="s">
        <v>86</v>
      </c>
      <c r="AY213" s="16" t="s">
        <v>124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16" t="s">
        <v>84</v>
      </c>
      <c r="BK213" s="191">
        <f>ROUND(I213*H213,2)</f>
        <v>0</v>
      </c>
      <c r="BL213" s="16" t="s">
        <v>129</v>
      </c>
      <c r="BM213" s="190" t="s">
        <v>307</v>
      </c>
    </row>
    <row r="214" spans="2:51" s="13" customFormat="1" ht="10.2">
      <c r="B214" s="210"/>
      <c r="C214" s="211"/>
      <c r="D214" s="192" t="s">
        <v>210</v>
      </c>
      <c r="E214" s="212" t="s">
        <v>1</v>
      </c>
      <c r="F214" s="213" t="s">
        <v>308</v>
      </c>
      <c r="G214" s="211"/>
      <c r="H214" s="214">
        <v>107.1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210</v>
      </c>
      <c r="AU214" s="220" t="s">
        <v>86</v>
      </c>
      <c r="AV214" s="13" t="s">
        <v>86</v>
      </c>
      <c r="AW214" s="13" t="s">
        <v>33</v>
      </c>
      <c r="AX214" s="13" t="s">
        <v>76</v>
      </c>
      <c r="AY214" s="220" t="s">
        <v>124</v>
      </c>
    </row>
    <row r="215" spans="2:51" s="14" customFormat="1" ht="10.2">
      <c r="B215" s="221"/>
      <c r="C215" s="222"/>
      <c r="D215" s="192" t="s">
        <v>210</v>
      </c>
      <c r="E215" s="223" t="s">
        <v>1</v>
      </c>
      <c r="F215" s="224" t="s">
        <v>213</v>
      </c>
      <c r="G215" s="222"/>
      <c r="H215" s="225">
        <v>107.1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210</v>
      </c>
      <c r="AU215" s="231" t="s">
        <v>86</v>
      </c>
      <c r="AV215" s="14" t="s">
        <v>129</v>
      </c>
      <c r="AW215" s="14" t="s">
        <v>33</v>
      </c>
      <c r="AX215" s="14" t="s">
        <v>84</v>
      </c>
      <c r="AY215" s="231" t="s">
        <v>124</v>
      </c>
    </row>
    <row r="216" spans="1:65" s="2" customFormat="1" ht="16.5" customHeight="1">
      <c r="A216" s="33"/>
      <c r="B216" s="34"/>
      <c r="C216" s="178" t="s">
        <v>7</v>
      </c>
      <c r="D216" s="178" t="s">
        <v>125</v>
      </c>
      <c r="E216" s="179" t="s">
        <v>309</v>
      </c>
      <c r="F216" s="180" t="s">
        <v>310</v>
      </c>
      <c r="G216" s="181" t="s">
        <v>236</v>
      </c>
      <c r="H216" s="182">
        <v>252</v>
      </c>
      <c r="I216" s="183"/>
      <c r="J216" s="184">
        <f>ROUND(I216*H216,2)</f>
        <v>0</v>
      </c>
      <c r="K216" s="185"/>
      <c r="L216" s="38"/>
      <c r="M216" s="186" t="s">
        <v>1</v>
      </c>
      <c r="N216" s="187" t="s">
        <v>41</v>
      </c>
      <c r="O216" s="70"/>
      <c r="P216" s="188">
        <f>O216*H216</f>
        <v>0</v>
      </c>
      <c r="Q216" s="188">
        <v>0</v>
      </c>
      <c r="R216" s="188">
        <f>Q216*H216</f>
        <v>0</v>
      </c>
      <c r="S216" s="188">
        <v>0</v>
      </c>
      <c r="T216" s="189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0" t="s">
        <v>129</v>
      </c>
      <c r="AT216" s="190" t="s">
        <v>125</v>
      </c>
      <c r="AU216" s="190" t="s">
        <v>86</v>
      </c>
      <c r="AY216" s="16" t="s">
        <v>124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16" t="s">
        <v>84</v>
      </c>
      <c r="BK216" s="191">
        <f>ROUND(I216*H216,2)</f>
        <v>0</v>
      </c>
      <c r="BL216" s="16" t="s">
        <v>129</v>
      </c>
      <c r="BM216" s="190" t="s">
        <v>311</v>
      </c>
    </row>
    <row r="217" spans="1:47" s="2" customFormat="1" ht="19.2">
      <c r="A217" s="33"/>
      <c r="B217" s="34"/>
      <c r="C217" s="35"/>
      <c r="D217" s="192" t="s">
        <v>130</v>
      </c>
      <c r="E217" s="35"/>
      <c r="F217" s="193" t="s">
        <v>312</v>
      </c>
      <c r="G217" s="35"/>
      <c r="H217" s="35"/>
      <c r="I217" s="194"/>
      <c r="J217" s="35"/>
      <c r="K217" s="35"/>
      <c r="L217" s="38"/>
      <c r="M217" s="195"/>
      <c r="N217" s="196"/>
      <c r="O217" s="70"/>
      <c r="P217" s="70"/>
      <c r="Q217" s="70"/>
      <c r="R217" s="70"/>
      <c r="S217" s="70"/>
      <c r="T217" s="71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6" t="s">
        <v>130</v>
      </c>
      <c r="AU217" s="16" t="s">
        <v>86</v>
      </c>
    </row>
    <row r="218" spans="2:51" s="13" customFormat="1" ht="10.2">
      <c r="B218" s="210"/>
      <c r="C218" s="211"/>
      <c r="D218" s="192" t="s">
        <v>210</v>
      </c>
      <c r="E218" s="212" t="s">
        <v>1</v>
      </c>
      <c r="F218" s="213" t="s">
        <v>313</v>
      </c>
      <c r="G218" s="211"/>
      <c r="H218" s="214">
        <v>252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210</v>
      </c>
      <c r="AU218" s="220" t="s">
        <v>86</v>
      </c>
      <c r="AV218" s="13" t="s">
        <v>86</v>
      </c>
      <c r="AW218" s="13" t="s">
        <v>33</v>
      </c>
      <c r="AX218" s="13" t="s">
        <v>76</v>
      </c>
      <c r="AY218" s="220" t="s">
        <v>124</v>
      </c>
    </row>
    <row r="219" spans="2:51" s="14" customFormat="1" ht="10.2">
      <c r="B219" s="221"/>
      <c r="C219" s="222"/>
      <c r="D219" s="192" t="s">
        <v>210</v>
      </c>
      <c r="E219" s="223" t="s">
        <v>1</v>
      </c>
      <c r="F219" s="224" t="s">
        <v>213</v>
      </c>
      <c r="G219" s="222"/>
      <c r="H219" s="225">
        <v>252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210</v>
      </c>
      <c r="AU219" s="231" t="s">
        <v>86</v>
      </c>
      <c r="AV219" s="14" t="s">
        <v>129</v>
      </c>
      <c r="AW219" s="14" t="s">
        <v>33</v>
      </c>
      <c r="AX219" s="14" t="s">
        <v>84</v>
      </c>
      <c r="AY219" s="231" t="s">
        <v>124</v>
      </c>
    </row>
    <row r="220" spans="1:65" s="2" customFormat="1" ht="24.15" customHeight="1">
      <c r="A220" s="33"/>
      <c r="B220" s="34"/>
      <c r="C220" s="178" t="s">
        <v>170</v>
      </c>
      <c r="D220" s="178" t="s">
        <v>125</v>
      </c>
      <c r="E220" s="179" t="s">
        <v>314</v>
      </c>
      <c r="F220" s="180" t="s">
        <v>315</v>
      </c>
      <c r="G220" s="181" t="s">
        <v>236</v>
      </c>
      <c r="H220" s="182">
        <v>126</v>
      </c>
      <c r="I220" s="183"/>
      <c r="J220" s="184">
        <f>ROUND(I220*H220,2)</f>
        <v>0</v>
      </c>
      <c r="K220" s="185"/>
      <c r="L220" s="38"/>
      <c r="M220" s="186" t="s">
        <v>1</v>
      </c>
      <c r="N220" s="187" t="s">
        <v>41</v>
      </c>
      <c r="O220" s="70"/>
      <c r="P220" s="188">
        <f>O220*H220</f>
        <v>0</v>
      </c>
      <c r="Q220" s="188">
        <v>0</v>
      </c>
      <c r="R220" s="188">
        <f>Q220*H220</f>
        <v>0</v>
      </c>
      <c r="S220" s="188">
        <v>0</v>
      </c>
      <c r="T220" s="189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0" t="s">
        <v>129</v>
      </c>
      <c r="AT220" s="190" t="s">
        <v>125</v>
      </c>
      <c r="AU220" s="190" t="s">
        <v>86</v>
      </c>
      <c r="AY220" s="16" t="s">
        <v>124</v>
      </c>
      <c r="BE220" s="191">
        <f>IF(N220="základní",J220,0)</f>
        <v>0</v>
      </c>
      <c r="BF220" s="191">
        <f>IF(N220="snížená",J220,0)</f>
        <v>0</v>
      </c>
      <c r="BG220" s="191">
        <f>IF(N220="zákl. přenesená",J220,0)</f>
        <v>0</v>
      </c>
      <c r="BH220" s="191">
        <f>IF(N220="sníž. přenesená",J220,0)</f>
        <v>0</v>
      </c>
      <c r="BI220" s="191">
        <f>IF(N220="nulová",J220,0)</f>
        <v>0</v>
      </c>
      <c r="BJ220" s="16" t="s">
        <v>84</v>
      </c>
      <c r="BK220" s="191">
        <f>ROUND(I220*H220,2)</f>
        <v>0</v>
      </c>
      <c r="BL220" s="16" t="s">
        <v>129</v>
      </c>
      <c r="BM220" s="190" t="s">
        <v>316</v>
      </c>
    </row>
    <row r="221" spans="2:51" s="13" customFormat="1" ht="10.2">
      <c r="B221" s="210"/>
      <c r="C221" s="211"/>
      <c r="D221" s="192" t="s">
        <v>210</v>
      </c>
      <c r="E221" s="212" t="s">
        <v>1</v>
      </c>
      <c r="F221" s="213" t="s">
        <v>317</v>
      </c>
      <c r="G221" s="211"/>
      <c r="H221" s="214">
        <v>126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210</v>
      </c>
      <c r="AU221" s="220" t="s">
        <v>86</v>
      </c>
      <c r="AV221" s="13" t="s">
        <v>86</v>
      </c>
      <c r="AW221" s="13" t="s">
        <v>33</v>
      </c>
      <c r="AX221" s="13" t="s">
        <v>76</v>
      </c>
      <c r="AY221" s="220" t="s">
        <v>124</v>
      </c>
    </row>
    <row r="222" spans="2:51" s="14" customFormat="1" ht="10.2">
      <c r="B222" s="221"/>
      <c r="C222" s="222"/>
      <c r="D222" s="192" t="s">
        <v>210</v>
      </c>
      <c r="E222" s="223" t="s">
        <v>1</v>
      </c>
      <c r="F222" s="224" t="s">
        <v>213</v>
      </c>
      <c r="G222" s="222"/>
      <c r="H222" s="225">
        <v>126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210</v>
      </c>
      <c r="AU222" s="231" t="s">
        <v>86</v>
      </c>
      <c r="AV222" s="14" t="s">
        <v>129</v>
      </c>
      <c r="AW222" s="14" t="s">
        <v>33</v>
      </c>
      <c r="AX222" s="14" t="s">
        <v>84</v>
      </c>
      <c r="AY222" s="231" t="s">
        <v>124</v>
      </c>
    </row>
    <row r="223" spans="1:65" s="2" customFormat="1" ht="24.15" customHeight="1">
      <c r="A223" s="33"/>
      <c r="B223" s="34"/>
      <c r="C223" s="178" t="s">
        <v>318</v>
      </c>
      <c r="D223" s="178" t="s">
        <v>125</v>
      </c>
      <c r="E223" s="179" t="s">
        <v>319</v>
      </c>
      <c r="F223" s="180" t="s">
        <v>320</v>
      </c>
      <c r="G223" s="181" t="s">
        <v>236</v>
      </c>
      <c r="H223" s="182">
        <v>126</v>
      </c>
      <c r="I223" s="183"/>
      <c r="J223" s="184">
        <f>ROUND(I223*H223,2)</f>
        <v>0</v>
      </c>
      <c r="K223" s="185"/>
      <c r="L223" s="38"/>
      <c r="M223" s="186" t="s">
        <v>1</v>
      </c>
      <c r="N223" s="187" t="s">
        <v>41</v>
      </c>
      <c r="O223" s="70"/>
      <c r="P223" s="188">
        <f>O223*H223</f>
        <v>0</v>
      </c>
      <c r="Q223" s="188">
        <v>0</v>
      </c>
      <c r="R223" s="188">
        <f>Q223*H223</f>
        <v>0</v>
      </c>
      <c r="S223" s="188">
        <v>0</v>
      </c>
      <c r="T223" s="189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0" t="s">
        <v>129</v>
      </c>
      <c r="AT223" s="190" t="s">
        <v>125</v>
      </c>
      <c r="AU223" s="190" t="s">
        <v>86</v>
      </c>
      <c r="AY223" s="16" t="s">
        <v>124</v>
      </c>
      <c r="BE223" s="191">
        <f>IF(N223="základní",J223,0)</f>
        <v>0</v>
      </c>
      <c r="BF223" s="191">
        <f>IF(N223="snížená",J223,0)</f>
        <v>0</v>
      </c>
      <c r="BG223" s="191">
        <f>IF(N223="zákl. přenesená",J223,0)</f>
        <v>0</v>
      </c>
      <c r="BH223" s="191">
        <f>IF(N223="sníž. přenesená",J223,0)</f>
        <v>0</v>
      </c>
      <c r="BI223" s="191">
        <f>IF(N223="nulová",J223,0)</f>
        <v>0</v>
      </c>
      <c r="BJ223" s="16" t="s">
        <v>84</v>
      </c>
      <c r="BK223" s="191">
        <f>ROUND(I223*H223,2)</f>
        <v>0</v>
      </c>
      <c r="BL223" s="16" t="s">
        <v>129</v>
      </c>
      <c r="BM223" s="190" t="s">
        <v>321</v>
      </c>
    </row>
    <row r="224" spans="2:51" s="13" customFormat="1" ht="10.2">
      <c r="B224" s="210"/>
      <c r="C224" s="211"/>
      <c r="D224" s="192" t="s">
        <v>210</v>
      </c>
      <c r="E224" s="212" t="s">
        <v>1</v>
      </c>
      <c r="F224" s="213" t="s">
        <v>317</v>
      </c>
      <c r="G224" s="211"/>
      <c r="H224" s="214">
        <v>126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210</v>
      </c>
      <c r="AU224" s="220" t="s">
        <v>86</v>
      </c>
      <c r="AV224" s="13" t="s">
        <v>86</v>
      </c>
      <c r="AW224" s="13" t="s">
        <v>33</v>
      </c>
      <c r="AX224" s="13" t="s">
        <v>76</v>
      </c>
      <c r="AY224" s="220" t="s">
        <v>124</v>
      </c>
    </row>
    <row r="225" spans="2:51" s="14" customFormat="1" ht="10.2">
      <c r="B225" s="221"/>
      <c r="C225" s="222"/>
      <c r="D225" s="192" t="s">
        <v>210</v>
      </c>
      <c r="E225" s="223" t="s">
        <v>1</v>
      </c>
      <c r="F225" s="224" t="s">
        <v>213</v>
      </c>
      <c r="G225" s="222"/>
      <c r="H225" s="225">
        <v>126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210</v>
      </c>
      <c r="AU225" s="231" t="s">
        <v>86</v>
      </c>
      <c r="AV225" s="14" t="s">
        <v>129</v>
      </c>
      <c r="AW225" s="14" t="s">
        <v>33</v>
      </c>
      <c r="AX225" s="14" t="s">
        <v>84</v>
      </c>
      <c r="AY225" s="231" t="s">
        <v>124</v>
      </c>
    </row>
    <row r="226" spans="1:65" s="2" customFormat="1" ht="16.5" customHeight="1">
      <c r="A226" s="33"/>
      <c r="B226" s="34"/>
      <c r="C226" s="178" t="s">
        <v>174</v>
      </c>
      <c r="D226" s="178" t="s">
        <v>125</v>
      </c>
      <c r="E226" s="179" t="s">
        <v>322</v>
      </c>
      <c r="F226" s="180" t="s">
        <v>323</v>
      </c>
      <c r="G226" s="181" t="s">
        <v>236</v>
      </c>
      <c r="H226" s="182">
        <v>126</v>
      </c>
      <c r="I226" s="183"/>
      <c r="J226" s="184">
        <f>ROUND(I226*H226,2)</f>
        <v>0</v>
      </c>
      <c r="K226" s="185"/>
      <c r="L226" s="38"/>
      <c r="M226" s="186" t="s">
        <v>1</v>
      </c>
      <c r="N226" s="187" t="s">
        <v>41</v>
      </c>
      <c r="O226" s="70"/>
      <c r="P226" s="188">
        <f>O226*H226</f>
        <v>0</v>
      </c>
      <c r="Q226" s="188">
        <v>0</v>
      </c>
      <c r="R226" s="188">
        <f>Q226*H226</f>
        <v>0</v>
      </c>
      <c r="S226" s="188">
        <v>0</v>
      </c>
      <c r="T226" s="189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0" t="s">
        <v>129</v>
      </c>
      <c r="AT226" s="190" t="s">
        <v>125</v>
      </c>
      <c r="AU226" s="190" t="s">
        <v>86</v>
      </c>
      <c r="AY226" s="16" t="s">
        <v>124</v>
      </c>
      <c r="BE226" s="191">
        <f>IF(N226="základní",J226,0)</f>
        <v>0</v>
      </c>
      <c r="BF226" s="191">
        <f>IF(N226="snížená",J226,0)</f>
        <v>0</v>
      </c>
      <c r="BG226" s="191">
        <f>IF(N226="zákl. přenesená",J226,0)</f>
        <v>0</v>
      </c>
      <c r="BH226" s="191">
        <f>IF(N226="sníž. přenesená",J226,0)</f>
        <v>0</v>
      </c>
      <c r="BI226" s="191">
        <f>IF(N226="nulová",J226,0)</f>
        <v>0</v>
      </c>
      <c r="BJ226" s="16" t="s">
        <v>84</v>
      </c>
      <c r="BK226" s="191">
        <f>ROUND(I226*H226,2)</f>
        <v>0</v>
      </c>
      <c r="BL226" s="16" t="s">
        <v>129</v>
      </c>
      <c r="BM226" s="190" t="s">
        <v>324</v>
      </c>
    </row>
    <row r="227" spans="1:47" s="2" customFormat="1" ht="28.8">
      <c r="A227" s="33"/>
      <c r="B227" s="34"/>
      <c r="C227" s="35"/>
      <c r="D227" s="192" t="s">
        <v>130</v>
      </c>
      <c r="E227" s="35"/>
      <c r="F227" s="193" t="s">
        <v>325</v>
      </c>
      <c r="G227" s="35"/>
      <c r="H227" s="35"/>
      <c r="I227" s="194"/>
      <c r="J227" s="35"/>
      <c r="K227" s="35"/>
      <c r="L227" s="38"/>
      <c r="M227" s="195"/>
      <c r="N227" s="196"/>
      <c r="O227" s="70"/>
      <c r="P227" s="70"/>
      <c r="Q227" s="70"/>
      <c r="R227" s="70"/>
      <c r="S227" s="70"/>
      <c r="T227" s="71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6" t="s">
        <v>130</v>
      </c>
      <c r="AU227" s="16" t="s">
        <v>86</v>
      </c>
    </row>
    <row r="228" spans="2:51" s="13" customFormat="1" ht="10.2">
      <c r="B228" s="210"/>
      <c r="C228" s="211"/>
      <c r="D228" s="192" t="s">
        <v>210</v>
      </c>
      <c r="E228" s="212" t="s">
        <v>1</v>
      </c>
      <c r="F228" s="213" t="s">
        <v>317</v>
      </c>
      <c r="G228" s="211"/>
      <c r="H228" s="214">
        <v>126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210</v>
      </c>
      <c r="AU228" s="220" t="s">
        <v>86</v>
      </c>
      <c r="AV228" s="13" t="s">
        <v>86</v>
      </c>
      <c r="AW228" s="13" t="s">
        <v>33</v>
      </c>
      <c r="AX228" s="13" t="s">
        <v>76</v>
      </c>
      <c r="AY228" s="220" t="s">
        <v>124</v>
      </c>
    </row>
    <row r="229" spans="2:51" s="14" customFormat="1" ht="10.2">
      <c r="B229" s="221"/>
      <c r="C229" s="222"/>
      <c r="D229" s="192" t="s">
        <v>210</v>
      </c>
      <c r="E229" s="223" t="s">
        <v>1</v>
      </c>
      <c r="F229" s="224" t="s">
        <v>213</v>
      </c>
      <c r="G229" s="222"/>
      <c r="H229" s="225">
        <v>126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210</v>
      </c>
      <c r="AU229" s="231" t="s">
        <v>86</v>
      </c>
      <c r="AV229" s="14" t="s">
        <v>129</v>
      </c>
      <c r="AW229" s="14" t="s">
        <v>33</v>
      </c>
      <c r="AX229" s="14" t="s">
        <v>84</v>
      </c>
      <c r="AY229" s="231" t="s">
        <v>124</v>
      </c>
    </row>
    <row r="230" spans="2:63" s="11" customFormat="1" ht="22.8" customHeight="1">
      <c r="B230" s="164"/>
      <c r="C230" s="165"/>
      <c r="D230" s="166" t="s">
        <v>75</v>
      </c>
      <c r="E230" s="208" t="s">
        <v>326</v>
      </c>
      <c r="F230" s="208" t="s">
        <v>327</v>
      </c>
      <c r="G230" s="165"/>
      <c r="H230" s="165"/>
      <c r="I230" s="168"/>
      <c r="J230" s="209">
        <f>BK230</f>
        <v>0</v>
      </c>
      <c r="K230" s="165"/>
      <c r="L230" s="170"/>
      <c r="M230" s="171"/>
      <c r="N230" s="172"/>
      <c r="O230" s="172"/>
      <c r="P230" s="173">
        <f>SUM(P231:P237)</f>
        <v>0</v>
      </c>
      <c r="Q230" s="172"/>
      <c r="R230" s="173">
        <f>SUM(R231:R237)</f>
        <v>0</v>
      </c>
      <c r="S230" s="172"/>
      <c r="T230" s="174">
        <f>SUM(T231:T237)</f>
        <v>0</v>
      </c>
      <c r="AR230" s="175" t="s">
        <v>84</v>
      </c>
      <c r="AT230" s="176" t="s">
        <v>75</v>
      </c>
      <c r="AU230" s="176" t="s">
        <v>84</v>
      </c>
      <c r="AY230" s="175" t="s">
        <v>124</v>
      </c>
      <c r="BK230" s="177">
        <f>SUM(BK231:BK237)</f>
        <v>0</v>
      </c>
    </row>
    <row r="231" spans="1:65" s="2" customFormat="1" ht="24.15" customHeight="1">
      <c r="A231" s="33"/>
      <c r="B231" s="34"/>
      <c r="C231" s="178" t="s">
        <v>328</v>
      </c>
      <c r="D231" s="178" t="s">
        <v>125</v>
      </c>
      <c r="E231" s="179" t="s">
        <v>329</v>
      </c>
      <c r="F231" s="180" t="s">
        <v>330</v>
      </c>
      <c r="G231" s="181" t="s">
        <v>232</v>
      </c>
      <c r="H231" s="182">
        <v>1.928</v>
      </c>
      <c r="I231" s="183"/>
      <c r="J231" s="184">
        <f>ROUND(I231*H231,2)</f>
        <v>0</v>
      </c>
      <c r="K231" s="185"/>
      <c r="L231" s="38"/>
      <c r="M231" s="186" t="s">
        <v>1</v>
      </c>
      <c r="N231" s="187" t="s">
        <v>41</v>
      </c>
      <c r="O231" s="70"/>
      <c r="P231" s="188">
        <f>O231*H231</f>
        <v>0</v>
      </c>
      <c r="Q231" s="188">
        <v>0</v>
      </c>
      <c r="R231" s="188">
        <f>Q231*H231</f>
        <v>0</v>
      </c>
      <c r="S231" s="188">
        <v>0</v>
      </c>
      <c r="T231" s="189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0" t="s">
        <v>129</v>
      </c>
      <c r="AT231" s="190" t="s">
        <v>125</v>
      </c>
      <c r="AU231" s="190" t="s">
        <v>86</v>
      </c>
      <c r="AY231" s="16" t="s">
        <v>124</v>
      </c>
      <c r="BE231" s="191">
        <f>IF(N231="základní",J231,0)</f>
        <v>0</v>
      </c>
      <c r="BF231" s="191">
        <f>IF(N231="snížená",J231,0)</f>
        <v>0</v>
      </c>
      <c r="BG231" s="191">
        <f>IF(N231="zákl. přenesená",J231,0)</f>
        <v>0</v>
      </c>
      <c r="BH231" s="191">
        <f>IF(N231="sníž. přenesená",J231,0)</f>
        <v>0</v>
      </c>
      <c r="BI231" s="191">
        <f>IF(N231="nulová",J231,0)</f>
        <v>0</v>
      </c>
      <c r="BJ231" s="16" t="s">
        <v>84</v>
      </c>
      <c r="BK231" s="191">
        <f>ROUND(I231*H231,2)</f>
        <v>0</v>
      </c>
      <c r="BL231" s="16" t="s">
        <v>129</v>
      </c>
      <c r="BM231" s="190" t="s">
        <v>331</v>
      </c>
    </row>
    <row r="232" spans="1:65" s="2" customFormat="1" ht="24.15" customHeight="1">
      <c r="A232" s="33"/>
      <c r="B232" s="34"/>
      <c r="C232" s="178" t="s">
        <v>179</v>
      </c>
      <c r="D232" s="178" t="s">
        <v>125</v>
      </c>
      <c r="E232" s="179" t="s">
        <v>332</v>
      </c>
      <c r="F232" s="180" t="s">
        <v>333</v>
      </c>
      <c r="G232" s="181" t="s">
        <v>232</v>
      </c>
      <c r="H232" s="182">
        <v>75.192</v>
      </c>
      <c r="I232" s="183"/>
      <c r="J232" s="184">
        <f>ROUND(I232*H232,2)</f>
        <v>0</v>
      </c>
      <c r="K232" s="185"/>
      <c r="L232" s="38"/>
      <c r="M232" s="186" t="s">
        <v>1</v>
      </c>
      <c r="N232" s="187" t="s">
        <v>41</v>
      </c>
      <c r="O232" s="70"/>
      <c r="P232" s="188">
        <f>O232*H232</f>
        <v>0</v>
      </c>
      <c r="Q232" s="188">
        <v>0</v>
      </c>
      <c r="R232" s="188">
        <f>Q232*H232</f>
        <v>0</v>
      </c>
      <c r="S232" s="188">
        <v>0</v>
      </c>
      <c r="T232" s="189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0" t="s">
        <v>129</v>
      </c>
      <c r="AT232" s="190" t="s">
        <v>125</v>
      </c>
      <c r="AU232" s="190" t="s">
        <v>86</v>
      </c>
      <c r="AY232" s="16" t="s">
        <v>124</v>
      </c>
      <c r="BE232" s="191">
        <f>IF(N232="základní",J232,0)</f>
        <v>0</v>
      </c>
      <c r="BF232" s="191">
        <f>IF(N232="snížená",J232,0)</f>
        <v>0</v>
      </c>
      <c r="BG232" s="191">
        <f>IF(N232="zákl. přenesená",J232,0)</f>
        <v>0</v>
      </c>
      <c r="BH232" s="191">
        <f>IF(N232="sníž. přenesená",J232,0)</f>
        <v>0</v>
      </c>
      <c r="BI232" s="191">
        <f>IF(N232="nulová",J232,0)</f>
        <v>0</v>
      </c>
      <c r="BJ232" s="16" t="s">
        <v>84</v>
      </c>
      <c r="BK232" s="191">
        <f>ROUND(I232*H232,2)</f>
        <v>0</v>
      </c>
      <c r="BL232" s="16" t="s">
        <v>129</v>
      </c>
      <c r="BM232" s="190" t="s">
        <v>334</v>
      </c>
    </row>
    <row r="233" spans="2:51" s="13" customFormat="1" ht="10.2">
      <c r="B233" s="210"/>
      <c r="C233" s="211"/>
      <c r="D233" s="192" t="s">
        <v>210</v>
      </c>
      <c r="E233" s="212" t="s">
        <v>1</v>
      </c>
      <c r="F233" s="213" t="s">
        <v>335</v>
      </c>
      <c r="G233" s="211"/>
      <c r="H233" s="214">
        <v>75.192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210</v>
      </c>
      <c r="AU233" s="220" t="s">
        <v>86</v>
      </c>
      <c r="AV233" s="13" t="s">
        <v>86</v>
      </c>
      <c r="AW233" s="13" t="s">
        <v>33</v>
      </c>
      <c r="AX233" s="13" t="s">
        <v>76</v>
      </c>
      <c r="AY233" s="220" t="s">
        <v>124</v>
      </c>
    </row>
    <row r="234" spans="2:51" s="14" customFormat="1" ht="10.2">
      <c r="B234" s="221"/>
      <c r="C234" s="222"/>
      <c r="D234" s="192" t="s">
        <v>210</v>
      </c>
      <c r="E234" s="223" t="s">
        <v>1</v>
      </c>
      <c r="F234" s="224" t="s">
        <v>213</v>
      </c>
      <c r="G234" s="222"/>
      <c r="H234" s="225">
        <v>75.192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210</v>
      </c>
      <c r="AU234" s="231" t="s">
        <v>86</v>
      </c>
      <c r="AV234" s="14" t="s">
        <v>129</v>
      </c>
      <c r="AW234" s="14" t="s">
        <v>33</v>
      </c>
      <c r="AX234" s="14" t="s">
        <v>84</v>
      </c>
      <c r="AY234" s="231" t="s">
        <v>124</v>
      </c>
    </row>
    <row r="235" spans="1:65" s="2" customFormat="1" ht="24.15" customHeight="1">
      <c r="A235" s="33"/>
      <c r="B235" s="34"/>
      <c r="C235" s="178" t="s">
        <v>336</v>
      </c>
      <c r="D235" s="178" t="s">
        <v>125</v>
      </c>
      <c r="E235" s="179" t="s">
        <v>337</v>
      </c>
      <c r="F235" s="180" t="s">
        <v>338</v>
      </c>
      <c r="G235" s="181" t="s">
        <v>232</v>
      </c>
      <c r="H235" s="182">
        <v>36.632</v>
      </c>
      <c r="I235" s="183"/>
      <c r="J235" s="184">
        <f>ROUND(I235*H235,2)</f>
        <v>0</v>
      </c>
      <c r="K235" s="185"/>
      <c r="L235" s="38"/>
      <c r="M235" s="186" t="s">
        <v>1</v>
      </c>
      <c r="N235" s="187" t="s">
        <v>41</v>
      </c>
      <c r="O235" s="70"/>
      <c r="P235" s="188">
        <f>O235*H235</f>
        <v>0</v>
      </c>
      <c r="Q235" s="188">
        <v>0</v>
      </c>
      <c r="R235" s="188">
        <f>Q235*H235</f>
        <v>0</v>
      </c>
      <c r="S235" s="188">
        <v>0</v>
      </c>
      <c r="T235" s="189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0" t="s">
        <v>129</v>
      </c>
      <c r="AT235" s="190" t="s">
        <v>125</v>
      </c>
      <c r="AU235" s="190" t="s">
        <v>86</v>
      </c>
      <c r="AY235" s="16" t="s">
        <v>124</v>
      </c>
      <c r="BE235" s="191">
        <f>IF(N235="základní",J235,0)</f>
        <v>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16" t="s">
        <v>84</v>
      </c>
      <c r="BK235" s="191">
        <f>ROUND(I235*H235,2)</f>
        <v>0</v>
      </c>
      <c r="BL235" s="16" t="s">
        <v>129</v>
      </c>
      <c r="BM235" s="190" t="s">
        <v>339</v>
      </c>
    </row>
    <row r="236" spans="2:51" s="13" customFormat="1" ht="10.2">
      <c r="B236" s="210"/>
      <c r="C236" s="211"/>
      <c r="D236" s="192" t="s">
        <v>210</v>
      </c>
      <c r="E236" s="212" t="s">
        <v>1</v>
      </c>
      <c r="F236" s="213" t="s">
        <v>340</v>
      </c>
      <c r="G236" s="211"/>
      <c r="H236" s="214">
        <v>36.632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210</v>
      </c>
      <c r="AU236" s="220" t="s">
        <v>86</v>
      </c>
      <c r="AV236" s="13" t="s">
        <v>86</v>
      </c>
      <c r="AW236" s="13" t="s">
        <v>33</v>
      </c>
      <c r="AX236" s="13" t="s">
        <v>76</v>
      </c>
      <c r="AY236" s="220" t="s">
        <v>124</v>
      </c>
    </row>
    <row r="237" spans="2:51" s="14" customFormat="1" ht="10.2">
      <c r="B237" s="221"/>
      <c r="C237" s="222"/>
      <c r="D237" s="192" t="s">
        <v>210</v>
      </c>
      <c r="E237" s="223" t="s">
        <v>1</v>
      </c>
      <c r="F237" s="224" t="s">
        <v>213</v>
      </c>
      <c r="G237" s="222"/>
      <c r="H237" s="225">
        <v>36.632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210</v>
      </c>
      <c r="AU237" s="231" t="s">
        <v>86</v>
      </c>
      <c r="AV237" s="14" t="s">
        <v>129</v>
      </c>
      <c r="AW237" s="14" t="s">
        <v>33</v>
      </c>
      <c r="AX237" s="14" t="s">
        <v>84</v>
      </c>
      <c r="AY237" s="231" t="s">
        <v>124</v>
      </c>
    </row>
    <row r="238" spans="2:63" s="11" customFormat="1" ht="22.8" customHeight="1">
      <c r="B238" s="164"/>
      <c r="C238" s="165"/>
      <c r="D238" s="166" t="s">
        <v>75</v>
      </c>
      <c r="E238" s="208" t="s">
        <v>256</v>
      </c>
      <c r="F238" s="208" t="s">
        <v>257</v>
      </c>
      <c r="G238" s="165"/>
      <c r="H238" s="165"/>
      <c r="I238" s="168"/>
      <c r="J238" s="209">
        <f>BK238</f>
        <v>0</v>
      </c>
      <c r="K238" s="165"/>
      <c r="L238" s="170"/>
      <c r="M238" s="171"/>
      <c r="N238" s="172"/>
      <c r="O238" s="172"/>
      <c r="P238" s="173">
        <f>P239</f>
        <v>0</v>
      </c>
      <c r="Q238" s="172"/>
      <c r="R238" s="173">
        <f>R239</f>
        <v>0</v>
      </c>
      <c r="S238" s="172"/>
      <c r="T238" s="174">
        <f>T239</f>
        <v>0</v>
      </c>
      <c r="AR238" s="175" t="s">
        <v>84</v>
      </c>
      <c r="AT238" s="176" t="s">
        <v>75</v>
      </c>
      <c r="AU238" s="176" t="s">
        <v>84</v>
      </c>
      <c r="AY238" s="175" t="s">
        <v>124</v>
      </c>
      <c r="BK238" s="177">
        <f>BK239</f>
        <v>0</v>
      </c>
    </row>
    <row r="239" spans="1:65" s="2" customFormat="1" ht="21.75" customHeight="1">
      <c r="A239" s="33"/>
      <c r="B239" s="34"/>
      <c r="C239" s="178" t="s">
        <v>182</v>
      </c>
      <c r="D239" s="178" t="s">
        <v>125</v>
      </c>
      <c r="E239" s="179" t="s">
        <v>259</v>
      </c>
      <c r="F239" s="180" t="s">
        <v>260</v>
      </c>
      <c r="G239" s="181" t="s">
        <v>232</v>
      </c>
      <c r="H239" s="182">
        <v>885.012</v>
      </c>
      <c r="I239" s="183"/>
      <c r="J239" s="184">
        <f>ROUND(I239*H239,2)</f>
        <v>0</v>
      </c>
      <c r="K239" s="185"/>
      <c r="L239" s="38"/>
      <c r="M239" s="197" t="s">
        <v>1</v>
      </c>
      <c r="N239" s="198" t="s">
        <v>41</v>
      </c>
      <c r="O239" s="199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0" t="s">
        <v>129</v>
      </c>
      <c r="AT239" s="190" t="s">
        <v>125</v>
      </c>
      <c r="AU239" s="190" t="s">
        <v>86</v>
      </c>
      <c r="AY239" s="16" t="s">
        <v>124</v>
      </c>
      <c r="BE239" s="191">
        <f>IF(N239="základní",J239,0)</f>
        <v>0</v>
      </c>
      <c r="BF239" s="191">
        <f>IF(N239="snížená",J239,0)</f>
        <v>0</v>
      </c>
      <c r="BG239" s="191">
        <f>IF(N239="zákl. přenesená",J239,0)</f>
        <v>0</v>
      </c>
      <c r="BH239" s="191">
        <f>IF(N239="sníž. přenesená",J239,0)</f>
        <v>0</v>
      </c>
      <c r="BI239" s="191">
        <f>IF(N239="nulová",J239,0)</f>
        <v>0</v>
      </c>
      <c r="BJ239" s="16" t="s">
        <v>84</v>
      </c>
      <c r="BK239" s="191">
        <f>ROUND(I239*H239,2)</f>
        <v>0</v>
      </c>
      <c r="BL239" s="16" t="s">
        <v>129</v>
      </c>
      <c r="BM239" s="190" t="s">
        <v>341</v>
      </c>
    </row>
    <row r="240" spans="1:31" s="2" customFormat="1" ht="6.9" customHeight="1">
      <c r="A240" s="33"/>
      <c r="B240" s="53"/>
      <c r="C240" s="54"/>
      <c r="D240" s="54"/>
      <c r="E240" s="54"/>
      <c r="F240" s="54"/>
      <c r="G240" s="54"/>
      <c r="H240" s="54"/>
      <c r="I240" s="54"/>
      <c r="J240" s="54"/>
      <c r="K240" s="54"/>
      <c r="L240" s="38"/>
      <c r="M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</row>
  </sheetData>
  <sheetProtection algorithmName="SHA-512" hashValue="OBHBsfxdefV8OV91MlQR2cktISrgB6uSQun93A3dSj4U+p42z3pAC12aXwfC/TmdMRG9syGZ0jsSNdWT1AUQ/Q==" saltValue="m83nu2ZWbMt58atz5R4aAvY6a6gnrKDoTNcslzWn28dbxytVXzal54VDQajHU0O2wI2DfNmdkGJ1fCVRA2Nt2Q==" spinCount="100000" sheet="1" objects="1" scenarios="1" formatColumns="0" formatRows="0" autoFilter="0"/>
  <autoFilter ref="C122:K23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6" t="s">
        <v>98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86</v>
      </c>
    </row>
    <row r="4" spans="2:46" s="1" customFormat="1" ht="24.9" customHeight="1">
      <c r="B4" s="19"/>
      <c r="D4" s="109" t="s">
        <v>99</v>
      </c>
      <c r="L4" s="19"/>
      <c r="M4" s="110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73" t="str">
        <f>'Rekapitulace stavby'!K6</f>
        <v>Vsetínská Bečva, Pržno - Vsetín - Huslenky, oprava toku_1_cast</v>
      </c>
      <c r="F7" s="274"/>
      <c r="G7" s="274"/>
      <c r="H7" s="274"/>
      <c r="L7" s="19"/>
    </row>
    <row r="8" spans="1:31" s="2" customFormat="1" ht="12" customHeight="1">
      <c r="A8" s="33"/>
      <c r="B8" s="38"/>
      <c r="C8" s="33"/>
      <c r="D8" s="111" t="s">
        <v>100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75" t="s">
        <v>342</v>
      </c>
      <c r="F9" s="276"/>
      <c r="G9" s="276"/>
      <c r="H9" s="276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19. 4. 2024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>70890013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>Povodí Moravy, s.p.</v>
      </c>
      <c r="F15" s="33"/>
      <c r="G15" s="33"/>
      <c r="H15" s="33"/>
      <c r="I15" s="111" t="s">
        <v>28</v>
      </c>
      <c r="J15" s="112" t="str">
        <f>IF('Rekapitulace stavby'!AN11="","",'Rekapitulace stavby'!AN11)</f>
        <v>CZ70890013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30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77" t="str">
        <f>'Rekapitulace stavby'!E14</f>
        <v>Vyplň údaj</v>
      </c>
      <c r="F18" s="278"/>
      <c r="G18" s="278"/>
      <c r="H18" s="278"/>
      <c r="I18" s="111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32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28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34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28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35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79" t="s">
        <v>1</v>
      </c>
      <c r="F27" s="279"/>
      <c r="G27" s="279"/>
      <c r="H27" s="279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36</v>
      </c>
      <c r="E30" s="33"/>
      <c r="F30" s="33"/>
      <c r="G30" s="33"/>
      <c r="H30" s="33"/>
      <c r="I30" s="33"/>
      <c r="J30" s="119">
        <f>ROUND(J124,2)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38</v>
      </c>
      <c r="G32" s="33"/>
      <c r="H32" s="33"/>
      <c r="I32" s="120" t="s">
        <v>37</v>
      </c>
      <c r="J32" s="120" t="s">
        <v>39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1" t="s">
        <v>40</v>
      </c>
      <c r="E33" s="111" t="s">
        <v>41</v>
      </c>
      <c r="F33" s="122">
        <f>ROUND((SUM(BE124:BE242)),2)</f>
        <v>0</v>
      </c>
      <c r="G33" s="33"/>
      <c r="H33" s="33"/>
      <c r="I33" s="123">
        <v>0.21</v>
      </c>
      <c r="J33" s="122">
        <f>ROUND(((SUM(BE124:BE242))*I33),2)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1" t="s">
        <v>42</v>
      </c>
      <c r="F34" s="122">
        <f>ROUND((SUM(BF124:BF242)),2)</f>
        <v>0</v>
      </c>
      <c r="G34" s="33"/>
      <c r="H34" s="33"/>
      <c r="I34" s="123">
        <v>0.12</v>
      </c>
      <c r="J34" s="122">
        <f>ROUND(((SUM(BF124:BF242))*I34),2)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1" t="s">
        <v>43</v>
      </c>
      <c r="F35" s="122">
        <f>ROUND((SUM(BG124:BG242)),2)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1" t="s">
        <v>44</v>
      </c>
      <c r="F36" s="122">
        <f>ROUND((SUM(BH124:BH242)),2)</f>
        <v>0</v>
      </c>
      <c r="G36" s="33"/>
      <c r="H36" s="33"/>
      <c r="I36" s="123">
        <v>0.12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1" t="s">
        <v>45</v>
      </c>
      <c r="F37" s="122">
        <f>ROUND((SUM(BI124:BI242)),2)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46</v>
      </c>
      <c r="E39" s="126"/>
      <c r="F39" s="126"/>
      <c r="G39" s="127" t="s">
        <v>47</v>
      </c>
      <c r="H39" s="128" t="s">
        <v>48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0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50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33"/>
      <c r="B61" s="38"/>
      <c r="C61" s="33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33"/>
      <c r="B65" s="38"/>
      <c r="C65" s="33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33"/>
      <c r="B76" s="38"/>
      <c r="C76" s="33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0" t="str">
        <f>E7</f>
        <v>Vsetínská Bečva, Pržno - Vsetín - Huslenky, oprava toku_1_cast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32" t="str">
        <f>E9</f>
        <v>11 - SO 021 - Ř.KM 12,491...</v>
      </c>
      <c r="F87" s="282"/>
      <c r="G87" s="282"/>
      <c r="H87" s="282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19. 4. 2024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>Povodí Moravy, s.p.</v>
      </c>
      <c r="G91" s="35"/>
      <c r="H91" s="35"/>
      <c r="I91" s="28" t="s">
        <v>32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30</v>
      </c>
      <c r="D92" s="35"/>
      <c r="E92" s="35"/>
      <c r="F92" s="26" t="str">
        <f>IF(E18="","",E18)</f>
        <v>Vyplň údaj</v>
      </c>
      <c r="G92" s="35"/>
      <c r="H92" s="35"/>
      <c r="I92" s="28" t="s">
        <v>34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103</v>
      </c>
      <c r="D94" s="143"/>
      <c r="E94" s="143"/>
      <c r="F94" s="143"/>
      <c r="G94" s="143"/>
      <c r="H94" s="143"/>
      <c r="I94" s="143"/>
      <c r="J94" s="144" t="s">
        <v>104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45" t="s">
        <v>105</v>
      </c>
      <c r="D96" s="35"/>
      <c r="E96" s="35"/>
      <c r="F96" s="35"/>
      <c r="G96" s="35"/>
      <c r="H96" s="35"/>
      <c r="I96" s="35"/>
      <c r="J96" s="83">
        <f>J124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106</v>
      </c>
    </row>
    <row r="97" spans="2:12" s="9" customFormat="1" ht="24.9" customHeight="1">
      <c r="B97" s="146"/>
      <c r="C97" s="147"/>
      <c r="D97" s="148" t="s">
        <v>193</v>
      </c>
      <c r="E97" s="149"/>
      <c r="F97" s="149"/>
      <c r="G97" s="149"/>
      <c r="H97" s="149"/>
      <c r="I97" s="149"/>
      <c r="J97" s="150">
        <f>J125</f>
        <v>0</v>
      </c>
      <c r="K97" s="147"/>
      <c r="L97" s="151"/>
    </row>
    <row r="98" spans="2:12" s="12" customFormat="1" ht="19.95" customHeight="1">
      <c r="B98" s="202"/>
      <c r="C98" s="203"/>
      <c r="D98" s="204" t="s">
        <v>194</v>
      </c>
      <c r="E98" s="205"/>
      <c r="F98" s="205"/>
      <c r="G98" s="205"/>
      <c r="H98" s="205"/>
      <c r="I98" s="205"/>
      <c r="J98" s="206">
        <f>J126</f>
        <v>0</v>
      </c>
      <c r="K98" s="203"/>
      <c r="L98" s="207"/>
    </row>
    <row r="99" spans="2:12" s="12" customFormat="1" ht="19.95" customHeight="1">
      <c r="B99" s="202"/>
      <c r="C99" s="203"/>
      <c r="D99" s="204" t="s">
        <v>195</v>
      </c>
      <c r="E99" s="205"/>
      <c r="F99" s="205"/>
      <c r="G99" s="205"/>
      <c r="H99" s="205"/>
      <c r="I99" s="205"/>
      <c r="J99" s="206">
        <f>J129</f>
        <v>0</v>
      </c>
      <c r="K99" s="203"/>
      <c r="L99" s="207"/>
    </row>
    <row r="100" spans="2:12" s="12" customFormat="1" ht="19.95" customHeight="1">
      <c r="B100" s="202"/>
      <c r="C100" s="203"/>
      <c r="D100" s="204" t="s">
        <v>343</v>
      </c>
      <c r="E100" s="205"/>
      <c r="F100" s="205"/>
      <c r="G100" s="205"/>
      <c r="H100" s="205"/>
      <c r="I100" s="205"/>
      <c r="J100" s="206">
        <f>J180</f>
        <v>0</v>
      </c>
      <c r="K100" s="203"/>
      <c r="L100" s="207"/>
    </row>
    <row r="101" spans="2:12" s="12" customFormat="1" ht="19.95" customHeight="1">
      <c r="B101" s="202"/>
      <c r="C101" s="203"/>
      <c r="D101" s="204" t="s">
        <v>196</v>
      </c>
      <c r="E101" s="205"/>
      <c r="F101" s="205"/>
      <c r="G101" s="205"/>
      <c r="H101" s="205"/>
      <c r="I101" s="205"/>
      <c r="J101" s="206">
        <f>J184</f>
        <v>0</v>
      </c>
      <c r="K101" s="203"/>
      <c r="L101" s="207"/>
    </row>
    <row r="102" spans="2:12" s="12" customFormat="1" ht="19.95" customHeight="1">
      <c r="B102" s="202"/>
      <c r="C102" s="203"/>
      <c r="D102" s="204" t="s">
        <v>276</v>
      </c>
      <c r="E102" s="205"/>
      <c r="F102" s="205"/>
      <c r="G102" s="205"/>
      <c r="H102" s="205"/>
      <c r="I102" s="205"/>
      <c r="J102" s="206">
        <f>J212</f>
        <v>0</v>
      </c>
      <c r="K102" s="203"/>
      <c r="L102" s="207"/>
    </row>
    <row r="103" spans="2:12" s="12" customFormat="1" ht="19.95" customHeight="1">
      <c r="B103" s="202"/>
      <c r="C103" s="203"/>
      <c r="D103" s="204" t="s">
        <v>277</v>
      </c>
      <c r="E103" s="205"/>
      <c r="F103" s="205"/>
      <c r="G103" s="205"/>
      <c r="H103" s="205"/>
      <c r="I103" s="205"/>
      <c r="J103" s="206">
        <f>J235</f>
        <v>0</v>
      </c>
      <c r="K103" s="203"/>
      <c r="L103" s="207"/>
    </row>
    <row r="104" spans="2:12" s="12" customFormat="1" ht="19.95" customHeight="1">
      <c r="B104" s="202"/>
      <c r="C104" s="203"/>
      <c r="D104" s="204" t="s">
        <v>197</v>
      </c>
      <c r="E104" s="205"/>
      <c r="F104" s="205"/>
      <c r="G104" s="205"/>
      <c r="H104" s="205"/>
      <c r="I104" s="205"/>
      <c r="J104" s="206">
        <f>J241</f>
        <v>0</v>
      </c>
      <c r="K104" s="203"/>
      <c r="L104" s="207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" customHeight="1">
      <c r="A111" s="33"/>
      <c r="B111" s="34"/>
      <c r="C111" s="22" t="s">
        <v>108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280" t="str">
        <f>E7</f>
        <v>Vsetínská Bečva, Pržno - Vsetín - Huslenky, oprava toku_1_cast</v>
      </c>
      <c r="F114" s="281"/>
      <c r="G114" s="281"/>
      <c r="H114" s="281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100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5"/>
      <c r="D116" s="35"/>
      <c r="E116" s="232" t="str">
        <f>E9</f>
        <v>11 - SO 021 - Ř.KM 12,491...</v>
      </c>
      <c r="F116" s="282"/>
      <c r="G116" s="282"/>
      <c r="H116" s="282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5"/>
      <c r="E118" s="35"/>
      <c r="F118" s="26" t="str">
        <f>F12</f>
        <v xml:space="preserve"> </v>
      </c>
      <c r="G118" s="35"/>
      <c r="H118" s="35"/>
      <c r="I118" s="28" t="s">
        <v>22</v>
      </c>
      <c r="J118" s="65" t="str">
        <f>IF(J12="","",J12)</f>
        <v>19. 4. 2024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15" customHeight="1">
      <c r="A120" s="33"/>
      <c r="B120" s="34"/>
      <c r="C120" s="28" t="s">
        <v>24</v>
      </c>
      <c r="D120" s="35"/>
      <c r="E120" s="35"/>
      <c r="F120" s="26" t="str">
        <f>E15</f>
        <v>Povodí Moravy, s.p.</v>
      </c>
      <c r="G120" s="35"/>
      <c r="H120" s="35"/>
      <c r="I120" s="28" t="s">
        <v>32</v>
      </c>
      <c r="J120" s="31" t="str">
        <f>E21</f>
        <v xml:space="preserve"> 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15" customHeight="1">
      <c r="A121" s="33"/>
      <c r="B121" s="34"/>
      <c r="C121" s="28" t="s">
        <v>30</v>
      </c>
      <c r="D121" s="35"/>
      <c r="E121" s="35"/>
      <c r="F121" s="26" t="str">
        <f>IF(E18="","",E18)</f>
        <v>Vyplň údaj</v>
      </c>
      <c r="G121" s="35"/>
      <c r="H121" s="35"/>
      <c r="I121" s="28" t="s">
        <v>34</v>
      </c>
      <c r="J121" s="31" t="str">
        <f>E24</f>
        <v xml:space="preserve"> 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0" customFormat="1" ht="29.25" customHeight="1">
      <c r="A123" s="152"/>
      <c r="B123" s="153"/>
      <c r="C123" s="154" t="s">
        <v>109</v>
      </c>
      <c r="D123" s="155" t="s">
        <v>61</v>
      </c>
      <c r="E123" s="155" t="s">
        <v>57</v>
      </c>
      <c r="F123" s="155" t="s">
        <v>58</v>
      </c>
      <c r="G123" s="155" t="s">
        <v>110</v>
      </c>
      <c r="H123" s="155" t="s">
        <v>111</v>
      </c>
      <c r="I123" s="155" t="s">
        <v>112</v>
      </c>
      <c r="J123" s="156" t="s">
        <v>104</v>
      </c>
      <c r="K123" s="157" t="s">
        <v>113</v>
      </c>
      <c r="L123" s="158"/>
      <c r="M123" s="74" t="s">
        <v>1</v>
      </c>
      <c r="N123" s="75" t="s">
        <v>40</v>
      </c>
      <c r="O123" s="75" t="s">
        <v>114</v>
      </c>
      <c r="P123" s="75" t="s">
        <v>115</v>
      </c>
      <c r="Q123" s="75" t="s">
        <v>116</v>
      </c>
      <c r="R123" s="75" t="s">
        <v>117</v>
      </c>
      <c r="S123" s="75" t="s">
        <v>118</v>
      </c>
      <c r="T123" s="76" t="s">
        <v>119</v>
      </c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</row>
    <row r="124" spans="1:63" s="2" customFormat="1" ht="22.8" customHeight="1">
      <c r="A124" s="33"/>
      <c r="B124" s="34"/>
      <c r="C124" s="81" t="s">
        <v>120</v>
      </c>
      <c r="D124" s="35"/>
      <c r="E124" s="35"/>
      <c r="F124" s="35"/>
      <c r="G124" s="35"/>
      <c r="H124" s="35"/>
      <c r="I124" s="35"/>
      <c r="J124" s="159">
        <f>BK124</f>
        <v>0</v>
      </c>
      <c r="K124" s="35"/>
      <c r="L124" s="38"/>
      <c r="M124" s="77"/>
      <c r="N124" s="160"/>
      <c r="O124" s="78"/>
      <c r="P124" s="161">
        <f>P125</f>
        <v>0</v>
      </c>
      <c r="Q124" s="78"/>
      <c r="R124" s="161">
        <f>R125</f>
        <v>0</v>
      </c>
      <c r="S124" s="78"/>
      <c r="T124" s="162">
        <f>T125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75</v>
      </c>
      <c r="AU124" s="16" t="s">
        <v>106</v>
      </c>
      <c r="BK124" s="163">
        <f>BK125</f>
        <v>0</v>
      </c>
    </row>
    <row r="125" spans="2:63" s="11" customFormat="1" ht="25.95" customHeight="1">
      <c r="B125" s="164"/>
      <c r="C125" s="165"/>
      <c r="D125" s="166" t="s">
        <v>75</v>
      </c>
      <c r="E125" s="167" t="s">
        <v>198</v>
      </c>
      <c r="F125" s="167" t="s">
        <v>199</v>
      </c>
      <c r="G125" s="165"/>
      <c r="H125" s="165"/>
      <c r="I125" s="168"/>
      <c r="J125" s="169">
        <f>BK125</f>
        <v>0</v>
      </c>
      <c r="K125" s="165"/>
      <c r="L125" s="170"/>
      <c r="M125" s="171"/>
      <c r="N125" s="172"/>
      <c r="O125" s="172"/>
      <c r="P125" s="173">
        <f>P126+P129+P180+P184+P212+P235+P241</f>
        <v>0</v>
      </c>
      <c r="Q125" s="172"/>
      <c r="R125" s="173">
        <f>R126+R129+R180+R184+R212+R235+R241</f>
        <v>0</v>
      </c>
      <c r="S125" s="172"/>
      <c r="T125" s="174">
        <f>T126+T129+T180+T184+T212+T235+T241</f>
        <v>0</v>
      </c>
      <c r="AR125" s="175" t="s">
        <v>84</v>
      </c>
      <c r="AT125" s="176" t="s">
        <v>75</v>
      </c>
      <c r="AU125" s="176" t="s">
        <v>76</v>
      </c>
      <c r="AY125" s="175" t="s">
        <v>124</v>
      </c>
      <c r="BK125" s="177">
        <f>BK126+BK129+BK180+BK184+BK212+BK235+BK241</f>
        <v>0</v>
      </c>
    </row>
    <row r="126" spans="2:63" s="11" customFormat="1" ht="22.8" customHeight="1">
      <c r="B126" s="164"/>
      <c r="C126" s="165"/>
      <c r="D126" s="166" t="s">
        <v>75</v>
      </c>
      <c r="E126" s="208" t="s">
        <v>121</v>
      </c>
      <c r="F126" s="208" t="s">
        <v>122</v>
      </c>
      <c r="G126" s="165"/>
      <c r="H126" s="165"/>
      <c r="I126" s="168"/>
      <c r="J126" s="209">
        <f>BK126</f>
        <v>0</v>
      </c>
      <c r="K126" s="165"/>
      <c r="L126" s="170"/>
      <c r="M126" s="171"/>
      <c r="N126" s="172"/>
      <c r="O126" s="172"/>
      <c r="P126" s="173">
        <f>SUM(P127:P128)</f>
        <v>0</v>
      </c>
      <c r="Q126" s="172"/>
      <c r="R126" s="173">
        <f>SUM(R127:R128)</f>
        <v>0</v>
      </c>
      <c r="S126" s="172"/>
      <c r="T126" s="174">
        <f>SUM(T127:T128)</f>
        <v>0</v>
      </c>
      <c r="AR126" s="175" t="s">
        <v>123</v>
      </c>
      <c r="AT126" s="176" t="s">
        <v>75</v>
      </c>
      <c r="AU126" s="176" t="s">
        <v>84</v>
      </c>
      <c r="AY126" s="175" t="s">
        <v>124</v>
      </c>
      <c r="BK126" s="177">
        <f>SUM(BK127:BK128)</f>
        <v>0</v>
      </c>
    </row>
    <row r="127" spans="1:65" s="2" customFormat="1" ht="21.75" customHeight="1">
      <c r="A127" s="33"/>
      <c r="B127" s="34"/>
      <c r="C127" s="178" t="s">
        <v>84</v>
      </c>
      <c r="D127" s="178" t="s">
        <v>125</v>
      </c>
      <c r="E127" s="179" t="s">
        <v>200</v>
      </c>
      <c r="F127" s="180" t="s">
        <v>201</v>
      </c>
      <c r="G127" s="181" t="s">
        <v>128</v>
      </c>
      <c r="H127" s="182">
        <v>1</v>
      </c>
      <c r="I127" s="183"/>
      <c r="J127" s="184">
        <f>ROUND(I127*H127,2)</f>
        <v>0</v>
      </c>
      <c r="K127" s="185"/>
      <c r="L127" s="38"/>
      <c r="M127" s="186" t="s">
        <v>1</v>
      </c>
      <c r="N127" s="187" t="s">
        <v>41</v>
      </c>
      <c r="O127" s="70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0" t="s">
        <v>129</v>
      </c>
      <c r="AT127" s="190" t="s">
        <v>125</v>
      </c>
      <c r="AU127" s="190" t="s">
        <v>86</v>
      </c>
      <c r="AY127" s="16" t="s">
        <v>124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6" t="s">
        <v>84</v>
      </c>
      <c r="BK127" s="191">
        <f>ROUND(I127*H127,2)</f>
        <v>0</v>
      </c>
      <c r="BL127" s="16" t="s">
        <v>129</v>
      </c>
      <c r="BM127" s="190" t="s">
        <v>86</v>
      </c>
    </row>
    <row r="128" spans="1:47" s="2" customFormat="1" ht="38.4">
      <c r="A128" s="33"/>
      <c r="B128" s="34"/>
      <c r="C128" s="35"/>
      <c r="D128" s="192" t="s">
        <v>130</v>
      </c>
      <c r="E128" s="35"/>
      <c r="F128" s="193" t="s">
        <v>202</v>
      </c>
      <c r="G128" s="35"/>
      <c r="H128" s="35"/>
      <c r="I128" s="194"/>
      <c r="J128" s="35"/>
      <c r="K128" s="35"/>
      <c r="L128" s="38"/>
      <c r="M128" s="195"/>
      <c r="N128" s="196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130</v>
      </c>
      <c r="AU128" s="16" t="s">
        <v>86</v>
      </c>
    </row>
    <row r="129" spans="2:63" s="11" customFormat="1" ht="22.8" customHeight="1">
      <c r="B129" s="164"/>
      <c r="C129" s="165"/>
      <c r="D129" s="166" t="s">
        <v>75</v>
      </c>
      <c r="E129" s="208" t="s">
        <v>84</v>
      </c>
      <c r="F129" s="208" t="s">
        <v>203</v>
      </c>
      <c r="G129" s="165"/>
      <c r="H129" s="165"/>
      <c r="I129" s="168"/>
      <c r="J129" s="209">
        <f>BK129</f>
        <v>0</v>
      </c>
      <c r="K129" s="165"/>
      <c r="L129" s="170"/>
      <c r="M129" s="171"/>
      <c r="N129" s="172"/>
      <c r="O129" s="172"/>
      <c r="P129" s="173">
        <f>SUM(P130:P179)</f>
        <v>0</v>
      </c>
      <c r="Q129" s="172"/>
      <c r="R129" s="173">
        <f>SUM(R130:R179)</f>
        <v>0</v>
      </c>
      <c r="S129" s="172"/>
      <c r="T129" s="174">
        <f>SUM(T130:T179)</f>
        <v>0</v>
      </c>
      <c r="AR129" s="175" t="s">
        <v>84</v>
      </c>
      <c r="AT129" s="176" t="s">
        <v>75</v>
      </c>
      <c r="AU129" s="176" t="s">
        <v>84</v>
      </c>
      <c r="AY129" s="175" t="s">
        <v>124</v>
      </c>
      <c r="BK129" s="177">
        <f>SUM(BK130:BK179)</f>
        <v>0</v>
      </c>
    </row>
    <row r="130" spans="1:65" s="2" customFormat="1" ht="24.15" customHeight="1">
      <c r="A130" s="33"/>
      <c r="B130" s="34"/>
      <c r="C130" s="178" t="s">
        <v>86</v>
      </c>
      <c r="D130" s="178" t="s">
        <v>125</v>
      </c>
      <c r="E130" s="179" t="s">
        <v>204</v>
      </c>
      <c r="F130" s="180" t="s">
        <v>205</v>
      </c>
      <c r="G130" s="181" t="s">
        <v>128</v>
      </c>
      <c r="H130" s="182">
        <v>1</v>
      </c>
      <c r="I130" s="183"/>
      <c r="J130" s="184">
        <f>ROUND(I130*H130,2)</f>
        <v>0</v>
      </c>
      <c r="K130" s="185"/>
      <c r="L130" s="38"/>
      <c r="M130" s="186" t="s">
        <v>1</v>
      </c>
      <c r="N130" s="187" t="s">
        <v>41</v>
      </c>
      <c r="O130" s="70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0" t="s">
        <v>129</v>
      </c>
      <c r="AT130" s="190" t="s">
        <v>125</v>
      </c>
      <c r="AU130" s="190" t="s">
        <v>86</v>
      </c>
      <c r="AY130" s="16" t="s">
        <v>124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6" t="s">
        <v>84</v>
      </c>
      <c r="BK130" s="191">
        <f>ROUND(I130*H130,2)</f>
        <v>0</v>
      </c>
      <c r="BL130" s="16" t="s">
        <v>129</v>
      </c>
      <c r="BM130" s="190" t="s">
        <v>129</v>
      </c>
    </row>
    <row r="131" spans="1:47" s="2" customFormat="1" ht="28.8">
      <c r="A131" s="33"/>
      <c r="B131" s="34"/>
      <c r="C131" s="35"/>
      <c r="D131" s="192" t="s">
        <v>130</v>
      </c>
      <c r="E131" s="35"/>
      <c r="F131" s="193" t="s">
        <v>206</v>
      </c>
      <c r="G131" s="35"/>
      <c r="H131" s="35"/>
      <c r="I131" s="194"/>
      <c r="J131" s="35"/>
      <c r="K131" s="35"/>
      <c r="L131" s="38"/>
      <c r="M131" s="195"/>
      <c r="N131" s="196"/>
      <c r="O131" s="70"/>
      <c r="P131" s="70"/>
      <c r="Q131" s="70"/>
      <c r="R131" s="70"/>
      <c r="S131" s="70"/>
      <c r="T131" s="71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130</v>
      </c>
      <c r="AU131" s="16" t="s">
        <v>86</v>
      </c>
    </row>
    <row r="132" spans="1:65" s="2" customFormat="1" ht="21.75" customHeight="1">
      <c r="A132" s="33"/>
      <c r="B132" s="34"/>
      <c r="C132" s="178" t="s">
        <v>135</v>
      </c>
      <c r="D132" s="178" t="s">
        <v>125</v>
      </c>
      <c r="E132" s="179" t="s">
        <v>207</v>
      </c>
      <c r="F132" s="180" t="s">
        <v>208</v>
      </c>
      <c r="G132" s="181" t="s">
        <v>209</v>
      </c>
      <c r="H132" s="182">
        <v>87.65</v>
      </c>
      <c r="I132" s="183"/>
      <c r="J132" s="184">
        <f>ROUND(I132*H132,2)</f>
        <v>0</v>
      </c>
      <c r="K132" s="185"/>
      <c r="L132" s="38"/>
      <c r="M132" s="186" t="s">
        <v>1</v>
      </c>
      <c r="N132" s="187" t="s">
        <v>41</v>
      </c>
      <c r="O132" s="70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0" t="s">
        <v>129</v>
      </c>
      <c r="AT132" s="190" t="s">
        <v>125</v>
      </c>
      <c r="AU132" s="190" t="s">
        <v>86</v>
      </c>
      <c r="AY132" s="16" t="s">
        <v>124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6" t="s">
        <v>84</v>
      </c>
      <c r="BK132" s="191">
        <f>ROUND(I132*H132,2)</f>
        <v>0</v>
      </c>
      <c r="BL132" s="16" t="s">
        <v>129</v>
      </c>
      <c r="BM132" s="190" t="s">
        <v>138</v>
      </c>
    </row>
    <row r="133" spans="2:51" s="13" customFormat="1" ht="10.2">
      <c r="B133" s="210"/>
      <c r="C133" s="211"/>
      <c r="D133" s="192" t="s">
        <v>210</v>
      </c>
      <c r="E133" s="212" t="s">
        <v>1</v>
      </c>
      <c r="F133" s="213" t="s">
        <v>344</v>
      </c>
      <c r="G133" s="211"/>
      <c r="H133" s="214">
        <v>47.65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210</v>
      </c>
      <c r="AU133" s="220" t="s">
        <v>86</v>
      </c>
      <c r="AV133" s="13" t="s">
        <v>86</v>
      </c>
      <c r="AW133" s="13" t="s">
        <v>33</v>
      </c>
      <c r="AX133" s="13" t="s">
        <v>76</v>
      </c>
      <c r="AY133" s="220" t="s">
        <v>124</v>
      </c>
    </row>
    <row r="134" spans="2:51" s="13" customFormat="1" ht="10.2">
      <c r="B134" s="210"/>
      <c r="C134" s="211"/>
      <c r="D134" s="192" t="s">
        <v>210</v>
      </c>
      <c r="E134" s="212" t="s">
        <v>1</v>
      </c>
      <c r="F134" s="213" t="s">
        <v>212</v>
      </c>
      <c r="G134" s="211"/>
      <c r="H134" s="214">
        <v>40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210</v>
      </c>
      <c r="AU134" s="220" t="s">
        <v>86</v>
      </c>
      <c r="AV134" s="13" t="s">
        <v>86</v>
      </c>
      <c r="AW134" s="13" t="s">
        <v>33</v>
      </c>
      <c r="AX134" s="13" t="s">
        <v>76</v>
      </c>
      <c r="AY134" s="220" t="s">
        <v>124</v>
      </c>
    </row>
    <row r="135" spans="2:51" s="14" customFormat="1" ht="10.2">
      <c r="B135" s="221"/>
      <c r="C135" s="222"/>
      <c r="D135" s="192" t="s">
        <v>210</v>
      </c>
      <c r="E135" s="223" t="s">
        <v>1</v>
      </c>
      <c r="F135" s="224" t="s">
        <v>213</v>
      </c>
      <c r="G135" s="222"/>
      <c r="H135" s="225">
        <v>87.65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210</v>
      </c>
      <c r="AU135" s="231" t="s">
        <v>86</v>
      </c>
      <c r="AV135" s="14" t="s">
        <v>129</v>
      </c>
      <c r="AW135" s="14" t="s">
        <v>33</v>
      </c>
      <c r="AX135" s="14" t="s">
        <v>84</v>
      </c>
      <c r="AY135" s="231" t="s">
        <v>124</v>
      </c>
    </row>
    <row r="136" spans="1:65" s="2" customFormat="1" ht="24.15" customHeight="1">
      <c r="A136" s="33"/>
      <c r="B136" s="34"/>
      <c r="C136" s="178" t="s">
        <v>129</v>
      </c>
      <c r="D136" s="178" t="s">
        <v>125</v>
      </c>
      <c r="E136" s="179" t="s">
        <v>214</v>
      </c>
      <c r="F136" s="180" t="s">
        <v>215</v>
      </c>
      <c r="G136" s="181" t="s">
        <v>209</v>
      </c>
      <c r="H136" s="182">
        <v>27.15</v>
      </c>
      <c r="I136" s="183"/>
      <c r="J136" s="184">
        <f>ROUND(I136*H136,2)</f>
        <v>0</v>
      </c>
      <c r="K136" s="185"/>
      <c r="L136" s="38"/>
      <c r="M136" s="186" t="s">
        <v>1</v>
      </c>
      <c r="N136" s="187" t="s">
        <v>41</v>
      </c>
      <c r="O136" s="70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0" t="s">
        <v>129</v>
      </c>
      <c r="AT136" s="190" t="s">
        <v>125</v>
      </c>
      <c r="AU136" s="190" t="s">
        <v>86</v>
      </c>
      <c r="AY136" s="16" t="s">
        <v>124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16" t="s">
        <v>84</v>
      </c>
      <c r="BK136" s="191">
        <f>ROUND(I136*H136,2)</f>
        <v>0</v>
      </c>
      <c r="BL136" s="16" t="s">
        <v>129</v>
      </c>
      <c r="BM136" s="190" t="s">
        <v>142</v>
      </c>
    </row>
    <row r="137" spans="2:51" s="13" customFormat="1" ht="10.2">
      <c r="B137" s="210"/>
      <c r="C137" s="211"/>
      <c r="D137" s="192" t="s">
        <v>210</v>
      </c>
      <c r="E137" s="212" t="s">
        <v>1</v>
      </c>
      <c r="F137" s="213" t="s">
        <v>345</v>
      </c>
      <c r="G137" s="211"/>
      <c r="H137" s="214">
        <v>27.15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210</v>
      </c>
      <c r="AU137" s="220" t="s">
        <v>86</v>
      </c>
      <c r="AV137" s="13" t="s">
        <v>86</v>
      </c>
      <c r="AW137" s="13" t="s">
        <v>33</v>
      </c>
      <c r="AX137" s="13" t="s">
        <v>76</v>
      </c>
      <c r="AY137" s="220" t="s">
        <v>124</v>
      </c>
    </row>
    <row r="138" spans="2:51" s="14" customFormat="1" ht="10.2">
      <c r="B138" s="221"/>
      <c r="C138" s="222"/>
      <c r="D138" s="192" t="s">
        <v>210</v>
      </c>
      <c r="E138" s="223" t="s">
        <v>1</v>
      </c>
      <c r="F138" s="224" t="s">
        <v>213</v>
      </c>
      <c r="G138" s="222"/>
      <c r="H138" s="225">
        <v>27.15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210</v>
      </c>
      <c r="AU138" s="231" t="s">
        <v>86</v>
      </c>
      <c r="AV138" s="14" t="s">
        <v>129</v>
      </c>
      <c r="AW138" s="14" t="s">
        <v>33</v>
      </c>
      <c r="AX138" s="14" t="s">
        <v>84</v>
      </c>
      <c r="AY138" s="231" t="s">
        <v>124</v>
      </c>
    </row>
    <row r="139" spans="1:65" s="2" customFormat="1" ht="37.8" customHeight="1">
      <c r="A139" s="33"/>
      <c r="B139" s="34"/>
      <c r="C139" s="178" t="s">
        <v>123</v>
      </c>
      <c r="D139" s="178" t="s">
        <v>125</v>
      </c>
      <c r="E139" s="179" t="s">
        <v>217</v>
      </c>
      <c r="F139" s="180" t="s">
        <v>218</v>
      </c>
      <c r="G139" s="181" t="s">
        <v>209</v>
      </c>
      <c r="H139" s="182">
        <v>114.8</v>
      </c>
      <c r="I139" s="183"/>
      <c r="J139" s="184">
        <f>ROUND(I139*H139,2)</f>
        <v>0</v>
      </c>
      <c r="K139" s="185"/>
      <c r="L139" s="38"/>
      <c r="M139" s="186" t="s">
        <v>1</v>
      </c>
      <c r="N139" s="187" t="s">
        <v>41</v>
      </c>
      <c r="O139" s="70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0" t="s">
        <v>129</v>
      </c>
      <c r="AT139" s="190" t="s">
        <v>125</v>
      </c>
      <c r="AU139" s="190" t="s">
        <v>86</v>
      </c>
      <c r="AY139" s="16" t="s">
        <v>124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16" t="s">
        <v>84</v>
      </c>
      <c r="BK139" s="191">
        <f>ROUND(I139*H139,2)</f>
        <v>0</v>
      </c>
      <c r="BL139" s="16" t="s">
        <v>129</v>
      </c>
      <c r="BM139" s="190" t="s">
        <v>146</v>
      </c>
    </row>
    <row r="140" spans="2:51" s="13" customFormat="1" ht="10.2">
      <c r="B140" s="210"/>
      <c r="C140" s="211"/>
      <c r="D140" s="192" t="s">
        <v>210</v>
      </c>
      <c r="E140" s="212" t="s">
        <v>1</v>
      </c>
      <c r="F140" s="213" t="s">
        <v>344</v>
      </c>
      <c r="G140" s="211"/>
      <c r="H140" s="214">
        <v>47.65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210</v>
      </c>
      <c r="AU140" s="220" t="s">
        <v>86</v>
      </c>
      <c r="AV140" s="13" t="s">
        <v>86</v>
      </c>
      <c r="AW140" s="13" t="s">
        <v>33</v>
      </c>
      <c r="AX140" s="13" t="s">
        <v>76</v>
      </c>
      <c r="AY140" s="220" t="s">
        <v>124</v>
      </c>
    </row>
    <row r="141" spans="2:51" s="13" customFormat="1" ht="10.2">
      <c r="B141" s="210"/>
      <c r="C141" s="211"/>
      <c r="D141" s="192" t="s">
        <v>210</v>
      </c>
      <c r="E141" s="212" t="s">
        <v>1</v>
      </c>
      <c r="F141" s="213" t="s">
        <v>212</v>
      </c>
      <c r="G141" s="211"/>
      <c r="H141" s="214">
        <v>40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210</v>
      </c>
      <c r="AU141" s="220" t="s">
        <v>86</v>
      </c>
      <c r="AV141" s="13" t="s">
        <v>86</v>
      </c>
      <c r="AW141" s="13" t="s">
        <v>33</v>
      </c>
      <c r="AX141" s="13" t="s">
        <v>76</v>
      </c>
      <c r="AY141" s="220" t="s">
        <v>124</v>
      </c>
    </row>
    <row r="142" spans="2:51" s="13" customFormat="1" ht="10.2">
      <c r="B142" s="210"/>
      <c r="C142" s="211"/>
      <c r="D142" s="192" t="s">
        <v>210</v>
      </c>
      <c r="E142" s="212" t="s">
        <v>1</v>
      </c>
      <c r="F142" s="213" t="s">
        <v>345</v>
      </c>
      <c r="G142" s="211"/>
      <c r="H142" s="214">
        <v>27.15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210</v>
      </c>
      <c r="AU142" s="220" t="s">
        <v>86</v>
      </c>
      <c r="AV142" s="13" t="s">
        <v>86</v>
      </c>
      <c r="AW142" s="13" t="s">
        <v>33</v>
      </c>
      <c r="AX142" s="13" t="s">
        <v>76</v>
      </c>
      <c r="AY142" s="220" t="s">
        <v>124</v>
      </c>
    </row>
    <row r="143" spans="2:51" s="14" customFormat="1" ht="10.2">
      <c r="B143" s="221"/>
      <c r="C143" s="222"/>
      <c r="D143" s="192" t="s">
        <v>210</v>
      </c>
      <c r="E143" s="223" t="s">
        <v>1</v>
      </c>
      <c r="F143" s="224" t="s">
        <v>213</v>
      </c>
      <c r="G143" s="222"/>
      <c r="H143" s="225">
        <v>114.80000000000001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210</v>
      </c>
      <c r="AU143" s="231" t="s">
        <v>86</v>
      </c>
      <c r="AV143" s="14" t="s">
        <v>129</v>
      </c>
      <c r="AW143" s="14" t="s">
        <v>33</v>
      </c>
      <c r="AX143" s="14" t="s">
        <v>84</v>
      </c>
      <c r="AY143" s="231" t="s">
        <v>124</v>
      </c>
    </row>
    <row r="144" spans="1:65" s="2" customFormat="1" ht="37.8" customHeight="1">
      <c r="A144" s="33"/>
      <c r="B144" s="34"/>
      <c r="C144" s="178" t="s">
        <v>138</v>
      </c>
      <c r="D144" s="178" t="s">
        <v>125</v>
      </c>
      <c r="E144" s="179" t="s">
        <v>219</v>
      </c>
      <c r="F144" s="180" t="s">
        <v>220</v>
      </c>
      <c r="G144" s="181" t="s">
        <v>209</v>
      </c>
      <c r="H144" s="182">
        <v>3444</v>
      </c>
      <c r="I144" s="183"/>
      <c r="J144" s="184">
        <f>ROUND(I144*H144,2)</f>
        <v>0</v>
      </c>
      <c r="K144" s="185"/>
      <c r="L144" s="38"/>
      <c r="M144" s="186" t="s">
        <v>1</v>
      </c>
      <c r="N144" s="187" t="s">
        <v>41</v>
      </c>
      <c r="O144" s="70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0" t="s">
        <v>129</v>
      </c>
      <c r="AT144" s="190" t="s">
        <v>125</v>
      </c>
      <c r="AU144" s="190" t="s">
        <v>86</v>
      </c>
      <c r="AY144" s="16" t="s">
        <v>124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16" t="s">
        <v>84</v>
      </c>
      <c r="BK144" s="191">
        <f>ROUND(I144*H144,2)</f>
        <v>0</v>
      </c>
      <c r="BL144" s="16" t="s">
        <v>129</v>
      </c>
      <c r="BM144" s="190" t="s">
        <v>8</v>
      </c>
    </row>
    <row r="145" spans="2:51" s="13" customFormat="1" ht="10.2">
      <c r="B145" s="210"/>
      <c r="C145" s="211"/>
      <c r="D145" s="192" t="s">
        <v>210</v>
      </c>
      <c r="E145" s="212" t="s">
        <v>1</v>
      </c>
      <c r="F145" s="213" t="s">
        <v>344</v>
      </c>
      <c r="G145" s="211"/>
      <c r="H145" s="214">
        <v>47.65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210</v>
      </c>
      <c r="AU145" s="220" t="s">
        <v>86</v>
      </c>
      <c r="AV145" s="13" t="s">
        <v>86</v>
      </c>
      <c r="AW145" s="13" t="s">
        <v>33</v>
      </c>
      <c r="AX145" s="13" t="s">
        <v>76</v>
      </c>
      <c r="AY145" s="220" t="s">
        <v>124</v>
      </c>
    </row>
    <row r="146" spans="2:51" s="13" customFormat="1" ht="10.2">
      <c r="B146" s="210"/>
      <c r="C146" s="211"/>
      <c r="D146" s="192" t="s">
        <v>210</v>
      </c>
      <c r="E146" s="212" t="s">
        <v>1</v>
      </c>
      <c r="F146" s="213" t="s">
        <v>212</v>
      </c>
      <c r="G146" s="211"/>
      <c r="H146" s="214">
        <v>40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210</v>
      </c>
      <c r="AU146" s="220" t="s">
        <v>86</v>
      </c>
      <c r="AV146" s="13" t="s">
        <v>86</v>
      </c>
      <c r="AW146" s="13" t="s">
        <v>33</v>
      </c>
      <c r="AX146" s="13" t="s">
        <v>76</v>
      </c>
      <c r="AY146" s="220" t="s">
        <v>124</v>
      </c>
    </row>
    <row r="147" spans="2:51" s="13" customFormat="1" ht="10.2">
      <c r="B147" s="210"/>
      <c r="C147" s="211"/>
      <c r="D147" s="192" t="s">
        <v>210</v>
      </c>
      <c r="E147" s="212" t="s">
        <v>1</v>
      </c>
      <c r="F147" s="213" t="s">
        <v>345</v>
      </c>
      <c r="G147" s="211"/>
      <c r="H147" s="214">
        <v>27.15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210</v>
      </c>
      <c r="AU147" s="220" t="s">
        <v>86</v>
      </c>
      <c r="AV147" s="13" t="s">
        <v>86</v>
      </c>
      <c r="AW147" s="13" t="s">
        <v>33</v>
      </c>
      <c r="AX147" s="13" t="s">
        <v>76</v>
      </c>
      <c r="AY147" s="220" t="s">
        <v>124</v>
      </c>
    </row>
    <row r="148" spans="2:51" s="14" customFormat="1" ht="10.2">
      <c r="B148" s="221"/>
      <c r="C148" s="222"/>
      <c r="D148" s="192" t="s">
        <v>210</v>
      </c>
      <c r="E148" s="223" t="s">
        <v>1</v>
      </c>
      <c r="F148" s="224" t="s">
        <v>213</v>
      </c>
      <c r="G148" s="222"/>
      <c r="H148" s="225">
        <v>114.80000000000001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210</v>
      </c>
      <c r="AU148" s="231" t="s">
        <v>86</v>
      </c>
      <c r="AV148" s="14" t="s">
        <v>129</v>
      </c>
      <c r="AW148" s="14" t="s">
        <v>33</v>
      </c>
      <c r="AX148" s="14" t="s">
        <v>76</v>
      </c>
      <c r="AY148" s="231" t="s">
        <v>124</v>
      </c>
    </row>
    <row r="149" spans="2:51" s="13" customFormat="1" ht="10.2">
      <c r="B149" s="210"/>
      <c r="C149" s="211"/>
      <c r="D149" s="192" t="s">
        <v>210</v>
      </c>
      <c r="E149" s="212" t="s">
        <v>1</v>
      </c>
      <c r="F149" s="213" t="s">
        <v>346</v>
      </c>
      <c r="G149" s="211"/>
      <c r="H149" s="214">
        <v>3444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210</v>
      </c>
      <c r="AU149" s="220" t="s">
        <v>86</v>
      </c>
      <c r="AV149" s="13" t="s">
        <v>86</v>
      </c>
      <c r="AW149" s="13" t="s">
        <v>33</v>
      </c>
      <c r="AX149" s="13" t="s">
        <v>76</v>
      </c>
      <c r="AY149" s="220" t="s">
        <v>124</v>
      </c>
    </row>
    <row r="150" spans="2:51" s="14" customFormat="1" ht="10.2">
      <c r="B150" s="221"/>
      <c r="C150" s="222"/>
      <c r="D150" s="192" t="s">
        <v>210</v>
      </c>
      <c r="E150" s="223" t="s">
        <v>1</v>
      </c>
      <c r="F150" s="224" t="s">
        <v>213</v>
      </c>
      <c r="G150" s="222"/>
      <c r="H150" s="225">
        <v>3444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210</v>
      </c>
      <c r="AU150" s="231" t="s">
        <v>86</v>
      </c>
      <c r="AV150" s="14" t="s">
        <v>129</v>
      </c>
      <c r="AW150" s="14" t="s">
        <v>33</v>
      </c>
      <c r="AX150" s="14" t="s">
        <v>84</v>
      </c>
      <c r="AY150" s="231" t="s">
        <v>124</v>
      </c>
    </row>
    <row r="151" spans="1:65" s="2" customFormat="1" ht="24.15" customHeight="1">
      <c r="A151" s="33"/>
      <c r="B151" s="34"/>
      <c r="C151" s="178" t="s">
        <v>150</v>
      </c>
      <c r="D151" s="178" t="s">
        <v>125</v>
      </c>
      <c r="E151" s="179" t="s">
        <v>222</v>
      </c>
      <c r="F151" s="180" t="s">
        <v>223</v>
      </c>
      <c r="G151" s="181" t="s">
        <v>209</v>
      </c>
      <c r="H151" s="182">
        <v>229.6</v>
      </c>
      <c r="I151" s="183"/>
      <c r="J151" s="184">
        <f>ROUND(I151*H151,2)</f>
        <v>0</v>
      </c>
      <c r="K151" s="185"/>
      <c r="L151" s="38"/>
      <c r="M151" s="186" t="s">
        <v>1</v>
      </c>
      <c r="N151" s="187" t="s">
        <v>41</v>
      </c>
      <c r="O151" s="70"/>
      <c r="P151" s="188">
        <f>O151*H151</f>
        <v>0</v>
      </c>
      <c r="Q151" s="188">
        <v>0</v>
      </c>
      <c r="R151" s="188">
        <f>Q151*H151</f>
        <v>0</v>
      </c>
      <c r="S151" s="188">
        <v>0</v>
      </c>
      <c r="T151" s="18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0" t="s">
        <v>129</v>
      </c>
      <c r="AT151" s="190" t="s">
        <v>125</v>
      </c>
      <c r="AU151" s="190" t="s">
        <v>86</v>
      </c>
      <c r="AY151" s="16" t="s">
        <v>124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6" t="s">
        <v>84</v>
      </c>
      <c r="BK151" s="191">
        <f>ROUND(I151*H151,2)</f>
        <v>0</v>
      </c>
      <c r="BL151" s="16" t="s">
        <v>129</v>
      </c>
      <c r="BM151" s="190" t="s">
        <v>153</v>
      </c>
    </row>
    <row r="152" spans="1:47" s="2" customFormat="1" ht="19.2">
      <c r="A152" s="33"/>
      <c r="B152" s="34"/>
      <c r="C152" s="35"/>
      <c r="D152" s="192" t="s">
        <v>130</v>
      </c>
      <c r="E152" s="35"/>
      <c r="F152" s="193" t="s">
        <v>224</v>
      </c>
      <c r="G152" s="35"/>
      <c r="H152" s="35"/>
      <c r="I152" s="194"/>
      <c r="J152" s="35"/>
      <c r="K152" s="35"/>
      <c r="L152" s="38"/>
      <c r="M152" s="195"/>
      <c r="N152" s="196"/>
      <c r="O152" s="70"/>
      <c r="P152" s="70"/>
      <c r="Q152" s="70"/>
      <c r="R152" s="70"/>
      <c r="S152" s="70"/>
      <c r="T152" s="71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130</v>
      </c>
      <c r="AU152" s="16" t="s">
        <v>86</v>
      </c>
    </row>
    <row r="153" spans="2:51" s="13" customFormat="1" ht="10.2">
      <c r="B153" s="210"/>
      <c r="C153" s="211"/>
      <c r="D153" s="192" t="s">
        <v>210</v>
      </c>
      <c r="E153" s="212" t="s">
        <v>1</v>
      </c>
      <c r="F153" s="213" t="s">
        <v>344</v>
      </c>
      <c r="G153" s="211"/>
      <c r="H153" s="214">
        <v>47.65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210</v>
      </c>
      <c r="AU153" s="220" t="s">
        <v>86</v>
      </c>
      <c r="AV153" s="13" t="s">
        <v>86</v>
      </c>
      <c r="AW153" s="13" t="s">
        <v>33</v>
      </c>
      <c r="AX153" s="13" t="s">
        <v>76</v>
      </c>
      <c r="AY153" s="220" t="s">
        <v>124</v>
      </c>
    </row>
    <row r="154" spans="2:51" s="13" customFormat="1" ht="10.2">
      <c r="B154" s="210"/>
      <c r="C154" s="211"/>
      <c r="D154" s="192" t="s">
        <v>210</v>
      </c>
      <c r="E154" s="212" t="s">
        <v>1</v>
      </c>
      <c r="F154" s="213" t="s">
        <v>212</v>
      </c>
      <c r="G154" s="211"/>
      <c r="H154" s="214">
        <v>40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210</v>
      </c>
      <c r="AU154" s="220" t="s">
        <v>86</v>
      </c>
      <c r="AV154" s="13" t="s">
        <v>86</v>
      </c>
      <c r="AW154" s="13" t="s">
        <v>33</v>
      </c>
      <c r="AX154" s="13" t="s">
        <v>76</v>
      </c>
      <c r="AY154" s="220" t="s">
        <v>124</v>
      </c>
    </row>
    <row r="155" spans="2:51" s="13" customFormat="1" ht="10.2">
      <c r="B155" s="210"/>
      <c r="C155" s="211"/>
      <c r="D155" s="192" t="s">
        <v>210</v>
      </c>
      <c r="E155" s="212" t="s">
        <v>1</v>
      </c>
      <c r="F155" s="213" t="s">
        <v>345</v>
      </c>
      <c r="G155" s="211"/>
      <c r="H155" s="214">
        <v>27.15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210</v>
      </c>
      <c r="AU155" s="220" t="s">
        <v>86</v>
      </c>
      <c r="AV155" s="13" t="s">
        <v>86</v>
      </c>
      <c r="AW155" s="13" t="s">
        <v>33</v>
      </c>
      <c r="AX155" s="13" t="s">
        <v>76</v>
      </c>
      <c r="AY155" s="220" t="s">
        <v>124</v>
      </c>
    </row>
    <row r="156" spans="2:51" s="14" customFormat="1" ht="10.2">
      <c r="B156" s="221"/>
      <c r="C156" s="222"/>
      <c r="D156" s="192" t="s">
        <v>210</v>
      </c>
      <c r="E156" s="223" t="s">
        <v>1</v>
      </c>
      <c r="F156" s="224" t="s">
        <v>213</v>
      </c>
      <c r="G156" s="222"/>
      <c r="H156" s="225">
        <v>114.80000000000001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210</v>
      </c>
      <c r="AU156" s="231" t="s">
        <v>86</v>
      </c>
      <c r="AV156" s="14" t="s">
        <v>129</v>
      </c>
      <c r="AW156" s="14" t="s">
        <v>33</v>
      </c>
      <c r="AX156" s="14" t="s">
        <v>76</v>
      </c>
      <c r="AY156" s="231" t="s">
        <v>124</v>
      </c>
    </row>
    <row r="157" spans="2:51" s="13" customFormat="1" ht="10.2">
      <c r="B157" s="210"/>
      <c r="C157" s="211"/>
      <c r="D157" s="192" t="s">
        <v>210</v>
      </c>
      <c r="E157" s="212" t="s">
        <v>1</v>
      </c>
      <c r="F157" s="213" t="s">
        <v>347</v>
      </c>
      <c r="G157" s="211"/>
      <c r="H157" s="214">
        <v>229.6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210</v>
      </c>
      <c r="AU157" s="220" t="s">
        <v>86</v>
      </c>
      <c r="AV157" s="13" t="s">
        <v>86</v>
      </c>
      <c r="AW157" s="13" t="s">
        <v>33</v>
      </c>
      <c r="AX157" s="13" t="s">
        <v>76</v>
      </c>
      <c r="AY157" s="220" t="s">
        <v>124</v>
      </c>
    </row>
    <row r="158" spans="2:51" s="14" customFormat="1" ht="10.2">
      <c r="B158" s="221"/>
      <c r="C158" s="222"/>
      <c r="D158" s="192" t="s">
        <v>210</v>
      </c>
      <c r="E158" s="223" t="s">
        <v>1</v>
      </c>
      <c r="F158" s="224" t="s">
        <v>213</v>
      </c>
      <c r="G158" s="222"/>
      <c r="H158" s="225">
        <v>229.6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210</v>
      </c>
      <c r="AU158" s="231" t="s">
        <v>86</v>
      </c>
      <c r="AV158" s="14" t="s">
        <v>129</v>
      </c>
      <c r="AW158" s="14" t="s">
        <v>33</v>
      </c>
      <c r="AX158" s="14" t="s">
        <v>84</v>
      </c>
      <c r="AY158" s="231" t="s">
        <v>124</v>
      </c>
    </row>
    <row r="159" spans="1:65" s="2" customFormat="1" ht="24.15" customHeight="1">
      <c r="A159" s="33"/>
      <c r="B159" s="34"/>
      <c r="C159" s="178" t="s">
        <v>142</v>
      </c>
      <c r="D159" s="178" t="s">
        <v>125</v>
      </c>
      <c r="E159" s="179" t="s">
        <v>226</v>
      </c>
      <c r="F159" s="180" t="s">
        <v>227</v>
      </c>
      <c r="G159" s="181" t="s">
        <v>209</v>
      </c>
      <c r="H159" s="182">
        <v>114.8</v>
      </c>
      <c r="I159" s="183"/>
      <c r="J159" s="184">
        <f>ROUND(I159*H159,2)</f>
        <v>0</v>
      </c>
      <c r="K159" s="185"/>
      <c r="L159" s="38"/>
      <c r="M159" s="186" t="s">
        <v>1</v>
      </c>
      <c r="N159" s="187" t="s">
        <v>41</v>
      </c>
      <c r="O159" s="70"/>
      <c r="P159" s="188">
        <f>O159*H159</f>
        <v>0</v>
      </c>
      <c r="Q159" s="188">
        <v>0</v>
      </c>
      <c r="R159" s="188">
        <f>Q159*H159</f>
        <v>0</v>
      </c>
      <c r="S159" s="188">
        <v>0</v>
      </c>
      <c r="T159" s="18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0" t="s">
        <v>129</v>
      </c>
      <c r="AT159" s="190" t="s">
        <v>125</v>
      </c>
      <c r="AU159" s="190" t="s">
        <v>86</v>
      </c>
      <c r="AY159" s="16" t="s">
        <v>124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16" t="s">
        <v>84</v>
      </c>
      <c r="BK159" s="191">
        <f>ROUND(I159*H159,2)</f>
        <v>0</v>
      </c>
      <c r="BL159" s="16" t="s">
        <v>129</v>
      </c>
      <c r="BM159" s="190" t="s">
        <v>157</v>
      </c>
    </row>
    <row r="160" spans="1:47" s="2" customFormat="1" ht="19.2">
      <c r="A160" s="33"/>
      <c r="B160" s="34"/>
      <c r="C160" s="35"/>
      <c r="D160" s="192" t="s">
        <v>130</v>
      </c>
      <c r="E160" s="35"/>
      <c r="F160" s="193" t="s">
        <v>224</v>
      </c>
      <c r="G160" s="35"/>
      <c r="H160" s="35"/>
      <c r="I160" s="194"/>
      <c r="J160" s="35"/>
      <c r="K160" s="35"/>
      <c r="L160" s="38"/>
      <c r="M160" s="195"/>
      <c r="N160" s="196"/>
      <c r="O160" s="70"/>
      <c r="P160" s="70"/>
      <c r="Q160" s="70"/>
      <c r="R160" s="70"/>
      <c r="S160" s="70"/>
      <c r="T160" s="71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130</v>
      </c>
      <c r="AU160" s="16" t="s">
        <v>86</v>
      </c>
    </row>
    <row r="161" spans="2:51" s="13" customFormat="1" ht="10.2">
      <c r="B161" s="210"/>
      <c r="C161" s="211"/>
      <c r="D161" s="192" t="s">
        <v>210</v>
      </c>
      <c r="E161" s="212" t="s">
        <v>1</v>
      </c>
      <c r="F161" s="213" t="s">
        <v>344</v>
      </c>
      <c r="G161" s="211"/>
      <c r="H161" s="214">
        <v>47.65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210</v>
      </c>
      <c r="AU161" s="220" t="s">
        <v>86</v>
      </c>
      <c r="AV161" s="13" t="s">
        <v>86</v>
      </c>
      <c r="AW161" s="13" t="s">
        <v>33</v>
      </c>
      <c r="AX161" s="13" t="s">
        <v>76</v>
      </c>
      <c r="AY161" s="220" t="s">
        <v>124</v>
      </c>
    </row>
    <row r="162" spans="2:51" s="13" customFormat="1" ht="10.2">
      <c r="B162" s="210"/>
      <c r="C162" s="211"/>
      <c r="D162" s="192" t="s">
        <v>210</v>
      </c>
      <c r="E162" s="212" t="s">
        <v>1</v>
      </c>
      <c r="F162" s="213" t="s">
        <v>212</v>
      </c>
      <c r="G162" s="211"/>
      <c r="H162" s="214">
        <v>40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210</v>
      </c>
      <c r="AU162" s="220" t="s">
        <v>86</v>
      </c>
      <c r="AV162" s="13" t="s">
        <v>86</v>
      </c>
      <c r="AW162" s="13" t="s">
        <v>33</v>
      </c>
      <c r="AX162" s="13" t="s">
        <v>76</v>
      </c>
      <c r="AY162" s="220" t="s">
        <v>124</v>
      </c>
    </row>
    <row r="163" spans="2:51" s="13" customFormat="1" ht="10.2">
      <c r="B163" s="210"/>
      <c r="C163" s="211"/>
      <c r="D163" s="192" t="s">
        <v>210</v>
      </c>
      <c r="E163" s="212" t="s">
        <v>1</v>
      </c>
      <c r="F163" s="213" t="s">
        <v>345</v>
      </c>
      <c r="G163" s="211"/>
      <c r="H163" s="214">
        <v>27.15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210</v>
      </c>
      <c r="AU163" s="220" t="s">
        <v>86</v>
      </c>
      <c r="AV163" s="13" t="s">
        <v>86</v>
      </c>
      <c r="AW163" s="13" t="s">
        <v>33</v>
      </c>
      <c r="AX163" s="13" t="s">
        <v>76</v>
      </c>
      <c r="AY163" s="220" t="s">
        <v>124</v>
      </c>
    </row>
    <row r="164" spans="2:51" s="14" customFormat="1" ht="10.2">
      <c r="B164" s="221"/>
      <c r="C164" s="222"/>
      <c r="D164" s="192" t="s">
        <v>210</v>
      </c>
      <c r="E164" s="223" t="s">
        <v>1</v>
      </c>
      <c r="F164" s="224" t="s">
        <v>213</v>
      </c>
      <c r="G164" s="222"/>
      <c r="H164" s="225">
        <v>114.80000000000001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210</v>
      </c>
      <c r="AU164" s="231" t="s">
        <v>86</v>
      </c>
      <c r="AV164" s="14" t="s">
        <v>129</v>
      </c>
      <c r="AW164" s="14" t="s">
        <v>33</v>
      </c>
      <c r="AX164" s="14" t="s">
        <v>84</v>
      </c>
      <c r="AY164" s="231" t="s">
        <v>124</v>
      </c>
    </row>
    <row r="165" spans="1:65" s="2" customFormat="1" ht="24.15" customHeight="1">
      <c r="A165" s="33"/>
      <c r="B165" s="34"/>
      <c r="C165" s="178" t="s">
        <v>159</v>
      </c>
      <c r="D165" s="178" t="s">
        <v>125</v>
      </c>
      <c r="E165" s="179" t="s">
        <v>230</v>
      </c>
      <c r="F165" s="180" t="s">
        <v>231</v>
      </c>
      <c r="G165" s="181" t="s">
        <v>232</v>
      </c>
      <c r="H165" s="182">
        <v>241.08</v>
      </c>
      <c r="I165" s="183"/>
      <c r="J165" s="184">
        <f>ROUND(I165*H165,2)</f>
        <v>0</v>
      </c>
      <c r="K165" s="185"/>
      <c r="L165" s="38"/>
      <c r="M165" s="186" t="s">
        <v>1</v>
      </c>
      <c r="N165" s="187" t="s">
        <v>41</v>
      </c>
      <c r="O165" s="70"/>
      <c r="P165" s="188">
        <f>O165*H165</f>
        <v>0</v>
      </c>
      <c r="Q165" s="188">
        <v>0</v>
      </c>
      <c r="R165" s="188">
        <f>Q165*H165</f>
        <v>0</v>
      </c>
      <c r="S165" s="188">
        <v>0</v>
      </c>
      <c r="T165" s="18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0" t="s">
        <v>129</v>
      </c>
      <c r="AT165" s="190" t="s">
        <v>125</v>
      </c>
      <c r="AU165" s="190" t="s">
        <v>86</v>
      </c>
      <c r="AY165" s="16" t="s">
        <v>124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16" t="s">
        <v>84</v>
      </c>
      <c r="BK165" s="191">
        <f>ROUND(I165*H165,2)</f>
        <v>0</v>
      </c>
      <c r="BL165" s="16" t="s">
        <v>129</v>
      </c>
      <c r="BM165" s="190" t="s">
        <v>162</v>
      </c>
    </row>
    <row r="166" spans="2:51" s="13" customFormat="1" ht="10.2">
      <c r="B166" s="210"/>
      <c r="C166" s="211"/>
      <c r="D166" s="192" t="s">
        <v>210</v>
      </c>
      <c r="E166" s="212" t="s">
        <v>1</v>
      </c>
      <c r="F166" s="213" t="s">
        <v>344</v>
      </c>
      <c r="G166" s="211"/>
      <c r="H166" s="214">
        <v>47.65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210</v>
      </c>
      <c r="AU166" s="220" t="s">
        <v>86</v>
      </c>
      <c r="AV166" s="13" t="s">
        <v>86</v>
      </c>
      <c r="AW166" s="13" t="s">
        <v>33</v>
      </c>
      <c r="AX166" s="13" t="s">
        <v>76</v>
      </c>
      <c r="AY166" s="220" t="s">
        <v>124</v>
      </c>
    </row>
    <row r="167" spans="2:51" s="13" customFormat="1" ht="10.2">
      <c r="B167" s="210"/>
      <c r="C167" s="211"/>
      <c r="D167" s="192" t="s">
        <v>210</v>
      </c>
      <c r="E167" s="212" t="s">
        <v>1</v>
      </c>
      <c r="F167" s="213" t="s">
        <v>212</v>
      </c>
      <c r="G167" s="211"/>
      <c r="H167" s="214">
        <v>40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210</v>
      </c>
      <c r="AU167" s="220" t="s">
        <v>86</v>
      </c>
      <c r="AV167" s="13" t="s">
        <v>86</v>
      </c>
      <c r="AW167" s="13" t="s">
        <v>33</v>
      </c>
      <c r="AX167" s="13" t="s">
        <v>76</v>
      </c>
      <c r="AY167" s="220" t="s">
        <v>124</v>
      </c>
    </row>
    <row r="168" spans="2:51" s="13" customFormat="1" ht="10.2">
      <c r="B168" s="210"/>
      <c r="C168" s="211"/>
      <c r="D168" s="192" t="s">
        <v>210</v>
      </c>
      <c r="E168" s="212" t="s">
        <v>1</v>
      </c>
      <c r="F168" s="213" t="s">
        <v>345</v>
      </c>
      <c r="G168" s="211"/>
      <c r="H168" s="214">
        <v>27.15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210</v>
      </c>
      <c r="AU168" s="220" t="s">
        <v>86</v>
      </c>
      <c r="AV168" s="13" t="s">
        <v>86</v>
      </c>
      <c r="AW168" s="13" t="s">
        <v>33</v>
      </c>
      <c r="AX168" s="13" t="s">
        <v>76</v>
      </c>
      <c r="AY168" s="220" t="s">
        <v>124</v>
      </c>
    </row>
    <row r="169" spans="2:51" s="14" customFormat="1" ht="10.2">
      <c r="B169" s="221"/>
      <c r="C169" s="222"/>
      <c r="D169" s="192" t="s">
        <v>210</v>
      </c>
      <c r="E169" s="223" t="s">
        <v>1</v>
      </c>
      <c r="F169" s="224" t="s">
        <v>213</v>
      </c>
      <c r="G169" s="222"/>
      <c r="H169" s="225">
        <v>114.80000000000001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210</v>
      </c>
      <c r="AU169" s="231" t="s">
        <v>86</v>
      </c>
      <c r="AV169" s="14" t="s">
        <v>129</v>
      </c>
      <c r="AW169" s="14" t="s">
        <v>33</v>
      </c>
      <c r="AX169" s="14" t="s">
        <v>76</v>
      </c>
      <c r="AY169" s="231" t="s">
        <v>124</v>
      </c>
    </row>
    <row r="170" spans="2:51" s="13" customFormat="1" ht="10.2">
      <c r="B170" s="210"/>
      <c r="C170" s="211"/>
      <c r="D170" s="192" t="s">
        <v>210</v>
      </c>
      <c r="E170" s="212" t="s">
        <v>1</v>
      </c>
      <c r="F170" s="213" t="s">
        <v>348</v>
      </c>
      <c r="G170" s="211"/>
      <c r="H170" s="214">
        <v>241.08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210</v>
      </c>
      <c r="AU170" s="220" t="s">
        <v>86</v>
      </c>
      <c r="AV170" s="13" t="s">
        <v>86</v>
      </c>
      <c r="AW170" s="13" t="s">
        <v>33</v>
      </c>
      <c r="AX170" s="13" t="s">
        <v>76</v>
      </c>
      <c r="AY170" s="220" t="s">
        <v>124</v>
      </c>
    </row>
    <row r="171" spans="2:51" s="14" customFormat="1" ht="10.2">
      <c r="B171" s="221"/>
      <c r="C171" s="222"/>
      <c r="D171" s="192" t="s">
        <v>210</v>
      </c>
      <c r="E171" s="223" t="s">
        <v>1</v>
      </c>
      <c r="F171" s="224" t="s">
        <v>213</v>
      </c>
      <c r="G171" s="222"/>
      <c r="H171" s="225">
        <v>241.08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210</v>
      </c>
      <c r="AU171" s="231" t="s">
        <v>86</v>
      </c>
      <c r="AV171" s="14" t="s">
        <v>129</v>
      </c>
      <c r="AW171" s="14" t="s">
        <v>33</v>
      </c>
      <c r="AX171" s="14" t="s">
        <v>84</v>
      </c>
      <c r="AY171" s="231" t="s">
        <v>124</v>
      </c>
    </row>
    <row r="172" spans="1:65" s="2" customFormat="1" ht="24.15" customHeight="1">
      <c r="A172" s="33"/>
      <c r="B172" s="34"/>
      <c r="C172" s="178" t="s">
        <v>146</v>
      </c>
      <c r="D172" s="178" t="s">
        <v>125</v>
      </c>
      <c r="E172" s="179" t="s">
        <v>228</v>
      </c>
      <c r="F172" s="180" t="s">
        <v>229</v>
      </c>
      <c r="G172" s="181" t="s">
        <v>209</v>
      </c>
      <c r="H172" s="182">
        <v>114.8</v>
      </c>
      <c r="I172" s="183"/>
      <c r="J172" s="184">
        <f>ROUND(I172*H172,2)</f>
        <v>0</v>
      </c>
      <c r="K172" s="185"/>
      <c r="L172" s="38"/>
      <c r="M172" s="186" t="s">
        <v>1</v>
      </c>
      <c r="N172" s="187" t="s">
        <v>41</v>
      </c>
      <c r="O172" s="70"/>
      <c r="P172" s="188">
        <f>O172*H172</f>
        <v>0</v>
      </c>
      <c r="Q172" s="188">
        <v>0</v>
      </c>
      <c r="R172" s="188">
        <f>Q172*H172</f>
        <v>0</v>
      </c>
      <c r="S172" s="188">
        <v>0</v>
      </c>
      <c r="T172" s="18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0" t="s">
        <v>129</v>
      </c>
      <c r="AT172" s="190" t="s">
        <v>125</v>
      </c>
      <c r="AU172" s="190" t="s">
        <v>86</v>
      </c>
      <c r="AY172" s="16" t="s">
        <v>124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16" t="s">
        <v>84</v>
      </c>
      <c r="BK172" s="191">
        <f>ROUND(I172*H172,2)</f>
        <v>0</v>
      </c>
      <c r="BL172" s="16" t="s">
        <v>129</v>
      </c>
      <c r="BM172" s="190" t="s">
        <v>166</v>
      </c>
    </row>
    <row r="173" spans="2:51" s="13" customFormat="1" ht="10.2">
      <c r="B173" s="210"/>
      <c r="C173" s="211"/>
      <c r="D173" s="192" t="s">
        <v>210</v>
      </c>
      <c r="E173" s="212" t="s">
        <v>1</v>
      </c>
      <c r="F173" s="213" t="s">
        <v>344</v>
      </c>
      <c r="G173" s="211"/>
      <c r="H173" s="214">
        <v>47.65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210</v>
      </c>
      <c r="AU173" s="220" t="s">
        <v>86</v>
      </c>
      <c r="AV173" s="13" t="s">
        <v>86</v>
      </c>
      <c r="AW173" s="13" t="s">
        <v>33</v>
      </c>
      <c r="AX173" s="13" t="s">
        <v>76</v>
      </c>
      <c r="AY173" s="220" t="s">
        <v>124</v>
      </c>
    </row>
    <row r="174" spans="2:51" s="13" customFormat="1" ht="10.2">
      <c r="B174" s="210"/>
      <c r="C174" s="211"/>
      <c r="D174" s="192" t="s">
        <v>210</v>
      </c>
      <c r="E174" s="212" t="s">
        <v>1</v>
      </c>
      <c r="F174" s="213" t="s">
        <v>212</v>
      </c>
      <c r="G174" s="211"/>
      <c r="H174" s="214">
        <v>40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210</v>
      </c>
      <c r="AU174" s="220" t="s">
        <v>86</v>
      </c>
      <c r="AV174" s="13" t="s">
        <v>86</v>
      </c>
      <c r="AW174" s="13" t="s">
        <v>33</v>
      </c>
      <c r="AX174" s="13" t="s">
        <v>76</v>
      </c>
      <c r="AY174" s="220" t="s">
        <v>124</v>
      </c>
    </row>
    <row r="175" spans="2:51" s="13" customFormat="1" ht="10.2">
      <c r="B175" s="210"/>
      <c r="C175" s="211"/>
      <c r="D175" s="192" t="s">
        <v>210</v>
      </c>
      <c r="E175" s="212" t="s">
        <v>1</v>
      </c>
      <c r="F175" s="213" t="s">
        <v>345</v>
      </c>
      <c r="G175" s="211"/>
      <c r="H175" s="214">
        <v>27.15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210</v>
      </c>
      <c r="AU175" s="220" t="s">
        <v>86</v>
      </c>
      <c r="AV175" s="13" t="s">
        <v>86</v>
      </c>
      <c r="AW175" s="13" t="s">
        <v>33</v>
      </c>
      <c r="AX175" s="13" t="s">
        <v>76</v>
      </c>
      <c r="AY175" s="220" t="s">
        <v>124</v>
      </c>
    </row>
    <row r="176" spans="2:51" s="14" customFormat="1" ht="10.2">
      <c r="B176" s="221"/>
      <c r="C176" s="222"/>
      <c r="D176" s="192" t="s">
        <v>210</v>
      </c>
      <c r="E176" s="223" t="s">
        <v>1</v>
      </c>
      <c r="F176" s="224" t="s">
        <v>213</v>
      </c>
      <c r="G176" s="222"/>
      <c r="H176" s="225">
        <v>114.80000000000001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210</v>
      </c>
      <c r="AU176" s="231" t="s">
        <v>86</v>
      </c>
      <c r="AV176" s="14" t="s">
        <v>129</v>
      </c>
      <c r="AW176" s="14" t="s">
        <v>33</v>
      </c>
      <c r="AX176" s="14" t="s">
        <v>84</v>
      </c>
      <c r="AY176" s="231" t="s">
        <v>124</v>
      </c>
    </row>
    <row r="177" spans="1:65" s="2" customFormat="1" ht="24.15" customHeight="1">
      <c r="A177" s="33"/>
      <c r="B177" s="34"/>
      <c r="C177" s="178" t="s">
        <v>96</v>
      </c>
      <c r="D177" s="178" t="s">
        <v>125</v>
      </c>
      <c r="E177" s="179" t="s">
        <v>234</v>
      </c>
      <c r="F177" s="180" t="s">
        <v>235</v>
      </c>
      <c r="G177" s="181" t="s">
        <v>236</v>
      </c>
      <c r="H177" s="182">
        <v>95.3</v>
      </c>
      <c r="I177" s="183"/>
      <c r="J177" s="184">
        <f>ROUND(I177*H177,2)</f>
        <v>0</v>
      </c>
      <c r="K177" s="185"/>
      <c r="L177" s="38"/>
      <c r="M177" s="186" t="s">
        <v>1</v>
      </c>
      <c r="N177" s="187" t="s">
        <v>41</v>
      </c>
      <c r="O177" s="70"/>
      <c r="P177" s="188">
        <f>O177*H177</f>
        <v>0</v>
      </c>
      <c r="Q177" s="188">
        <v>0</v>
      </c>
      <c r="R177" s="188">
        <f>Q177*H177</f>
        <v>0</v>
      </c>
      <c r="S177" s="188">
        <v>0</v>
      </c>
      <c r="T177" s="18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0" t="s">
        <v>129</v>
      </c>
      <c r="AT177" s="190" t="s">
        <v>125</v>
      </c>
      <c r="AU177" s="190" t="s">
        <v>86</v>
      </c>
      <c r="AY177" s="16" t="s">
        <v>124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16" t="s">
        <v>84</v>
      </c>
      <c r="BK177" s="191">
        <f>ROUND(I177*H177,2)</f>
        <v>0</v>
      </c>
      <c r="BL177" s="16" t="s">
        <v>129</v>
      </c>
      <c r="BM177" s="190" t="s">
        <v>170</v>
      </c>
    </row>
    <row r="178" spans="2:51" s="13" customFormat="1" ht="10.2">
      <c r="B178" s="210"/>
      <c r="C178" s="211"/>
      <c r="D178" s="192" t="s">
        <v>210</v>
      </c>
      <c r="E178" s="212" t="s">
        <v>1</v>
      </c>
      <c r="F178" s="213" t="s">
        <v>349</v>
      </c>
      <c r="G178" s="211"/>
      <c r="H178" s="214">
        <v>95.3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210</v>
      </c>
      <c r="AU178" s="220" t="s">
        <v>86</v>
      </c>
      <c r="AV178" s="13" t="s">
        <v>86</v>
      </c>
      <c r="AW178" s="13" t="s">
        <v>33</v>
      </c>
      <c r="AX178" s="13" t="s">
        <v>76</v>
      </c>
      <c r="AY178" s="220" t="s">
        <v>124</v>
      </c>
    </row>
    <row r="179" spans="2:51" s="14" customFormat="1" ht="10.2">
      <c r="B179" s="221"/>
      <c r="C179" s="222"/>
      <c r="D179" s="192" t="s">
        <v>210</v>
      </c>
      <c r="E179" s="223" t="s">
        <v>1</v>
      </c>
      <c r="F179" s="224" t="s">
        <v>213</v>
      </c>
      <c r="G179" s="222"/>
      <c r="H179" s="225">
        <v>95.3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210</v>
      </c>
      <c r="AU179" s="231" t="s">
        <v>86</v>
      </c>
      <c r="AV179" s="14" t="s">
        <v>129</v>
      </c>
      <c r="AW179" s="14" t="s">
        <v>33</v>
      </c>
      <c r="AX179" s="14" t="s">
        <v>84</v>
      </c>
      <c r="AY179" s="231" t="s">
        <v>124</v>
      </c>
    </row>
    <row r="180" spans="2:63" s="11" customFormat="1" ht="22.8" customHeight="1">
      <c r="B180" s="164"/>
      <c r="C180" s="165"/>
      <c r="D180" s="166" t="s">
        <v>75</v>
      </c>
      <c r="E180" s="208" t="s">
        <v>135</v>
      </c>
      <c r="F180" s="208" t="s">
        <v>350</v>
      </c>
      <c r="G180" s="165"/>
      <c r="H180" s="165"/>
      <c r="I180" s="168"/>
      <c r="J180" s="209">
        <f>BK180</f>
        <v>0</v>
      </c>
      <c r="K180" s="165"/>
      <c r="L180" s="170"/>
      <c r="M180" s="171"/>
      <c r="N180" s="172"/>
      <c r="O180" s="172"/>
      <c r="P180" s="173">
        <f>SUM(P181:P183)</f>
        <v>0</v>
      </c>
      <c r="Q180" s="172"/>
      <c r="R180" s="173">
        <f>SUM(R181:R183)</f>
        <v>0</v>
      </c>
      <c r="S180" s="172"/>
      <c r="T180" s="174">
        <f>SUM(T181:T183)</f>
        <v>0</v>
      </c>
      <c r="AR180" s="175" t="s">
        <v>84</v>
      </c>
      <c r="AT180" s="176" t="s">
        <v>75</v>
      </c>
      <c r="AU180" s="176" t="s">
        <v>84</v>
      </c>
      <c r="AY180" s="175" t="s">
        <v>124</v>
      </c>
      <c r="BK180" s="177">
        <f>SUM(BK181:BK183)</f>
        <v>0</v>
      </c>
    </row>
    <row r="181" spans="1:65" s="2" customFormat="1" ht="44.25" customHeight="1">
      <c r="A181" s="33"/>
      <c r="B181" s="34"/>
      <c r="C181" s="178" t="s">
        <v>8</v>
      </c>
      <c r="D181" s="178" t="s">
        <v>125</v>
      </c>
      <c r="E181" s="179" t="s">
        <v>351</v>
      </c>
      <c r="F181" s="180" t="s">
        <v>352</v>
      </c>
      <c r="G181" s="181" t="s">
        <v>209</v>
      </c>
      <c r="H181" s="182">
        <v>8.84</v>
      </c>
      <c r="I181" s="183"/>
      <c r="J181" s="184">
        <f>ROUND(I181*H181,2)</f>
        <v>0</v>
      </c>
      <c r="K181" s="185"/>
      <c r="L181" s="38"/>
      <c r="M181" s="186" t="s">
        <v>1</v>
      </c>
      <c r="N181" s="187" t="s">
        <v>41</v>
      </c>
      <c r="O181" s="70"/>
      <c r="P181" s="188">
        <f>O181*H181</f>
        <v>0</v>
      </c>
      <c r="Q181" s="188">
        <v>0</v>
      </c>
      <c r="R181" s="188">
        <f>Q181*H181</f>
        <v>0</v>
      </c>
      <c r="S181" s="188">
        <v>0</v>
      </c>
      <c r="T181" s="189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0" t="s">
        <v>129</v>
      </c>
      <c r="AT181" s="190" t="s">
        <v>125</v>
      </c>
      <c r="AU181" s="190" t="s">
        <v>86</v>
      </c>
      <c r="AY181" s="16" t="s">
        <v>124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16" t="s">
        <v>84</v>
      </c>
      <c r="BK181" s="191">
        <f>ROUND(I181*H181,2)</f>
        <v>0</v>
      </c>
      <c r="BL181" s="16" t="s">
        <v>129</v>
      </c>
      <c r="BM181" s="190" t="s">
        <v>174</v>
      </c>
    </row>
    <row r="182" spans="2:51" s="13" customFormat="1" ht="10.2">
      <c r="B182" s="210"/>
      <c r="C182" s="211"/>
      <c r="D182" s="192" t="s">
        <v>210</v>
      </c>
      <c r="E182" s="212" t="s">
        <v>1</v>
      </c>
      <c r="F182" s="213" t="s">
        <v>353</v>
      </c>
      <c r="G182" s="211"/>
      <c r="H182" s="214">
        <v>8.84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210</v>
      </c>
      <c r="AU182" s="220" t="s">
        <v>86</v>
      </c>
      <c r="AV182" s="13" t="s">
        <v>86</v>
      </c>
      <c r="AW182" s="13" t="s">
        <v>33</v>
      </c>
      <c r="AX182" s="13" t="s">
        <v>76</v>
      </c>
      <c r="AY182" s="220" t="s">
        <v>124</v>
      </c>
    </row>
    <row r="183" spans="2:51" s="14" customFormat="1" ht="10.2">
      <c r="B183" s="221"/>
      <c r="C183" s="222"/>
      <c r="D183" s="192" t="s">
        <v>210</v>
      </c>
      <c r="E183" s="223" t="s">
        <v>1</v>
      </c>
      <c r="F183" s="224" t="s">
        <v>213</v>
      </c>
      <c r="G183" s="222"/>
      <c r="H183" s="225">
        <v>8.84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210</v>
      </c>
      <c r="AU183" s="231" t="s">
        <v>86</v>
      </c>
      <c r="AV183" s="14" t="s">
        <v>129</v>
      </c>
      <c r="AW183" s="14" t="s">
        <v>33</v>
      </c>
      <c r="AX183" s="14" t="s">
        <v>84</v>
      </c>
      <c r="AY183" s="231" t="s">
        <v>124</v>
      </c>
    </row>
    <row r="184" spans="2:63" s="11" customFormat="1" ht="22.8" customHeight="1">
      <c r="B184" s="164"/>
      <c r="C184" s="165"/>
      <c r="D184" s="166" t="s">
        <v>75</v>
      </c>
      <c r="E184" s="208" t="s">
        <v>129</v>
      </c>
      <c r="F184" s="208" t="s">
        <v>238</v>
      </c>
      <c r="G184" s="165"/>
      <c r="H184" s="165"/>
      <c r="I184" s="168"/>
      <c r="J184" s="209">
        <f>BK184</f>
        <v>0</v>
      </c>
      <c r="K184" s="165"/>
      <c r="L184" s="170"/>
      <c r="M184" s="171"/>
      <c r="N184" s="172"/>
      <c r="O184" s="172"/>
      <c r="P184" s="173">
        <f>SUM(P185:P211)</f>
        <v>0</v>
      </c>
      <c r="Q184" s="172"/>
      <c r="R184" s="173">
        <f>SUM(R185:R211)</f>
        <v>0</v>
      </c>
      <c r="S184" s="172"/>
      <c r="T184" s="174">
        <f>SUM(T185:T211)</f>
        <v>0</v>
      </c>
      <c r="AR184" s="175" t="s">
        <v>84</v>
      </c>
      <c r="AT184" s="176" t="s">
        <v>75</v>
      </c>
      <c r="AU184" s="176" t="s">
        <v>84</v>
      </c>
      <c r="AY184" s="175" t="s">
        <v>124</v>
      </c>
      <c r="BK184" s="177">
        <f>SUM(BK185:BK211)</f>
        <v>0</v>
      </c>
    </row>
    <row r="185" spans="1:65" s="2" customFormat="1" ht="21.75" customHeight="1">
      <c r="A185" s="33"/>
      <c r="B185" s="34"/>
      <c r="C185" s="178" t="s">
        <v>176</v>
      </c>
      <c r="D185" s="178" t="s">
        <v>125</v>
      </c>
      <c r="E185" s="179" t="s">
        <v>288</v>
      </c>
      <c r="F185" s="180" t="s">
        <v>289</v>
      </c>
      <c r="G185" s="181" t="s">
        <v>236</v>
      </c>
      <c r="H185" s="182">
        <v>15.6</v>
      </c>
      <c r="I185" s="183"/>
      <c r="J185" s="184">
        <f>ROUND(I185*H185,2)</f>
        <v>0</v>
      </c>
      <c r="K185" s="185"/>
      <c r="L185" s="38"/>
      <c r="M185" s="186" t="s">
        <v>1</v>
      </c>
      <c r="N185" s="187" t="s">
        <v>41</v>
      </c>
      <c r="O185" s="70"/>
      <c r="P185" s="188">
        <f>O185*H185</f>
        <v>0</v>
      </c>
      <c r="Q185" s="188">
        <v>0</v>
      </c>
      <c r="R185" s="188">
        <f>Q185*H185</f>
        <v>0</v>
      </c>
      <c r="S185" s="188">
        <v>0</v>
      </c>
      <c r="T185" s="18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0" t="s">
        <v>129</v>
      </c>
      <c r="AT185" s="190" t="s">
        <v>125</v>
      </c>
      <c r="AU185" s="190" t="s">
        <v>86</v>
      </c>
      <c r="AY185" s="16" t="s">
        <v>124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16" t="s">
        <v>84</v>
      </c>
      <c r="BK185" s="191">
        <f>ROUND(I185*H185,2)</f>
        <v>0</v>
      </c>
      <c r="BL185" s="16" t="s">
        <v>129</v>
      </c>
      <c r="BM185" s="190" t="s">
        <v>179</v>
      </c>
    </row>
    <row r="186" spans="2:51" s="13" customFormat="1" ht="10.2">
      <c r="B186" s="210"/>
      <c r="C186" s="211"/>
      <c r="D186" s="192" t="s">
        <v>210</v>
      </c>
      <c r="E186" s="212" t="s">
        <v>1</v>
      </c>
      <c r="F186" s="213" t="s">
        <v>354</v>
      </c>
      <c r="G186" s="211"/>
      <c r="H186" s="214">
        <v>15.6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210</v>
      </c>
      <c r="AU186" s="220" t="s">
        <v>86</v>
      </c>
      <c r="AV186" s="13" t="s">
        <v>86</v>
      </c>
      <c r="AW186" s="13" t="s">
        <v>33</v>
      </c>
      <c r="AX186" s="13" t="s">
        <v>76</v>
      </c>
      <c r="AY186" s="220" t="s">
        <v>124</v>
      </c>
    </row>
    <row r="187" spans="2:51" s="14" customFormat="1" ht="10.2">
      <c r="B187" s="221"/>
      <c r="C187" s="222"/>
      <c r="D187" s="192" t="s">
        <v>210</v>
      </c>
      <c r="E187" s="223" t="s">
        <v>1</v>
      </c>
      <c r="F187" s="224" t="s">
        <v>213</v>
      </c>
      <c r="G187" s="222"/>
      <c r="H187" s="225">
        <v>15.6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210</v>
      </c>
      <c r="AU187" s="231" t="s">
        <v>86</v>
      </c>
      <c r="AV187" s="14" t="s">
        <v>129</v>
      </c>
      <c r="AW187" s="14" t="s">
        <v>33</v>
      </c>
      <c r="AX187" s="14" t="s">
        <v>84</v>
      </c>
      <c r="AY187" s="231" t="s">
        <v>124</v>
      </c>
    </row>
    <row r="188" spans="1:65" s="2" customFormat="1" ht="33" customHeight="1">
      <c r="A188" s="33"/>
      <c r="B188" s="34"/>
      <c r="C188" s="178" t="s">
        <v>153</v>
      </c>
      <c r="D188" s="178" t="s">
        <v>125</v>
      </c>
      <c r="E188" s="179" t="s">
        <v>239</v>
      </c>
      <c r="F188" s="180" t="s">
        <v>240</v>
      </c>
      <c r="G188" s="181" t="s">
        <v>236</v>
      </c>
      <c r="H188" s="182">
        <v>116.55</v>
      </c>
      <c r="I188" s="183"/>
      <c r="J188" s="184">
        <f>ROUND(I188*H188,2)</f>
        <v>0</v>
      </c>
      <c r="K188" s="185"/>
      <c r="L188" s="38"/>
      <c r="M188" s="186" t="s">
        <v>1</v>
      </c>
      <c r="N188" s="187" t="s">
        <v>41</v>
      </c>
      <c r="O188" s="70"/>
      <c r="P188" s="188">
        <f>O188*H188</f>
        <v>0</v>
      </c>
      <c r="Q188" s="188">
        <v>0</v>
      </c>
      <c r="R188" s="188">
        <f>Q188*H188</f>
        <v>0</v>
      </c>
      <c r="S188" s="188">
        <v>0</v>
      </c>
      <c r="T188" s="18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0" t="s">
        <v>129</v>
      </c>
      <c r="AT188" s="190" t="s">
        <v>125</v>
      </c>
      <c r="AU188" s="190" t="s">
        <v>86</v>
      </c>
      <c r="AY188" s="16" t="s">
        <v>124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16" t="s">
        <v>84</v>
      </c>
      <c r="BK188" s="191">
        <f>ROUND(I188*H188,2)</f>
        <v>0</v>
      </c>
      <c r="BL188" s="16" t="s">
        <v>129</v>
      </c>
      <c r="BM188" s="190" t="s">
        <v>182</v>
      </c>
    </row>
    <row r="189" spans="2:51" s="13" customFormat="1" ht="10.2">
      <c r="B189" s="210"/>
      <c r="C189" s="211"/>
      <c r="D189" s="192" t="s">
        <v>210</v>
      </c>
      <c r="E189" s="212" t="s">
        <v>1</v>
      </c>
      <c r="F189" s="213" t="s">
        <v>345</v>
      </c>
      <c r="G189" s="211"/>
      <c r="H189" s="214">
        <v>27.15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210</v>
      </c>
      <c r="AU189" s="220" t="s">
        <v>86</v>
      </c>
      <c r="AV189" s="13" t="s">
        <v>86</v>
      </c>
      <c r="AW189" s="13" t="s">
        <v>33</v>
      </c>
      <c r="AX189" s="13" t="s">
        <v>76</v>
      </c>
      <c r="AY189" s="220" t="s">
        <v>124</v>
      </c>
    </row>
    <row r="190" spans="2:51" s="13" customFormat="1" ht="10.2">
      <c r="B190" s="210"/>
      <c r="C190" s="211"/>
      <c r="D190" s="192" t="s">
        <v>210</v>
      </c>
      <c r="E190" s="212" t="s">
        <v>1</v>
      </c>
      <c r="F190" s="213" t="s">
        <v>355</v>
      </c>
      <c r="G190" s="211"/>
      <c r="H190" s="214">
        <v>89.4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210</v>
      </c>
      <c r="AU190" s="220" t="s">
        <v>86</v>
      </c>
      <c r="AV190" s="13" t="s">
        <v>86</v>
      </c>
      <c r="AW190" s="13" t="s">
        <v>33</v>
      </c>
      <c r="AX190" s="13" t="s">
        <v>76</v>
      </c>
      <c r="AY190" s="220" t="s">
        <v>124</v>
      </c>
    </row>
    <row r="191" spans="2:51" s="14" customFormat="1" ht="10.2">
      <c r="B191" s="221"/>
      <c r="C191" s="222"/>
      <c r="D191" s="192" t="s">
        <v>210</v>
      </c>
      <c r="E191" s="223" t="s">
        <v>1</v>
      </c>
      <c r="F191" s="224" t="s">
        <v>213</v>
      </c>
      <c r="G191" s="222"/>
      <c r="H191" s="225">
        <v>116.55000000000001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210</v>
      </c>
      <c r="AU191" s="231" t="s">
        <v>86</v>
      </c>
      <c r="AV191" s="14" t="s">
        <v>129</v>
      </c>
      <c r="AW191" s="14" t="s">
        <v>33</v>
      </c>
      <c r="AX191" s="14" t="s">
        <v>84</v>
      </c>
      <c r="AY191" s="231" t="s">
        <v>124</v>
      </c>
    </row>
    <row r="192" spans="1:65" s="2" customFormat="1" ht="24.15" customHeight="1">
      <c r="A192" s="33"/>
      <c r="B192" s="34"/>
      <c r="C192" s="178" t="s">
        <v>184</v>
      </c>
      <c r="D192" s="178" t="s">
        <v>125</v>
      </c>
      <c r="E192" s="179" t="s">
        <v>242</v>
      </c>
      <c r="F192" s="180" t="s">
        <v>243</v>
      </c>
      <c r="G192" s="181" t="s">
        <v>209</v>
      </c>
      <c r="H192" s="182">
        <v>89.73</v>
      </c>
      <c r="I192" s="183"/>
      <c r="J192" s="184">
        <f>ROUND(I192*H192,2)</f>
        <v>0</v>
      </c>
      <c r="K192" s="185"/>
      <c r="L192" s="38"/>
      <c r="M192" s="186" t="s">
        <v>1</v>
      </c>
      <c r="N192" s="187" t="s">
        <v>41</v>
      </c>
      <c r="O192" s="70"/>
      <c r="P192" s="188">
        <f>O192*H192</f>
        <v>0</v>
      </c>
      <c r="Q192" s="188">
        <v>0</v>
      </c>
      <c r="R192" s="188">
        <f>Q192*H192</f>
        <v>0</v>
      </c>
      <c r="S192" s="188">
        <v>0</v>
      </c>
      <c r="T192" s="18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0" t="s">
        <v>129</v>
      </c>
      <c r="AT192" s="190" t="s">
        <v>125</v>
      </c>
      <c r="AU192" s="190" t="s">
        <v>86</v>
      </c>
      <c r="AY192" s="16" t="s">
        <v>124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16" t="s">
        <v>84</v>
      </c>
      <c r="BK192" s="191">
        <f>ROUND(I192*H192,2)</f>
        <v>0</v>
      </c>
      <c r="BL192" s="16" t="s">
        <v>129</v>
      </c>
      <c r="BM192" s="190" t="s">
        <v>187</v>
      </c>
    </row>
    <row r="193" spans="2:51" s="13" customFormat="1" ht="10.2">
      <c r="B193" s="210"/>
      <c r="C193" s="211"/>
      <c r="D193" s="192" t="s">
        <v>210</v>
      </c>
      <c r="E193" s="212" t="s">
        <v>1</v>
      </c>
      <c r="F193" s="213" t="s">
        <v>345</v>
      </c>
      <c r="G193" s="211"/>
      <c r="H193" s="214">
        <v>27.15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210</v>
      </c>
      <c r="AU193" s="220" t="s">
        <v>86</v>
      </c>
      <c r="AV193" s="13" t="s">
        <v>86</v>
      </c>
      <c r="AW193" s="13" t="s">
        <v>33</v>
      </c>
      <c r="AX193" s="13" t="s">
        <v>76</v>
      </c>
      <c r="AY193" s="220" t="s">
        <v>124</v>
      </c>
    </row>
    <row r="194" spans="2:51" s="13" customFormat="1" ht="10.2">
      <c r="B194" s="210"/>
      <c r="C194" s="211"/>
      <c r="D194" s="192" t="s">
        <v>210</v>
      </c>
      <c r="E194" s="212" t="s">
        <v>1</v>
      </c>
      <c r="F194" s="213" t="s">
        <v>356</v>
      </c>
      <c r="G194" s="211"/>
      <c r="H194" s="214">
        <v>62.58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210</v>
      </c>
      <c r="AU194" s="220" t="s">
        <v>86</v>
      </c>
      <c r="AV194" s="13" t="s">
        <v>86</v>
      </c>
      <c r="AW194" s="13" t="s">
        <v>33</v>
      </c>
      <c r="AX194" s="13" t="s">
        <v>76</v>
      </c>
      <c r="AY194" s="220" t="s">
        <v>124</v>
      </c>
    </row>
    <row r="195" spans="2:51" s="14" customFormat="1" ht="10.2">
      <c r="B195" s="221"/>
      <c r="C195" s="222"/>
      <c r="D195" s="192" t="s">
        <v>210</v>
      </c>
      <c r="E195" s="223" t="s">
        <v>1</v>
      </c>
      <c r="F195" s="224" t="s">
        <v>213</v>
      </c>
      <c r="G195" s="222"/>
      <c r="H195" s="225">
        <v>89.72999999999999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210</v>
      </c>
      <c r="AU195" s="231" t="s">
        <v>86</v>
      </c>
      <c r="AV195" s="14" t="s">
        <v>129</v>
      </c>
      <c r="AW195" s="14" t="s">
        <v>33</v>
      </c>
      <c r="AX195" s="14" t="s">
        <v>84</v>
      </c>
      <c r="AY195" s="231" t="s">
        <v>124</v>
      </c>
    </row>
    <row r="196" spans="1:65" s="2" customFormat="1" ht="16.5" customHeight="1">
      <c r="A196" s="33"/>
      <c r="B196" s="34"/>
      <c r="C196" s="178" t="s">
        <v>157</v>
      </c>
      <c r="D196" s="178" t="s">
        <v>125</v>
      </c>
      <c r="E196" s="179" t="s">
        <v>245</v>
      </c>
      <c r="F196" s="180" t="s">
        <v>246</v>
      </c>
      <c r="G196" s="181" t="s">
        <v>209</v>
      </c>
      <c r="H196" s="182">
        <v>26.82</v>
      </c>
      <c r="I196" s="183"/>
      <c r="J196" s="184">
        <f>ROUND(I196*H196,2)</f>
        <v>0</v>
      </c>
      <c r="K196" s="185"/>
      <c r="L196" s="38"/>
      <c r="M196" s="186" t="s">
        <v>1</v>
      </c>
      <c r="N196" s="187" t="s">
        <v>41</v>
      </c>
      <c r="O196" s="70"/>
      <c r="P196" s="188">
        <f>O196*H196</f>
        <v>0</v>
      </c>
      <c r="Q196" s="188">
        <v>0</v>
      </c>
      <c r="R196" s="188">
        <f>Q196*H196</f>
        <v>0</v>
      </c>
      <c r="S196" s="188">
        <v>0</v>
      </c>
      <c r="T196" s="18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0" t="s">
        <v>129</v>
      </c>
      <c r="AT196" s="190" t="s">
        <v>125</v>
      </c>
      <c r="AU196" s="190" t="s">
        <v>86</v>
      </c>
      <c r="AY196" s="16" t="s">
        <v>124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16" t="s">
        <v>84</v>
      </c>
      <c r="BK196" s="191">
        <f>ROUND(I196*H196,2)</f>
        <v>0</v>
      </c>
      <c r="BL196" s="16" t="s">
        <v>129</v>
      </c>
      <c r="BM196" s="190" t="s">
        <v>191</v>
      </c>
    </row>
    <row r="197" spans="1:47" s="2" customFormat="1" ht="48">
      <c r="A197" s="33"/>
      <c r="B197" s="34"/>
      <c r="C197" s="35"/>
      <c r="D197" s="192" t="s">
        <v>130</v>
      </c>
      <c r="E197" s="35"/>
      <c r="F197" s="193" t="s">
        <v>247</v>
      </c>
      <c r="G197" s="35"/>
      <c r="H197" s="35"/>
      <c r="I197" s="194"/>
      <c r="J197" s="35"/>
      <c r="K197" s="35"/>
      <c r="L197" s="38"/>
      <c r="M197" s="195"/>
      <c r="N197" s="196"/>
      <c r="O197" s="70"/>
      <c r="P197" s="70"/>
      <c r="Q197" s="70"/>
      <c r="R197" s="70"/>
      <c r="S197" s="70"/>
      <c r="T197" s="71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130</v>
      </c>
      <c r="AU197" s="16" t="s">
        <v>86</v>
      </c>
    </row>
    <row r="198" spans="2:51" s="13" customFormat="1" ht="10.2">
      <c r="B198" s="210"/>
      <c r="C198" s="211"/>
      <c r="D198" s="192" t="s">
        <v>210</v>
      </c>
      <c r="E198" s="212" t="s">
        <v>1</v>
      </c>
      <c r="F198" s="213" t="s">
        <v>357</v>
      </c>
      <c r="G198" s="211"/>
      <c r="H198" s="214">
        <v>26.82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210</v>
      </c>
      <c r="AU198" s="220" t="s">
        <v>86</v>
      </c>
      <c r="AV198" s="13" t="s">
        <v>86</v>
      </c>
      <c r="AW198" s="13" t="s">
        <v>33</v>
      </c>
      <c r="AX198" s="13" t="s">
        <v>76</v>
      </c>
      <c r="AY198" s="220" t="s">
        <v>124</v>
      </c>
    </row>
    <row r="199" spans="2:51" s="14" customFormat="1" ht="10.2">
      <c r="B199" s="221"/>
      <c r="C199" s="222"/>
      <c r="D199" s="192" t="s">
        <v>210</v>
      </c>
      <c r="E199" s="223" t="s">
        <v>1</v>
      </c>
      <c r="F199" s="224" t="s">
        <v>213</v>
      </c>
      <c r="G199" s="222"/>
      <c r="H199" s="225">
        <v>26.82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210</v>
      </c>
      <c r="AU199" s="231" t="s">
        <v>86</v>
      </c>
      <c r="AV199" s="14" t="s">
        <v>129</v>
      </c>
      <c r="AW199" s="14" t="s">
        <v>33</v>
      </c>
      <c r="AX199" s="14" t="s">
        <v>84</v>
      </c>
      <c r="AY199" s="231" t="s">
        <v>124</v>
      </c>
    </row>
    <row r="200" spans="1:65" s="2" customFormat="1" ht="33" customHeight="1">
      <c r="A200" s="33"/>
      <c r="B200" s="34"/>
      <c r="C200" s="178" t="s">
        <v>258</v>
      </c>
      <c r="D200" s="178" t="s">
        <v>125</v>
      </c>
      <c r="E200" s="179" t="s">
        <v>248</v>
      </c>
      <c r="F200" s="180" t="s">
        <v>249</v>
      </c>
      <c r="G200" s="181" t="s">
        <v>209</v>
      </c>
      <c r="H200" s="182">
        <v>84.648</v>
      </c>
      <c r="I200" s="183"/>
      <c r="J200" s="184">
        <f>ROUND(I200*H200,2)</f>
        <v>0</v>
      </c>
      <c r="K200" s="185"/>
      <c r="L200" s="38"/>
      <c r="M200" s="186" t="s">
        <v>1</v>
      </c>
      <c r="N200" s="187" t="s">
        <v>41</v>
      </c>
      <c r="O200" s="70"/>
      <c r="P200" s="188">
        <f>O200*H200</f>
        <v>0</v>
      </c>
      <c r="Q200" s="188">
        <v>0</v>
      </c>
      <c r="R200" s="188">
        <f>Q200*H200</f>
        <v>0</v>
      </c>
      <c r="S200" s="188">
        <v>0</v>
      </c>
      <c r="T200" s="189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0" t="s">
        <v>129</v>
      </c>
      <c r="AT200" s="190" t="s">
        <v>125</v>
      </c>
      <c r="AU200" s="190" t="s">
        <v>86</v>
      </c>
      <c r="AY200" s="16" t="s">
        <v>124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16" t="s">
        <v>84</v>
      </c>
      <c r="BK200" s="191">
        <f>ROUND(I200*H200,2)</f>
        <v>0</v>
      </c>
      <c r="BL200" s="16" t="s">
        <v>129</v>
      </c>
      <c r="BM200" s="190" t="s">
        <v>261</v>
      </c>
    </row>
    <row r="201" spans="2:51" s="13" customFormat="1" ht="10.2">
      <c r="B201" s="210"/>
      <c r="C201" s="211"/>
      <c r="D201" s="192" t="s">
        <v>210</v>
      </c>
      <c r="E201" s="212" t="s">
        <v>1</v>
      </c>
      <c r="F201" s="213" t="s">
        <v>358</v>
      </c>
      <c r="G201" s="211"/>
      <c r="H201" s="214">
        <v>33.355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210</v>
      </c>
      <c r="AU201" s="220" t="s">
        <v>86</v>
      </c>
      <c r="AV201" s="13" t="s">
        <v>86</v>
      </c>
      <c r="AW201" s="13" t="s">
        <v>33</v>
      </c>
      <c r="AX201" s="13" t="s">
        <v>76</v>
      </c>
      <c r="AY201" s="220" t="s">
        <v>124</v>
      </c>
    </row>
    <row r="202" spans="2:51" s="13" customFormat="1" ht="10.2">
      <c r="B202" s="210"/>
      <c r="C202" s="211"/>
      <c r="D202" s="192" t="s">
        <v>210</v>
      </c>
      <c r="E202" s="212" t="s">
        <v>1</v>
      </c>
      <c r="F202" s="213" t="s">
        <v>359</v>
      </c>
      <c r="G202" s="211"/>
      <c r="H202" s="214">
        <v>51.293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210</v>
      </c>
      <c r="AU202" s="220" t="s">
        <v>86</v>
      </c>
      <c r="AV202" s="13" t="s">
        <v>86</v>
      </c>
      <c r="AW202" s="13" t="s">
        <v>33</v>
      </c>
      <c r="AX202" s="13" t="s">
        <v>76</v>
      </c>
      <c r="AY202" s="220" t="s">
        <v>124</v>
      </c>
    </row>
    <row r="203" spans="2:51" s="14" customFormat="1" ht="10.2">
      <c r="B203" s="221"/>
      <c r="C203" s="222"/>
      <c r="D203" s="192" t="s">
        <v>210</v>
      </c>
      <c r="E203" s="223" t="s">
        <v>1</v>
      </c>
      <c r="F203" s="224" t="s">
        <v>213</v>
      </c>
      <c r="G203" s="222"/>
      <c r="H203" s="225">
        <v>84.648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210</v>
      </c>
      <c r="AU203" s="231" t="s">
        <v>86</v>
      </c>
      <c r="AV203" s="14" t="s">
        <v>129</v>
      </c>
      <c r="AW203" s="14" t="s">
        <v>33</v>
      </c>
      <c r="AX203" s="14" t="s">
        <v>84</v>
      </c>
      <c r="AY203" s="231" t="s">
        <v>124</v>
      </c>
    </row>
    <row r="204" spans="1:65" s="2" customFormat="1" ht="16.5" customHeight="1">
      <c r="A204" s="33"/>
      <c r="B204" s="34"/>
      <c r="C204" s="178" t="s">
        <v>162</v>
      </c>
      <c r="D204" s="178" t="s">
        <v>125</v>
      </c>
      <c r="E204" s="179" t="s">
        <v>252</v>
      </c>
      <c r="F204" s="180" t="s">
        <v>253</v>
      </c>
      <c r="G204" s="181" t="s">
        <v>209</v>
      </c>
      <c r="H204" s="182">
        <v>65.588</v>
      </c>
      <c r="I204" s="183"/>
      <c r="J204" s="184">
        <f>ROUND(I204*H204,2)</f>
        <v>0</v>
      </c>
      <c r="K204" s="185"/>
      <c r="L204" s="38"/>
      <c r="M204" s="186" t="s">
        <v>1</v>
      </c>
      <c r="N204" s="187" t="s">
        <v>41</v>
      </c>
      <c r="O204" s="70"/>
      <c r="P204" s="188">
        <f>O204*H204</f>
        <v>0</v>
      </c>
      <c r="Q204" s="188">
        <v>0</v>
      </c>
      <c r="R204" s="188">
        <f>Q204*H204</f>
        <v>0</v>
      </c>
      <c r="S204" s="188">
        <v>0</v>
      </c>
      <c r="T204" s="18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0" t="s">
        <v>129</v>
      </c>
      <c r="AT204" s="190" t="s">
        <v>125</v>
      </c>
      <c r="AU204" s="190" t="s">
        <v>86</v>
      </c>
      <c r="AY204" s="16" t="s">
        <v>124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16" t="s">
        <v>84</v>
      </c>
      <c r="BK204" s="191">
        <f>ROUND(I204*H204,2)</f>
        <v>0</v>
      </c>
      <c r="BL204" s="16" t="s">
        <v>129</v>
      </c>
      <c r="BM204" s="190" t="s">
        <v>296</v>
      </c>
    </row>
    <row r="205" spans="1:47" s="2" customFormat="1" ht="48">
      <c r="A205" s="33"/>
      <c r="B205" s="34"/>
      <c r="C205" s="35"/>
      <c r="D205" s="192" t="s">
        <v>130</v>
      </c>
      <c r="E205" s="35"/>
      <c r="F205" s="193" t="s">
        <v>254</v>
      </c>
      <c r="G205" s="35"/>
      <c r="H205" s="35"/>
      <c r="I205" s="194"/>
      <c r="J205" s="35"/>
      <c r="K205" s="35"/>
      <c r="L205" s="38"/>
      <c r="M205" s="195"/>
      <c r="N205" s="196"/>
      <c r="O205" s="70"/>
      <c r="P205" s="70"/>
      <c r="Q205" s="70"/>
      <c r="R205" s="70"/>
      <c r="S205" s="70"/>
      <c r="T205" s="71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130</v>
      </c>
      <c r="AU205" s="16" t="s">
        <v>86</v>
      </c>
    </row>
    <row r="206" spans="2:51" s="13" customFormat="1" ht="10.2">
      <c r="B206" s="210"/>
      <c r="C206" s="211"/>
      <c r="D206" s="192" t="s">
        <v>210</v>
      </c>
      <c r="E206" s="212" t="s">
        <v>1</v>
      </c>
      <c r="F206" s="213" t="s">
        <v>360</v>
      </c>
      <c r="G206" s="211"/>
      <c r="H206" s="214">
        <v>14.295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210</v>
      </c>
      <c r="AU206" s="220" t="s">
        <v>86</v>
      </c>
      <c r="AV206" s="13" t="s">
        <v>86</v>
      </c>
      <c r="AW206" s="13" t="s">
        <v>33</v>
      </c>
      <c r="AX206" s="13" t="s">
        <v>76</v>
      </c>
      <c r="AY206" s="220" t="s">
        <v>124</v>
      </c>
    </row>
    <row r="207" spans="2:51" s="13" customFormat="1" ht="10.2">
      <c r="B207" s="210"/>
      <c r="C207" s="211"/>
      <c r="D207" s="192" t="s">
        <v>210</v>
      </c>
      <c r="E207" s="212" t="s">
        <v>1</v>
      </c>
      <c r="F207" s="213" t="s">
        <v>359</v>
      </c>
      <c r="G207" s="211"/>
      <c r="H207" s="214">
        <v>51.293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210</v>
      </c>
      <c r="AU207" s="220" t="s">
        <v>86</v>
      </c>
      <c r="AV207" s="13" t="s">
        <v>86</v>
      </c>
      <c r="AW207" s="13" t="s">
        <v>33</v>
      </c>
      <c r="AX207" s="13" t="s">
        <v>76</v>
      </c>
      <c r="AY207" s="220" t="s">
        <v>124</v>
      </c>
    </row>
    <row r="208" spans="2:51" s="14" customFormat="1" ht="10.2">
      <c r="B208" s="221"/>
      <c r="C208" s="222"/>
      <c r="D208" s="192" t="s">
        <v>210</v>
      </c>
      <c r="E208" s="223" t="s">
        <v>1</v>
      </c>
      <c r="F208" s="224" t="s">
        <v>213</v>
      </c>
      <c r="G208" s="222"/>
      <c r="H208" s="225">
        <v>65.588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210</v>
      </c>
      <c r="AU208" s="231" t="s">
        <v>86</v>
      </c>
      <c r="AV208" s="14" t="s">
        <v>129</v>
      </c>
      <c r="AW208" s="14" t="s">
        <v>33</v>
      </c>
      <c r="AX208" s="14" t="s">
        <v>84</v>
      </c>
      <c r="AY208" s="231" t="s">
        <v>124</v>
      </c>
    </row>
    <row r="209" spans="1:65" s="2" customFormat="1" ht="33" customHeight="1">
      <c r="A209" s="33"/>
      <c r="B209" s="34"/>
      <c r="C209" s="178" t="s">
        <v>298</v>
      </c>
      <c r="D209" s="178" t="s">
        <v>125</v>
      </c>
      <c r="E209" s="179" t="s">
        <v>293</v>
      </c>
      <c r="F209" s="180" t="s">
        <v>294</v>
      </c>
      <c r="G209" s="181" t="s">
        <v>236</v>
      </c>
      <c r="H209" s="182">
        <v>15.6</v>
      </c>
      <c r="I209" s="183"/>
      <c r="J209" s="184">
        <f>ROUND(I209*H209,2)</f>
        <v>0</v>
      </c>
      <c r="K209" s="185"/>
      <c r="L209" s="38"/>
      <c r="M209" s="186" t="s">
        <v>1</v>
      </c>
      <c r="N209" s="187" t="s">
        <v>41</v>
      </c>
      <c r="O209" s="70"/>
      <c r="P209" s="188">
        <f>O209*H209</f>
        <v>0</v>
      </c>
      <c r="Q209" s="188">
        <v>0</v>
      </c>
      <c r="R209" s="188">
        <f>Q209*H209</f>
        <v>0</v>
      </c>
      <c r="S209" s="188">
        <v>0</v>
      </c>
      <c r="T209" s="189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0" t="s">
        <v>129</v>
      </c>
      <c r="AT209" s="190" t="s">
        <v>125</v>
      </c>
      <c r="AU209" s="190" t="s">
        <v>86</v>
      </c>
      <c r="AY209" s="16" t="s">
        <v>124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16" t="s">
        <v>84</v>
      </c>
      <c r="BK209" s="191">
        <f>ROUND(I209*H209,2)</f>
        <v>0</v>
      </c>
      <c r="BL209" s="16" t="s">
        <v>129</v>
      </c>
      <c r="BM209" s="190" t="s">
        <v>301</v>
      </c>
    </row>
    <row r="210" spans="2:51" s="13" customFormat="1" ht="10.2">
      <c r="B210" s="210"/>
      <c r="C210" s="211"/>
      <c r="D210" s="192" t="s">
        <v>210</v>
      </c>
      <c r="E210" s="212" t="s">
        <v>1</v>
      </c>
      <c r="F210" s="213" t="s">
        <v>354</v>
      </c>
      <c r="G210" s="211"/>
      <c r="H210" s="214">
        <v>15.6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210</v>
      </c>
      <c r="AU210" s="220" t="s">
        <v>86</v>
      </c>
      <c r="AV210" s="13" t="s">
        <v>86</v>
      </c>
      <c r="AW210" s="13" t="s">
        <v>33</v>
      </c>
      <c r="AX210" s="13" t="s">
        <v>76</v>
      </c>
      <c r="AY210" s="220" t="s">
        <v>124</v>
      </c>
    </row>
    <row r="211" spans="2:51" s="14" customFormat="1" ht="10.2">
      <c r="B211" s="221"/>
      <c r="C211" s="222"/>
      <c r="D211" s="192" t="s">
        <v>210</v>
      </c>
      <c r="E211" s="223" t="s">
        <v>1</v>
      </c>
      <c r="F211" s="224" t="s">
        <v>213</v>
      </c>
      <c r="G211" s="222"/>
      <c r="H211" s="225">
        <v>15.6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210</v>
      </c>
      <c r="AU211" s="231" t="s">
        <v>86</v>
      </c>
      <c r="AV211" s="14" t="s">
        <v>129</v>
      </c>
      <c r="AW211" s="14" t="s">
        <v>33</v>
      </c>
      <c r="AX211" s="14" t="s">
        <v>84</v>
      </c>
      <c r="AY211" s="231" t="s">
        <v>124</v>
      </c>
    </row>
    <row r="212" spans="2:63" s="11" customFormat="1" ht="22.8" customHeight="1">
      <c r="B212" s="164"/>
      <c r="C212" s="165"/>
      <c r="D212" s="166" t="s">
        <v>75</v>
      </c>
      <c r="E212" s="208" t="s">
        <v>159</v>
      </c>
      <c r="F212" s="208" t="s">
        <v>304</v>
      </c>
      <c r="G212" s="165"/>
      <c r="H212" s="165"/>
      <c r="I212" s="168"/>
      <c r="J212" s="209">
        <f>BK212</f>
        <v>0</v>
      </c>
      <c r="K212" s="165"/>
      <c r="L212" s="170"/>
      <c r="M212" s="171"/>
      <c r="N212" s="172"/>
      <c r="O212" s="172"/>
      <c r="P212" s="173">
        <f>SUM(P213:P234)</f>
        <v>0</v>
      </c>
      <c r="Q212" s="172"/>
      <c r="R212" s="173">
        <f>SUM(R213:R234)</f>
        <v>0</v>
      </c>
      <c r="S212" s="172"/>
      <c r="T212" s="174">
        <f>SUM(T213:T234)</f>
        <v>0</v>
      </c>
      <c r="AR212" s="175" t="s">
        <v>84</v>
      </c>
      <c r="AT212" s="176" t="s">
        <v>75</v>
      </c>
      <c r="AU212" s="176" t="s">
        <v>84</v>
      </c>
      <c r="AY212" s="175" t="s">
        <v>124</v>
      </c>
      <c r="BK212" s="177">
        <f>SUM(BK213:BK234)</f>
        <v>0</v>
      </c>
    </row>
    <row r="213" spans="1:65" s="2" customFormat="1" ht="37.8" customHeight="1">
      <c r="A213" s="33"/>
      <c r="B213" s="34"/>
      <c r="C213" s="178" t="s">
        <v>166</v>
      </c>
      <c r="D213" s="178" t="s">
        <v>125</v>
      </c>
      <c r="E213" s="179" t="s">
        <v>305</v>
      </c>
      <c r="F213" s="180" t="s">
        <v>306</v>
      </c>
      <c r="G213" s="181" t="s">
        <v>236</v>
      </c>
      <c r="H213" s="182">
        <v>88.92</v>
      </c>
      <c r="I213" s="183"/>
      <c r="J213" s="184">
        <f>ROUND(I213*H213,2)</f>
        <v>0</v>
      </c>
      <c r="K213" s="185"/>
      <c r="L213" s="38"/>
      <c r="M213" s="186" t="s">
        <v>1</v>
      </c>
      <c r="N213" s="187" t="s">
        <v>41</v>
      </c>
      <c r="O213" s="70"/>
      <c r="P213" s="188">
        <f>O213*H213</f>
        <v>0</v>
      </c>
      <c r="Q213" s="188">
        <v>0</v>
      </c>
      <c r="R213" s="188">
        <f>Q213*H213</f>
        <v>0</v>
      </c>
      <c r="S213" s="188">
        <v>0</v>
      </c>
      <c r="T213" s="189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0" t="s">
        <v>129</v>
      </c>
      <c r="AT213" s="190" t="s">
        <v>125</v>
      </c>
      <c r="AU213" s="190" t="s">
        <v>86</v>
      </c>
      <c r="AY213" s="16" t="s">
        <v>124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16" t="s">
        <v>84</v>
      </c>
      <c r="BK213" s="191">
        <f>ROUND(I213*H213,2)</f>
        <v>0</v>
      </c>
      <c r="BL213" s="16" t="s">
        <v>129</v>
      </c>
      <c r="BM213" s="190" t="s">
        <v>307</v>
      </c>
    </row>
    <row r="214" spans="2:51" s="13" customFormat="1" ht="10.2">
      <c r="B214" s="210"/>
      <c r="C214" s="211"/>
      <c r="D214" s="192" t="s">
        <v>210</v>
      </c>
      <c r="E214" s="212" t="s">
        <v>1</v>
      </c>
      <c r="F214" s="213" t="s">
        <v>361</v>
      </c>
      <c r="G214" s="211"/>
      <c r="H214" s="214">
        <v>62.4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210</v>
      </c>
      <c r="AU214" s="220" t="s">
        <v>86</v>
      </c>
      <c r="AV214" s="13" t="s">
        <v>86</v>
      </c>
      <c r="AW214" s="13" t="s">
        <v>33</v>
      </c>
      <c r="AX214" s="13" t="s">
        <v>76</v>
      </c>
      <c r="AY214" s="220" t="s">
        <v>124</v>
      </c>
    </row>
    <row r="215" spans="2:51" s="13" customFormat="1" ht="10.2">
      <c r="B215" s="210"/>
      <c r="C215" s="211"/>
      <c r="D215" s="192" t="s">
        <v>210</v>
      </c>
      <c r="E215" s="212" t="s">
        <v>1</v>
      </c>
      <c r="F215" s="213" t="s">
        <v>362</v>
      </c>
      <c r="G215" s="211"/>
      <c r="H215" s="214">
        <v>26.52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210</v>
      </c>
      <c r="AU215" s="220" t="s">
        <v>86</v>
      </c>
      <c r="AV215" s="13" t="s">
        <v>86</v>
      </c>
      <c r="AW215" s="13" t="s">
        <v>33</v>
      </c>
      <c r="AX215" s="13" t="s">
        <v>76</v>
      </c>
      <c r="AY215" s="220" t="s">
        <v>124</v>
      </c>
    </row>
    <row r="216" spans="2:51" s="14" customFormat="1" ht="10.2">
      <c r="B216" s="221"/>
      <c r="C216" s="222"/>
      <c r="D216" s="192" t="s">
        <v>210</v>
      </c>
      <c r="E216" s="223" t="s">
        <v>1</v>
      </c>
      <c r="F216" s="224" t="s">
        <v>213</v>
      </c>
      <c r="G216" s="222"/>
      <c r="H216" s="225">
        <v>88.92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210</v>
      </c>
      <c r="AU216" s="231" t="s">
        <v>86</v>
      </c>
      <c r="AV216" s="14" t="s">
        <v>129</v>
      </c>
      <c r="AW216" s="14" t="s">
        <v>33</v>
      </c>
      <c r="AX216" s="14" t="s">
        <v>84</v>
      </c>
      <c r="AY216" s="231" t="s">
        <v>124</v>
      </c>
    </row>
    <row r="217" spans="1:65" s="2" customFormat="1" ht="16.5" customHeight="1">
      <c r="A217" s="33"/>
      <c r="B217" s="34"/>
      <c r="C217" s="178" t="s">
        <v>7</v>
      </c>
      <c r="D217" s="178" t="s">
        <v>125</v>
      </c>
      <c r="E217" s="179" t="s">
        <v>309</v>
      </c>
      <c r="F217" s="180" t="s">
        <v>310</v>
      </c>
      <c r="G217" s="181" t="s">
        <v>236</v>
      </c>
      <c r="H217" s="182">
        <v>122.2</v>
      </c>
      <c r="I217" s="183"/>
      <c r="J217" s="184">
        <f>ROUND(I217*H217,2)</f>
        <v>0</v>
      </c>
      <c r="K217" s="185"/>
      <c r="L217" s="38"/>
      <c r="M217" s="186" t="s">
        <v>1</v>
      </c>
      <c r="N217" s="187" t="s">
        <v>41</v>
      </c>
      <c r="O217" s="70"/>
      <c r="P217" s="188">
        <f>O217*H217</f>
        <v>0</v>
      </c>
      <c r="Q217" s="188">
        <v>0</v>
      </c>
      <c r="R217" s="188">
        <f>Q217*H217</f>
        <v>0</v>
      </c>
      <c r="S217" s="188">
        <v>0</v>
      </c>
      <c r="T217" s="189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0" t="s">
        <v>129</v>
      </c>
      <c r="AT217" s="190" t="s">
        <v>125</v>
      </c>
      <c r="AU217" s="190" t="s">
        <v>86</v>
      </c>
      <c r="AY217" s="16" t="s">
        <v>124</v>
      </c>
      <c r="BE217" s="191">
        <f>IF(N217="základní",J217,0)</f>
        <v>0</v>
      </c>
      <c r="BF217" s="191">
        <f>IF(N217="snížená",J217,0)</f>
        <v>0</v>
      </c>
      <c r="BG217" s="191">
        <f>IF(N217="zákl. přenesená",J217,0)</f>
        <v>0</v>
      </c>
      <c r="BH217" s="191">
        <f>IF(N217="sníž. přenesená",J217,0)</f>
        <v>0</v>
      </c>
      <c r="BI217" s="191">
        <f>IF(N217="nulová",J217,0)</f>
        <v>0</v>
      </c>
      <c r="BJ217" s="16" t="s">
        <v>84</v>
      </c>
      <c r="BK217" s="191">
        <f>ROUND(I217*H217,2)</f>
        <v>0</v>
      </c>
      <c r="BL217" s="16" t="s">
        <v>129</v>
      </c>
      <c r="BM217" s="190" t="s">
        <v>311</v>
      </c>
    </row>
    <row r="218" spans="1:47" s="2" customFormat="1" ht="19.2">
      <c r="A218" s="33"/>
      <c r="B218" s="34"/>
      <c r="C218" s="35"/>
      <c r="D218" s="192" t="s">
        <v>130</v>
      </c>
      <c r="E218" s="35"/>
      <c r="F218" s="193" t="s">
        <v>312</v>
      </c>
      <c r="G218" s="35"/>
      <c r="H218" s="35"/>
      <c r="I218" s="194"/>
      <c r="J218" s="35"/>
      <c r="K218" s="35"/>
      <c r="L218" s="38"/>
      <c r="M218" s="195"/>
      <c r="N218" s="196"/>
      <c r="O218" s="70"/>
      <c r="P218" s="70"/>
      <c r="Q218" s="70"/>
      <c r="R218" s="70"/>
      <c r="S218" s="70"/>
      <c r="T218" s="71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6" t="s">
        <v>130</v>
      </c>
      <c r="AU218" s="16" t="s">
        <v>86</v>
      </c>
    </row>
    <row r="219" spans="2:51" s="13" customFormat="1" ht="10.2">
      <c r="B219" s="210"/>
      <c r="C219" s="211"/>
      <c r="D219" s="192" t="s">
        <v>210</v>
      </c>
      <c r="E219" s="212" t="s">
        <v>1</v>
      </c>
      <c r="F219" s="213" t="s">
        <v>363</v>
      </c>
      <c r="G219" s="211"/>
      <c r="H219" s="214">
        <v>78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210</v>
      </c>
      <c r="AU219" s="220" t="s">
        <v>86</v>
      </c>
      <c r="AV219" s="13" t="s">
        <v>86</v>
      </c>
      <c r="AW219" s="13" t="s">
        <v>33</v>
      </c>
      <c r="AX219" s="13" t="s">
        <v>76</v>
      </c>
      <c r="AY219" s="220" t="s">
        <v>124</v>
      </c>
    </row>
    <row r="220" spans="2:51" s="13" customFormat="1" ht="10.2">
      <c r="B220" s="210"/>
      <c r="C220" s="211"/>
      <c r="D220" s="192" t="s">
        <v>210</v>
      </c>
      <c r="E220" s="212" t="s">
        <v>1</v>
      </c>
      <c r="F220" s="213" t="s">
        <v>364</v>
      </c>
      <c r="G220" s="211"/>
      <c r="H220" s="214">
        <v>44.2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210</v>
      </c>
      <c r="AU220" s="220" t="s">
        <v>86</v>
      </c>
      <c r="AV220" s="13" t="s">
        <v>86</v>
      </c>
      <c r="AW220" s="13" t="s">
        <v>33</v>
      </c>
      <c r="AX220" s="13" t="s">
        <v>76</v>
      </c>
      <c r="AY220" s="220" t="s">
        <v>124</v>
      </c>
    </row>
    <row r="221" spans="2:51" s="14" customFormat="1" ht="10.2">
      <c r="B221" s="221"/>
      <c r="C221" s="222"/>
      <c r="D221" s="192" t="s">
        <v>210</v>
      </c>
      <c r="E221" s="223" t="s">
        <v>1</v>
      </c>
      <c r="F221" s="224" t="s">
        <v>213</v>
      </c>
      <c r="G221" s="222"/>
      <c r="H221" s="225">
        <v>122.2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210</v>
      </c>
      <c r="AU221" s="231" t="s">
        <v>86</v>
      </c>
      <c r="AV221" s="14" t="s">
        <v>129</v>
      </c>
      <c r="AW221" s="14" t="s">
        <v>33</v>
      </c>
      <c r="AX221" s="14" t="s">
        <v>84</v>
      </c>
      <c r="AY221" s="231" t="s">
        <v>124</v>
      </c>
    </row>
    <row r="222" spans="1:65" s="2" customFormat="1" ht="24.15" customHeight="1">
      <c r="A222" s="33"/>
      <c r="B222" s="34"/>
      <c r="C222" s="178" t="s">
        <v>170</v>
      </c>
      <c r="D222" s="178" t="s">
        <v>125</v>
      </c>
      <c r="E222" s="179" t="s">
        <v>314</v>
      </c>
      <c r="F222" s="180" t="s">
        <v>315</v>
      </c>
      <c r="G222" s="181" t="s">
        <v>236</v>
      </c>
      <c r="H222" s="182">
        <v>88.92</v>
      </c>
      <c r="I222" s="183"/>
      <c r="J222" s="184">
        <f>ROUND(I222*H222,2)</f>
        <v>0</v>
      </c>
      <c r="K222" s="185"/>
      <c r="L222" s="38"/>
      <c r="M222" s="186" t="s">
        <v>1</v>
      </c>
      <c r="N222" s="187" t="s">
        <v>41</v>
      </c>
      <c r="O222" s="70"/>
      <c r="P222" s="188">
        <f>O222*H222</f>
        <v>0</v>
      </c>
      <c r="Q222" s="188">
        <v>0</v>
      </c>
      <c r="R222" s="188">
        <f>Q222*H222</f>
        <v>0</v>
      </c>
      <c r="S222" s="188">
        <v>0</v>
      </c>
      <c r="T222" s="189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0" t="s">
        <v>129</v>
      </c>
      <c r="AT222" s="190" t="s">
        <v>125</v>
      </c>
      <c r="AU222" s="190" t="s">
        <v>86</v>
      </c>
      <c r="AY222" s="16" t="s">
        <v>124</v>
      </c>
      <c r="BE222" s="191">
        <f>IF(N222="základní",J222,0)</f>
        <v>0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16" t="s">
        <v>84</v>
      </c>
      <c r="BK222" s="191">
        <f>ROUND(I222*H222,2)</f>
        <v>0</v>
      </c>
      <c r="BL222" s="16" t="s">
        <v>129</v>
      </c>
      <c r="BM222" s="190" t="s">
        <v>316</v>
      </c>
    </row>
    <row r="223" spans="2:51" s="13" customFormat="1" ht="10.2">
      <c r="B223" s="210"/>
      <c r="C223" s="211"/>
      <c r="D223" s="192" t="s">
        <v>210</v>
      </c>
      <c r="E223" s="212" t="s">
        <v>1</v>
      </c>
      <c r="F223" s="213" t="s">
        <v>361</v>
      </c>
      <c r="G223" s="211"/>
      <c r="H223" s="214">
        <v>62.4</v>
      </c>
      <c r="I223" s="215"/>
      <c r="J223" s="211"/>
      <c r="K223" s="211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210</v>
      </c>
      <c r="AU223" s="220" t="s">
        <v>86</v>
      </c>
      <c r="AV223" s="13" t="s">
        <v>86</v>
      </c>
      <c r="AW223" s="13" t="s">
        <v>33</v>
      </c>
      <c r="AX223" s="13" t="s">
        <v>76</v>
      </c>
      <c r="AY223" s="220" t="s">
        <v>124</v>
      </c>
    </row>
    <row r="224" spans="2:51" s="13" customFormat="1" ht="10.2">
      <c r="B224" s="210"/>
      <c r="C224" s="211"/>
      <c r="D224" s="192" t="s">
        <v>210</v>
      </c>
      <c r="E224" s="212" t="s">
        <v>1</v>
      </c>
      <c r="F224" s="213" t="s">
        <v>362</v>
      </c>
      <c r="G224" s="211"/>
      <c r="H224" s="214">
        <v>26.52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210</v>
      </c>
      <c r="AU224" s="220" t="s">
        <v>86</v>
      </c>
      <c r="AV224" s="13" t="s">
        <v>86</v>
      </c>
      <c r="AW224" s="13" t="s">
        <v>33</v>
      </c>
      <c r="AX224" s="13" t="s">
        <v>76</v>
      </c>
      <c r="AY224" s="220" t="s">
        <v>124</v>
      </c>
    </row>
    <row r="225" spans="2:51" s="14" customFormat="1" ht="10.2">
      <c r="B225" s="221"/>
      <c r="C225" s="222"/>
      <c r="D225" s="192" t="s">
        <v>210</v>
      </c>
      <c r="E225" s="223" t="s">
        <v>1</v>
      </c>
      <c r="F225" s="224" t="s">
        <v>213</v>
      </c>
      <c r="G225" s="222"/>
      <c r="H225" s="225">
        <v>88.92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210</v>
      </c>
      <c r="AU225" s="231" t="s">
        <v>86</v>
      </c>
      <c r="AV225" s="14" t="s">
        <v>129</v>
      </c>
      <c r="AW225" s="14" t="s">
        <v>33</v>
      </c>
      <c r="AX225" s="14" t="s">
        <v>84</v>
      </c>
      <c r="AY225" s="231" t="s">
        <v>124</v>
      </c>
    </row>
    <row r="226" spans="1:65" s="2" customFormat="1" ht="24.15" customHeight="1">
      <c r="A226" s="33"/>
      <c r="B226" s="34"/>
      <c r="C226" s="178" t="s">
        <v>318</v>
      </c>
      <c r="D226" s="178" t="s">
        <v>125</v>
      </c>
      <c r="E226" s="179" t="s">
        <v>319</v>
      </c>
      <c r="F226" s="180" t="s">
        <v>320</v>
      </c>
      <c r="G226" s="181" t="s">
        <v>236</v>
      </c>
      <c r="H226" s="182">
        <v>88.92</v>
      </c>
      <c r="I226" s="183"/>
      <c r="J226" s="184">
        <f>ROUND(I226*H226,2)</f>
        <v>0</v>
      </c>
      <c r="K226" s="185"/>
      <c r="L226" s="38"/>
      <c r="M226" s="186" t="s">
        <v>1</v>
      </c>
      <c r="N226" s="187" t="s">
        <v>41</v>
      </c>
      <c r="O226" s="70"/>
      <c r="P226" s="188">
        <f>O226*H226</f>
        <v>0</v>
      </c>
      <c r="Q226" s="188">
        <v>0</v>
      </c>
      <c r="R226" s="188">
        <f>Q226*H226</f>
        <v>0</v>
      </c>
      <c r="S226" s="188">
        <v>0</v>
      </c>
      <c r="T226" s="189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0" t="s">
        <v>129</v>
      </c>
      <c r="AT226" s="190" t="s">
        <v>125</v>
      </c>
      <c r="AU226" s="190" t="s">
        <v>86</v>
      </c>
      <c r="AY226" s="16" t="s">
        <v>124</v>
      </c>
      <c r="BE226" s="191">
        <f>IF(N226="základní",J226,0)</f>
        <v>0</v>
      </c>
      <c r="BF226" s="191">
        <f>IF(N226="snížená",J226,0)</f>
        <v>0</v>
      </c>
      <c r="BG226" s="191">
        <f>IF(N226="zákl. přenesená",J226,0)</f>
        <v>0</v>
      </c>
      <c r="BH226" s="191">
        <f>IF(N226="sníž. přenesená",J226,0)</f>
        <v>0</v>
      </c>
      <c r="BI226" s="191">
        <f>IF(N226="nulová",J226,0)</f>
        <v>0</v>
      </c>
      <c r="BJ226" s="16" t="s">
        <v>84</v>
      </c>
      <c r="BK226" s="191">
        <f>ROUND(I226*H226,2)</f>
        <v>0</v>
      </c>
      <c r="BL226" s="16" t="s">
        <v>129</v>
      </c>
      <c r="BM226" s="190" t="s">
        <v>321</v>
      </c>
    </row>
    <row r="227" spans="2:51" s="13" customFormat="1" ht="10.2">
      <c r="B227" s="210"/>
      <c r="C227" s="211"/>
      <c r="D227" s="192" t="s">
        <v>210</v>
      </c>
      <c r="E227" s="212" t="s">
        <v>1</v>
      </c>
      <c r="F227" s="213" t="s">
        <v>361</v>
      </c>
      <c r="G227" s="211"/>
      <c r="H227" s="214">
        <v>62.4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210</v>
      </c>
      <c r="AU227" s="220" t="s">
        <v>86</v>
      </c>
      <c r="AV227" s="13" t="s">
        <v>86</v>
      </c>
      <c r="AW227" s="13" t="s">
        <v>33</v>
      </c>
      <c r="AX227" s="13" t="s">
        <v>76</v>
      </c>
      <c r="AY227" s="220" t="s">
        <v>124</v>
      </c>
    </row>
    <row r="228" spans="2:51" s="13" customFormat="1" ht="10.2">
      <c r="B228" s="210"/>
      <c r="C228" s="211"/>
      <c r="D228" s="192" t="s">
        <v>210</v>
      </c>
      <c r="E228" s="212" t="s">
        <v>1</v>
      </c>
      <c r="F228" s="213" t="s">
        <v>362</v>
      </c>
      <c r="G228" s="211"/>
      <c r="H228" s="214">
        <v>26.52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210</v>
      </c>
      <c r="AU228" s="220" t="s">
        <v>86</v>
      </c>
      <c r="AV228" s="13" t="s">
        <v>86</v>
      </c>
      <c r="AW228" s="13" t="s">
        <v>33</v>
      </c>
      <c r="AX228" s="13" t="s">
        <v>76</v>
      </c>
      <c r="AY228" s="220" t="s">
        <v>124</v>
      </c>
    </row>
    <row r="229" spans="2:51" s="14" customFormat="1" ht="10.2">
      <c r="B229" s="221"/>
      <c r="C229" s="222"/>
      <c r="D229" s="192" t="s">
        <v>210</v>
      </c>
      <c r="E229" s="223" t="s">
        <v>1</v>
      </c>
      <c r="F229" s="224" t="s">
        <v>213</v>
      </c>
      <c r="G229" s="222"/>
      <c r="H229" s="225">
        <v>88.92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210</v>
      </c>
      <c r="AU229" s="231" t="s">
        <v>86</v>
      </c>
      <c r="AV229" s="14" t="s">
        <v>129</v>
      </c>
      <c r="AW229" s="14" t="s">
        <v>33</v>
      </c>
      <c r="AX229" s="14" t="s">
        <v>84</v>
      </c>
      <c r="AY229" s="231" t="s">
        <v>124</v>
      </c>
    </row>
    <row r="230" spans="1:65" s="2" customFormat="1" ht="16.5" customHeight="1">
      <c r="A230" s="33"/>
      <c r="B230" s="34"/>
      <c r="C230" s="178" t="s">
        <v>174</v>
      </c>
      <c r="D230" s="178" t="s">
        <v>125</v>
      </c>
      <c r="E230" s="179" t="s">
        <v>322</v>
      </c>
      <c r="F230" s="180" t="s">
        <v>323</v>
      </c>
      <c r="G230" s="181" t="s">
        <v>236</v>
      </c>
      <c r="H230" s="182">
        <v>122.2</v>
      </c>
      <c r="I230" s="183"/>
      <c r="J230" s="184">
        <f>ROUND(I230*H230,2)</f>
        <v>0</v>
      </c>
      <c r="K230" s="185"/>
      <c r="L230" s="38"/>
      <c r="M230" s="186" t="s">
        <v>1</v>
      </c>
      <c r="N230" s="187" t="s">
        <v>41</v>
      </c>
      <c r="O230" s="70"/>
      <c r="P230" s="188">
        <f>O230*H230</f>
        <v>0</v>
      </c>
      <c r="Q230" s="188">
        <v>0</v>
      </c>
      <c r="R230" s="188">
        <f>Q230*H230</f>
        <v>0</v>
      </c>
      <c r="S230" s="188">
        <v>0</v>
      </c>
      <c r="T230" s="189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0" t="s">
        <v>129</v>
      </c>
      <c r="AT230" s="190" t="s">
        <v>125</v>
      </c>
      <c r="AU230" s="190" t="s">
        <v>86</v>
      </c>
      <c r="AY230" s="16" t="s">
        <v>124</v>
      </c>
      <c r="BE230" s="191">
        <f>IF(N230="základní",J230,0)</f>
        <v>0</v>
      </c>
      <c r="BF230" s="191">
        <f>IF(N230="snížená",J230,0)</f>
        <v>0</v>
      </c>
      <c r="BG230" s="191">
        <f>IF(N230="zákl. přenesená",J230,0)</f>
        <v>0</v>
      </c>
      <c r="BH230" s="191">
        <f>IF(N230="sníž. přenesená",J230,0)</f>
        <v>0</v>
      </c>
      <c r="BI230" s="191">
        <f>IF(N230="nulová",J230,0)</f>
        <v>0</v>
      </c>
      <c r="BJ230" s="16" t="s">
        <v>84</v>
      </c>
      <c r="BK230" s="191">
        <f>ROUND(I230*H230,2)</f>
        <v>0</v>
      </c>
      <c r="BL230" s="16" t="s">
        <v>129</v>
      </c>
      <c r="BM230" s="190" t="s">
        <v>324</v>
      </c>
    </row>
    <row r="231" spans="1:47" s="2" customFormat="1" ht="28.8">
      <c r="A231" s="33"/>
      <c r="B231" s="34"/>
      <c r="C231" s="35"/>
      <c r="D231" s="192" t="s">
        <v>130</v>
      </c>
      <c r="E231" s="35"/>
      <c r="F231" s="193" t="s">
        <v>325</v>
      </c>
      <c r="G231" s="35"/>
      <c r="H231" s="35"/>
      <c r="I231" s="194"/>
      <c r="J231" s="35"/>
      <c r="K231" s="35"/>
      <c r="L231" s="38"/>
      <c r="M231" s="195"/>
      <c r="N231" s="196"/>
      <c r="O231" s="70"/>
      <c r="P231" s="70"/>
      <c r="Q231" s="70"/>
      <c r="R231" s="70"/>
      <c r="S231" s="70"/>
      <c r="T231" s="71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6" t="s">
        <v>130</v>
      </c>
      <c r="AU231" s="16" t="s">
        <v>86</v>
      </c>
    </row>
    <row r="232" spans="2:51" s="13" customFormat="1" ht="10.2">
      <c r="B232" s="210"/>
      <c r="C232" s="211"/>
      <c r="D232" s="192" t="s">
        <v>210</v>
      </c>
      <c r="E232" s="212" t="s">
        <v>1</v>
      </c>
      <c r="F232" s="213" t="s">
        <v>363</v>
      </c>
      <c r="G232" s="211"/>
      <c r="H232" s="214">
        <v>78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210</v>
      </c>
      <c r="AU232" s="220" t="s">
        <v>86</v>
      </c>
      <c r="AV232" s="13" t="s">
        <v>86</v>
      </c>
      <c r="AW232" s="13" t="s">
        <v>33</v>
      </c>
      <c r="AX232" s="13" t="s">
        <v>76</v>
      </c>
      <c r="AY232" s="220" t="s">
        <v>124</v>
      </c>
    </row>
    <row r="233" spans="2:51" s="13" customFormat="1" ht="10.2">
      <c r="B233" s="210"/>
      <c r="C233" s="211"/>
      <c r="D233" s="192" t="s">
        <v>210</v>
      </c>
      <c r="E233" s="212" t="s">
        <v>1</v>
      </c>
      <c r="F233" s="213" t="s">
        <v>364</v>
      </c>
      <c r="G233" s="211"/>
      <c r="H233" s="214">
        <v>44.2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210</v>
      </c>
      <c r="AU233" s="220" t="s">
        <v>86</v>
      </c>
      <c r="AV233" s="13" t="s">
        <v>86</v>
      </c>
      <c r="AW233" s="13" t="s">
        <v>33</v>
      </c>
      <c r="AX233" s="13" t="s">
        <v>76</v>
      </c>
      <c r="AY233" s="220" t="s">
        <v>124</v>
      </c>
    </row>
    <row r="234" spans="2:51" s="14" customFormat="1" ht="10.2">
      <c r="B234" s="221"/>
      <c r="C234" s="222"/>
      <c r="D234" s="192" t="s">
        <v>210</v>
      </c>
      <c r="E234" s="223" t="s">
        <v>1</v>
      </c>
      <c r="F234" s="224" t="s">
        <v>213</v>
      </c>
      <c r="G234" s="222"/>
      <c r="H234" s="225">
        <v>122.2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210</v>
      </c>
      <c r="AU234" s="231" t="s">
        <v>86</v>
      </c>
      <c r="AV234" s="14" t="s">
        <v>129</v>
      </c>
      <c r="AW234" s="14" t="s">
        <v>33</v>
      </c>
      <c r="AX234" s="14" t="s">
        <v>84</v>
      </c>
      <c r="AY234" s="231" t="s">
        <v>124</v>
      </c>
    </row>
    <row r="235" spans="2:63" s="11" customFormat="1" ht="22.8" customHeight="1">
      <c r="B235" s="164"/>
      <c r="C235" s="165"/>
      <c r="D235" s="166" t="s">
        <v>75</v>
      </c>
      <c r="E235" s="208" t="s">
        <v>326</v>
      </c>
      <c r="F235" s="208" t="s">
        <v>327</v>
      </c>
      <c r="G235" s="165"/>
      <c r="H235" s="165"/>
      <c r="I235" s="168"/>
      <c r="J235" s="209">
        <f>BK235</f>
        <v>0</v>
      </c>
      <c r="K235" s="165"/>
      <c r="L235" s="170"/>
      <c r="M235" s="171"/>
      <c r="N235" s="172"/>
      <c r="O235" s="172"/>
      <c r="P235" s="173">
        <f>SUM(P236:P240)</f>
        <v>0</v>
      </c>
      <c r="Q235" s="172"/>
      <c r="R235" s="173">
        <f>SUM(R236:R240)</f>
        <v>0</v>
      </c>
      <c r="S235" s="172"/>
      <c r="T235" s="174">
        <f>SUM(T236:T240)</f>
        <v>0</v>
      </c>
      <c r="AR235" s="175" t="s">
        <v>84</v>
      </c>
      <c r="AT235" s="176" t="s">
        <v>75</v>
      </c>
      <c r="AU235" s="176" t="s">
        <v>84</v>
      </c>
      <c r="AY235" s="175" t="s">
        <v>124</v>
      </c>
      <c r="BK235" s="177">
        <f>SUM(BK236:BK240)</f>
        <v>0</v>
      </c>
    </row>
    <row r="236" spans="1:65" s="2" customFormat="1" ht="24.15" customHeight="1">
      <c r="A236" s="33"/>
      <c r="B236" s="34"/>
      <c r="C236" s="178" t="s">
        <v>328</v>
      </c>
      <c r="D236" s="178" t="s">
        <v>125</v>
      </c>
      <c r="E236" s="179" t="s">
        <v>329</v>
      </c>
      <c r="F236" s="180" t="s">
        <v>330</v>
      </c>
      <c r="G236" s="181" t="s">
        <v>232</v>
      </c>
      <c r="H236" s="182">
        <v>1.601</v>
      </c>
      <c r="I236" s="183"/>
      <c r="J236" s="184">
        <f>ROUND(I236*H236,2)</f>
        <v>0</v>
      </c>
      <c r="K236" s="185"/>
      <c r="L236" s="38"/>
      <c r="M236" s="186" t="s">
        <v>1</v>
      </c>
      <c r="N236" s="187" t="s">
        <v>41</v>
      </c>
      <c r="O236" s="70"/>
      <c r="P236" s="188">
        <f>O236*H236</f>
        <v>0</v>
      </c>
      <c r="Q236" s="188">
        <v>0</v>
      </c>
      <c r="R236" s="188">
        <f>Q236*H236</f>
        <v>0</v>
      </c>
      <c r="S236" s="188">
        <v>0</v>
      </c>
      <c r="T236" s="189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0" t="s">
        <v>129</v>
      </c>
      <c r="AT236" s="190" t="s">
        <v>125</v>
      </c>
      <c r="AU236" s="190" t="s">
        <v>86</v>
      </c>
      <c r="AY236" s="16" t="s">
        <v>124</v>
      </c>
      <c r="BE236" s="191">
        <f>IF(N236="základní",J236,0)</f>
        <v>0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16" t="s">
        <v>84</v>
      </c>
      <c r="BK236" s="191">
        <f>ROUND(I236*H236,2)</f>
        <v>0</v>
      </c>
      <c r="BL236" s="16" t="s">
        <v>129</v>
      </c>
      <c r="BM236" s="190" t="s">
        <v>331</v>
      </c>
    </row>
    <row r="237" spans="1:65" s="2" customFormat="1" ht="24.15" customHeight="1">
      <c r="A237" s="33"/>
      <c r="B237" s="34"/>
      <c r="C237" s="178" t="s">
        <v>179</v>
      </c>
      <c r="D237" s="178" t="s">
        <v>125</v>
      </c>
      <c r="E237" s="179" t="s">
        <v>332</v>
      </c>
      <c r="F237" s="180" t="s">
        <v>333</v>
      </c>
      <c r="G237" s="181" t="s">
        <v>232</v>
      </c>
      <c r="H237" s="182">
        <v>62.439</v>
      </c>
      <c r="I237" s="183"/>
      <c r="J237" s="184">
        <f>ROUND(I237*H237,2)</f>
        <v>0</v>
      </c>
      <c r="K237" s="185"/>
      <c r="L237" s="38"/>
      <c r="M237" s="186" t="s">
        <v>1</v>
      </c>
      <c r="N237" s="187" t="s">
        <v>41</v>
      </c>
      <c r="O237" s="70"/>
      <c r="P237" s="188">
        <f>O237*H237</f>
        <v>0</v>
      </c>
      <c r="Q237" s="188">
        <v>0</v>
      </c>
      <c r="R237" s="188">
        <f>Q237*H237</f>
        <v>0</v>
      </c>
      <c r="S237" s="188">
        <v>0</v>
      </c>
      <c r="T237" s="18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90" t="s">
        <v>129</v>
      </c>
      <c r="AT237" s="190" t="s">
        <v>125</v>
      </c>
      <c r="AU237" s="190" t="s">
        <v>86</v>
      </c>
      <c r="AY237" s="16" t="s">
        <v>124</v>
      </c>
      <c r="BE237" s="191">
        <f>IF(N237="základní",J237,0)</f>
        <v>0</v>
      </c>
      <c r="BF237" s="191">
        <f>IF(N237="snížená",J237,0)</f>
        <v>0</v>
      </c>
      <c r="BG237" s="191">
        <f>IF(N237="zákl. přenesená",J237,0)</f>
        <v>0</v>
      </c>
      <c r="BH237" s="191">
        <f>IF(N237="sníž. přenesená",J237,0)</f>
        <v>0</v>
      </c>
      <c r="BI237" s="191">
        <f>IF(N237="nulová",J237,0)</f>
        <v>0</v>
      </c>
      <c r="BJ237" s="16" t="s">
        <v>84</v>
      </c>
      <c r="BK237" s="191">
        <f>ROUND(I237*H237,2)</f>
        <v>0</v>
      </c>
      <c r="BL237" s="16" t="s">
        <v>129</v>
      </c>
      <c r="BM237" s="190" t="s">
        <v>334</v>
      </c>
    </row>
    <row r="238" spans="2:51" s="13" customFormat="1" ht="10.2">
      <c r="B238" s="210"/>
      <c r="C238" s="211"/>
      <c r="D238" s="192" t="s">
        <v>210</v>
      </c>
      <c r="E238" s="212" t="s">
        <v>1</v>
      </c>
      <c r="F238" s="213" t="s">
        <v>365</v>
      </c>
      <c r="G238" s="211"/>
      <c r="H238" s="214">
        <v>62.439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210</v>
      </c>
      <c r="AU238" s="220" t="s">
        <v>86</v>
      </c>
      <c r="AV238" s="13" t="s">
        <v>86</v>
      </c>
      <c r="AW238" s="13" t="s">
        <v>33</v>
      </c>
      <c r="AX238" s="13" t="s">
        <v>76</v>
      </c>
      <c r="AY238" s="220" t="s">
        <v>124</v>
      </c>
    </row>
    <row r="239" spans="2:51" s="14" customFormat="1" ht="10.2">
      <c r="B239" s="221"/>
      <c r="C239" s="222"/>
      <c r="D239" s="192" t="s">
        <v>210</v>
      </c>
      <c r="E239" s="223" t="s">
        <v>1</v>
      </c>
      <c r="F239" s="224" t="s">
        <v>213</v>
      </c>
      <c r="G239" s="222"/>
      <c r="H239" s="225">
        <v>62.439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210</v>
      </c>
      <c r="AU239" s="231" t="s">
        <v>86</v>
      </c>
      <c r="AV239" s="14" t="s">
        <v>129</v>
      </c>
      <c r="AW239" s="14" t="s">
        <v>33</v>
      </c>
      <c r="AX239" s="14" t="s">
        <v>84</v>
      </c>
      <c r="AY239" s="231" t="s">
        <v>124</v>
      </c>
    </row>
    <row r="240" spans="1:65" s="2" customFormat="1" ht="24.15" customHeight="1">
      <c r="A240" s="33"/>
      <c r="B240" s="34"/>
      <c r="C240" s="178" t="s">
        <v>336</v>
      </c>
      <c r="D240" s="178" t="s">
        <v>125</v>
      </c>
      <c r="E240" s="179" t="s">
        <v>337</v>
      </c>
      <c r="F240" s="180" t="s">
        <v>338</v>
      </c>
      <c r="G240" s="181" t="s">
        <v>232</v>
      </c>
      <c r="H240" s="182">
        <v>1.601</v>
      </c>
      <c r="I240" s="183"/>
      <c r="J240" s="184">
        <f>ROUND(I240*H240,2)</f>
        <v>0</v>
      </c>
      <c r="K240" s="185"/>
      <c r="L240" s="38"/>
      <c r="M240" s="186" t="s">
        <v>1</v>
      </c>
      <c r="N240" s="187" t="s">
        <v>41</v>
      </c>
      <c r="O240" s="70"/>
      <c r="P240" s="188">
        <f>O240*H240</f>
        <v>0</v>
      </c>
      <c r="Q240" s="188">
        <v>0</v>
      </c>
      <c r="R240" s="188">
        <f>Q240*H240</f>
        <v>0</v>
      </c>
      <c r="S240" s="188">
        <v>0</v>
      </c>
      <c r="T240" s="189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0" t="s">
        <v>129</v>
      </c>
      <c r="AT240" s="190" t="s">
        <v>125</v>
      </c>
      <c r="AU240" s="190" t="s">
        <v>86</v>
      </c>
      <c r="AY240" s="16" t="s">
        <v>124</v>
      </c>
      <c r="BE240" s="191">
        <f>IF(N240="základní",J240,0)</f>
        <v>0</v>
      </c>
      <c r="BF240" s="191">
        <f>IF(N240="snížená",J240,0)</f>
        <v>0</v>
      </c>
      <c r="BG240" s="191">
        <f>IF(N240="zákl. přenesená",J240,0)</f>
        <v>0</v>
      </c>
      <c r="BH240" s="191">
        <f>IF(N240="sníž. přenesená",J240,0)</f>
        <v>0</v>
      </c>
      <c r="BI240" s="191">
        <f>IF(N240="nulová",J240,0)</f>
        <v>0</v>
      </c>
      <c r="BJ240" s="16" t="s">
        <v>84</v>
      </c>
      <c r="BK240" s="191">
        <f>ROUND(I240*H240,2)</f>
        <v>0</v>
      </c>
      <c r="BL240" s="16" t="s">
        <v>129</v>
      </c>
      <c r="BM240" s="190" t="s">
        <v>339</v>
      </c>
    </row>
    <row r="241" spans="2:63" s="11" customFormat="1" ht="22.8" customHeight="1">
      <c r="B241" s="164"/>
      <c r="C241" s="165"/>
      <c r="D241" s="166" t="s">
        <v>75</v>
      </c>
      <c r="E241" s="208" t="s">
        <v>256</v>
      </c>
      <c r="F241" s="208" t="s">
        <v>257</v>
      </c>
      <c r="G241" s="165"/>
      <c r="H241" s="165"/>
      <c r="I241" s="168"/>
      <c r="J241" s="209">
        <f>BK241</f>
        <v>0</v>
      </c>
      <c r="K241" s="165"/>
      <c r="L241" s="170"/>
      <c r="M241" s="171"/>
      <c r="N241" s="172"/>
      <c r="O241" s="172"/>
      <c r="P241" s="173">
        <f>P242</f>
        <v>0</v>
      </c>
      <c r="Q241" s="172"/>
      <c r="R241" s="173">
        <f>R242</f>
        <v>0</v>
      </c>
      <c r="S241" s="172"/>
      <c r="T241" s="174">
        <f>T242</f>
        <v>0</v>
      </c>
      <c r="AR241" s="175" t="s">
        <v>84</v>
      </c>
      <c r="AT241" s="176" t="s">
        <v>75</v>
      </c>
      <c r="AU241" s="176" t="s">
        <v>84</v>
      </c>
      <c r="AY241" s="175" t="s">
        <v>124</v>
      </c>
      <c r="BK241" s="177">
        <f>BK242</f>
        <v>0</v>
      </c>
    </row>
    <row r="242" spans="1:65" s="2" customFormat="1" ht="21.75" customHeight="1">
      <c r="A242" s="33"/>
      <c r="B242" s="34"/>
      <c r="C242" s="178" t="s">
        <v>182</v>
      </c>
      <c r="D242" s="178" t="s">
        <v>125</v>
      </c>
      <c r="E242" s="179" t="s">
        <v>259</v>
      </c>
      <c r="F242" s="180" t="s">
        <v>260</v>
      </c>
      <c r="G242" s="181" t="s">
        <v>232</v>
      </c>
      <c r="H242" s="182">
        <v>516.156</v>
      </c>
      <c r="I242" s="183"/>
      <c r="J242" s="184">
        <f>ROUND(I242*H242,2)</f>
        <v>0</v>
      </c>
      <c r="K242" s="185"/>
      <c r="L242" s="38"/>
      <c r="M242" s="197" t="s">
        <v>1</v>
      </c>
      <c r="N242" s="198" t="s">
        <v>41</v>
      </c>
      <c r="O242" s="199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90" t="s">
        <v>129</v>
      </c>
      <c r="AT242" s="190" t="s">
        <v>125</v>
      </c>
      <c r="AU242" s="190" t="s">
        <v>86</v>
      </c>
      <c r="AY242" s="16" t="s">
        <v>124</v>
      </c>
      <c r="BE242" s="191">
        <f>IF(N242="základní",J242,0)</f>
        <v>0</v>
      </c>
      <c r="BF242" s="191">
        <f>IF(N242="snížená",J242,0)</f>
        <v>0</v>
      </c>
      <c r="BG242" s="191">
        <f>IF(N242="zákl. přenesená",J242,0)</f>
        <v>0</v>
      </c>
      <c r="BH242" s="191">
        <f>IF(N242="sníž. přenesená",J242,0)</f>
        <v>0</v>
      </c>
      <c r="BI242" s="191">
        <f>IF(N242="nulová",J242,0)</f>
        <v>0</v>
      </c>
      <c r="BJ242" s="16" t="s">
        <v>84</v>
      </c>
      <c r="BK242" s="191">
        <f>ROUND(I242*H242,2)</f>
        <v>0</v>
      </c>
      <c r="BL242" s="16" t="s">
        <v>129</v>
      </c>
      <c r="BM242" s="190" t="s">
        <v>341</v>
      </c>
    </row>
    <row r="243" spans="1:31" s="2" customFormat="1" ht="6.9" customHeight="1">
      <c r="A243" s="33"/>
      <c r="B243" s="53"/>
      <c r="C243" s="54"/>
      <c r="D243" s="54"/>
      <c r="E243" s="54"/>
      <c r="F243" s="54"/>
      <c r="G243" s="54"/>
      <c r="H243" s="54"/>
      <c r="I243" s="54"/>
      <c r="J243" s="54"/>
      <c r="K243" s="54"/>
      <c r="L243" s="38"/>
      <c r="M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</row>
  </sheetData>
  <sheetProtection algorithmName="SHA-512" hashValue="/lS+8phq1QiFdllDB3C1Cg4sfekObxoN2qpGY0t8yyiIZHoa/WAyHonsAe7Meoc4D0GdoJBRkdjjv2ZW556Psg==" saltValue="pAmvfY+NFYKDa5jalnYTsdguOdgCqS2wOd7vf+eBWxuyGnOfiSrK2VYLUYJS+BwiD3P6jFdREe43gqnMxS06SQ==" spinCount="100000" sheet="1" objects="1" scenarios="1" formatColumns="0" formatRows="0" autoFilter="0"/>
  <autoFilter ref="C123:K24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Šefčíková Jana</dc:creator>
  <cp:keywords/>
  <dc:description/>
  <cp:lastModifiedBy>Turanová Dana</cp:lastModifiedBy>
  <dcterms:created xsi:type="dcterms:W3CDTF">2024-04-19T10:32:35Z</dcterms:created>
  <dcterms:modified xsi:type="dcterms:W3CDTF">2024-04-19T10:43:18Z</dcterms:modified>
  <cp:category/>
  <cp:version/>
  <cp:contentType/>
  <cp:contentStatus/>
</cp:coreProperties>
</file>