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R:\Kros\Patkova\Export\Rajhrad-rybochod\"/>
    </mc:Choice>
  </mc:AlternateContent>
  <xr:revisionPtr revIDLastSave="0" documentId="13_ncr:1_{991F849C-816B-4C2E-843D-6146B84FA97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stavby" sheetId="1" r:id="rId1"/>
    <sheet name="SO 09 - Rybí přechod na j..." sheetId="2" r:id="rId2"/>
    <sheet name="VON - Vedlejší a ostatní ..." sheetId="3" r:id="rId3"/>
    <sheet name="Seznam figur" sheetId="4" r:id="rId4"/>
    <sheet name="Pokyny pro vyplnění" sheetId="5" r:id="rId5"/>
  </sheets>
  <definedNames>
    <definedName name="_xlnm._FilterDatabase" localSheetId="1" hidden="1">'SO 09 - Rybí přechod na j...'!$C$89:$K$753</definedName>
    <definedName name="_xlnm._FilterDatabase" localSheetId="2" hidden="1">'VON - Vedlejší a ostatní ...'!$C$82:$K$135</definedName>
    <definedName name="_xlnm.Print_Titles" localSheetId="0">'Rekapitulace stavby'!$52:$52</definedName>
    <definedName name="_xlnm.Print_Titles" localSheetId="3">'Seznam figur'!$9:$9</definedName>
    <definedName name="_xlnm.Print_Titles" localSheetId="1">'SO 09 - Rybí přechod na j...'!$89:$89</definedName>
    <definedName name="_xlnm.Print_Titles" localSheetId="2">'VON - Vedlejší a ostatní ...'!$82:$82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3">'Seznam figur'!$C$4:$G$430</definedName>
    <definedName name="_xlnm.Print_Area" localSheetId="1">'SO 09 - Rybí přechod na j...'!$C$4:$J$39,'SO 09 - Rybí přechod na j...'!$C$45:$J$71,'SO 09 - Rybí přechod na j...'!$C$77:$K$753</definedName>
    <definedName name="_xlnm.Print_Area" localSheetId="2">'VON - Vedlejší a ostatní ...'!$C$4:$J$39,'VON - Vedlejší a ostatní ...'!$C$45:$J$64,'VON - Vedlejší a ostatní ...'!$C$70:$K$135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J37" i="3"/>
  <c r="J36" i="3"/>
  <c r="AY56" i="1"/>
  <c r="J35" i="3"/>
  <c r="AX56" i="1" s="1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5" i="3"/>
  <c r="BH85" i="3"/>
  <c r="BG85" i="3"/>
  <c r="BF85" i="3"/>
  <c r="T85" i="3"/>
  <c r="T84" i="3"/>
  <c r="R85" i="3"/>
  <c r="R84" i="3"/>
  <c r="P85" i="3"/>
  <c r="P84" i="3"/>
  <c r="J80" i="3"/>
  <c r="J79" i="3"/>
  <c r="F79" i="3"/>
  <c r="F77" i="3"/>
  <c r="E75" i="3"/>
  <c r="J55" i="3"/>
  <c r="J54" i="3"/>
  <c r="F54" i="3"/>
  <c r="F52" i="3"/>
  <c r="E50" i="3"/>
  <c r="J18" i="3"/>
  <c r="E18" i="3"/>
  <c r="F55" i="3"/>
  <c r="J17" i="3"/>
  <c r="J12" i="3"/>
  <c r="J77" i="3" s="1"/>
  <c r="E7" i="3"/>
  <c r="E73" i="3"/>
  <c r="J37" i="2"/>
  <c r="J36" i="2"/>
  <c r="AY55" i="1" s="1"/>
  <c r="J35" i="2"/>
  <c r="AX55" i="1"/>
  <c r="BI751" i="2"/>
  <c r="BH751" i="2"/>
  <c r="BG751" i="2"/>
  <c r="BF751" i="2"/>
  <c r="T751" i="2"/>
  <c r="R751" i="2"/>
  <c r="P751" i="2"/>
  <c r="BI744" i="2"/>
  <c r="BH744" i="2"/>
  <c r="BG744" i="2"/>
  <c r="BF744" i="2"/>
  <c r="T744" i="2"/>
  <c r="R744" i="2"/>
  <c r="P744" i="2"/>
  <c r="BI739" i="2"/>
  <c r="BH739" i="2"/>
  <c r="BG739" i="2"/>
  <c r="BF739" i="2"/>
  <c r="T739" i="2"/>
  <c r="R739" i="2"/>
  <c r="P739" i="2"/>
  <c r="BI734" i="2"/>
  <c r="BH734" i="2"/>
  <c r="BG734" i="2"/>
  <c r="BF734" i="2"/>
  <c r="T734" i="2"/>
  <c r="R734" i="2"/>
  <c r="P734" i="2"/>
  <c r="BI729" i="2"/>
  <c r="BH729" i="2"/>
  <c r="BG729" i="2"/>
  <c r="BF729" i="2"/>
  <c r="T729" i="2"/>
  <c r="R729" i="2"/>
  <c r="P729" i="2"/>
  <c r="BI721" i="2"/>
  <c r="BH721" i="2"/>
  <c r="BG721" i="2"/>
  <c r="BF721" i="2"/>
  <c r="T721" i="2"/>
  <c r="R721" i="2"/>
  <c r="P721" i="2"/>
  <c r="BI716" i="2"/>
  <c r="BH716" i="2"/>
  <c r="BG716" i="2"/>
  <c r="BF716" i="2"/>
  <c r="T716" i="2"/>
  <c r="R716" i="2"/>
  <c r="P716" i="2"/>
  <c r="BI712" i="2"/>
  <c r="BH712" i="2"/>
  <c r="BG712" i="2"/>
  <c r="BF712" i="2"/>
  <c r="T712" i="2"/>
  <c r="R712" i="2"/>
  <c r="P712" i="2"/>
  <c r="BI707" i="2"/>
  <c r="BH707" i="2"/>
  <c r="BG707" i="2"/>
  <c r="BF707" i="2"/>
  <c r="T707" i="2"/>
  <c r="R707" i="2"/>
  <c r="P707" i="2"/>
  <c r="BI702" i="2"/>
  <c r="BH702" i="2"/>
  <c r="BG702" i="2"/>
  <c r="BF702" i="2"/>
  <c r="T702" i="2"/>
  <c r="R702" i="2"/>
  <c r="P702" i="2"/>
  <c r="BI697" i="2"/>
  <c r="BH697" i="2"/>
  <c r="BG697" i="2"/>
  <c r="BF697" i="2"/>
  <c r="T697" i="2"/>
  <c r="R697" i="2"/>
  <c r="P697" i="2"/>
  <c r="BI690" i="2"/>
  <c r="BH690" i="2"/>
  <c r="BG690" i="2"/>
  <c r="BF690" i="2"/>
  <c r="T690" i="2"/>
  <c r="R690" i="2"/>
  <c r="P690" i="2"/>
  <c r="BI686" i="2"/>
  <c r="BH686" i="2"/>
  <c r="BG686" i="2"/>
  <c r="BF686" i="2"/>
  <c r="T686" i="2"/>
  <c r="R686" i="2"/>
  <c r="P686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5" i="2"/>
  <c r="BH675" i="2"/>
  <c r="BG675" i="2"/>
  <c r="BF675" i="2"/>
  <c r="T675" i="2"/>
  <c r="R675" i="2"/>
  <c r="P675" i="2"/>
  <c r="BI670" i="2"/>
  <c r="BH670" i="2"/>
  <c r="BG670" i="2"/>
  <c r="BF670" i="2"/>
  <c r="T670" i="2"/>
  <c r="R670" i="2"/>
  <c r="P670" i="2"/>
  <c r="BI665" i="2"/>
  <c r="BH665" i="2"/>
  <c r="BG665" i="2"/>
  <c r="BF665" i="2"/>
  <c r="T665" i="2"/>
  <c r="T664" i="2" s="1"/>
  <c r="R665" i="2"/>
  <c r="R664" i="2"/>
  <c r="P665" i="2"/>
  <c r="P664" i="2"/>
  <c r="BI661" i="2"/>
  <c r="BH661" i="2"/>
  <c r="BG661" i="2"/>
  <c r="BF661" i="2"/>
  <c r="T661" i="2"/>
  <c r="R661" i="2"/>
  <c r="P661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1" i="2"/>
  <c r="BH631" i="2"/>
  <c r="BG631" i="2"/>
  <c r="BF631" i="2"/>
  <c r="T631" i="2"/>
  <c r="R631" i="2"/>
  <c r="P631" i="2"/>
  <c r="BI623" i="2"/>
  <c r="BH623" i="2"/>
  <c r="BG623" i="2"/>
  <c r="BF623" i="2"/>
  <c r="T623" i="2"/>
  <c r="R623" i="2"/>
  <c r="P623" i="2"/>
  <c r="BI615" i="2"/>
  <c r="BH615" i="2"/>
  <c r="BG615" i="2"/>
  <c r="BF615" i="2"/>
  <c r="T615" i="2"/>
  <c r="R615" i="2"/>
  <c r="P615" i="2"/>
  <c r="BI611" i="2"/>
  <c r="BH611" i="2"/>
  <c r="BG611" i="2"/>
  <c r="BF611" i="2"/>
  <c r="T611" i="2"/>
  <c r="R611" i="2"/>
  <c r="P611" i="2"/>
  <c r="BI602" i="2"/>
  <c r="BH602" i="2"/>
  <c r="BG602" i="2"/>
  <c r="BF602" i="2"/>
  <c r="T602" i="2"/>
  <c r="R602" i="2"/>
  <c r="P602" i="2"/>
  <c r="BI598" i="2"/>
  <c r="BH598" i="2"/>
  <c r="BG598" i="2"/>
  <c r="BF598" i="2"/>
  <c r="T598" i="2"/>
  <c r="R598" i="2"/>
  <c r="P598" i="2"/>
  <c r="BI594" i="2"/>
  <c r="BH594" i="2"/>
  <c r="BG594" i="2"/>
  <c r="BF594" i="2"/>
  <c r="T594" i="2"/>
  <c r="R594" i="2"/>
  <c r="P594" i="2"/>
  <c r="BI590" i="2"/>
  <c r="BH590" i="2"/>
  <c r="BG590" i="2"/>
  <c r="BF590" i="2"/>
  <c r="T590" i="2"/>
  <c r="R590" i="2"/>
  <c r="P590" i="2"/>
  <c r="BI582" i="2"/>
  <c r="BH582" i="2"/>
  <c r="BG582" i="2"/>
  <c r="BF582" i="2"/>
  <c r="T582" i="2"/>
  <c r="R582" i="2"/>
  <c r="P582" i="2"/>
  <c r="BI578" i="2"/>
  <c r="BH578" i="2"/>
  <c r="BG578" i="2"/>
  <c r="BF578" i="2"/>
  <c r="T578" i="2"/>
  <c r="R578" i="2"/>
  <c r="P578" i="2"/>
  <c r="BI574" i="2"/>
  <c r="BH574" i="2"/>
  <c r="BG574" i="2"/>
  <c r="BF574" i="2"/>
  <c r="T574" i="2"/>
  <c r="R574" i="2"/>
  <c r="P574" i="2"/>
  <c r="BI566" i="2"/>
  <c r="BH566" i="2"/>
  <c r="BG566" i="2"/>
  <c r="BF566" i="2"/>
  <c r="T566" i="2"/>
  <c r="R566" i="2"/>
  <c r="P566" i="2"/>
  <c r="BI558" i="2"/>
  <c r="BH558" i="2"/>
  <c r="BG558" i="2"/>
  <c r="BF558" i="2"/>
  <c r="T558" i="2"/>
  <c r="R558" i="2"/>
  <c r="P558" i="2"/>
  <c r="BI552" i="2"/>
  <c r="BH552" i="2"/>
  <c r="BG552" i="2"/>
  <c r="BF552" i="2"/>
  <c r="T552" i="2"/>
  <c r="R552" i="2"/>
  <c r="P552" i="2"/>
  <c r="BI533" i="2"/>
  <c r="BH533" i="2"/>
  <c r="BG533" i="2"/>
  <c r="BF533" i="2"/>
  <c r="T533" i="2"/>
  <c r="R533" i="2"/>
  <c r="P533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09" i="2"/>
  <c r="BH509" i="2"/>
  <c r="BG509" i="2"/>
  <c r="BF509" i="2"/>
  <c r="T509" i="2"/>
  <c r="R509" i="2"/>
  <c r="P509" i="2"/>
  <c r="BI473" i="2"/>
  <c r="BH473" i="2"/>
  <c r="BG473" i="2"/>
  <c r="BF473" i="2"/>
  <c r="T473" i="2"/>
  <c r="R473" i="2"/>
  <c r="P473" i="2"/>
  <c r="BI444" i="2"/>
  <c r="BH444" i="2"/>
  <c r="BG444" i="2"/>
  <c r="BF444" i="2"/>
  <c r="T444" i="2"/>
  <c r="R444" i="2"/>
  <c r="P444" i="2"/>
  <c r="BI437" i="2"/>
  <c r="BH437" i="2"/>
  <c r="BG437" i="2"/>
  <c r="BF437" i="2"/>
  <c r="T437" i="2"/>
  <c r="R437" i="2"/>
  <c r="P437" i="2"/>
  <c r="BI430" i="2"/>
  <c r="BH430" i="2"/>
  <c r="BG430" i="2"/>
  <c r="BF430" i="2"/>
  <c r="T430" i="2"/>
  <c r="R430" i="2"/>
  <c r="P430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2" i="2"/>
  <c r="BH412" i="2"/>
  <c r="BG412" i="2"/>
  <c r="BF412" i="2"/>
  <c r="T412" i="2"/>
  <c r="R412" i="2"/>
  <c r="P412" i="2"/>
  <c r="BI406" i="2"/>
  <c r="BH406" i="2"/>
  <c r="BG406" i="2"/>
  <c r="BF406" i="2"/>
  <c r="T406" i="2"/>
  <c r="R406" i="2"/>
  <c r="P406" i="2"/>
  <c r="BI399" i="2"/>
  <c r="BH399" i="2"/>
  <c r="BG399" i="2"/>
  <c r="BF399" i="2"/>
  <c r="T399" i="2"/>
  <c r="R399" i="2"/>
  <c r="P399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26" i="2"/>
  <c r="BH326" i="2"/>
  <c r="BG326" i="2"/>
  <c r="BF326" i="2"/>
  <c r="T326" i="2"/>
  <c r="R326" i="2"/>
  <c r="P326" i="2"/>
  <c r="BI313" i="2"/>
  <c r="BH313" i="2"/>
  <c r="BG313" i="2"/>
  <c r="BF313" i="2"/>
  <c r="T313" i="2"/>
  <c r="R313" i="2"/>
  <c r="P313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74" i="2"/>
  <c r="BH274" i="2"/>
  <c r="BG274" i="2"/>
  <c r="BF274" i="2"/>
  <c r="T274" i="2"/>
  <c r="R274" i="2"/>
  <c r="P274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4" i="2"/>
  <c r="BH254" i="2"/>
  <c r="BG254" i="2"/>
  <c r="BF254" i="2"/>
  <c r="T254" i="2"/>
  <c r="R254" i="2"/>
  <c r="P254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28" i="2"/>
  <c r="BH228" i="2"/>
  <c r="BG228" i="2"/>
  <c r="BF228" i="2"/>
  <c r="T228" i="2"/>
  <c r="R228" i="2"/>
  <c r="P22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81" i="2"/>
  <c r="BH181" i="2"/>
  <c r="BG181" i="2"/>
  <c r="BF181" i="2"/>
  <c r="T181" i="2"/>
  <c r="R181" i="2"/>
  <c r="P181" i="2"/>
  <c r="BI162" i="2"/>
  <c r="BH162" i="2"/>
  <c r="BG162" i="2"/>
  <c r="BF162" i="2"/>
  <c r="T162" i="2"/>
  <c r="R162" i="2"/>
  <c r="P162" i="2"/>
  <c r="BI156" i="2"/>
  <c r="BH156" i="2"/>
  <c r="BG156" i="2"/>
  <c r="BF156" i="2"/>
  <c r="T156" i="2"/>
  <c r="R156" i="2"/>
  <c r="P156" i="2"/>
  <c r="BI148" i="2"/>
  <c r="BH148" i="2"/>
  <c r="BG148" i="2"/>
  <c r="BF148" i="2"/>
  <c r="T148" i="2"/>
  <c r="R148" i="2"/>
  <c r="P148" i="2"/>
  <c r="BI140" i="2"/>
  <c r="BH140" i="2"/>
  <c r="BG140" i="2"/>
  <c r="BF140" i="2"/>
  <c r="T140" i="2"/>
  <c r="R140" i="2"/>
  <c r="P140" i="2"/>
  <c r="BI109" i="2"/>
  <c r="BH109" i="2"/>
  <c r="BG109" i="2"/>
  <c r="BF109" i="2"/>
  <c r="T109" i="2"/>
  <c r="R109" i="2"/>
  <c r="P109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55" i="2"/>
  <c r="J17" i="2"/>
  <c r="J12" i="2"/>
  <c r="J84" i="2"/>
  <c r="E7" i="2"/>
  <c r="E80" i="2"/>
  <c r="L50" i="1"/>
  <c r="AM50" i="1"/>
  <c r="AM49" i="1"/>
  <c r="L49" i="1"/>
  <c r="AM47" i="1"/>
  <c r="L47" i="1"/>
  <c r="L45" i="1"/>
  <c r="L44" i="1"/>
  <c r="J101" i="2"/>
  <c r="BK566" i="2"/>
  <c r="J352" i="2"/>
  <c r="BK520" i="2"/>
  <c r="J566" i="2"/>
  <c r="BK533" i="2"/>
  <c r="BK615" i="2"/>
  <c r="J382" i="2"/>
  <c r="J116" i="3"/>
  <c r="BK122" i="3"/>
  <c r="BK382" i="2"/>
  <c r="BK245" i="2"/>
  <c r="J370" i="2"/>
  <c r="J520" i="2"/>
  <c r="BK611" i="2"/>
  <c r="J122" i="3"/>
  <c r="J94" i="3"/>
  <c r="BK473" i="2"/>
  <c r="BK631" i="2"/>
  <c r="J425" i="2"/>
  <c r="J399" i="2"/>
  <c r="J418" i="2"/>
  <c r="F35" i="3"/>
  <c r="J679" i="2"/>
  <c r="BK602" i="2"/>
  <c r="J744" i="2"/>
  <c r="BK721" i="2"/>
  <c r="J602" i="2"/>
  <c r="J444" i="2"/>
  <c r="BK360" i="2"/>
  <c r="J254" i="2"/>
  <c r="BK156" i="2"/>
  <c r="BK578" i="2"/>
  <c r="BK201" i="2"/>
  <c r="J406" i="2"/>
  <c r="J245" i="2"/>
  <c r="J140" i="2"/>
  <c r="J360" i="2"/>
  <c r="J721" i="2"/>
  <c r="BK690" i="2"/>
  <c r="BK661" i="2"/>
  <c r="BK598" i="2"/>
  <c r="BK516" i="2"/>
  <c r="BK334" i="2"/>
  <c r="BK140" i="2"/>
  <c r="J85" i="3"/>
  <c r="J92" i="3"/>
  <c r="J114" i="3"/>
  <c r="J120" i="3"/>
  <c r="J99" i="3"/>
  <c r="BK130" i="3"/>
  <c r="BK120" i="3"/>
  <c r="BK103" i="3"/>
  <c r="BK85" i="3"/>
  <c r="J473" i="2"/>
  <c r="J686" i="2"/>
  <c r="BK374" i="2"/>
  <c r="AS54" i="1"/>
  <c r="BK96" i="3"/>
  <c r="BK128" i="3"/>
  <c r="BK418" i="2"/>
  <c r="BK307" i="2"/>
  <c r="J578" i="2"/>
  <c r="J148" i="2"/>
  <c r="BK679" i="2"/>
  <c r="BK338" i="2"/>
  <c r="J105" i="3"/>
  <c r="BK116" i="3"/>
  <c r="BK437" i="2"/>
  <c r="BK148" i="2"/>
  <c r="BK670" i="2"/>
  <c r="BK97" i="2"/>
  <c r="J124" i="3"/>
  <c r="BK574" i="2"/>
  <c r="BK686" i="2"/>
  <c r="BK406" i="2"/>
  <c r="BK345" i="2"/>
  <c r="BK707" i="2"/>
  <c r="J751" i="2"/>
  <c r="BK528" i="2"/>
  <c r="J345" i="2"/>
  <c r="BK266" i="2"/>
  <c r="BK109" i="2"/>
  <c r="J682" i="2"/>
  <c r="J528" i="2"/>
  <c r="J313" i="2"/>
  <c r="J128" i="3"/>
  <c r="J134" i="3"/>
  <c r="J96" i="3"/>
  <c r="BK590" i="2"/>
  <c r="BK110" i="3"/>
  <c r="J412" i="2"/>
  <c r="J707" i="2"/>
  <c r="J88" i="3"/>
  <c r="J675" i="2"/>
  <c r="J582" i="2"/>
  <c r="BK108" i="3"/>
  <c r="J241" i="2"/>
  <c r="BK262" i="2"/>
  <c r="J631" i="2"/>
  <c r="BK647" i="2"/>
  <c r="J712" i="2"/>
  <c r="J574" i="2"/>
  <c r="BK211" i="2"/>
  <c r="BK712" i="2"/>
  <c r="BK241" i="2"/>
  <c r="J118" i="3"/>
  <c r="BK751" i="2"/>
  <c r="BK105" i="3"/>
  <c r="BK729" i="2"/>
  <c r="J734" i="2"/>
  <c r="BK274" i="2"/>
  <c r="BK94" i="3"/>
  <c r="J90" i="3"/>
  <c r="BK558" i="2"/>
  <c r="J211" i="2"/>
  <c r="BK215" i="2"/>
  <c r="BK697" i="2"/>
  <c r="J598" i="2"/>
  <c r="J207" i="2"/>
  <c r="J509" i="2"/>
  <c r="BK313" i="2"/>
  <c r="BK370" i="2"/>
  <c r="BK638" i="2"/>
  <c r="BK356" i="2"/>
  <c r="J262" i="2"/>
  <c r="BK342" i="2"/>
  <c r="J349" i="2"/>
  <c r="J665" i="2"/>
  <c r="BK352" i="2"/>
  <c r="J110" i="3"/>
  <c r="J103" i="3"/>
  <c r="BK118" i="3"/>
  <c r="BK702" i="2"/>
  <c r="J307" i="2"/>
  <c r="J112" i="3"/>
  <c r="J615" i="2"/>
  <c r="J334" i="2"/>
  <c r="J558" i="2"/>
  <c r="BK124" i="3"/>
  <c r="BK392" i="2"/>
  <c r="BK90" i="3"/>
  <c r="BK739" i="2"/>
  <c r="J181" i="2"/>
  <c r="BK524" i="2"/>
  <c r="BK641" i="2"/>
  <c r="BK651" i="2"/>
  <c r="BK422" i="2"/>
  <c r="J93" i="2"/>
  <c r="BK425" i="2"/>
  <c r="J661" i="2"/>
  <c r="BK582" i="2"/>
  <c r="J729" i="2"/>
  <c r="J201" i="2"/>
  <c r="BK254" i="2"/>
  <c r="J303" i="2"/>
  <c r="BK430" i="2"/>
  <c r="J274" i="2"/>
  <c r="J130" i="3"/>
  <c r="BK134" i="3"/>
  <c r="BK114" i="3"/>
  <c r="BK378" i="2"/>
  <c r="J697" i="2"/>
  <c r="BK716" i="2"/>
  <c r="BK552" i="2"/>
  <c r="BK101" i="2"/>
  <c r="J392" i="2"/>
  <c r="BK132" i="3"/>
  <c r="J644" i="2"/>
  <c r="J716" i="2"/>
  <c r="J516" i="2"/>
  <c r="J378" i="2"/>
  <c r="J641" i="2"/>
  <c r="J266" i="2"/>
  <c r="BK594" i="2"/>
  <c r="BK509" i="2"/>
  <c r="BK228" i="2"/>
  <c r="J670" i="2"/>
  <c r="J638" i="2"/>
  <c r="BK399" i="2"/>
  <c r="BK349" i="2"/>
  <c r="J739" i="2"/>
  <c r="J690" i="2"/>
  <c r="J651" i="2"/>
  <c r="J590" i="2"/>
  <c r="J204" i="2"/>
  <c r="BK734" i="2"/>
  <c r="J611" i="2"/>
  <c r="J533" i="2"/>
  <c r="J422" i="2"/>
  <c r="J387" i="2"/>
  <c r="J338" i="2"/>
  <c r="BK162" i="2"/>
  <c r="BK93" i="2"/>
  <c r="BK298" i="2"/>
  <c r="J552" i="2"/>
  <c r="J374" i="2"/>
  <c r="BK207" i="2"/>
  <c r="BK387" i="2"/>
  <c r="BK181" i="2"/>
  <c r="J702" i="2"/>
  <c r="BK623" i="2"/>
  <c r="J437" i="2"/>
  <c r="BK412" i="2"/>
  <c r="J298" i="2"/>
  <c r="J162" i="2"/>
  <c r="J109" i="2"/>
  <c r="J101" i="3"/>
  <c r="BK99" i="3"/>
  <c r="J108" i="3"/>
  <c r="J126" i="3"/>
  <c r="BK112" i="3"/>
  <c r="BK92" i="3"/>
  <c r="BK654" i="2"/>
  <c r="J156" i="2"/>
  <c r="J594" i="2"/>
  <c r="J215" i="2"/>
  <c r="BK675" i="2"/>
  <c r="J97" i="2"/>
  <c r="J430" i="2"/>
  <c r="BK326" i="2"/>
  <c r="BK644" i="2"/>
  <c r="J647" i="2"/>
  <c r="J342" i="2"/>
  <c r="J356" i="2"/>
  <c r="J654" i="2"/>
  <c r="BK303" i="2"/>
  <c r="BK126" i="3"/>
  <c r="J132" i="3"/>
  <c r="BK744" i="2"/>
  <c r="J623" i="2"/>
  <c r="J326" i="2"/>
  <c r="BK665" i="2"/>
  <c r="BK682" i="2"/>
  <c r="J524" i="2"/>
  <c r="BK204" i="2"/>
  <c r="BK444" i="2"/>
  <c r="J228" i="2"/>
  <c r="BK88" i="3"/>
  <c r="BK101" i="3"/>
  <c r="P565" i="2" l="1"/>
  <c r="R689" i="2"/>
  <c r="T92" i="2"/>
  <c r="T429" i="2"/>
  <c r="T532" i="2"/>
  <c r="BK650" i="2"/>
  <c r="J650" i="2" s="1"/>
  <c r="J66" i="2" s="1"/>
  <c r="T669" i="2"/>
  <c r="P87" i="3"/>
  <c r="R92" i="2"/>
  <c r="P429" i="2"/>
  <c r="R565" i="2"/>
  <c r="P669" i="2"/>
  <c r="BK107" i="3"/>
  <c r="J107" i="3"/>
  <c r="J63" i="3"/>
  <c r="P92" i="2"/>
  <c r="BK391" i="2"/>
  <c r="J391" i="2"/>
  <c r="J62" i="2"/>
  <c r="P391" i="2"/>
  <c r="R429" i="2"/>
  <c r="BK532" i="2"/>
  <c r="J532" i="2" s="1"/>
  <c r="J64" i="2" s="1"/>
  <c r="T565" i="2"/>
  <c r="P650" i="2"/>
  <c r="T650" i="2"/>
  <c r="BK669" i="2"/>
  <c r="J669" i="2" s="1"/>
  <c r="J69" i="2" s="1"/>
  <c r="T689" i="2"/>
  <c r="T668" i="2"/>
  <c r="BK87" i="3"/>
  <c r="J87" i="3"/>
  <c r="J61" i="3" s="1"/>
  <c r="T87" i="3"/>
  <c r="BK98" i="3"/>
  <c r="J98" i="3"/>
  <c r="J62" i="3"/>
  <c r="P98" i="3"/>
  <c r="R98" i="3"/>
  <c r="P107" i="3"/>
  <c r="BK92" i="2"/>
  <c r="T391" i="2"/>
  <c r="R532" i="2"/>
  <c r="P689" i="2"/>
  <c r="R107" i="3"/>
  <c r="R83" i="3" s="1"/>
  <c r="R391" i="2"/>
  <c r="P532" i="2"/>
  <c r="BK689" i="2"/>
  <c r="J689" i="2"/>
  <c r="J70" i="2"/>
  <c r="T107" i="3"/>
  <c r="BK429" i="2"/>
  <c r="BK91" i="2" s="1"/>
  <c r="J91" i="2" s="1"/>
  <c r="J60" i="2" s="1"/>
  <c r="J429" i="2"/>
  <c r="J63" i="2" s="1"/>
  <c r="BK565" i="2"/>
  <c r="J565" i="2"/>
  <c r="J65" i="2"/>
  <c r="R650" i="2"/>
  <c r="R669" i="2"/>
  <c r="R668" i="2" s="1"/>
  <c r="R87" i="3"/>
  <c r="T98" i="3"/>
  <c r="BK664" i="2"/>
  <c r="J664" i="2"/>
  <c r="J67" i="2" s="1"/>
  <c r="BK84" i="3"/>
  <c r="J84" i="3"/>
  <c r="J60" i="3"/>
  <c r="E48" i="3"/>
  <c r="BE88" i="3"/>
  <c r="BE92" i="3"/>
  <c r="BE96" i="3"/>
  <c r="BE108" i="3"/>
  <c r="BE110" i="3"/>
  <c r="BE128" i="3"/>
  <c r="BE132" i="3"/>
  <c r="BE134" i="3"/>
  <c r="F80" i="3"/>
  <c r="BE85" i="3"/>
  <c r="BE90" i="3"/>
  <c r="BE94" i="3"/>
  <c r="BE99" i="3"/>
  <c r="BE103" i="3"/>
  <c r="BE114" i="3"/>
  <c r="BE122" i="3"/>
  <c r="J52" i="3"/>
  <c r="BE101" i="3"/>
  <c r="BE126" i="3"/>
  <c r="BE118" i="3"/>
  <c r="BE112" i="3"/>
  <c r="BE116" i="3"/>
  <c r="BB56" i="1"/>
  <c r="BE105" i="3"/>
  <c r="BE120" i="3"/>
  <c r="BE124" i="3"/>
  <c r="BE130" i="3"/>
  <c r="J52" i="2"/>
  <c r="BE93" i="2"/>
  <c r="BE109" i="2"/>
  <c r="BE207" i="2"/>
  <c r="BE342" i="2"/>
  <c r="BE382" i="2"/>
  <c r="BE399" i="2"/>
  <c r="BE509" i="2"/>
  <c r="BE533" i="2"/>
  <c r="BE552" i="2"/>
  <c r="BE598" i="2"/>
  <c r="BE602" i="2"/>
  <c r="BE631" i="2"/>
  <c r="BE638" i="2"/>
  <c r="BE654" i="2"/>
  <c r="BE679" i="2"/>
  <c r="BE682" i="2"/>
  <c r="BE686" i="2"/>
  <c r="BE697" i="2"/>
  <c r="BE702" i="2"/>
  <c r="BE707" i="2"/>
  <c r="BE716" i="2"/>
  <c r="BE201" i="2"/>
  <c r="BE326" i="2"/>
  <c r="BE378" i="2"/>
  <c r="BE412" i="2"/>
  <c r="BE422" i="2"/>
  <c r="BE516" i="2"/>
  <c r="BE524" i="2"/>
  <c r="BE274" i="2"/>
  <c r="BE345" i="2"/>
  <c r="BE349" i="2"/>
  <c r="BE387" i="2"/>
  <c r="BE101" i="2"/>
  <c r="BE156" i="2"/>
  <c r="BE204" i="2"/>
  <c r="BE215" i="2"/>
  <c r="BE245" i="2"/>
  <c r="BE303" i="2"/>
  <c r="BE313" i="2"/>
  <c r="BE356" i="2"/>
  <c r="BE374" i="2"/>
  <c r="BE406" i="2"/>
  <c r="BE444" i="2"/>
  <c r="BE473" i="2"/>
  <c r="BE566" i="2"/>
  <c r="BE590" i="2"/>
  <c r="E48" i="2"/>
  <c r="F87" i="2"/>
  <c r="BE97" i="2"/>
  <c r="BE140" i="2"/>
  <c r="BE211" i="2"/>
  <c r="BE228" i="2"/>
  <c r="BE266" i="2"/>
  <c r="BE307" i="2"/>
  <c r="BE352" i="2"/>
  <c r="BE360" i="2"/>
  <c r="BE370" i="2"/>
  <c r="BE418" i="2"/>
  <c r="BE520" i="2"/>
  <c r="BE528" i="2"/>
  <c r="BE594" i="2"/>
  <c r="BE611" i="2"/>
  <c r="BE623" i="2"/>
  <c r="BE712" i="2"/>
  <c r="BE721" i="2"/>
  <c r="BE729" i="2"/>
  <c r="BE734" i="2"/>
  <c r="BE739" i="2"/>
  <c r="BE744" i="2"/>
  <c r="BE751" i="2"/>
  <c r="BE148" i="2"/>
  <c r="BE647" i="2"/>
  <c r="BE661" i="2"/>
  <c r="BE665" i="2"/>
  <c r="BE670" i="2"/>
  <c r="BE162" i="2"/>
  <c r="BE334" i="2"/>
  <c r="BE425" i="2"/>
  <c r="BE430" i="2"/>
  <c r="BE437" i="2"/>
  <c r="BE558" i="2"/>
  <c r="BE574" i="2"/>
  <c r="BE582" i="2"/>
  <c r="BE644" i="2"/>
  <c r="BE651" i="2"/>
  <c r="BE675" i="2"/>
  <c r="BE690" i="2"/>
  <c r="BE181" i="2"/>
  <c r="BE241" i="2"/>
  <c r="BE254" i="2"/>
  <c r="BE262" i="2"/>
  <c r="BE298" i="2"/>
  <c r="BE338" i="2"/>
  <c r="BE392" i="2"/>
  <c r="BE578" i="2"/>
  <c r="BE615" i="2"/>
  <c r="BE641" i="2"/>
  <c r="F34" i="3"/>
  <c r="BA56" i="1"/>
  <c r="F37" i="2"/>
  <c r="BD55" i="1"/>
  <c r="F36" i="2"/>
  <c r="BC55" i="1" s="1"/>
  <c r="F34" i="2"/>
  <c r="BA55" i="1"/>
  <c r="J34" i="2"/>
  <c r="AW55" i="1"/>
  <c r="F36" i="3"/>
  <c r="BC56" i="1" s="1"/>
  <c r="J34" i="3"/>
  <c r="AW56" i="1"/>
  <c r="F37" i="3"/>
  <c r="BD56" i="1"/>
  <c r="F35" i="2"/>
  <c r="BB55" i="1" s="1"/>
  <c r="BB54" i="1" s="1"/>
  <c r="AX54" i="1" s="1"/>
  <c r="BK668" i="2" l="1"/>
  <c r="J668" i="2" s="1"/>
  <c r="J68" i="2" s="1"/>
  <c r="T83" i="3"/>
  <c r="T91" i="2"/>
  <c r="T90" i="2"/>
  <c r="P83" i="3"/>
  <c r="AU56" i="1" s="1"/>
  <c r="P91" i="2"/>
  <c r="P668" i="2"/>
  <c r="P90" i="2" s="1"/>
  <c r="AU55" i="1" s="1"/>
  <c r="AU54" i="1" s="1"/>
  <c r="R91" i="2"/>
  <c r="R90" i="2"/>
  <c r="J92" i="2"/>
  <c r="J61" i="2" s="1"/>
  <c r="BK90" i="2"/>
  <c r="J90" i="2"/>
  <c r="J59" i="2"/>
  <c r="BK83" i="3"/>
  <c r="J83" i="3"/>
  <c r="J59" i="3"/>
  <c r="J33" i="2"/>
  <c r="AV55" i="1" s="1"/>
  <c r="AT55" i="1" s="1"/>
  <c r="J33" i="3"/>
  <c r="AV56" i="1" s="1"/>
  <c r="AT56" i="1" s="1"/>
  <c r="F33" i="3"/>
  <c r="AZ56" i="1"/>
  <c r="BC54" i="1"/>
  <c r="AY54" i="1"/>
  <c r="BD54" i="1"/>
  <c r="W33" i="1"/>
  <c r="W31" i="1"/>
  <c r="F33" i="2"/>
  <c r="AZ55" i="1" s="1"/>
  <c r="BA54" i="1"/>
  <c r="AW54" i="1"/>
  <c r="AK30" i="1"/>
  <c r="J30" i="2"/>
  <c r="AG55" i="1"/>
  <c r="AN55" i="1" l="1"/>
  <c r="J39" i="2"/>
  <c r="J30" i="3"/>
  <c r="AG56" i="1" s="1"/>
  <c r="W32" i="1"/>
  <c r="AZ54" i="1"/>
  <c r="AV54" i="1"/>
  <c r="AK29" i="1"/>
  <c r="W30" i="1"/>
  <c r="J39" i="3" l="1"/>
  <c r="AN56" i="1"/>
  <c r="W29" i="1"/>
  <c r="AT54" i="1"/>
  <c r="AG54" i="1"/>
  <c r="AN54" i="1" l="1"/>
  <c r="AK26" i="1"/>
  <c r="AK35" i="1"/>
</calcChain>
</file>

<file path=xl/sharedStrings.xml><?xml version="1.0" encoding="utf-8"?>
<sst xmlns="http://schemas.openxmlformats.org/spreadsheetml/2006/main" count="8444" uniqueCount="1286">
  <si>
    <t>Export Komplet</t>
  </si>
  <si>
    <t>VZ</t>
  </si>
  <si>
    <t>2.0</t>
  </si>
  <si>
    <t>ZAMOK</t>
  </si>
  <si>
    <t>False</t>
  </si>
  <si>
    <t>{812c6a3f-40e3-490b-96e5-9f2c3ec17008}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</si>
  <si>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</si>
  <si>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</si>
  <si>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</si>
  <si>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</si>
  <si>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</si>
  <si>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</si>
  <si>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</si>
  <si>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</si>
  <si>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3A161249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</si>
  <si>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</si>
  <si>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</si>
  <si>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MVE jez Rajhrad vč. rekonstrukce jezu a rybího přechodu</t>
  </si>
  <si>
    <t>KSO:</t>
  </si>
  <si>
    <t>832 4</t>
  </si>
  <si>
    <t>CC-CZ:</t>
  </si>
  <si>
    <t/>
  </si>
  <si>
    <t>Místo:</t>
  </si>
  <si>
    <t xml:space="preserve">Svratka, říční km 29,430 – jez </t>
  </si>
  <si>
    <t>Datum:</t>
  </si>
  <si>
    <t>2. 5. 2023</t>
  </si>
  <si>
    <t>Zadavatel:</t>
  </si>
  <si>
    <t>IČ:</t>
  </si>
  <si>
    <t>70890013</t>
  </si>
  <si>
    <t>Povodí Moravy, státní podnik</t>
  </si>
  <si>
    <t>DIČ:</t>
  </si>
  <si>
    <t>CZ70890013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</si>
  <si>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</si>
  <si>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</si>
  <si>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</si>
  <si>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</si>
  <si>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</si>
  <si>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</si>
  <si>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</si>
  <si>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</si>
  <si>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</si>
  <si>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</si>
  <si>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</si>
  <si>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</si>
  <si>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</si>
  <si>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</si>
  <si>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</si>
  <si>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</si>
  <si>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</si>
  <si>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</si>
  <si>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</si>
  <si>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</si>
  <si>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</si>
  <si>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</si>
  <si>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</si>
  <si>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</si>
  <si>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</si>
  <si>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</si>
  <si>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</si>
  <si>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</si>
  <si>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</si>
  <si>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</si>
  <si>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</si>
  <si>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</si>
  <si>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</si>
  <si>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</si>
  <si>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</si>
  <si>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</si>
  <si>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</si>
  <si>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</si>
  <si>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</si>
  <si>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</si>
  <si>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</si>
  <si>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</si>
  <si>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</si>
  <si>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</si>
  <si>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</si>
  <si>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</si>
  <si>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</si>
  <si>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</si>
  <si>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</si>
  <si>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</si>
  <si>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09</t>
  </si>
  <si>
    <t>Rybí přechod na jezu Rajhrad</t>
  </si>
  <si>
    <t>STA</t>
  </si>
  <si>
    <t>1</t>
  </si>
  <si>
    <t>{3c52b838-a24d-4710-ba89-72a789a0ddb5}</t>
  </si>
  <si>
    <t>2</t>
  </si>
  <si>
    <t>VON</t>
  </si>
  <si>
    <t>Vedlejší a ostatní náklady</t>
  </si>
  <si>
    <t>{d2099191-ef0b-49f6-ab86-83e8676c78f2}</t>
  </si>
  <si>
    <t>asf_nater_SV</t>
  </si>
  <si>
    <t>asfaltový svislý nátěr</t>
  </si>
  <si>
    <t>m2</t>
  </si>
  <si>
    <t>946,7</t>
  </si>
  <si>
    <t>bed_zakriv</t>
  </si>
  <si>
    <t>bednění zakřivené</t>
  </si>
  <si>
    <t>2,82</t>
  </si>
  <si>
    <t>KRYCÍ LIST SOUPISU PRACÍ</t>
  </si>
  <si>
    <t>bedn_rov</t>
  </si>
  <si>
    <t>bednění rovinné</t>
  </si>
  <si>
    <t>2677,872</t>
  </si>
  <si>
    <t>C3037</t>
  </si>
  <si>
    <t>m3</t>
  </si>
  <si>
    <t>1275,308</t>
  </si>
  <si>
    <t>K11</t>
  </si>
  <si>
    <t>kotevní deska K11</t>
  </si>
  <si>
    <t>kg</t>
  </si>
  <si>
    <t>20,4</t>
  </si>
  <si>
    <t>K16</t>
  </si>
  <si>
    <t>kotevní deska K16</t>
  </si>
  <si>
    <t>105</t>
  </si>
  <si>
    <t>Objekt:</t>
  </si>
  <si>
    <t>K3</t>
  </si>
  <si>
    <t>kotevní deska K3</t>
  </si>
  <si>
    <t>79,2</t>
  </si>
  <si>
    <t>SO 09 - Rybí přechod na jezu Rajhrad</t>
  </si>
  <si>
    <t>K8</t>
  </si>
  <si>
    <t>kotevní deska K8</t>
  </si>
  <si>
    <t>15,6</t>
  </si>
  <si>
    <t>leseni_podperne</t>
  </si>
  <si>
    <t>44,643</t>
  </si>
  <si>
    <t>leseni_pomocne</t>
  </si>
  <si>
    <t>lešení pomocné</t>
  </si>
  <si>
    <t>1295,66</t>
  </si>
  <si>
    <t>matice</t>
  </si>
  <si>
    <t>matice tahel</t>
  </si>
  <si>
    <t>ks</t>
  </si>
  <si>
    <t>26</t>
  </si>
  <si>
    <t>nakup_zemina</t>
  </si>
  <si>
    <t>1522,328</t>
  </si>
  <si>
    <t>odklizeni_zeminy</t>
  </si>
  <si>
    <t>6053,945</t>
  </si>
  <si>
    <t>odvoz_ocel</t>
  </si>
  <si>
    <t>Odvoz demontovaných ocelových prvků</t>
  </si>
  <si>
    <t>t</t>
  </si>
  <si>
    <t>10,067</t>
  </si>
  <si>
    <t>Ohum_rov</t>
  </si>
  <si>
    <t>ohumusovani prave strany PK</t>
  </si>
  <si>
    <t>1620,37</t>
  </si>
  <si>
    <t>ohum_svah</t>
  </si>
  <si>
    <t>ohumusování svahu</t>
  </si>
  <si>
    <t>755,49</t>
  </si>
  <si>
    <t>ohum_svah_nad2</t>
  </si>
  <si>
    <t>ohumusování svahu nad 2</t>
  </si>
  <si>
    <t>199,412</t>
  </si>
  <si>
    <t>ostatni_ocel</t>
  </si>
  <si>
    <t>prevazky ostatni material</t>
  </si>
  <si>
    <t>1,666</t>
  </si>
  <si>
    <t>pomocne_kce</t>
  </si>
  <si>
    <t>pomocne konstrukce</t>
  </si>
  <si>
    <t>3,746</t>
  </si>
  <si>
    <t>prevazka_U240</t>
  </si>
  <si>
    <t>převázka U240</t>
  </si>
  <si>
    <t>4,654</t>
  </si>
  <si>
    <t>prevazky</t>
  </si>
  <si>
    <t>ipe ocel</t>
  </si>
  <si>
    <t>4,372</t>
  </si>
  <si>
    <t>Rozpery</t>
  </si>
  <si>
    <t>rozpery jimky</t>
  </si>
  <si>
    <t>1,614</t>
  </si>
  <si>
    <t>sejmutí_ornice</t>
  </si>
  <si>
    <t>3190,723</t>
  </si>
  <si>
    <t>štět_dočasna</t>
  </si>
  <si>
    <t>štětovnice pro dalby</t>
  </si>
  <si>
    <t>331,176</t>
  </si>
  <si>
    <t>štět_trvala</t>
  </si>
  <si>
    <t>trvalé štětovnice</t>
  </si>
  <si>
    <t>1375,22</t>
  </si>
  <si>
    <t>tahla_32</t>
  </si>
  <si>
    <t>Táhla prů. 32 mm</t>
  </si>
  <si>
    <t>0,466</t>
  </si>
  <si>
    <t>UP_lice</t>
  </si>
  <si>
    <t>Úprava líce DS</t>
  </si>
  <si>
    <t>m</t>
  </si>
  <si>
    <t>115,78</t>
  </si>
  <si>
    <t>výkop</t>
  </si>
  <si>
    <t>8340,863</t>
  </si>
  <si>
    <t>zábradlí</t>
  </si>
  <si>
    <t>129</t>
  </si>
  <si>
    <t>zalití</t>
  </si>
  <si>
    <t>71,276</t>
  </si>
  <si>
    <t>zásyp</t>
  </si>
  <si>
    <t>1402,736</t>
  </si>
  <si>
    <t>zasyp_hraz</t>
  </si>
  <si>
    <t>3044,655</t>
  </si>
  <si>
    <t>zebřík_M8</t>
  </si>
  <si>
    <t>zebřík M8</t>
  </si>
  <si>
    <t>60</t>
  </si>
  <si>
    <t>žebřík_M10</t>
  </si>
  <si>
    <t>56</t>
  </si>
  <si>
    <t>žebřík_M9</t>
  </si>
  <si>
    <t>51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</si>
  <si>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</si>
  <si>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</si>
  <si>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</si>
  <si>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</si>
  <si>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</si>
  <si>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</si>
  <si>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</si>
  <si>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</si>
  <si>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</si>
  <si>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</si>
  <si>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</si>
  <si>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</si>
  <si>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</si>
  <si>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</si>
  <si>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</si>
  <si>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</si>
  <si>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</si>
  <si>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</si>
  <si>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</si>
  <si>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</si>
  <si>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</si>
  <si>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</si>
  <si>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</si>
  <si>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</si>
  <si>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</si>
  <si>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</si>
  <si>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</si>
  <si>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</si>
  <si>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</si>
  <si>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</si>
  <si>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</si>
  <si>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</si>
  <si>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</si>
  <si>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</si>
  <si>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</si>
  <si>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</si>
  <si>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2023 01</t>
  </si>
  <si>
    <t>4</t>
  </si>
  <si>
    <t>-1121095318</t>
  </si>
  <si>
    <t>PP</t>
  </si>
  <si>
    <t>Čerpání vody na dopravní výšku do 10 m s uvažovaným průměrným přítokem do 500 l/min</t>
  </si>
  <si>
    <t>Online PSC</t>
  </si>
  <si>
    <t>https://podminky.urs.cz/item/CS_URS_2023_01/115101201</t>
  </si>
  <si>
    <t>VV</t>
  </si>
  <si>
    <t>3"místa"*18"měsíců"*30"dní"*24"h"</t>
  </si>
  <si>
    <t>115101301</t>
  </si>
  <si>
    <t>Pohotovost čerpací soupravy pro dopravní výšku do 10 m přítok do 500 l/min</t>
  </si>
  <si>
    <t>den</t>
  </si>
  <si>
    <t>1295488525</t>
  </si>
  <si>
    <t>Pohotovost záložní čerpací soupravy pro dopravní výšku do 10 m s uvažovaným průměrným přítokem do 500 l/min</t>
  </si>
  <si>
    <t>https://podminky.urs.cz/item/CS_URS_2023_01/115101301</t>
  </si>
  <si>
    <t>18"měsíců"*30"dní</t>
  </si>
  <si>
    <t>3</t>
  </si>
  <si>
    <t>121151103</t>
  </si>
  <si>
    <t>Sejmutí ornice plochy do 100 m2 tl vrstvy do 200 mm strojně</t>
  </si>
  <si>
    <t>-1402105220</t>
  </si>
  <si>
    <t>Sejmutí ornice strojně při souvislé ploše do 100 m2, tl. vrstvy do 200 mm</t>
  </si>
  <si>
    <t>https://podminky.urs.cz/item/CS_URS_2023_01/121151103</t>
  </si>
  <si>
    <t>Viz C.3</t>
  </si>
  <si>
    <t>1701,55+520,1+87,1+101,05+71,47"m2 rovina"</t>
  </si>
  <si>
    <t>336,3"m2"*1,077 "koef. sklonu" + 38,2"m2"*1,202 "koef. sklonu"</t>
  </si>
  <si>
    <t>(103,0+11,9+135,8) "m2" *1,202</t>
  </si>
  <si>
    <t>Součet</t>
  </si>
  <si>
    <t>131251106</t>
  </si>
  <si>
    <t>Hloubení jam nezapažených v hornině třídy těžitelnosti I skupiny 3 objem do 5000 m3 strojně</t>
  </si>
  <si>
    <t>1609605840</t>
  </si>
  <si>
    <t>Hloubení nezapažených jam a zářezů strojně s urovnáním dna do předepsaného profilu a spádu v hornině třídy těžitelnosti I skupiny 3 přes 1 000 do 5 000 m3</t>
  </si>
  <si>
    <t>https://podminky.urs.cz/item/CS_URS_2023_01/131251106</t>
  </si>
  <si>
    <t>P</t>
  </si>
  <si>
    <t xml:space="preserve">Poznámka k položce:_x000D_
Před odvozem vytěžené zeminy by měl být zemní materiál prověřen a otestován, zda je vhodný dle požadavků PD pro zpětný zásyp. Pokud ano, bude odpovádající vytěžená zemina použita pro zpětný zásyp. V opačném případě bude odklizena a uložena na skládku. </t>
  </si>
  <si>
    <t>Viz C.3. a D.1.93 a D.1.9.4 až D.1.9.17</t>
  </si>
  <si>
    <t>Vstup do RP až A-A</t>
  </si>
  <si>
    <t>100,0 "m2"*(4,7+0,5) "rybochod"</t>
  </si>
  <si>
    <t>((21,68+4,12)"m2"*2,6/2 +24,5"m2"*3,6) + 44,77"m2"*3,9 + 48,32 "m2"*5,1 "okolní plochy rybochodu"</t>
  </si>
  <si>
    <t>A-A až B-B</t>
  </si>
  <si>
    <t>(75,22+133,13 "m2")/2 *14,0</t>
  </si>
  <si>
    <t>B-B až vnější oblouk rybochodu</t>
  </si>
  <si>
    <t xml:space="preserve">12,55*24,45 "m2, rybochod" + 16,0*28,33"m2, rybochod v oblouku" + 12,3*36,85"m2, rybochod po řez B-B" </t>
  </si>
  <si>
    <t>133,4"m2"*2,7 "rozšířený výkop v části oblouku"+ 49,45"m2, plocha mezi rybochody"*3,8</t>
  </si>
  <si>
    <t>Rybochod od řezu A-A po konec mostu</t>
  </si>
  <si>
    <t>96,1 "m2"*(4,7+0,5*2) + 60,25"m2"*5,2 "šířka pro most"</t>
  </si>
  <si>
    <t>57,0"m2"*1,5"okolní plocha rybochodu -vnitřní oblouk"</t>
  </si>
  <si>
    <t>Konec mostu po E-E</t>
  </si>
  <si>
    <t>29,8"m2"*1,69</t>
  </si>
  <si>
    <t>E-E až IIa-IIa</t>
  </si>
  <si>
    <t>(53,82+55,14)"m2"/2 *7,04</t>
  </si>
  <si>
    <t>IIa-IIa až IIIa-IIIa</t>
  </si>
  <si>
    <t>(55,14 + 55,93)"m2" /2 * 4,18</t>
  </si>
  <si>
    <t>IIIa-IIIa až IV-IV</t>
  </si>
  <si>
    <t>(55,93+57,18)"m2" /2 *8,32</t>
  </si>
  <si>
    <t>IV-IV až H-H</t>
  </si>
  <si>
    <t>(57,18+64,78)"m2" /2 *11,95</t>
  </si>
  <si>
    <t>H-H až J-J</t>
  </si>
  <si>
    <t>(64,78+44,60)"m2" /2 *14,39</t>
  </si>
  <si>
    <t>J-J až výstup z RP</t>
  </si>
  <si>
    <t>44,60"m2"*8,55 + 70,9"m2"*1,1</t>
  </si>
  <si>
    <t>5</t>
  </si>
  <si>
    <t>153111112</t>
  </si>
  <si>
    <t>Podélné řezání ocelových štětovnic na skládce</t>
  </si>
  <si>
    <t>648788874</t>
  </si>
  <si>
    <t>Úprava ocelových štětovnic pro štětové stěny řezání z terénu, štětovnic na skládce podélné</t>
  </si>
  <si>
    <t>https://podminky.urs.cz/item/CS_URS_2023_01/153111112</t>
  </si>
  <si>
    <t xml:space="preserve">Viz příloha C.5. a D.1.9.13 a D.1.9.14 a  a D.1.9.3 </t>
  </si>
  <si>
    <t xml:space="preserve">1"ks"*14,1 "m" </t>
  </si>
  <si>
    <t>Viz příloha C.5. a D.1.9.13 a D.1.9.14 a  D.1.9.11 a D.1.9.3.1</t>
  </si>
  <si>
    <t>12,0 "rohová kce u výtoku"</t>
  </si>
  <si>
    <t>6</t>
  </si>
  <si>
    <t>153111132</t>
  </si>
  <si>
    <t>Podélné svaření ocelových štětovnic na skládce</t>
  </si>
  <si>
    <t>-316708449</t>
  </si>
  <si>
    <t>Úprava ocelových štětovnic pro štětové stěny svaření z terénu, štětovnic na skládce podélné</t>
  </si>
  <si>
    <t>https://podminky.urs.cz/item/CS_URS_2023_01/153111132</t>
  </si>
  <si>
    <t>7</t>
  </si>
  <si>
    <t>1531111R</t>
  </si>
  <si>
    <t>Příčné řezání ocelových zaberaněných štětovnic z vody</t>
  </si>
  <si>
    <t>2060783583</t>
  </si>
  <si>
    <t xml:space="preserve">Úprava ocelových štětovnic zaberaněných, řezání z vody.
</t>
  </si>
  <si>
    <t>Trvalé štětovnice VL604 - Viz příloha C.5. a D.1.9.3.1</t>
  </si>
  <si>
    <t>17,2 "výstup z RP"</t>
  </si>
  <si>
    <t>10,2 "rohová kce - výtok"</t>
  </si>
  <si>
    <t>8</t>
  </si>
  <si>
    <t>153112112</t>
  </si>
  <si>
    <t>Nastražení ocelových štětovnic dl přes 10 m ve standardních podmínkách z terénu</t>
  </si>
  <si>
    <t>613870473</t>
  </si>
  <si>
    <t>Zřízení beraněných stěn z ocelových štětovnic z terénu nastražení štětovnic ve standardních podmínkách, délky přes 10 m</t>
  </si>
  <si>
    <t>https://podminky.urs.cz/item/CS_URS_2023_01/153112112</t>
  </si>
  <si>
    <t>Viz příloha C.5. a D.1.9.13 a D.1.9.14 a  a D.1.9.3 a a D.1.9.9</t>
  </si>
  <si>
    <t xml:space="preserve">Dočasná štětovnice VL604 </t>
  </si>
  <si>
    <t>6,0*0,604*36 "ks" "zápory tyče"</t>
  </si>
  <si>
    <t>8,0*0,604*3"ks" "zapory - rohová kce výtoku"</t>
  </si>
  <si>
    <t>6,0*0,604*9"ks" "zapory - rohová kce výtoku"</t>
  </si>
  <si>
    <t>12,0*12,8 "rohová kce - výtok"</t>
  </si>
  <si>
    <t>Mezisoučet</t>
  </si>
  <si>
    <t xml:space="preserve">Trvalé štětovnice VL604 </t>
  </si>
  <si>
    <t>14,6*(6,6+10,5) "vstup do RP"</t>
  </si>
  <si>
    <t>15,5*64,72</t>
  </si>
  <si>
    <t>12,0*10,2 "rohová kce - výtok"</t>
  </si>
  <si>
    <t>9</t>
  </si>
  <si>
    <t>153112124</t>
  </si>
  <si>
    <t>Zaberanění ocelových štětovnic na dl do 16 m ve standardních podmínkách z terénu</t>
  </si>
  <si>
    <t>1220870616</t>
  </si>
  <si>
    <t>Zřízení beraněných stěn z ocelových štětovnic z terénu zaberanění štětovnic ve standardních podmínkách, délky do 16 m</t>
  </si>
  <si>
    <t>https://podminky.urs.cz/item/CS_URS_2023_01/153112124</t>
  </si>
  <si>
    <t>4,2*0,604*9 "ks"+5,7*0,604*15 "ks"+4,2*0,604*12 "ks" "zápory tyče"</t>
  </si>
  <si>
    <t>(8,0-1,3)*0,604*3"ks" "zapory - rohová kce výtoku"</t>
  </si>
  <si>
    <t>(12,0-3,15)*12,8 "rohová kce - výtok"</t>
  </si>
  <si>
    <t>(12,5+12,9)/2 *2,3+12,3*4,3</t>
  </si>
  <si>
    <t>12,9*10,5</t>
  </si>
  <si>
    <t>15,0*64,72</t>
  </si>
  <si>
    <t>(12,0-3,15)*10,2 "rohová kce - výtok"</t>
  </si>
  <si>
    <t>10</t>
  </si>
  <si>
    <t>M</t>
  </si>
  <si>
    <t>15920-R03</t>
  </si>
  <si>
    <t>dodávka štětovnic VL604</t>
  </si>
  <si>
    <t>518027854</t>
  </si>
  <si>
    <t>štět_trvala*0,1235</t>
  </si>
  <si>
    <t>11</t>
  </si>
  <si>
    <t>15920-R02a</t>
  </si>
  <si>
    <t>dodávka dočasně použitých štětovnic VL604</t>
  </si>
  <si>
    <t>1280405137</t>
  </si>
  <si>
    <t>Dodávka dočasně použitých štětovnic VL604
Měrná jednotka 1t kompletní dodávky dočasně použitého materiálu.
Obratovost dočasně použitého materiálu je třeba zohlednit v nabídkové ceně.</t>
  </si>
  <si>
    <t>štět_dočasna*0,1235</t>
  </si>
  <si>
    <t>12</t>
  </si>
  <si>
    <t>153116111</t>
  </si>
  <si>
    <t>Opracování ocelových kleštin nebo převázek hradicích stěn z terénu</t>
  </si>
  <si>
    <t>1528247169</t>
  </si>
  <si>
    <t>Kleštiny nebo převázky pro hradící stěny beraněné, nasazené, tabulové z oceli jakéhokoliv druhu z terénu opracování</t>
  </si>
  <si>
    <t>https://podminky.urs.cz/item/CS_URS_2023_01/153116111</t>
  </si>
  <si>
    <t>prevazky+prevazka_U240</t>
  </si>
  <si>
    <t>13</t>
  </si>
  <si>
    <t>153116121</t>
  </si>
  <si>
    <t>Montáž ocelových kleštin nebo převázek hradicích stěn z lodi</t>
  </si>
  <si>
    <t>1732395010</t>
  </si>
  <si>
    <t>Kleštiny nebo převázky pro hradící stěny beraněné, nasazené, tabulové z oceli jakéhokoliv druhu z lodi montáž</t>
  </si>
  <si>
    <t>https://podminky.urs.cz/item/CS_URS_2023_01/153116121</t>
  </si>
  <si>
    <t>14</t>
  </si>
  <si>
    <t>13010732R</t>
  </si>
  <si>
    <t>dodávka dočasně použité profilové oceli jakost S235JR (11 375) průřez I (IPN) 300</t>
  </si>
  <si>
    <t>-375529189</t>
  </si>
  <si>
    <t>Dodávka dočasně použité profilové oceli jakost S235JR (11 375) průřez I (IPN) 300.
Měrná jednotka 1t kompletní dodávky dočasně použitého materiálu.
Obratovost dočasně použitého materiálu je třeba zohlednit v nabídkové ceně.</t>
  </si>
  <si>
    <t>Viz příloha C.5. a D.1.9.13 a D.1.9.14 a  D.1.9.11</t>
  </si>
  <si>
    <t>převázka - na trvalé štětové stěně</t>
  </si>
  <si>
    <t>16,63 "m"*54,2/1000 "t/m"*2"ks"</t>
  </si>
  <si>
    <t>převázka - na trvalé štětové stěně - rohová kce u výtoku</t>
  </si>
  <si>
    <t>6,9 "m"*54,2/1000 "t/m"*2"ks"</t>
  </si>
  <si>
    <t>převázka - na dočasné štětové stěně - rohová kce u výtoku</t>
  </si>
  <si>
    <t>12 "m"*54,2/1000 "t/m"*2"ks"</t>
  </si>
  <si>
    <t>převázka - na zápoře - rohová kce u výtoku</t>
  </si>
  <si>
    <t xml:space="preserve">1,6 "m"*54,2/1000 "t/m"*2"ks" *3 "ks" </t>
  </si>
  <si>
    <t>13010830R</t>
  </si>
  <si>
    <t>dodávka dočasně použité profilové oceli jakost S235JR (11 375) průřez U (UPN) 240</t>
  </si>
  <si>
    <t>369486949</t>
  </si>
  <si>
    <t>dodávka dočasně použité profilové oceli jakost S235JR (11 375) průřez U (UPN) 240. 
Měrná jednotka 1t kompletní dodávky dočasně použitého materiálu.
Obratovost dočasně použitého materiálu je třeba zohlednit v nabídkové ceně.</t>
  </si>
  <si>
    <t>46,6 "m"*33,2/1000 "t/m"*2"ks"</t>
  </si>
  <si>
    <t>převázka - na dočasné štětové stěně</t>
  </si>
  <si>
    <t>1,6 "m"*33,2/1000 "t/m"*2"ks" *12 "ks"</t>
  </si>
  <si>
    <t>2,7 "m"*33,2/1000 "t/m"*2"ks"</t>
  </si>
  <si>
    <t>převázka - na zápoře</t>
  </si>
  <si>
    <t>1,6 "m"*33,2/1000 "t/m"*2"ks"  *1 "ks"</t>
  </si>
  <si>
    <t>16</t>
  </si>
  <si>
    <t>153116122</t>
  </si>
  <si>
    <t>Demontáž ocelových kleštin nebo převázek hradicích stěn z lodi</t>
  </si>
  <si>
    <t>1778273427</t>
  </si>
  <si>
    <t>Kleštiny nebo převázky pro hradící stěny beraněné, nasazené, tabulové z oceli jakéhokoliv druhu z lodi demontáž</t>
  </si>
  <si>
    <t>https://podminky.urs.cz/item/CS_URS_2023_01/153116122</t>
  </si>
  <si>
    <t>17</t>
  </si>
  <si>
    <t>162251102</t>
  </si>
  <si>
    <t>Vodorovné přemístění přes 20 do 50 m výkopku/sypaniny z horniny třídy těžitelnosti I skupiny 1 až 3</t>
  </si>
  <si>
    <t>-1179383416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</si>
  <si>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</si>
  <si>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</si>
  <si>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 xml:space="preserve">přemístění na a z MD </t>
  </si>
  <si>
    <t>zásyp*2</t>
  </si>
  <si>
    <t>(zasyp_hraz-nakup_zemina)*2</t>
  </si>
  <si>
    <t>(Ohum_rov+ohum_svah)*0,15 *2</t>
  </si>
  <si>
    <t>18</t>
  </si>
  <si>
    <t>162751117</t>
  </si>
  <si>
    <t>Vodorovné přemístění přes 9 000 do 10000 m výkopku/sypaniny z horniny třídy těžitelnosti I skupiny 1 až 3</t>
  </si>
  <si>
    <t>-265028853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</si>
  <si>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</si>
  <si>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</si>
  <si>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Odvoz přebytku zeminy na skládku</t>
  </si>
  <si>
    <t>výkop -zásyp</t>
  </si>
  <si>
    <t>-zasyp_hraz+nakup_zemina</t>
  </si>
  <si>
    <t>sejmutí_ornice*0,2</t>
  </si>
  <si>
    <t>19</t>
  </si>
  <si>
    <t>162751119</t>
  </si>
  <si>
    <t>Příplatek k vodorovnému přemístění výkopku/sypaniny z horniny třídy těžitelnosti I skupiny 1 až 3 ZKD 1000 m přes 10000 m</t>
  </si>
  <si>
    <t>-1527827164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</si>
  <si>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</si>
  <si>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</si>
  <si>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odklizeni_zeminy*10 "celkem do 20 km"</t>
  </si>
  <si>
    <t>20</t>
  </si>
  <si>
    <t>167151111</t>
  </si>
  <si>
    <t>Nakládání výkopku z hornin třídy těžitelnosti I skupiny 1 až 3 přes 100 m3</t>
  </si>
  <si>
    <t>-523329304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</si>
  <si>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</si>
  <si>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</si>
  <si>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Naložení na MD</t>
  </si>
  <si>
    <t>(Ohum_rov+ohum_svah)*0,15</t>
  </si>
  <si>
    <t>171103201</t>
  </si>
  <si>
    <t>Uložení sypanin z horniny třídy těžitelnosti I a II skupiny 1 až 4 do hrází nádrží se zhutněním 100 % PS C s příměsí jílu do 20 %</t>
  </si>
  <si>
    <t>1313785532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</si>
  <si>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</si>
  <si>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https://podminky.urs.cz/item/CS_URS_2023_01/171103201</t>
  </si>
  <si>
    <t>(84,59+0,5 "m2")/2 *14,0</t>
  </si>
  <si>
    <t>Rybochod od řezu A-A po řez A-A - lom</t>
  </si>
  <si>
    <t>(20,51"m2"*5,33 + 5,16"m2"*5,6 )"travnatá plocha" +42,63"m2"*4,98 "komunikace"</t>
  </si>
  <si>
    <t>A-A lom až IIa-IIa</t>
  </si>
  <si>
    <t>(1,22"m2"*1,61 + 25,45"m2"*3,21) "travnata plocha" + 6,04"m2"*2,02 "komunikace"</t>
  </si>
  <si>
    <t>22,84"m2"*1,46 "počátek sjezdu"</t>
  </si>
  <si>
    <t>(33,45 + 35,53)"m2" /2 * 4,18</t>
  </si>
  <si>
    <t>(35,53+35,51)"m2" /2 *8,32</t>
  </si>
  <si>
    <t>IV-IV až VI-VI</t>
  </si>
  <si>
    <t>(35,51+49,2)"m2" /2 *19,6</t>
  </si>
  <si>
    <t>VI-VI až konec komunikace (PH hrazeni)</t>
  </si>
  <si>
    <t>(49,2+39,8)"m2"/2 *9,0</t>
  </si>
  <si>
    <t>Konec komunikace - Schodiště</t>
  </si>
  <si>
    <t>(49,2+0,47)"m2" /2 *11,82</t>
  </si>
  <si>
    <t>Schodiště - zavázání do původního terénu</t>
  </si>
  <si>
    <t>0,47"m2"*11,5</t>
  </si>
  <si>
    <t>22</t>
  </si>
  <si>
    <t>15311911R</t>
  </si>
  <si>
    <t>Pořízení a dovoz vhodné zeminy pro homogenní hráz</t>
  </si>
  <si>
    <t>-1515435513</t>
  </si>
  <si>
    <t xml:space="preserve">Pořízení a dovoz vhodné zeminy dle PD. 
Položka zahrnuje kompletní dovoz a nákup materiálu, zejména:
 - poplatek za pořízení / nákup
- naložení a přemístění po suchu
 </t>
  </si>
  <si>
    <t>zasyp_hraz*0,5 "předpokládá se dovoz 50% objemu"</t>
  </si>
  <si>
    <t>nakup_zemina*1,8</t>
  </si>
  <si>
    <t>23</t>
  </si>
  <si>
    <t>171201231</t>
  </si>
  <si>
    <t>Poplatek za uložení zeminy a kamení na recyklační skládce (skládkovné) kód odpadu 17 05 04</t>
  </si>
  <si>
    <t>452487411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</si>
  <si>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</si>
  <si>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</si>
  <si>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odklizeni_zeminy*1,75</t>
  </si>
  <si>
    <t>24</t>
  </si>
  <si>
    <t>171251201</t>
  </si>
  <si>
    <t>Uložení sypaniny na skládky nebo meziskládky</t>
  </si>
  <si>
    <t>590864652</t>
  </si>
  <si>
    <t>Uložení sypaniny na skládky nebo meziskládky bez hutnění s upravením uložené sypaniny do předepsaného tvaru</t>
  </si>
  <si>
    <t>https://podminky.urs.cz/item/CS_URS_2023_01/171251201</t>
  </si>
  <si>
    <t>zásyp "uložení na MD"</t>
  </si>
  <si>
    <t>zasyp_hraz "uložení na MD"</t>
  </si>
  <si>
    <t>25</t>
  </si>
  <si>
    <t>174151101</t>
  </si>
  <si>
    <t>Zásyp jam, šachet rýh nebo kolem objektů sypaninou se zhutněním</t>
  </si>
  <si>
    <t>-1008275604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</si>
  <si>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</si>
  <si>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</si>
  <si>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 xml:space="preserve">Poznámka k položce:_x000D_
Dle dohody s investorem by mělo být provedeno prověření a otestování vytěžené zeminy z výkopu, zda je vhodná dle požadavků PD pro zpětný zásyp. </t>
  </si>
  <si>
    <t>((7,27+3,58)"m2"*3,45 +15,4"m2"*3,8) + (8,43"m2"*3,95+11,65"m2"*3,45+20,91"m2"*2,65)+ (38,0"m2"*2,2+36,05"m2"*3,2) "okolní plochy rybochodu"</t>
  </si>
  <si>
    <t>(5,53+29,64 "m2")/2 *14,0</t>
  </si>
  <si>
    <t xml:space="preserve">0 "rybochodod řezu B-B" +0 "rybochod v oblouku" + 12,3*18,33"m2, rybochod po řez B-B" </t>
  </si>
  <si>
    <t>142,8"m2"*2,7 "rozšířený výkop v části oblouku"+ 65,79"m2, plocha mezi rybochody"*1,85</t>
  </si>
  <si>
    <t>181351113</t>
  </si>
  <si>
    <t>Rozprostření ornice tl vrstvy do 200 mm pl přes 500 m2 v rovině nebo ve svahu do 1:5 strojně</t>
  </si>
  <si>
    <t>-1601006278</t>
  </si>
  <si>
    <t>Rozprostření a urovnání ornice v rovině nebo ve svahu sklonu do 1:5 strojně při souvislé ploše přes 500 m2, tl. vrstvy do 200 mm</t>
  </si>
  <si>
    <t>https://podminky.urs.cz/item/CS_URS_2023_01/181351113</t>
  </si>
  <si>
    <t>Viz c.3</t>
  </si>
  <si>
    <t>134,56+22,61+1024,76</t>
  </si>
  <si>
    <t>132,82+143,39+17,9+44,60+98,24+112,09</t>
  </si>
  <si>
    <t>-110,6 "ČÁST A- SPOLEČNÁ STAVEBNÍ JÁMA"</t>
  </si>
  <si>
    <t>27</t>
  </si>
  <si>
    <t>181411123</t>
  </si>
  <si>
    <t>Založení lučního trávníku výsevem pl do 1000 m2 ve svahu přes 1:2 do 1:1</t>
  </si>
  <si>
    <t>-1437992925</t>
  </si>
  <si>
    <t>Založení trávníku na půdě předem připravené plochy do 1000 m2 výsevem včetně utažení lučního na svahu přes 1:2 do 1:1</t>
  </si>
  <si>
    <t>https://podminky.urs.cz/item/CS_URS_2023_01/181411123</t>
  </si>
  <si>
    <t>28</t>
  </si>
  <si>
    <t>181411122</t>
  </si>
  <si>
    <t>Založení lučního trávníku výsevem pl do 1000 m2 ve svahu přes 1:5 do 1:2</t>
  </si>
  <si>
    <t>2043587187</t>
  </si>
  <si>
    <t>Založení trávníku na půdě předem připravené plochy do 1000 m2 výsevem včetně utažení lučního na svahu přes 1:5 do 1:2</t>
  </si>
  <si>
    <t>https://podminky.urs.cz/item/CS_URS_2023_01/181411122</t>
  </si>
  <si>
    <t>ohum_svah-ohum_svah_nad2</t>
  </si>
  <si>
    <t>29</t>
  </si>
  <si>
    <t>00572474</t>
  </si>
  <si>
    <t>osivo směs travní krajinná-svahová</t>
  </si>
  <si>
    <t>-879312831</t>
  </si>
  <si>
    <t>ohum_svah*300/10000 "300 kg/ha"</t>
  </si>
  <si>
    <t>30</t>
  </si>
  <si>
    <t>181451121</t>
  </si>
  <si>
    <t>Založení lučního trávníku výsevem pl přes 1000 m2 v rovině a ve svahu do 1:5</t>
  </si>
  <si>
    <t>624013530</t>
  </si>
  <si>
    <t>Založení trávníku na půdě předem připravené plochy přes 1000 m2 výsevem včetně utažení lučního v rovině nebo na svahu do 1:5</t>
  </si>
  <si>
    <t>https://podminky.urs.cz/item/CS_URS_2023_01/181451121</t>
  </si>
  <si>
    <t>31</t>
  </si>
  <si>
    <t>00572472</t>
  </si>
  <si>
    <t>osivo směs travní krajinná-rovinná</t>
  </si>
  <si>
    <t>702570438</t>
  </si>
  <si>
    <t>Ohum_rov*300/10000 "300 kg/ha"</t>
  </si>
  <si>
    <t>32</t>
  </si>
  <si>
    <t>181951111</t>
  </si>
  <si>
    <t>Úprava pláně v hornině třídy těžitelnosti I skupiny 1 až 3 bez zhutnění strojně</t>
  </si>
  <si>
    <t>-1321515792</t>
  </si>
  <si>
    <t>Úprava pláně vyrovnáním výškových rozdílů strojně v hornině třídy těžitelnosti I, skupiny 1 až 3 bez zhutnění</t>
  </si>
  <si>
    <t>https://podminky.urs.cz/item/CS_URS_2023_01/181951111</t>
  </si>
  <si>
    <t>33</t>
  </si>
  <si>
    <t>182151111</t>
  </si>
  <si>
    <t>Svahování v zářezech v hornině třídy těžitelnosti I skupiny 1 až 3 strojně</t>
  </si>
  <si>
    <t>1631262035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</si>
  <si>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</si>
  <si>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</si>
  <si>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34</t>
  </si>
  <si>
    <t>182351133</t>
  </si>
  <si>
    <t>Rozprostření ornice pl přes 500 m2 ve svahu nad 1:5 tl vrstvy do 200 mm strojně</t>
  </si>
  <si>
    <t>-1050191325</t>
  </si>
  <si>
    <t>Rozprostření a urovnání ornice ve svahu sklonu přes 1:5 strojně při souvislé ploše přes 500 m2, tl. vrstvy do 200 mm</t>
  </si>
  <si>
    <t>https://podminky.urs.cz/item/CS_URS_2023_01/182351133</t>
  </si>
  <si>
    <t>105,52"m2"*1,040 "svah 1 : 3,5"</t>
  </si>
  <si>
    <t>(21,17+23,6)"m2"*1,077 "svah 1 : 2,5"</t>
  </si>
  <si>
    <t>(16,38+49,80+119,23+158,27+21,92)"m2"*1,118 "svah 1 : 2"</t>
  </si>
  <si>
    <t>-9,5"m2"*1,118 "svah 1 : 2" "ČÁST A- SPOLEČNÁ STAVEBNÍ JÁMA"</t>
  </si>
  <si>
    <t>(80,1+85,8)"m2"*1,202 "svah 1 : 1,5"</t>
  </si>
  <si>
    <t>35</t>
  </si>
  <si>
    <t>185803111</t>
  </si>
  <si>
    <t>Ošetření trávníku shrabáním v rovině a svahu do 1:5</t>
  </si>
  <si>
    <t>-599083564</t>
  </si>
  <si>
    <t>Ošetření trávníku jednorázové v rovině nebo na svahu do 1:5</t>
  </si>
  <si>
    <t>https://podminky.urs.cz/item/CS_URS_2023_01/185803111</t>
  </si>
  <si>
    <t>36</t>
  </si>
  <si>
    <t>185803112</t>
  </si>
  <si>
    <t>Ošetření trávníku shrabáním ve svahu přes 1:5 do 1:2</t>
  </si>
  <si>
    <t>1440917593</t>
  </si>
  <si>
    <t>Ošetření trávníku jednorázové na svahu přes 1:5 do 1:2</t>
  </si>
  <si>
    <t>https://podminky.urs.cz/item/CS_URS_2023_01/185803112</t>
  </si>
  <si>
    <t>37</t>
  </si>
  <si>
    <t>185803113</t>
  </si>
  <si>
    <t>Ošetření trávníku shrabáním ve svahu přes 1:2 do 1:1</t>
  </si>
  <si>
    <t>-60777086</t>
  </si>
  <si>
    <t>Ošetření trávníku jednorázové na svahu přes 1:2 do 1:1</t>
  </si>
  <si>
    <t>https://podminky.urs.cz/item/CS_URS_2023_01/185803113</t>
  </si>
  <si>
    <t>38</t>
  </si>
  <si>
    <t>185804312</t>
  </si>
  <si>
    <t>Zalití rostlin vodou plocha přes 20 m2</t>
  </si>
  <si>
    <t>76286692</t>
  </si>
  <si>
    <t>Zalití rostlin vodou plochy záhonů jednotlivě přes 20 m2</t>
  </si>
  <si>
    <t>https://podminky.urs.cz/item/CS_URS_2023_01/185804312</t>
  </si>
  <si>
    <t>3*0,010*(Ohum_rov+ohum_svah)</t>
  </si>
  <si>
    <t>39</t>
  </si>
  <si>
    <t>185851121</t>
  </si>
  <si>
    <t>Dovoz vody pro zálivku rostlin za vzdálenost do 1000 m</t>
  </si>
  <si>
    <t>2012189728</t>
  </si>
  <si>
    <t>Dovoz vody pro zálivku rostlin na vzdálenost do 1000 m</t>
  </si>
  <si>
    <t>https://podminky.urs.cz/item/CS_URS_2023_01/185851121</t>
  </si>
  <si>
    <t>Zakládání</t>
  </si>
  <si>
    <t>40</t>
  </si>
  <si>
    <t>292111111</t>
  </si>
  <si>
    <t>Montáž pomocné konstrukce ocelové pro zvláštní zakládání z terénu</t>
  </si>
  <si>
    <t>194826701</t>
  </si>
  <si>
    <t>Pomocná konstrukce pro zvláštní zakládání staveb ocelová z terénu zřízení</t>
  </si>
  <si>
    <t>https://podminky.urs.cz/item/CS_URS_2023_01/292111111</t>
  </si>
  <si>
    <t>41</t>
  </si>
  <si>
    <t>15920-R044</t>
  </si>
  <si>
    <t>dodávka dočasně použitého ocelového potrubí D 324 x 10 mm</t>
  </si>
  <si>
    <t>462780510</t>
  </si>
  <si>
    <t>dodávka dočasně použitého ocelového potrubí D 324 x 10 mm. 
Měrná jednotka 1t kompletní dodávky dočasně použitého materiálu.
Obratovost dočasně použitého materiálu je třeba zohlednit v nabídkové ceně.</t>
  </si>
  <si>
    <t>zápory - rohová kce u výtoku</t>
  </si>
  <si>
    <t xml:space="preserve">5,4 "m"*77,4"kg/m" /1000 *3 "ks" </t>
  </si>
  <si>
    <t>4,65 "m"*77,4"kg/m" /1000</t>
  </si>
  <si>
    <t>42</t>
  </si>
  <si>
    <t>15920-R09</t>
  </si>
  <si>
    <t>dodávka dočasně použitých táhel z ocelové tyče pům. 32 mm</t>
  </si>
  <si>
    <t>869895701</t>
  </si>
  <si>
    <t>dodávka dočasně použitých táhel z ocelové tyče pům. 32 mm
Měrná jednotka 1t kompletní dodávky dočasně použitého materiálu.
Obratovost dočasně použitého materiálu je třeba zohlednit v nabídkové ceně.</t>
  </si>
  <si>
    <t>Viz C.3 a D.1.9.3.1 a D.1.9.3.2 a D.1.9.4 až D.1.9.16</t>
  </si>
  <si>
    <t>7,16 "m"*6,31 "kg/m" /1000 *1 "ks"</t>
  </si>
  <si>
    <t>5,56 "m"*6,31 "kg/m" /1000 *12 "ks"</t>
  </si>
  <si>
    <t>43</t>
  </si>
  <si>
    <t>13021409</t>
  </si>
  <si>
    <t>matice pro CKT celozávitovou kotevní tyč D 32mm ST 500 S</t>
  </si>
  <si>
    <t>kus</t>
  </si>
  <si>
    <t>1726768196</t>
  </si>
  <si>
    <t>Viz příloha C.5. a D.1.9.9</t>
  </si>
  <si>
    <t>2*1</t>
  </si>
  <si>
    <t>12*2</t>
  </si>
  <si>
    <t>44</t>
  </si>
  <si>
    <t>130214210</t>
  </si>
  <si>
    <t>podložka pro CKT celozávitovou kotevní tyč 200x200x40mm</t>
  </si>
  <si>
    <t>780500973</t>
  </si>
  <si>
    <t>45</t>
  </si>
  <si>
    <t>130-R06</t>
  </si>
  <si>
    <t>dodávka dočasně použitého ostatního drobného ocelového materiálu</t>
  </si>
  <si>
    <t>-1861826831</t>
  </si>
  <si>
    <t>Dodávka dočasně použitého ostatního drobného ocelového materiálu. 
Měrná jednotka 1t kompletní dodávky dočasně použitého materiálu.
Obratovost dočasně použitého materiálu je třeba zohlednit v nabídkové ceně.</t>
  </si>
  <si>
    <t>0,15*(prevazky+Rozpery+prevazka_U240+tahla_32) "15% uvažováno na přidružený materiál"</t>
  </si>
  <si>
    <t>46</t>
  </si>
  <si>
    <t>292111112</t>
  </si>
  <si>
    <t>Demontáž pomocné konstrukce ocelové pro zvláštní zakládáníz terénu</t>
  </si>
  <si>
    <t>342200758</t>
  </si>
  <si>
    <t>Pomocná konstrukce pro zvláštní zakládání staveb ocelová z terénu odstranění</t>
  </si>
  <si>
    <t>https://podminky.urs.cz/item/CS_URS_2023_01/292111112</t>
  </si>
  <si>
    <t>Svislé a kompletní konstrukce</t>
  </si>
  <si>
    <t>47</t>
  </si>
  <si>
    <t>320360412</t>
  </si>
  <si>
    <t>Svařované nosné spoje s přesahy po obou stranách l přes 50 do 100 mm D přes 12 do 32 mm</t>
  </si>
  <si>
    <t>1314775214</t>
  </si>
  <si>
    <t>Svařované nosné spoje (silové) z výztužných ocelí se zaručenou nebo dobrou svařitelností s přesahy po obou stranách svařovanými délky přes 50 do 100 mm, prutů průměru přes 12 do 32 mm</t>
  </si>
  <si>
    <t>https://podminky.urs.cz/item/CS_URS_2023_01/320360412</t>
  </si>
  <si>
    <t xml:space="preserve">svar výztuže ke štětové stěně </t>
  </si>
  <si>
    <t xml:space="preserve">33"po délce ks svarů na každou 2. štětovnici"*14"na výšku" </t>
  </si>
  <si>
    <t xml:space="preserve">(14+7)"po délce ks svarů na každou 2. štětovnici"*2"na výšku" </t>
  </si>
  <si>
    <t>48</t>
  </si>
  <si>
    <t>321311115R</t>
  </si>
  <si>
    <t>Konstrukce vodních staveb z betonu prostého tř. C 20/25</t>
  </si>
  <si>
    <t>-708556776</t>
  </si>
  <si>
    <t>Konstrukce vodních staveb z betonu prostého tř. C 25/30</t>
  </si>
  <si>
    <t>obetonování kamenných přehrážek rybochodu</t>
  </si>
  <si>
    <t>3,5*0,6*0,95 *49 "ks"</t>
  </si>
  <si>
    <t>-49*5 "ks"*(0,5*0,5*0,6) "osazení balvanů"</t>
  </si>
  <si>
    <t>49</t>
  </si>
  <si>
    <t>321321116</t>
  </si>
  <si>
    <t>Konstrukce vodních staveb ze ŽB mrazuvzdorného tř. C 30/37</t>
  </si>
  <si>
    <t>354632854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</si>
  <si>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</si>
  <si>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https://podminky.urs.cz/item/CS_URS_2023_01/321321116</t>
  </si>
  <si>
    <t>Poznámka k položce:_x000D_
Beton C 30/37 XC4, XF3, XA1</t>
  </si>
  <si>
    <t>C 30/37 XC4, XF3, XA1</t>
  </si>
  <si>
    <t>Dno rybochodu</t>
  </si>
  <si>
    <t>106,19"m2"*3,5 "dno rybochodu od stěny vstupu RP po stěnu výstupu-vtoku RP"</t>
  </si>
  <si>
    <t>14,51"m2, Rozšíření rybochodu po konec mostu"*3,98</t>
  </si>
  <si>
    <t>Výstup z rybochodu</t>
  </si>
  <si>
    <t>7,61"m2"*1,2 + 15,0"m2"*1,0 "práh"</t>
  </si>
  <si>
    <t>9,06"m2"*0,8 "dno"</t>
  </si>
  <si>
    <t>Vstup do rybochodu</t>
  </si>
  <si>
    <t>24,35"m2"*0,5 "dobetonování ke štětovnicím"</t>
  </si>
  <si>
    <t>10,22*0,6*4,2 "zavazující zeď"</t>
  </si>
  <si>
    <t>Stěny rybochodu</t>
  </si>
  <si>
    <t xml:space="preserve">521,82"m2"*0,6 +287,63"m2"*0,6 "vstup RP až po most" </t>
  </si>
  <si>
    <t>55,59"m2" *0,6"pod mostem"</t>
  </si>
  <si>
    <t>284,05"m2"*0,6 "od mostu po výstup RP"</t>
  </si>
  <si>
    <t>108,7"m2"*0,6 "od strojovny po výstup RP"</t>
  </si>
  <si>
    <t>Deska - blok V</t>
  </si>
  <si>
    <t>27,1"m2"*0,6</t>
  </si>
  <si>
    <t>Lávky</t>
  </si>
  <si>
    <t>0,8"m2"*3,5 "lávka na vstupu do RP"</t>
  </si>
  <si>
    <t>1,5*3,5*0,3 "lávka u MVE"</t>
  </si>
  <si>
    <t>1,0*3,5*0,3"lávka u výstupu z RP"</t>
  </si>
  <si>
    <t>Schody na zdi u výstupu z RP</t>
  </si>
  <si>
    <t>0,5*1,0*0,3+0,25*1,0*0,3</t>
  </si>
  <si>
    <t>50</t>
  </si>
  <si>
    <t>321351010</t>
  </si>
  <si>
    <t>Bednění konstrukcí vodních staveb rovinné - zřízení</t>
  </si>
  <si>
    <t>1732286185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</si>
  <si>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</si>
  <si>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https://podminky.urs.cz/item/CS_URS_2023_01/321351010</t>
  </si>
  <si>
    <t xml:space="preserve">Poznámka k položce:_x000D_
Bednění pracovních spar je třeba zohlednit do ceny. </t>
  </si>
  <si>
    <t>1,8*0,6 "P.S. prahu"</t>
  </si>
  <si>
    <t>6,75*0,85 "svah dna"</t>
  </si>
  <si>
    <t>0,9*3,5 "mezi kotou 186,4 a 185,5"</t>
  </si>
  <si>
    <t>10,22*4,2+10,22*3,6 "zavazující zeď"</t>
  </si>
  <si>
    <t>0,76*(2,9*2+3,5) "drážky PH"</t>
  </si>
  <si>
    <t xml:space="preserve">Dno rybochodu </t>
  </si>
  <si>
    <t>(1,45+1,4*2+0,4)*3,5 + (1,4*5+0,4)*3,5 *5 "ks" + (1,4*2+0,4)*3,5 "výkusy pro kameny"</t>
  </si>
  <si>
    <t xml:space="preserve">287,63"m2"*2+3,6*0,6" vstup RP až po most" </t>
  </si>
  <si>
    <t>74,45"m2"*2 +3,6*0,6"vstup RP až po štětovou stěnu"</t>
  </si>
  <si>
    <t>183,32"m2, v délce štětové stěny" - 5,3*3,28*2</t>
  </si>
  <si>
    <t>5,3*3,28*2 "od štětová stěna po konec koty 189,1"</t>
  </si>
  <si>
    <t>263,83"m2"*2 "od koty 189,10 po most"</t>
  </si>
  <si>
    <t>55,59"m2" *2"pod mostem"</t>
  </si>
  <si>
    <t>259,35"m2"*2 +(4,76+0,5+0,45+4,86)*0,6 +(31,2+31,54)*3,29 "od mostu po výstup RP"</t>
  </si>
  <si>
    <t>24,7"m2"*2 + 4,26"m2"*1,054"koef. sklonu" "Výstup z RP - zavazovací křídlo"</t>
  </si>
  <si>
    <t>11,38*0,6</t>
  </si>
  <si>
    <t>-13,28*0,6 "odečet vnějšího bednění zdi v místě desky"</t>
  </si>
  <si>
    <t>(1,63+1,2+1,4+0,46)*3,5 "lávka na vstupu do RP"</t>
  </si>
  <si>
    <t>1,5*3,5+3,5*0,3*2 "lávka u MVE"</t>
  </si>
  <si>
    <t>1,0*3,5+3,5*0,3*2 "lávka u výstupu z RP"</t>
  </si>
  <si>
    <t>0,5*1,0*2+0,5*0,3+0,25*0,3</t>
  </si>
  <si>
    <t>Dilatační spáry</t>
  </si>
  <si>
    <t>(4,21+2,46+4,88+2,3+4,42+2,3+5,12+2,82+6,77+3,42+7,06+4,97+2,77+5,34+3,34)*0,6+ 0,7*3,5*8"ks"</t>
  </si>
  <si>
    <t>1,5*0,6*2</t>
  </si>
  <si>
    <t>321351020</t>
  </si>
  <si>
    <t>Bednění konstrukcí vodních staveb válcově zakřivené - zřízení</t>
  </si>
  <si>
    <t>646966100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</si>
  <si>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</si>
  <si>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https://podminky.urs.cz/item/CS_URS_2023_01/321351020</t>
  </si>
  <si>
    <t>0,94*3,0</t>
  </si>
  <si>
    <t>52</t>
  </si>
  <si>
    <t>321352010</t>
  </si>
  <si>
    <t>Bednění konstrukcí vodních staveb rovinné - odstranění</t>
  </si>
  <si>
    <t>-582341774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</si>
  <si>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</si>
  <si>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https://podminky.urs.cz/item/CS_URS_2023_01/321352010</t>
  </si>
  <si>
    <t>53</t>
  </si>
  <si>
    <t>321352020</t>
  </si>
  <si>
    <t>Bednění konstrukcí vodních staveb válcově zakřivené - odstranění</t>
  </si>
  <si>
    <t>1556504393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</si>
  <si>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</si>
  <si>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https://podminky.urs.cz/item/CS_URS_2023_01/321352020</t>
  </si>
  <si>
    <t>54</t>
  </si>
  <si>
    <t>321366111</t>
  </si>
  <si>
    <t>Výztuž železobetonových konstrukcí vodních staveb z oceli 10 505 D do 12 mm</t>
  </si>
  <si>
    <t>1367424226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</si>
  <si>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</si>
  <si>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https://podminky.urs.cz/item/CS_URS_2023_01/321366111</t>
  </si>
  <si>
    <t>C3037*35"kg/m3"/1000</t>
  </si>
  <si>
    <t>55</t>
  </si>
  <si>
    <t>321366112</t>
  </si>
  <si>
    <t>Výztuž železobetonových konstrukcí vodních staveb z oceli 10 505 D do 32 mm</t>
  </si>
  <si>
    <t>1745306027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</si>
  <si>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</si>
  <si>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https://podminky.urs.cz/item/CS_URS_2023_01/321366112</t>
  </si>
  <si>
    <t>C3037*70"kg/m3"/1000</t>
  </si>
  <si>
    <t>Vodorovné konstrukce</t>
  </si>
  <si>
    <t>451315114</t>
  </si>
  <si>
    <t>Podkladní nebo výplňová vrstva z betonu C 12/15 tl do 100 mm</t>
  </si>
  <si>
    <t>1569063630</t>
  </si>
  <si>
    <t>Podkladní a výplňové vrstvy z betonu prostého tloušťky do 100 mm, z betonu C 12/15</t>
  </si>
  <si>
    <t>https://podminky.urs.cz/item/CS_URS_2023_01/451315114</t>
  </si>
  <si>
    <t>Poznámka k položce:_x000D_
beton C 12/15 X0</t>
  </si>
  <si>
    <t>C 12/15 X0</t>
  </si>
  <si>
    <t>(119,55-11,18-9,0)*(3,5+0,6*2) "dno rybochodu od vstupu po Konec mostu, mimo rozšířenou část" +0,1*(94,51+49,08+12,02)</t>
  </si>
  <si>
    <t>11,18*(3,96+0,6*2) + 9,0*4,7 "Rozšíření rybochodu + kce mostu"</t>
  </si>
  <si>
    <t>18,0*4,2 "Strojovna MVE"</t>
  </si>
  <si>
    <t>33,08*(3,5+0,7)</t>
  </si>
  <si>
    <t>25,29"m2" "výtok-výstup"</t>
  </si>
  <si>
    <t>24,35"m2, dobetonování ke štětovnicím"</t>
  </si>
  <si>
    <t>10,22*0,7 "zavazující zeď"</t>
  </si>
  <si>
    <t>deska- blok V</t>
  </si>
  <si>
    <t>28,16 "m2"</t>
  </si>
  <si>
    <t>57</t>
  </si>
  <si>
    <t>457531112</t>
  </si>
  <si>
    <t>Filtrační vrstvy z hrubého drceného kameniva bez zhutnění frakce od 16 až 63 do 32 až 63 mm</t>
  </si>
  <si>
    <t>-30940718</t>
  </si>
  <si>
    <t>Filtrační vrstvy jakékoliv tloušťky a sklonu z hrubého drceného kameniva bez zhutnění, frakce od 16-63 do 32-63 mm</t>
  </si>
  <si>
    <t>https://podminky.urs.cz/item/CS_URS_2023_01/457531112</t>
  </si>
  <si>
    <t>substrát rybochodu</t>
  </si>
  <si>
    <t>34,8"m2"*3,5</t>
  </si>
  <si>
    <t>58</t>
  </si>
  <si>
    <t>467510111</t>
  </si>
  <si>
    <t>Balvanitý skluz z lomového kamene tl 700 až 1200 mm</t>
  </si>
  <si>
    <t>-1957026071</t>
  </si>
  <si>
    <t>Balvanitý skluz z lomového kamene hmotnosti kamene jednotlivě přes 300 do 3000 kg s proštěrkováním tl. vrstvy 700 až 1200 mm</t>
  </si>
  <si>
    <t>https://podminky.urs.cz/item/CS_URS_2023_01/467510111</t>
  </si>
  <si>
    <t>49*5 "ks"*(1,4*0,5*0,5) "osazení balvanů"</t>
  </si>
  <si>
    <t>49*4*(0,8*0,3*0,3) "osazení kamenů mezi přepážky"</t>
  </si>
  <si>
    <t>Ostatní konstrukce a práce, bourání</t>
  </si>
  <si>
    <t>59</t>
  </si>
  <si>
    <t>931994142</t>
  </si>
  <si>
    <t>Těsnění dilatační spáry betonové konstrukce polyuretanovým tmelem do pl 4,0 cm2</t>
  </si>
  <si>
    <t>-299565883</t>
  </si>
  <si>
    <t>Těsnění spáry betonové konstrukce pásy, profily, tmely tmelem polyuretanovým spáry dilatační do 4,0 cm2</t>
  </si>
  <si>
    <t>https://podminky.urs.cz/item/CS_URS_2023_01/931994142</t>
  </si>
  <si>
    <t>(4,21+2,46+4,88+2,3+4,42+2,3+5,12+2,82+6,77+3,42+7,06+4,97+2,77+5,34+3,34)+ 3,5*8"ks"+1,1*12</t>
  </si>
  <si>
    <t>1,5*2+3,6*2+1,1*2</t>
  </si>
  <si>
    <t>931994151</t>
  </si>
  <si>
    <t>Těsnění spáry betonové konstrukce spárovým profilem průřezu 20/20 mm</t>
  </si>
  <si>
    <t>1849310429</t>
  </si>
  <si>
    <t>Těsnění spáry betonové konstrukce pásy, profily, tmely spárovým profilem průřezu 20/20 mm</t>
  </si>
  <si>
    <t>https://podminky.urs.cz/item/CS_URS_2023_01/931994151</t>
  </si>
  <si>
    <t>61</t>
  </si>
  <si>
    <t>936501111R</t>
  </si>
  <si>
    <t>Limnigrafická lať</t>
  </si>
  <si>
    <t>-593849723</t>
  </si>
  <si>
    <t xml:space="preserve">Limnigrafická lať osazená v jakémkoliv sklonu. Podrobná specifikace dle výkresu D.1.9.22.7. - Kompletní zřízení 1m limigrafické lati dle výkazu. 
</t>
  </si>
  <si>
    <t>Viz D.1.9.22.7</t>
  </si>
  <si>
    <t>3,555</t>
  </si>
  <si>
    <t>62</t>
  </si>
  <si>
    <t>941111111</t>
  </si>
  <si>
    <t>Montáž lešení řadového trubkového lehkého s podlahami zatížení do 200 kg/m2 š od 0,6 do 0,9 m v do 10 m</t>
  </si>
  <si>
    <t>569534027</t>
  </si>
  <si>
    <t>Montáž lešení řadového trubkového lehkého pracovního s podlahami s provozním zatížením tř. 3 do 200 kg/m2 šířky tř. W06 od 0,6 do 0,9 m, výšky do 10 m</t>
  </si>
  <si>
    <t>https://podminky.urs.cz/item/CS_URS_2023_01/941111111</t>
  </si>
  <si>
    <t>24,7+259,3+55,6+263,8+183,3+74,45+287,65+108,7</t>
  </si>
  <si>
    <t>10,6*3,6 "zavazující zeď"</t>
  </si>
  <si>
    <t>63</t>
  </si>
  <si>
    <t>941111211</t>
  </si>
  <si>
    <t>Příplatek k lešení řadovému trubkovému lehkému s podlahami š 0,9 m v 10 m za první a ZKD den použití</t>
  </si>
  <si>
    <t>1582641380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</si>
  <si>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</si>
  <si>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https://podminky.urs.cz/item/CS_URS_2023_01/941111211</t>
  </si>
  <si>
    <t>leseni_pomocne*30</t>
  </si>
  <si>
    <t>64</t>
  </si>
  <si>
    <t>941111811</t>
  </si>
  <si>
    <t>Demontáž lešení řadového trubkového lehkého s podlahami zatížení do 200 kg/m2 š od 0,6 do 0,9 m v do 10 m</t>
  </si>
  <si>
    <t>-681943665</t>
  </si>
  <si>
    <t>Demontáž lešení řadového trubkového lehkého pracovního s podlahami s provozním zatížením tř. 3 do 200 kg/m2 šířky tř. W06 od 0,6 do 0,9 m, výšky do 10 m</t>
  </si>
  <si>
    <t>https://podminky.urs.cz/item/CS_URS_2023_01/941111811</t>
  </si>
  <si>
    <t>65</t>
  </si>
  <si>
    <t>943111811</t>
  </si>
  <si>
    <t>Demontáž lešení prostorového trubkového lehkého bez podlah zatížení do 200 kg/m2 v do 10 m</t>
  </si>
  <si>
    <t>1768203457</t>
  </si>
  <si>
    <t>Demontáž lešení prostorového trubkového lehkého pracovního bez podlah s provozním zatížením tř. 3 do 200 kg/m2, výšky do 10 m</t>
  </si>
  <si>
    <t>https://podminky.urs.cz/item/CS_URS_2023_01/943111811</t>
  </si>
  <si>
    <t>66</t>
  </si>
  <si>
    <t>943121111</t>
  </si>
  <si>
    <t>Montáž lešení prostorového trubkového těžkého bez podlah zatížení tř. 4 do 300 kg/m2 v do 20 m</t>
  </si>
  <si>
    <t>1778974384</t>
  </si>
  <si>
    <t>Montáž lešení prostorového trubkového těžkého pracovního nebo podpěrného bez podlah s provozním zatížením tř. 4 od 200 do 300 kg/m2, výšky do 20 m</t>
  </si>
  <si>
    <t>https://podminky.urs.cz/item/CS_URS_2023_01/943121111</t>
  </si>
  <si>
    <t>1,4*3,5*2,7 "lávka na vstupu do RP"</t>
  </si>
  <si>
    <t>1,5*3,5*4,05 "lávka u MVE"</t>
  </si>
  <si>
    <t>1,0*3,5*2,9 "lávka u výstupu z RP"</t>
  </si>
  <si>
    <t>67</t>
  </si>
  <si>
    <t>943121211</t>
  </si>
  <si>
    <t>Příplatek k lešení prostorovému trubkovému těžkému bez podlah tř.4 v 20 m za první a ZKD den použití</t>
  </si>
  <si>
    <t>924500134</t>
  </si>
  <si>
    <t>Montáž lešení prostorového trubkového těžkého pracovního nebo podpěrného bez podlah Příplatek za první a každý další den použití lešení k ceně -1111</t>
  </si>
  <si>
    <t>https://podminky.urs.cz/item/CS_URS_2023_01/943121211</t>
  </si>
  <si>
    <t>leseni_podperne*30</t>
  </si>
  <si>
    <t>68</t>
  </si>
  <si>
    <t>953312122</t>
  </si>
  <si>
    <t>Vložky do svislých dilatačních spár z extrudovaných polystyrénových desek tl. přes 10 do 20 mm</t>
  </si>
  <si>
    <t>1145173601</t>
  </si>
  <si>
    <t>Vložky svislé do dilatačních spár z polystyrenových desek extrudovaných včetně dodání a osazení, v jakémkoliv zdivu přes 10 do 20 mm</t>
  </si>
  <si>
    <t>https://podminky.urs.cz/item/CS_URS_2023_01/953312122</t>
  </si>
  <si>
    <t>1,45"m2"*2+3,6*0,6*2</t>
  </si>
  <si>
    <t>69</t>
  </si>
  <si>
    <t>953333321</t>
  </si>
  <si>
    <t>PVC těsnící pás do dilatačních spar betonových kcí vnitřní š 240 mm</t>
  </si>
  <si>
    <t>-1779194130</t>
  </si>
  <si>
    <t>PVC těsnící pás do betonových konstrukcí do dilatačních spar vnitřní, pokládaný doprostřed konstrukce mezi výztuž šířky 240 mm</t>
  </si>
  <si>
    <t>https://podminky.urs.cz/item/CS_URS_2023_01/953333321</t>
  </si>
  <si>
    <t>(4,21+2,46+4,88+2,3+4,42+2,3+5,12+2,82+6,77+3,42+7,06+4,97+2,77+5,34+3,34)+ 4,1*8"ks"</t>
  </si>
  <si>
    <t>1,8*2+3,6*2</t>
  </si>
  <si>
    <t>70</t>
  </si>
  <si>
    <t>953945131R</t>
  </si>
  <si>
    <t>Kotvy mechanické M 12 dl 120 mm pro střední zatížení do betonu, ŽB nebo kamene s vyvrtáním otvoru</t>
  </si>
  <si>
    <t>341019813</t>
  </si>
  <si>
    <t>Kotvy mechanické s vyvrtáním otvoru do betonu, železobetonu nebo tvrdého kamene pro střední zatížení průvlekové, velikost M 12, délka 120 mm</t>
  </si>
  <si>
    <t>Venkovní žebříky viz D.1.9.15.1</t>
  </si>
  <si>
    <t>16 "M8"</t>
  </si>
  <si>
    <t>12 "M9"</t>
  </si>
  <si>
    <t>12 "M10"</t>
  </si>
  <si>
    <t>71</t>
  </si>
  <si>
    <t>9999-R2</t>
  </si>
  <si>
    <t>Dodávka a montáž norné stěny</t>
  </si>
  <si>
    <t>kpl.</t>
  </si>
  <si>
    <t>2110682479</t>
  </si>
  <si>
    <t xml:space="preserve">Poznámka k položce:_x000D_
_x000D_
</t>
  </si>
  <si>
    <t>72</t>
  </si>
  <si>
    <t>9999-R3</t>
  </si>
  <si>
    <t>Dodávka a montáž stavidla, vč. nerezových drážek</t>
  </si>
  <si>
    <t>620708619</t>
  </si>
  <si>
    <t>Dodávka a montáž stavidla, vč. nerezových drážek. Podrobná specifikace viz D.1.9.15.5</t>
  </si>
  <si>
    <t>73</t>
  </si>
  <si>
    <t>9999-R4</t>
  </si>
  <si>
    <t>Dodávka a montáž drážky PHr výtoku</t>
  </si>
  <si>
    <t>-1483122579</t>
  </si>
  <si>
    <t>Dodávka a montáž drážky PHr výtoku. Podrobná specifikace viz D.1.9.15.5</t>
  </si>
  <si>
    <t xml:space="preserve">Poznámka k položce:_x000D_
cca 115 kg nerezi + cca 230 kg oceli </t>
  </si>
  <si>
    <t>74</t>
  </si>
  <si>
    <t>9999-R5</t>
  </si>
  <si>
    <t>Dodávka a montáž drážky PHr vtoku</t>
  </si>
  <si>
    <t>-832502462</t>
  </si>
  <si>
    <t>Dodávka a montáž drážky PHr vtoku. Podrobná specifikace viz D.1.9.15.5</t>
  </si>
  <si>
    <t xml:space="preserve">Poznámka k položce:_x000D_
cca 129 kg nerezi + cca 230 kg oceli </t>
  </si>
  <si>
    <t>997</t>
  </si>
  <si>
    <t>Přesun sutě</t>
  </si>
  <si>
    <t>75</t>
  </si>
  <si>
    <t>977-R05</t>
  </si>
  <si>
    <t>Výzisk z prodeje železného šrotu</t>
  </si>
  <si>
    <t>1481345463</t>
  </si>
  <si>
    <t xml:space="preserve">odvoz_ocel*1000 </t>
  </si>
  <si>
    <t>76</t>
  </si>
  <si>
    <t>997002611</t>
  </si>
  <si>
    <t>Nakládání suti a vybouraných hmot</t>
  </si>
  <si>
    <t>528137639</t>
  </si>
  <si>
    <t>Nakládání suti a vybouraných hmot na dopravní prostředek pro vodorovné přemístění</t>
  </si>
  <si>
    <t>https://podminky.urs.cz/item/CS_URS_2023_01/997002611</t>
  </si>
  <si>
    <t>Naložení odřezaných štětovnic - Viz příloha C.5. a D.1.9.3.1</t>
  </si>
  <si>
    <t>17,2*2,1*0,1235 "výstup z RP"</t>
  </si>
  <si>
    <t>10,2*4,45*0,1235 "rohová kce - výtok"</t>
  </si>
  <si>
    <t>77</t>
  </si>
  <si>
    <t>997-R04</t>
  </si>
  <si>
    <t>Odklizení demontovaných ocelových prvků k likvidaci</t>
  </si>
  <si>
    <t>681035357</t>
  </si>
  <si>
    <t>998</t>
  </si>
  <si>
    <t>Přesun hmot</t>
  </si>
  <si>
    <t>78</t>
  </si>
  <si>
    <t>998324011</t>
  </si>
  <si>
    <t>Přesun hmot pro objekty související se sypanými hrázemi a vodní elektrárny</t>
  </si>
  <si>
    <t>-755987201</t>
  </si>
  <si>
    <t>Přesun hmot pro objekty budované v souvislosti se sypanými hrázemi a vodní elektrárny dopravní vzdálenost do 500 m</t>
  </si>
  <si>
    <t>https://podminky.urs.cz/item/CS_URS_2023_01/998324011</t>
  </si>
  <si>
    <t>PSV</t>
  </si>
  <si>
    <t>Práce a dodávky PSV</t>
  </si>
  <si>
    <t>711</t>
  </si>
  <si>
    <t>Izolace proti vodě, vlhkosti a plynům</t>
  </si>
  <si>
    <t>79</t>
  </si>
  <si>
    <t>711112001</t>
  </si>
  <si>
    <t>Provedení izolace proti zemní vlhkosti svislé za studena nátěrem penetračním</t>
  </si>
  <si>
    <t>-1403608702</t>
  </si>
  <si>
    <t>Provedení izolace proti zemní vlhkosti natěradly a tmely za studena na ploše svislé S nátěrem penetračním</t>
  </si>
  <si>
    <t>https://podminky.urs.cz/item/CS_URS_2023_01/711112001</t>
  </si>
  <si>
    <t>107,9*3+124,6*5</t>
  </si>
  <si>
    <t>80</t>
  </si>
  <si>
    <t>11163150</t>
  </si>
  <si>
    <t>lak penetrační asfaltový</t>
  </si>
  <si>
    <t>138608803</t>
  </si>
  <si>
    <t>946,7*0,00034 'Přepočtené koeficientem množství</t>
  </si>
  <si>
    <t>81</t>
  </si>
  <si>
    <t>711112002</t>
  </si>
  <si>
    <t>Provedení izolace proti zemní vlhkosti svislé za studena lakem asfaltovým</t>
  </si>
  <si>
    <t>-1276302443</t>
  </si>
  <si>
    <t>Provedení izolace proti zemní vlhkosti natěradly a tmely za studena na ploše svislé S nátěrem lakem asfaltovým</t>
  </si>
  <si>
    <t>82</t>
  </si>
  <si>
    <t>11163152</t>
  </si>
  <si>
    <t>lak hydroizolační asfaltový</t>
  </si>
  <si>
    <t>-404538559</t>
  </si>
  <si>
    <t>946,7*0,00041 'Přepočtené koeficientem množství</t>
  </si>
  <si>
    <t>83</t>
  </si>
  <si>
    <t>998711101</t>
  </si>
  <si>
    <t>Přesun hmot tonážní pro izolace proti vodě, vlhkosti a plynům v objektech v do 6 m</t>
  </si>
  <si>
    <t>1744525373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</si>
  <si>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</si>
  <si>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</si>
  <si>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767</t>
  </si>
  <si>
    <t>Konstrukce zámečnické</t>
  </si>
  <si>
    <t>84</t>
  </si>
  <si>
    <t>767995111</t>
  </si>
  <si>
    <t>Montáž atypických zámečnických konstrukcí hm do 5 kg</t>
  </si>
  <si>
    <t>569023402</t>
  </si>
  <si>
    <t>Montáž ostatních atypických zámečnických konstrukcí hmotnosti do 5 kg</t>
  </si>
  <si>
    <t>https://podminky.urs.cz/item/CS_URS_2023_01/767995111</t>
  </si>
  <si>
    <t>85</t>
  </si>
  <si>
    <t>767-K3</t>
  </si>
  <si>
    <t>K3 - Kotevní deska 100 x 300 x 10 mm</t>
  </si>
  <si>
    <t>-1484614100</t>
  </si>
  <si>
    <t>K3 - Kotevní deska 100 x 300 x 10 mm. Podrobná specifikace viz příloha D.1.9.15.4</t>
  </si>
  <si>
    <t xml:space="preserve">Poznámka k položce:_x000D_
Udávaná hmotnost je hmotnost hotového výrobku. Případné ztratné a prořezy je třeba zohlednit do ceny. </t>
  </si>
  <si>
    <t>Viz příloha D.1.9.15.4</t>
  </si>
  <si>
    <t>3,6 "kg/ks" *22 "ks"</t>
  </si>
  <si>
    <t>86</t>
  </si>
  <si>
    <t>767-K8</t>
  </si>
  <si>
    <t>K8 - Kotevní deska 100 x 175 x 10 mm</t>
  </si>
  <si>
    <t>-1072488129</t>
  </si>
  <si>
    <t>K8 - Kotevní deska 100 x 175 x 10 mm. Podrobná specifikace viz příloha D.1.9.15.4</t>
  </si>
  <si>
    <t>2,6 "kg/ks" *6 "ks"</t>
  </si>
  <si>
    <t>87</t>
  </si>
  <si>
    <t>767-K11</t>
  </si>
  <si>
    <t>K11 - Kotevní deska 100 x 270 x 10 mm</t>
  </si>
  <si>
    <t>963762921</t>
  </si>
  <si>
    <t>K11 - Kotevní deska 100 x 270 x 10 mm. Podrobná specifikace viz příloha D.1.9.15.4</t>
  </si>
  <si>
    <t>3,4 "kg/ks" *6 "ks"</t>
  </si>
  <si>
    <t>88</t>
  </si>
  <si>
    <t>767995113</t>
  </si>
  <si>
    <t>Montáž atypických zámečnických konstrukcí hm přes 10 do 20 kg</t>
  </si>
  <si>
    <t>1790924744</t>
  </si>
  <si>
    <t>Montáž ostatních atypických zámečnických konstrukcí hmotnosti přes 10 do 20 kg</t>
  </si>
  <si>
    <t>https://podminky.urs.cz/item/CS_URS_2023_01/767995113</t>
  </si>
  <si>
    <t>89</t>
  </si>
  <si>
    <t>767-K16</t>
  </si>
  <si>
    <t>K16 - Kotevní deska 100 x 850 x 10 mm</t>
  </si>
  <si>
    <t>-2090076796</t>
  </si>
  <si>
    <t>K16 - Kotevní deska 100 x 850 x 10 mm. Podrobná specifikace viz příloha D.1.9.15.4</t>
  </si>
  <si>
    <t>10,5 "kg/ks" *10 "ks"</t>
  </si>
  <si>
    <t>90</t>
  </si>
  <si>
    <t>767995115</t>
  </si>
  <si>
    <t>Montáž atypických zámečnických konstrukcí hm přes 50 do 100 kg</t>
  </si>
  <si>
    <t>389280349</t>
  </si>
  <si>
    <t>Montáž ostatních atypických zámečnických konstrukcí hmotnosti přes 50 do 100 kg</t>
  </si>
  <si>
    <t>https://podminky.urs.cz/item/CS_URS_2023_01/767995115</t>
  </si>
  <si>
    <t>91</t>
  </si>
  <si>
    <t>767-M8</t>
  </si>
  <si>
    <t>M8 - Venkovní ocelový žebřík, vč. povrchové úpravy - žárové zinkování</t>
  </si>
  <si>
    <t>-364630281</t>
  </si>
  <si>
    <t>60 "kg/ks" *1 "ks"</t>
  </si>
  <si>
    <t>92</t>
  </si>
  <si>
    <t>767-M9</t>
  </si>
  <si>
    <t>M9 - Venkovní ocelový žebřík, vč. povrchové úpravy - žárové zinkování</t>
  </si>
  <si>
    <t>681180753</t>
  </si>
  <si>
    <t>51 "kg/ks" *1 "ks"</t>
  </si>
  <si>
    <t>93</t>
  </si>
  <si>
    <t>767-M10</t>
  </si>
  <si>
    <t>M10 - Venkovní ocelový žebřík, vč. povrchové úpravy - žárové zinkování</t>
  </si>
  <si>
    <t>1728004027</t>
  </si>
  <si>
    <t>Ocelový žebřík bez ochranného koše a ukloněným madlem včetně kotvení.</t>
  </si>
  <si>
    <t>56 "kg/ks" *1 "ks"</t>
  </si>
  <si>
    <t>94</t>
  </si>
  <si>
    <t>76716-R</t>
  </si>
  <si>
    <t>Z17, Z18 - dodávka ocelového zábradlí, vč. povrchové úpravy - žárové zinkování</t>
  </si>
  <si>
    <t>2129186255</t>
  </si>
  <si>
    <t>Viz příloha D.1.9.15.2</t>
  </si>
  <si>
    <t>53 "Z17"</t>
  </si>
  <si>
    <t>76 "Z18"</t>
  </si>
  <si>
    <t>95</t>
  </si>
  <si>
    <t>998767101</t>
  </si>
  <si>
    <t>Přesun hmot tonážní pro zámečnické konstrukce v objektech v do 6 m</t>
  </si>
  <si>
    <t>-1864837428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</si>
  <si>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</si>
  <si>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</si>
  <si>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VON - Vedlejší a ostatní náklady</t>
  </si>
  <si>
    <t>VON1 - Zařízení staveniště</t>
  </si>
  <si>
    <t>VON2 - Dokumentace</t>
  </si>
  <si>
    <t>VON3 - Zaměření</t>
  </si>
  <si>
    <t>VON4 - Ostatní</t>
  </si>
  <si>
    <t>VON1</t>
  </si>
  <si>
    <t>Zařízení staveniště</t>
  </si>
  <si>
    <t>01</t>
  </si>
  <si>
    <t>Zařízení a odstranění staveniště</t>
  </si>
  <si>
    <t>1024</t>
  </si>
  <si>
    <t>740417434</t>
  </si>
  <si>
    <t>Společné zařízení staveniště pro stavební a technologickou část, vč. zajištění případných přípojek a uvedení pozemku do původního stavu. Zřízení a odstranění nutných zpevněných ploch (například pod jeřáb, pro příjezd těžké techniky, ochrana stávajících sítí a podobně,...)</t>
  </si>
  <si>
    <t>VON2</t>
  </si>
  <si>
    <t>Dokumentace</t>
  </si>
  <si>
    <t>02</t>
  </si>
  <si>
    <t xml:space="preserve">Zpracování realizační dokumentace zhotovitele, dílenských výkresů, technologických předpisů </t>
  </si>
  <si>
    <t>878192809</t>
  </si>
  <si>
    <t>Zpracování realizační dokumentace zhotovitele, dílenských výkresů, technologických předpisů</t>
  </si>
  <si>
    <t>03</t>
  </si>
  <si>
    <t>Vypracování plánu kontrolní činnosti a řízení jakosti</t>
  </si>
  <si>
    <t>948927174</t>
  </si>
  <si>
    <t>04</t>
  </si>
  <si>
    <t>Zpracování dokumentace skutečného provedení stavby</t>
  </si>
  <si>
    <t>-70471366</t>
  </si>
  <si>
    <t>05</t>
  </si>
  <si>
    <t>Vypracování, projednání a schválení povodňového plánu</t>
  </si>
  <si>
    <t>-15159333</t>
  </si>
  <si>
    <t>06</t>
  </si>
  <si>
    <t>Vypracování, projednání a schválení havarijního plánu</t>
  </si>
  <si>
    <t>-1592413569</t>
  </si>
  <si>
    <t>VON3</t>
  </si>
  <si>
    <t>Zaměření</t>
  </si>
  <si>
    <t>07</t>
  </si>
  <si>
    <t>Geodetické zaměření při realizací díla</t>
  </si>
  <si>
    <t>-1240766219</t>
  </si>
  <si>
    <t>08</t>
  </si>
  <si>
    <t>Geodetické zaměření skutečného provedení</t>
  </si>
  <si>
    <t>-1014128164</t>
  </si>
  <si>
    <t>09</t>
  </si>
  <si>
    <t>Zpracování geometrických plánů</t>
  </si>
  <si>
    <t>1585556834</t>
  </si>
  <si>
    <t>Vytýčení stávajících inženýrských sítí vč. ochranných pásem</t>
  </si>
  <si>
    <t>-957095280</t>
  </si>
  <si>
    <t>VON4</t>
  </si>
  <si>
    <t>Ostatní</t>
  </si>
  <si>
    <t>Záchranný odlov a transfer</t>
  </si>
  <si>
    <t>1825701350</t>
  </si>
  <si>
    <t>Biologický dozor</t>
  </si>
  <si>
    <t>292382622</t>
  </si>
  <si>
    <t>Geotechnický dozor</t>
  </si>
  <si>
    <t>67123676</t>
  </si>
  <si>
    <t>Zajištění dočasného dopravního značení po dobu stavby</t>
  </si>
  <si>
    <t>-1746994401</t>
  </si>
  <si>
    <t>Zajištění veškerých předepsaných rozborů, atestů, zkoušek, a revizí dle příslušných norem a dalších předpisů a nařízení platných v ČR, kterými bude prokázáno dosažení předepsané kvality a parametrů dokončeného díla</t>
  </si>
  <si>
    <t>-1111968249</t>
  </si>
  <si>
    <t>Zajištění veškerých předepsaných rozborů, atestů, zkoušek, a revizí dle příslušných norem a dalších předpisů a nařízení platných v ČR, kterými bude prokázáno dosažení předepsané kvality a parametrů dokončeného díla.</t>
  </si>
  <si>
    <t>Náklady na opatření vyplývající z plánu BOZP</t>
  </si>
  <si>
    <t>-1360410031</t>
  </si>
  <si>
    <t>Pasportizace</t>
  </si>
  <si>
    <t>-1290036575</t>
  </si>
  <si>
    <t>pasportizace - zdokumentování (foto s popisem) původního stavu ZS, přilehlých objektů, přístupových cest a technologie a zařízení před zahájením stavby a po dokončení stavby</t>
  </si>
  <si>
    <t>Fotodokumentace po dobu stavby</t>
  </si>
  <si>
    <t>1151926973</t>
  </si>
  <si>
    <t>Náklady na provádění čištění vozidel stavby</t>
  </si>
  <si>
    <t>1188564975</t>
  </si>
  <si>
    <t>Náklady na provádění čištění vozidel stavby k zamezení znečišťování příjezdových komunikací.</t>
  </si>
  <si>
    <t xml:space="preserve">Náklady na provádění čištění komunikací </t>
  </si>
  <si>
    <t>885951914</t>
  </si>
  <si>
    <t>Náklady na provádění čištění komunikací, znečištěných vlivem stavby.</t>
  </si>
  <si>
    <t>Uvedení příjezdných komunikací poškozených v průběhu stavby do původního stavu</t>
  </si>
  <si>
    <t>1048962531</t>
  </si>
  <si>
    <t xml:space="preserve">Zajištění publicity dle požadavků poskytovatele dotace </t>
  </si>
  <si>
    <t>1312983967</t>
  </si>
  <si>
    <t xml:space="preserve">- Zajištění plnění povinné publicity dle podmínek poskytovatele dotace 
- Jedná se zejména o billboard o minimální velikosti 2 100 x 2 200mm a stálou pamětní desku s rozměry 300 x 400mm.
 </t>
  </si>
  <si>
    <t xml:space="preserve">Náklady na provedení rozboru zeminy ukládané na skládku z hlediska zákona o odpadech </t>
  </si>
  <si>
    <t>-123246265</t>
  </si>
  <si>
    <t xml:space="preserve">Náklady na provedení rozboru zeminy ukládaných do hráze </t>
  </si>
  <si>
    <t>-1161243684</t>
  </si>
  <si>
    <t xml:space="preserve">Náklady na provedení rozboru zeminy ukládaných do hráze z místních vytěžených zemin. </t>
  </si>
  <si>
    <t>SEZNAM FIGUR</t>
  </si>
  <si>
    <t>Výměra</t>
  </si>
  <si>
    <t xml:space="preserve"> SO 09</t>
  </si>
  <si>
    <t>Použití figury:</t>
  </si>
  <si>
    <t>zasyp_zVykopu</t>
  </si>
  <si>
    <t>zemina_hraze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</si>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</sst>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0" borderId="23" xfId="0" applyNumberFormat="1" applyFont="1" applyBorder="1" applyAlignment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>
      <alignment horizontal="left" vertical="center"/>
    </xf>
    <xf numFmtId="0" fontId="53" fillId="0" borderId="1" xfId="0" applyFont="1" applyBorder="1" applyAlignment="1">
      <alignment vertical="top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left" vertical="center"/>
    </xf>
    <xf numFmtId="0" fontId="5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0" fontId="44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29" xfId="0" applyFont="1" applyBorder="1" applyAlignment="1">
      <alignment horizontal="left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751117" TargetMode="External"/><Relationship Id="rId18" Type="http://schemas.openxmlformats.org/officeDocument/2006/relationships/hyperlink" Target="https://podminky.urs.cz/item/CS_URS_2023_01/171251201" TargetMode="External"/><Relationship Id="rId26" Type="http://schemas.openxmlformats.org/officeDocument/2006/relationships/hyperlink" Target="https://podminky.urs.cz/item/CS_URS_2023_01/182351133" TargetMode="External"/><Relationship Id="rId39" Type="http://schemas.openxmlformats.org/officeDocument/2006/relationships/hyperlink" Target="https://podminky.urs.cz/item/CS_URS_2023_01/321352020" TargetMode="External"/><Relationship Id="rId21" Type="http://schemas.openxmlformats.org/officeDocument/2006/relationships/hyperlink" Target="https://podminky.urs.cz/item/CS_URS_2023_01/181411123" TargetMode="External"/><Relationship Id="rId34" Type="http://schemas.openxmlformats.org/officeDocument/2006/relationships/hyperlink" Target="https://podminky.urs.cz/item/CS_URS_2023_01/320360412" TargetMode="External"/><Relationship Id="rId42" Type="http://schemas.openxmlformats.org/officeDocument/2006/relationships/hyperlink" Target="https://podminky.urs.cz/item/CS_URS_2023_01/451315114" TargetMode="External"/><Relationship Id="rId47" Type="http://schemas.openxmlformats.org/officeDocument/2006/relationships/hyperlink" Target="https://podminky.urs.cz/item/CS_URS_2023_01/941111111" TargetMode="External"/><Relationship Id="rId50" Type="http://schemas.openxmlformats.org/officeDocument/2006/relationships/hyperlink" Target="https://podminky.urs.cz/item/CS_URS_2023_01/943111811" TargetMode="External"/><Relationship Id="rId55" Type="http://schemas.openxmlformats.org/officeDocument/2006/relationships/hyperlink" Target="https://podminky.urs.cz/item/CS_URS_2023_01/997002611" TargetMode="External"/><Relationship Id="rId63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53112112" TargetMode="External"/><Relationship Id="rId2" Type="http://schemas.openxmlformats.org/officeDocument/2006/relationships/hyperlink" Target="https://podminky.urs.cz/item/CS_URS_2023_01/115101301" TargetMode="External"/><Relationship Id="rId16" Type="http://schemas.openxmlformats.org/officeDocument/2006/relationships/hyperlink" Target="https://podminky.urs.cz/item/CS_URS_2023_01/171103201" TargetMode="External"/><Relationship Id="rId29" Type="http://schemas.openxmlformats.org/officeDocument/2006/relationships/hyperlink" Target="https://podminky.urs.cz/item/CS_URS_2023_01/185803113" TargetMode="External"/><Relationship Id="rId11" Type="http://schemas.openxmlformats.org/officeDocument/2006/relationships/hyperlink" Target="https://podminky.urs.cz/item/CS_URS_2023_01/153116122" TargetMode="External"/><Relationship Id="rId24" Type="http://schemas.openxmlformats.org/officeDocument/2006/relationships/hyperlink" Target="https://podminky.urs.cz/item/CS_URS_2023_01/181951111" TargetMode="External"/><Relationship Id="rId32" Type="http://schemas.openxmlformats.org/officeDocument/2006/relationships/hyperlink" Target="https://podminky.urs.cz/item/CS_URS_2023_01/292111111" TargetMode="External"/><Relationship Id="rId37" Type="http://schemas.openxmlformats.org/officeDocument/2006/relationships/hyperlink" Target="https://podminky.urs.cz/item/CS_URS_2023_01/321351020" TargetMode="External"/><Relationship Id="rId40" Type="http://schemas.openxmlformats.org/officeDocument/2006/relationships/hyperlink" Target="https://podminky.urs.cz/item/CS_URS_2023_01/321366111" TargetMode="External"/><Relationship Id="rId45" Type="http://schemas.openxmlformats.org/officeDocument/2006/relationships/hyperlink" Target="https://podminky.urs.cz/item/CS_URS_2023_01/931994142" TargetMode="External"/><Relationship Id="rId53" Type="http://schemas.openxmlformats.org/officeDocument/2006/relationships/hyperlink" Target="https://podminky.urs.cz/item/CS_URS_2023_01/953312122" TargetMode="External"/><Relationship Id="rId58" Type="http://schemas.openxmlformats.org/officeDocument/2006/relationships/hyperlink" Target="https://podminky.urs.cz/item/CS_URS_2023_01/998711101" TargetMode="External"/><Relationship Id="rId5" Type="http://schemas.openxmlformats.org/officeDocument/2006/relationships/hyperlink" Target="https://podminky.urs.cz/item/CS_URS_2023_01/153111112" TargetMode="External"/><Relationship Id="rId61" Type="http://schemas.openxmlformats.org/officeDocument/2006/relationships/hyperlink" Target="https://podminky.urs.cz/item/CS_URS_2023_01/767995115" TargetMode="External"/><Relationship Id="rId19" Type="http://schemas.openxmlformats.org/officeDocument/2006/relationships/hyperlink" Target="https://podminky.urs.cz/item/CS_URS_2023_01/174151101" TargetMode="External"/><Relationship Id="rId14" Type="http://schemas.openxmlformats.org/officeDocument/2006/relationships/hyperlink" Target="https://podminky.urs.cz/item/CS_URS_2023_01/162751119" TargetMode="External"/><Relationship Id="rId22" Type="http://schemas.openxmlformats.org/officeDocument/2006/relationships/hyperlink" Target="https://podminky.urs.cz/item/CS_URS_2023_01/181411122" TargetMode="External"/><Relationship Id="rId27" Type="http://schemas.openxmlformats.org/officeDocument/2006/relationships/hyperlink" Target="https://podminky.urs.cz/item/CS_URS_2023_01/185803111" TargetMode="External"/><Relationship Id="rId30" Type="http://schemas.openxmlformats.org/officeDocument/2006/relationships/hyperlink" Target="https://podminky.urs.cz/item/CS_URS_2023_01/185804312" TargetMode="External"/><Relationship Id="rId35" Type="http://schemas.openxmlformats.org/officeDocument/2006/relationships/hyperlink" Target="https://podminky.urs.cz/item/CS_URS_2023_01/321321116" TargetMode="External"/><Relationship Id="rId43" Type="http://schemas.openxmlformats.org/officeDocument/2006/relationships/hyperlink" Target="https://podminky.urs.cz/item/CS_URS_2023_01/457531112" TargetMode="External"/><Relationship Id="rId48" Type="http://schemas.openxmlformats.org/officeDocument/2006/relationships/hyperlink" Target="https://podminky.urs.cz/item/CS_URS_2023_01/941111211" TargetMode="External"/><Relationship Id="rId56" Type="http://schemas.openxmlformats.org/officeDocument/2006/relationships/hyperlink" Target="https://podminky.urs.cz/item/CS_URS_2023_01/998324011" TargetMode="External"/><Relationship Id="rId8" Type="http://schemas.openxmlformats.org/officeDocument/2006/relationships/hyperlink" Target="https://podminky.urs.cz/item/CS_URS_2023_01/153112124" TargetMode="External"/><Relationship Id="rId51" Type="http://schemas.openxmlformats.org/officeDocument/2006/relationships/hyperlink" Target="https://podminky.urs.cz/item/CS_URS_2023_01/943121111" TargetMode="External"/><Relationship Id="rId3" Type="http://schemas.openxmlformats.org/officeDocument/2006/relationships/hyperlink" Target="https://podminky.urs.cz/item/CS_URS_2023_01/121151103" TargetMode="External"/><Relationship Id="rId12" Type="http://schemas.openxmlformats.org/officeDocument/2006/relationships/hyperlink" Target="https://podminky.urs.cz/item/CS_URS_2023_01/162251102" TargetMode="External"/><Relationship Id="rId17" Type="http://schemas.openxmlformats.org/officeDocument/2006/relationships/hyperlink" Target="https://podminky.urs.cz/item/CS_URS_2023_01/171201231" TargetMode="External"/><Relationship Id="rId25" Type="http://schemas.openxmlformats.org/officeDocument/2006/relationships/hyperlink" Target="https://podminky.urs.cz/item/CS_URS_2023_01/182151111" TargetMode="External"/><Relationship Id="rId33" Type="http://schemas.openxmlformats.org/officeDocument/2006/relationships/hyperlink" Target="https://podminky.urs.cz/item/CS_URS_2023_01/292111112" TargetMode="External"/><Relationship Id="rId38" Type="http://schemas.openxmlformats.org/officeDocument/2006/relationships/hyperlink" Target="https://podminky.urs.cz/item/CS_URS_2023_01/321352010" TargetMode="External"/><Relationship Id="rId46" Type="http://schemas.openxmlformats.org/officeDocument/2006/relationships/hyperlink" Target="https://podminky.urs.cz/item/CS_URS_2023_01/931994151" TargetMode="External"/><Relationship Id="rId59" Type="http://schemas.openxmlformats.org/officeDocument/2006/relationships/hyperlink" Target="https://podminky.urs.cz/item/CS_URS_2023_01/767995111" TargetMode="External"/><Relationship Id="rId20" Type="http://schemas.openxmlformats.org/officeDocument/2006/relationships/hyperlink" Target="https://podminky.urs.cz/item/CS_URS_2023_01/181351113" TargetMode="External"/><Relationship Id="rId41" Type="http://schemas.openxmlformats.org/officeDocument/2006/relationships/hyperlink" Target="https://podminky.urs.cz/item/CS_URS_2023_01/321366112" TargetMode="External"/><Relationship Id="rId54" Type="http://schemas.openxmlformats.org/officeDocument/2006/relationships/hyperlink" Target="https://podminky.urs.cz/item/CS_URS_2023_01/953333321" TargetMode="External"/><Relationship Id="rId62" Type="http://schemas.openxmlformats.org/officeDocument/2006/relationships/hyperlink" Target="https://podminky.urs.cz/item/CS_URS_2023_01/998767101" TargetMode="External"/><Relationship Id="rId1" Type="http://schemas.openxmlformats.org/officeDocument/2006/relationships/hyperlink" Target="https://podminky.urs.cz/item/CS_URS_2023_01/115101201" TargetMode="External"/><Relationship Id="rId6" Type="http://schemas.openxmlformats.org/officeDocument/2006/relationships/hyperlink" Target="https://podminky.urs.cz/item/CS_URS_2023_01/153111132" TargetMode="External"/><Relationship Id="rId15" Type="http://schemas.openxmlformats.org/officeDocument/2006/relationships/hyperlink" Target="https://podminky.urs.cz/item/CS_URS_2023_01/167151111" TargetMode="External"/><Relationship Id="rId23" Type="http://schemas.openxmlformats.org/officeDocument/2006/relationships/hyperlink" Target="https://podminky.urs.cz/item/CS_URS_2023_01/181451121" TargetMode="External"/><Relationship Id="rId28" Type="http://schemas.openxmlformats.org/officeDocument/2006/relationships/hyperlink" Target="https://podminky.urs.cz/item/CS_URS_2023_01/185803112" TargetMode="External"/><Relationship Id="rId36" Type="http://schemas.openxmlformats.org/officeDocument/2006/relationships/hyperlink" Target="https://podminky.urs.cz/item/CS_URS_2023_01/321351010" TargetMode="External"/><Relationship Id="rId49" Type="http://schemas.openxmlformats.org/officeDocument/2006/relationships/hyperlink" Target="https://podminky.urs.cz/item/CS_URS_2023_01/941111811" TargetMode="External"/><Relationship Id="rId57" Type="http://schemas.openxmlformats.org/officeDocument/2006/relationships/hyperlink" Target="https://podminky.urs.cz/item/CS_URS_2023_01/711112001" TargetMode="External"/><Relationship Id="rId10" Type="http://schemas.openxmlformats.org/officeDocument/2006/relationships/hyperlink" Target="https://podminky.urs.cz/item/CS_URS_2023_01/153116121" TargetMode="External"/><Relationship Id="rId31" Type="http://schemas.openxmlformats.org/officeDocument/2006/relationships/hyperlink" Target="https://podminky.urs.cz/item/CS_URS_2023_01/185851121" TargetMode="External"/><Relationship Id="rId44" Type="http://schemas.openxmlformats.org/officeDocument/2006/relationships/hyperlink" Target="https://podminky.urs.cz/item/CS_URS_2023_01/467510111" TargetMode="External"/><Relationship Id="rId52" Type="http://schemas.openxmlformats.org/officeDocument/2006/relationships/hyperlink" Target="https://podminky.urs.cz/item/CS_URS_2023_01/943121211" TargetMode="External"/><Relationship Id="rId60" Type="http://schemas.openxmlformats.org/officeDocument/2006/relationships/hyperlink" Target="https://podminky.urs.cz/item/CS_URS_2023_01/767995113" TargetMode="External"/><Relationship Id="rId4" Type="http://schemas.openxmlformats.org/officeDocument/2006/relationships/hyperlink" Target="https://podminky.urs.cz/item/CS_URS_2023_01/131251106" TargetMode="External"/><Relationship Id="rId9" Type="http://schemas.openxmlformats.org/officeDocument/2006/relationships/hyperlink" Target="https://podminky.urs.cz/item/CS_URS_2023_01/153116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R5" s="21"/>
      <c r="BE5" s="283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R6" s="21"/>
      <c r="BE6" s="284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284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284"/>
      <c r="BS8" s="18" t="s">
        <v>6</v>
      </c>
    </row>
    <row r="9" spans="1:74" ht="14.45" customHeight="1">
      <c r="B9" s="21"/>
      <c r="AR9" s="21"/>
      <c r="BE9" s="284"/>
      <c r="BS9" s="18" t="s">
        <v>6</v>
      </c>
    </row>
    <row r="10" spans="1:74" ht="12" customHeight="1">
      <c r="B10" s="21"/>
      <c r="D10" s="28" t="s">
        <v>26</v>
      </c>
      <c r="AK10" s="28" t="s">
        <v>27</v>
      </c>
      <c r="AN10" s="26" t="s">
        <v>28</v>
      </c>
      <c r="AR10" s="21"/>
      <c r="BE10" s="284"/>
      <c r="BS10" s="18" t="s">
        <v>6</v>
      </c>
    </row>
    <row r="11" spans="1:74" ht="18.399999999999999" customHeight="1">
      <c r="B11" s="21"/>
      <c r="E11" s="26" t="s">
        <v>29</v>
      </c>
      <c r="AK11" s="28" t="s">
        <v>30</v>
      </c>
      <c r="AN11" s="26" t="s">
        <v>31</v>
      </c>
      <c r="AR11" s="21"/>
      <c r="BE11" s="284"/>
      <c r="BS11" s="18" t="s">
        <v>6</v>
      </c>
    </row>
    <row r="12" spans="1:74" ht="6.95" customHeight="1">
      <c r="B12" s="21"/>
      <c r="AR12" s="21"/>
      <c r="BE12" s="284"/>
      <c r="BS12" s="18" t="s">
        <v>6</v>
      </c>
    </row>
    <row r="13" spans="1:74" ht="12" customHeight="1">
      <c r="B13" s="21"/>
      <c r="D13" s="28" t="s">
        <v>32</v>
      </c>
      <c r="AK13" s="28" t="s">
        <v>27</v>
      </c>
      <c r="AN13" s="30" t="s">
        <v>33</v>
      </c>
      <c r="AR13" s="21"/>
      <c r="BE13" s="284"/>
      <c r="BS13" s="18" t="s">
        <v>6</v>
      </c>
    </row>
    <row r="14" spans="1:74" ht="12.75">
      <c r="B14" s="21"/>
      <c r="E14" s="289" t="s">
        <v>33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8" t="s">
        <v>30</v>
      </c>
      <c r="AN14" s="30" t="s">
        <v>33</v>
      </c>
      <c r="AR14" s="21"/>
      <c r="BE14" s="284"/>
      <c r="BS14" s="18" t="s">
        <v>6</v>
      </c>
    </row>
    <row r="15" spans="1:74" ht="6.95" customHeight="1">
      <c r="B15" s="21"/>
      <c r="AR15" s="21"/>
      <c r="BE15" s="284"/>
      <c r="BS15" s="18" t="s">
        <v>4</v>
      </c>
    </row>
    <row r="16" spans="1:74" ht="12" customHeight="1">
      <c r="B16" s="21"/>
      <c r="D16" s="28" t="s">
        <v>34</v>
      </c>
      <c r="AK16" s="28" t="s">
        <v>27</v>
      </c>
      <c r="AN16" s="26" t="s">
        <v>35</v>
      </c>
      <c r="AR16" s="21"/>
      <c r="BE16" s="284"/>
      <c r="BS16" s="18" t="s">
        <v>4</v>
      </c>
    </row>
    <row r="17" spans="2:71" ht="18.399999999999999" customHeight="1">
      <c r="B17" s="21"/>
      <c r="E17" s="26" t="s">
        <v>36</v>
      </c>
      <c r="AK17" s="28" t="s">
        <v>30</v>
      </c>
      <c r="AN17" s="26" t="s">
        <v>37</v>
      </c>
      <c r="AR17" s="21"/>
      <c r="BE17" s="284"/>
      <c r="BS17" s="18" t="s">
        <v>38</v>
      </c>
    </row>
    <row r="18" spans="2:71" ht="6.95" customHeight="1">
      <c r="B18" s="21"/>
      <c r="AR18" s="21"/>
      <c r="BE18" s="284"/>
      <c r="BS18" s="18" t="s">
        <v>6</v>
      </c>
    </row>
    <row r="19" spans="2:71" ht="12" customHeight="1">
      <c r="B19" s="21"/>
      <c r="D19" s="28" t="s">
        <v>39</v>
      </c>
      <c r="AK19" s="28" t="s">
        <v>27</v>
      </c>
      <c r="AN19" s="26" t="s">
        <v>21</v>
      </c>
      <c r="AR19" s="21"/>
      <c r="BE19" s="284"/>
      <c r="BS19" s="18" t="s">
        <v>6</v>
      </c>
    </row>
    <row r="20" spans="2:71" ht="18.399999999999999" customHeight="1">
      <c r="B20" s="21"/>
      <c r="E20" s="26" t="s">
        <v>40</v>
      </c>
      <c r="AK20" s="28" t="s">
        <v>30</v>
      </c>
      <c r="AN20" s="26" t="s">
        <v>21</v>
      </c>
      <c r="AR20" s="21"/>
      <c r="BE20" s="284"/>
      <c r="BS20" s="18" t="s">
        <v>38</v>
      </c>
    </row>
    <row r="21" spans="2:71" ht="6.95" customHeight="1">
      <c r="B21" s="21"/>
      <c r="AR21" s="21"/>
      <c r="BE21" s="284"/>
    </row>
    <row r="22" spans="2:71" ht="12" customHeight="1">
      <c r="B22" s="21"/>
      <c r="D22" s="28" t="s">
        <v>41</v>
      </c>
      <c r="AR22" s="21"/>
      <c r="BE22" s="284"/>
    </row>
    <row r="23" spans="2:71" ht="51.75" customHeight="1">
      <c r="B23" s="21"/>
      <c r="E23" s="291" t="s">
        <v>42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R23" s="21"/>
      <c r="BE23" s="284"/>
    </row>
    <row r="24" spans="2:71" ht="6.95" customHeight="1">
      <c r="B24" s="21"/>
      <c r="AR24" s="21"/>
      <c r="BE24" s="284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84"/>
    </row>
    <row r="26" spans="2:71" s="1" customFormat="1" ht="25.9" customHeight="1">
      <c r="B26" s="33"/>
      <c r="D26" s="34" t="s">
        <v>43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2">
        <f>ROUND(AG54,2)</f>
        <v>0</v>
      </c>
      <c r="AL26" s="293"/>
      <c r="AM26" s="293"/>
      <c r="AN26" s="293"/>
      <c r="AO26" s="293"/>
      <c r="AR26" s="33"/>
      <c r="BE26" s="284"/>
    </row>
    <row r="27" spans="2:71" s="1" customFormat="1" ht="6.95" customHeight="1">
      <c r="B27" s="33"/>
      <c r="AR27" s="33"/>
      <c r="BE27" s="284"/>
    </row>
    <row r="28" spans="2:71" s="1" customFormat="1" ht="12.75">
      <c r="B28" s="33"/>
      <c r="L28" s="294" t="s">
        <v>44</v>
      </c>
      <c r="M28" s="294"/>
      <c r="N28" s="294"/>
      <c r="O28" s="294"/>
      <c r="P28" s="294"/>
      <c r="W28" s="294" t="s">
        <v>45</v>
      </c>
      <c r="X28" s="294"/>
      <c r="Y28" s="294"/>
      <c r="Z28" s="294"/>
      <c r="AA28" s="294"/>
      <c r="AB28" s="294"/>
      <c r="AC28" s="294"/>
      <c r="AD28" s="294"/>
      <c r="AE28" s="294"/>
      <c r="AK28" s="294" t="s">
        <v>46</v>
      </c>
      <c r="AL28" s="294"/>
      <c r="AM28" s="294"/>
      <c r="AN28" s="294"/>
      <c r="AO28" s="294"/>
      <c r="AR28" s="33"/>
      <c r="BE28" s="284"/>
    </row>
    <row r="29" spans="2:71" s="2" customFormat="1" ht="14.45" customHeight="1">
      <c r="B29" s="37"/>
      <c r="D29" s="28" t="s">
        <v>47</v>
      </c>
      <c r="F29" s="28" t="s">
        <v>48</v>
      </c>
      <c r="L29" s="297">
        <v>0.21</v>
      </c>
      <c r="M29" s="296"/>
      <c r="N29" s="296"/>
      <c r="O29" s="296"/>
      <c r="P29" s="296"/>
      <c r="W29" s="295">
        <f>ROUND(AZ54, 2)</f>
        <v>0</v>
      </c>
      <c r="X29" s="296"/>
      <c r="Y29" s="296"/>
      <c r="Z29" s="296"/>
      <c r="AA29" s="296"/>
      <c r="AB29" s="296"/>
      <c r="AC29" s="296"/>
      <c r="AD29" s="296"/>
      <c r="AE29" s="296"/>
      <c r="AK29" s="295">
        <f>ROUND(AV54, 2)</f>
        <v>0</v>
      </c>
      <c r="AL29" s="296"/>
      <c r="AM29" s="296"/>
      <c r="AN29" s="296"/>
      <c r="AO29" s="296"/>
      <c r="AR29" s="37"/>
      <c r="BE29" s="285"/>
    </row>
    <row r="30" spans="2:71" s="2" customFormat="1" ht="14.45" customHeight="1">
      <c r="B30" s="37"/>
      <c r="F30" s="28" t="s">
        <v>49</v>
      </c>
      <c r="L30" s="297">
        <v>0.15</v>
      </c>
      <c r="M30" s="296"/>
      <c r="N30" s="296"/>
      <c r="O30" s="296"/>
      <c r="P30" s="296"/>
      <c r="W30" s="295">
        <f>ROUND(BA54, 2)</f>
        <v>0</v>
      </c>
      <c r="X30" s="296"/>
      <c r="Y30" s="296"/>
      <c r="Z30" s="296"/>
      <c r="AA30" s="296"/>
      <c r="AB30" s="296"/>
      <c r="AC30" s="296"/>
      <c r="AD30" s="296"/>
      <c r="AE30" s="296"/>
      <c r="AK30" s="295">
        <f>ROUND(AW54, 2)</f>
        <v>0</v>
      </c>
      <c r="AL30" s="296"/>
      <c r="AM30" s="296"/>
      <c r="AN30" s="296"/>
      <c r="AO30" s="296"/>
      <c r="AR30" s="37"/>
      <c r="BE30" s="285"/>
    </row>
    <row r="31" spans="2:71" s="2" customFormat="1" ht="14.45" hidden="1" customHeight="1">
      <c r="B31" s="37"/>
      <c r="F31" s="28" t="s">
        <v>50</v>
      </c>
      <c r="L31" s="297">
        <v>0.21</v>
      </c>
      <c r="M31" s="296"/>
      <c r="N31" s="296"/>
      <c r="O31" s="296"/>
      <c r="P31" s="296"/>
      <c r="W31" s="295">
        <f>ROUND(BB54, 2)</f>
        <v>0</v>
      </c>
      <c r="X31" s="296"/>
      <c r="Y31" s="296"/>
      <c r="Z31" s="296"/>
      <c r="AA31" s="296"/>
      <c r="AB31" s="296"/>
      <c r="AC31" s="296"/>
      <c r="AD31" s="296"/>
      <c r="AE31" s="296"/>
      <c r="AK31" s="295">
        <v>0</v>
      </c>
      <c r="AL31" s="296"/>
      <c r="AM31" s="296"/>
      <c r="AN31" s="296"/>
      <c r="AO31" s="296"/>
      <c r="AR31" s="37"/>
      <c r="BE31" s="285"/>
    </row>
    <row r="32" spans="2:71" s="2" customFormat="1" ht="14.45" hidden="1" customHeight="1">
      <c r="B32" s="37"/>
      <c r="F32" s="28" t="s">
        <v>51</v>
      </c>
      <c r="L32" s="297">
        <v>0.15</v>
      </c>
      <c r="M32" s="296"/>
      <c r="N32" s="296"/>
      <c r="O32" s="296"/>
      <c r="P32" s="296"/>
      <c r="W32" s="295">
        <f>ROUND(BC54, 2)</f>
        <v>0</v>
      </c>
      <c r="X32" s="296"/>
      <c r="Y32" s="296"/>
      <c r="Z32" s="296"/>
      <c r="AA32" s="296"/>
      <c r="AB32" s="296"/>
      <c r="AC32" s="296"/>
      <c r="AD32" s="296"/>
      <c r="AE32" s="296"/>
      <c r="AK32" s="295">
        <v>0</v>
      </c>
      <c r="AL32" s="296"/>
      <c r="AM32" s="296"/>
      <c r="AN32" s="296"/>
      <c r="AO32" s="296"/>
      <c r="AR32" s="37"/>
      <c r="BE32" s="285"/>
    </row>
    <row r="33" spans="2:44" s="2" customFormat="1" ht="14.45" hidden="1" customHeight="1">
      <c r="B33" s="37"/>
      <c r="F33" s="28" t="s">
        <v>52</v>
      </c>
      <c r="L33" s="297">
        <v>0</v>
      </c>
      <c r="M33" s="296"/>
      <c r="N33" s="296"/>
      <c r="O33" s="296"/>
      <c r="P33" s="296"/>
      <c r="W33" s="295">
        <f>ROUND(BD54, 2)</f>
        <v>0</v>
      </c>
      <c r="X33" s="296"/>
      <c r="Y33" s="296"/>
      <c r="Z33" s="296"/>
      <c r="AA33" s="296"/>
      <c r="AB33" s="296"/>
      <c r="AC33" s="296"/>
      <c r="AD33" s="296"/>
      <c r="AE33" s="296"/>
      <c r="AK33" s="295">
        <v>0</v>
      </c>
      <c r="AL33" s="296"/>
      <c r="AM33" s="296"/>
      <c r="AN33" s="296"/>
      <c r="AO33" s="296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54</v>
      </c>
      <c r="U35" s="40"/>
      <c r="V35" s="40"/>
      <c r="W35" s="40"/>
      <c r="X35" s="298" t="s">
        <v>55</v>
      </c>
      <c r="Y35" s="299"/>
      <c r="Z35" s="299"/>
      <c r="AA35" s="299"/>
      <c r="AB35" s="299"/>
      <c r="AC35" s="40"/>
      <c r="AD35" s="40"/>
      <c r="AE35" s="40"/>
      <c r="AF35" s="40"/>
      <c r="AG35" s="40"/>
      <c r="AH35" s="40"/>
      <c r="AI35" s="40"/>
      <c r="AJ35" s="40"/>
      <c r="AK35" s="300">
        <f>SUM(AK26:AK33)</f>
        <v>0</v>
      </c>
      <c r="AL35" s="299"/>
      <c r="AM35" s="299"/>
      <c r="AN35" s="299"/>
      <c r="AO35" s="301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56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3A161249</v>
      </c>
      <c r="AR44" s="46"/>
    </row>
    <row r="45" spans="2:44" s="4" customFormat="1" ht="36.950000000000003" customHeight="1">
      <c r="B45" s="47"/>
      <c r="C45" s="48" t="s">
        <v>16</v>
      </c>
      <c r="L45" s="302" t="str">
        <f>K6</f>
        <v>MVE jez Rajhrad vč. rekonstrukce jezu a rybího přechodu</v>
      </c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303"/>
      <c r="Y45" s="303"/>
      <c r="Z45" s="303"/>
      <c r="AA45" s="303"/>
      <c r="AB45" s="303"/>
      <c r="AC45" s="303"/>
      <c r="AD45" s="303"/>
      <c r="AE45" s="303"/>
      <c r="AF45" s="303"/>
      <c r="AG45" s="303"/>
      <c r="AH45" s="303"/>
      <c r="AI45" s="303"/>
      <c r="AJ45" s="303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22</v>
      </c>
      <c r="L47" s="49" t="str">
        <f>IF(K8="","",K8)</f>
        <v xml:space="preserve">Svratka, říční km 29,430 – jez </v>
      </c>
      <c r="AI47" s="28" t="s">
        <v>24</v>
      </c>
      <c r="AM47" s="304" t="str">
        <f>IF(AN8= "","",AN8)</f>
        <v>2. 5. 2023</v>
      </c>
      <c r="AN47" s="304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26</v>
      </c>
      <c r="L49" s="3" t="str">
        <f>IF(E11= "","",E11)</f>
        <v>Povodí Moravy, státní podnik</v>
      </c>
      <c r="AI49" s="28" t="s">
        <v>34</v>
      </c>
      <c r="AM49" s="305" t="str">
        <f>IF(E17="","",E17)</f>
        <v>AQUATIS a. s.</v>
      </c>
      <c r="AN49" s="306"/>
      <c r="AO49" s="306"/>
      <c r="AP49" s="306"/>
      <c r="AR49" s="33"/>
      <c r="AS49" s="307" t="s">
        <v>57</v>
      </c>
      <c r="AT49" s="308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32</v>
      </c>
      <c r="L50" s="3" t="str">
        <f>IF(E14= "Vyplň údaj","",E14)</f>
        <v/>
      </c>
      <c r="AI50" s="28" t="s">
        <v>39</v>
      </c>
      <c r="AM50" s="305" t="str">
        <f>IF(E20="","",E20)</f>
        <v>Bc. Aneta Patková</v>
      </c>
      <c r="AN50" s="306"/>
      <c r="AO50" s="306"/>
      <c r="AP50" s="306"/>
      <c r="AR50" s="33"/>
      <c r="AS50" s="309"/>
      <c r="AT50" s="310"/>
      <c r="BD50" s="54"/>
    </row>
    <row r="51" spans="1:91" s="1" customFormat="1" ht="10.9" customHeight="1">
      <c r="B51" s="33"/>
      <c r="AR51" s="33"/>
      <c r="AS51" s="309"/>
      <c r="AT51" s="310"/>
      <c r="BD51" s="54"/>
    </row>
    <row r="52" spans="1:91" s="1" customFormat="1" ht="29.25" customHeight="1">
      <c r="B52" s="33"/>
      <c r="C52" s="311" t="s">
        <v>58</v>
      </c>
      <c r="D52" s="312"/>
      <c r="E52" s="312"/>
      <c r="F52" s="312"/>
      <c r="G52" s="312"/>
      <c r="H52" s="55"/>
      <c r="I52" s="313" t="s">
        <v>59</v>
      </c>
      <c r="J52" s="312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4" t="s">
        <v>60</v>
      </c>
      <c r="AH52" s="312"/>
      <c r="AI52" s="312"/>
      <c r="AJ52" s="312"/>
      <c r="AK52" s="312"/>
      <c r="AL52" s="312"/>
      <c r="AM52" s="312"/>
      <c r="AN52" s="313" t="s">
        <v>61</v>
      </c>
      <c r="AO52" s="312"/>
      <c r="AP52" s="312"/>
      <c r="AQ52" s="56" t="s">
        <v>62</v>
      </c>
      <c r="AR52" s="33"/>
      <c r="AS52" s="57" t="s">
        <v>63</v>
      </c>
      <c r="AT52" s="58" t="s">
        <v>64</v>
      </c>
      <c r="AU52" s="58" t="s">
        <v>65</v>
      </c>
      <c r="AV52" s="58" t="s">
        <v>66</v>
      </c>
      <c r="AW52" s="58" t="s">
        <v>67</v>
      </c>
      <c r="AX52" s="58" t="s">
        <v>68</v>
      </c>
      <c r="AY52" s="58" t="s">
        <v>69</v>
      </c>
      <c r="AZ52" s="58" t="s">
        <v>70</v>
      </c>
      <c r="BA52" s="58" t="s">
        <v>71</v>
      </c>
      <c r="BB52" s="58" t="s">
        <v>72</v>
      </c>
      <c r="BC52" s="58" t="s">
        <v>73</v>
      </c>
      <c r="BD52" s="59" t="s">
        <v>74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75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18">
        <f>ROUND(SUM(AG55:AG56),2)</f>
        <v>0</v>
      </c>
      <c r="AH54" s="318"/>
      <c r="AI54" s="318"/>
      <c r="AJ54" s="318"/>
      <c r="AK54" s="318"/>
      <c r="AL54" s="318"/>
      <c r="AM54" s="318"/>
      <c r="AN54" s="319">
        <f>SUM(AG54,AT54)</f>
        <v>0</v>
      </c>
      <c r="AO54" s="319"/>
      <c r="AP54" s="319"/>
      <c r="AQ54" s="65" t="s">
        <v>21</v>
      </c>
      <c r="AR54" s="61"/>
      <c r="AS54" s="66">
        <f>ROUND(SUM(AS55:AS56),2)</f>
        <v>0</v>
      </c>
      <c r="AT54" s="67">
        <f>ROUND(SUM(AV54:AW54),2)</f>
        <v>0</v>
      </c>
      <c r="AU54" s="68">
        <f>ROUND(SUM(AU55:AU56),5)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ROUND(SUM(AZ55:AZ56),2)</f>
        <v>0</v>
      </c>
      <c r="BA54" s="67">
        <f>ROUND(SUM(BA55:BA56),2)</f>
        <v>0</v>
      </c>
      <c r="BB54" s="67">
        <f>ROUND(SUM(BB55:BB56),2)</f>
        <v>0</v>
      </c>
      <c r="BC54" s="67">
        <f>ROUND(SUM(BC55:BC56),2)</f>
        <v>0</v>
      </c>
      <c r="BD54" s="69">
        <f>ROUND(SUM(BD55:BD56),2)</f>
        <v>0</v>
      </c>
      <c r="BS54" s="70" t="s">
        <v>76</v>
      </c>
      <c r="BT54" s="70" t="s">
        <v>77</v>
      </c>
      <c r="BU54" s="71" t="s">
        <v>78</v>
      </c>
      <c r="BV54" s="70" t="s">
        <v>79</v>
      </c>
      <c r="BW54" s="70" t="s">
        <v>5</v>
      </c>
      <c r="BX54" s="70" t="s">
        <v>80</v>
      </c>
      <c r="CL54" s="70" t="s">
        <v>19</v>
      </c>
    </row>
    <row r="55" spans="1:91" s="6" customFormat="1" ht="16.5" customHeight="1">
      <c r="A55" s="72" t="s">
        <v>81</v>
      </c>
      <c r="B55" s="73"/>
      <c r="C55" s="74"/>
      <c r="D55" s="317" t="s">
        <v>82</v>
      </c>
      <c r="E55" s="317"/>
      <c r="F55" s="317"/>
      <c r="G55" s="317"/>
      <c r="H55" s="317"/>
      <c r="I55" s="75"/>
      <c r="J55" s="317" t="s">
        <v>83</v>
      </c>
      <c r="K55" s="317"/>
      <c r="L55" s="317"/>
      <c r="M55" s="317"/>
      <c r="N55" s="317"/>
      <c r="O55" s="317"/>
      <c r="P55" s="317"/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15">
        <f>'SO 09 - Rybí přechod na j...'!J30</f>
        <v>0</v>
      </c>
      <c r="AH55" s="316"/>
      <c r="AI55" s="316"/>
      <c r="AJ55" s="316"/>
      <c r="AK55" s="316"/>
      <c r="AL55" s="316"/>
      <c r="AM55" s="316"/>
      <c r="AN55" s="315">
        <f>SUM(AG55,AT55)</f>
        <v>0</v>
      </c>
      <c r="AO55" s="316"/>
      <c r="AP55" s="316"/>
      <c r="AQ55" s="76" t="s">
        <v>84</v>
      </c>
      <c r="AR55" s="73"/>
      <c r="AS55" s="77">
        <v>0</v>
      </c>
      <c r="AT55" s="78">
        <f>ROUND(SUM(AV55:AW55),2)</f>
        <v>0</v>
      </c>
      <c r="AU55" s="79">
        <f>'SO 09 - Rybí přechod na j...'!P90</f>
        <v>0</v>
      </c>
      <c r="AV55" s="78">
        <f>'SO 09 - Rybí přechod na j...'!J33</f>
        <v>0</v>
      </c>
      <c r="AW55" s="78">
        <f>'SO 09 - Rybí přechod na j...'!J34</f>
        <v>0</v>
      </c>
      <c r="AX55" s="78">
        <f>'SO 09 - Rybí přechod na j...'!J35</f>
        <v>0</v>
      </c>
      <c r="AY55" s="78">
        <f>'SO 09 - Rybí přechod na j...'!J36</f>
        <v>0</v>
      </c>
      <c r="AZ55" s="78">
        <f>'SO 09 - Rybí přechod na j...'!F33</f>
        <v>0</v>
      </c>
      <c r="BA55" s="78">
        <f>'SO 09 - Rybí přechod na j...'!F34</f>
        <v>0</v>
      </c>
      <c r="BB55" s="78">
        <f>'SO 09 - Rybí přechod na j...'!F35</f>
        <v>0</v>
      </c>
      <c r="BC55" s="78">
        <f>'SO 09 - Rybí přechod na j...'!F36</f>
        <v>0</v>
      </c>
      <c r="BD55" s="80">
        <f>'SO 09 - Rybí přechod na j...'!F37</f>
        <v>0</v>
      </c>
      <c r="BT55" s="81" t="s">
        <v>85</v>
      </c>
      <c r="BV55" s="81" t="s">
        <v>79</v>
      </c>
      <c r="BW55" s="81" t="s">
        <v>86</v>
      </c>
      <c r="BX55" s="81" t="s">
        <v>5</v>
      </c>
      <c r="CL55" s="81" t="s">
        <v>21</v>
      </c>
      <c r="CM55" s="81" t="s">
        <v>87</v>
      </c>
    </row>
    <row r="56" spans="1:91" s="6" customFormat="1" ht="16.5" customHeight="1">
      <c r="A56" s="72" t="s">
        <v>81</v>
      </c>
      <c r="B56" s="73"/>
      <c r="C56" s="74"/>
      <c r="D56" s="317" t="s">
        <v>88</v>
      </c>
      <c r="E56" s="317"/>
      <c r="F56" s="317"/>
      <c r="G56" s="317"/>
      <c r="H56" s="317"/>
      <c r="I56" s="75"/>
      <c r="J56" s="317" t="s">
        <v>89</v>
      </c>
      <c r="K56" s="317"/>
      <c r="L56" s="317"/>
      <c r="M56" s="317"/>
      <c r="N56" s="317"/>
      <c r="O56" s="317"/>
      <c r="P56" s="317"/>
      <c r="Q56" s="317"/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  <c r="AD56" s="317"/>
      <c r="AE56" s="317"/>
      <c r="AF56" s="317"/>
      <c r="AG56" s="315">
        <f>'VON - Vedlejší a ostatní ...'!J30</f>
        <v>0</v>
      </c>
      <c r="AH56" s="316"/>
      <c r="AI56" s="316"/>
      <c r="AJ56" s="316"/>
      <c r="AK56" s="316"/>
      <c r="AL56" s="316"/>
      <c r="AM56" s="316"/>
      <c r="AN56" s="315">
        <f>SUM(AG56,AT56)</f>
        <v>0</v>
      </c>
      <c r="AO56" s="316"/>
      <c r="AP56" s="316"/>
      <c r="AQ56" s="76" t="s">
        <v>88</v>
      </c>
      <c r="AR56" s="73"/>
      <c r="AS56" s="82">
        <v>0</v>
      </c>
      <c r="AT56" s="83">
        <f>ROUND(SUM(AV56:AW56),2)</f>
        <v>0</v>
      </c>
      <c r="AU56" s="84">
        <f>'VON - Vedlejší a ostatní ...'!P83</f>
        <v>0</v>
      </c>
      <c r="AV56" s="83">
        <f>'VON - Vedlejší a ostatní ...'!J33</f>
        <v>0</v>
      </c>
      <c r="AW56" s="83">
        <f>'VON - Vedlejší a ostatní ...'!J34</f>
        <v>0</v>
      </c>
      <c r="AX56" s="83">
        <f>'VON - Vedlejší a ostatní ...'!J35</f>
        <v>0</v>
      </c>
      <c r="AY56" s="83">
        <f>'VON - Vedlejší a ostatní ...'!J36</f>
        <v>0</v>
      </c>
      <c r="AZ56" s="83">
        <f>'VON - Vedlejší a ostatní ...'!F33</f>
        <v>0</v>
      </c>
      <c r="BA56" s="83">
        <f>'VON - Vedlejší a ostatní ...'!F34</f>
        <v>0</v>
      </c>
      <c r="BB56" s="83">
        <f>'VON - Vedlejší a ostatní ...'!F35</f>
        <v>0</v>
      </c>
      <c r="BC56" s="83">
        <f>'VON - Vedlejší a ostatní ...'!F36</f>
        <v>0</v>
      </c>
      <c r="BD56" s="85">
        <f>'VON - Vedlejší a ostatní ...'!F37</f>
        <v>0</v>
      </c>
      <c r="BT56" s="81" t="s">
        <v>85</v>
      </c>
      <c r="BV56" s="81" t="s">
        <v>79</v>
      </c>
      <c r="BW56" s="81" t="s">
        <v>90</v>
      </c>
      <c r="BX56" s="81" t="s">
        <v>5</v>
      </c>
      <c r="CL56" s="81" t="s">
        <v>21</v>
      </c>
      <c r="CM56" s="81" t="s">
        <v>87</v>
      </c>
    </row>
    <row r="57" spans="1:91" s="1" customFormat="1" ht="30" customHeight="1">
      <c r="B57" s="33"/>
      <c r="AR57" s="33"/>
    </row>
    <row r="58" spans="1:91" s="1" customFormat="1" ht="6.95" customHeight="1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33"/>
    </row>
  </sheetData>
  <sheetProtection algorithmName="SHA-512" hashValue="055ijaseCgT7xPxT/w77AwSc4xwpmyAJSnJ11y25mK1f+bw90pVoFRYNbdcOdSJY0SBKHxabvFkG/pwPXuBSiA==" saltValue="vahOfKtzykdJZfD5ZubVSV1IN9RClLZsMIe9B4eGYP3nB+166P98Vy5qS3hgUqVUMPkbA5Qj1btWegpM6RREi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J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9 - Rybí přechod na j...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5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86</v>
      </c>
      <c r="AZ2" s="86" t="s">
        <v>91</v>
      </c>
      <c r="BA2" s="86" t="s">
        <v>92</v>
      </c>
      <c r="BB2" s="86" t="s">
        <v>93</v>
      </c>
      <c r="BC2" s="86" t="s">
        <v>94</v>
      </c>
      <c r="BD2" s="86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86" t="s">
        <v>95</v>
      </c>
      <c r="BA3" s="86" t="s">
        <v>96</v>
      </c>
      <c r="BB3" s="86" t="s">
        <v>93</v>
      </c>
      <c r="BC3" s="86" t="s">
        <v>97</v>
      </c>
      <c r="BD3" s="86" t="s">
        <v>87</v>
      </c>
    </row>
    <row r="4" spans="2:56" ht="24.95" customHeight="1">
      <c r="B4" s="21"/>
      <c r="D4" s="22" t="s">
        <v>98</v>
      </c>
      <c r="L4" s="21"/>
      <c r="M4" s="87" t="s">
        <v>10</v>
      </c>
      <c r="AT4" s="18" t="s">
        <v>4</v>
      </c>
      <c r="AZ4" s="86" t="s">
        <v>99</v>
      </c>
      <c r="BA4" s="86" t="s">
        <v>100</v>
      </c>
      <c r="BB4" s="86" t="s">
        <v>93</v>
      </c>
      <c r="BC4" s="86" t="s">
        <v>101</v>
      </c>
      <c r="BD4" s="86" t="s">
        <v>87</v>
      </c>
    </row>
    <row r="5" spans="2:56" ht="6.95" customHeight="1">
      <c r="B5" s="21"/>
      <c r="L5" s="21"/>
      <c r="AZ5" s="86" t="s">
        <v>102</v>
      </c>
      <c r="BA5" s="86" t="s">
        <v>102</v>
      </c>
      <c r="BB5" s="86" t="s">
        <v>103</v>
      </c>
      <c r="BC5" s="86" t="s">
        <v>104</v>
      </c>
      <c r="BD5" s="86" t="s">
        <v>87</v>
      </c>
    </row>
    <row r="6" spans="2:56" ht="12" customHeight="1">
      <c r="B6" s="21"/>
      <c r="D6" s="28" t="s">
        <v>16</v>
      </c>
      <c r="L6" s="21"/>
      <c r="AZ6" s="86" t="s">
        <v>105</v>
      </c>
      <c r="BA6" s="86" t="s">
        <v>106</v>
      </c>
      <c r="BB6" s="86" t="s">
        <v>107</v>
      </c>
      <c r="BC6" s="86" t="s">
        <v>108</v>
      </c>
      <c r="BD6" s="86" t="s">
        <v>87</v>
      </c>
    </row>
    <row r="7" spans="2:56" ht="16.5" customHeight="1">
      <c r="B7" s="21"/>
      <c r="E7" s="320" t="str">
        <f>'Rekapitulace stavby'!K6</f>
        <v>MVE jez Rajhrad vč. rekonstrukce jezu a rybího přechodu</v>
      </c>
      <c r="F7" s="321"/>
      <c r="G7" s="321"/>
      <c r="H7" s="321"/>
      <c r="L7" s="21"/>
      <c r="AZ7" s="86" t="s">
        <v>109</v>
      </c>
      <c r="BA7" s="86" t="s">
        <v>110</v>
      </c>
      <c r="BB7" s="86" t="s">
        <v>107</v>
      </c>
      <c r="BC7" s="86" t="s">
        <v>111</v>
      </c>
      <c r="BD7" s="86" t="s">
        <v>87</v>
      </c>
    </row>
    <row r="8" spans="2:56" s="1" customFormat="1" ht="12" customHeight="1">
      <c r="B8" s="33"/>
      <c r="D8" s="28" t="s">
        <v>112</v>
      </c>
      <c r="L8" s="33"/>
      <c r="AZ8" s="86" t="s">
        <v>113</v>
      </c>
      <c r="BA8" s="86" t="s">
        <v>114</v>
      </c>
      <c r="BB8" s="86" t="s">
        <v>107</v>
      </c>
      <c r="BC8" s="86" t="s">
        <v>115</v>
      </c>
      <c r="BD8" s="86" t="s">
        <v>87</v>
      </c>
    </row>
    <row r="9" spans="2:56" s="1" customFormat="1" ht="16.5" customHeight="1">
      <c r="B9" s="33"/>
      <c r="E9" s="302" t="s">
        <v>116</v>
      </c>
      <c r="F9" s="322"/>
      <c r="G9" s="322"/>
      <c r="H9" s="322"/>
      <c r="L9" s="33"/>
      <c r="AZ9" s="86" t="s">
        <v>117</v>
      </c>
      <c r="BA9" s="86" t="s">
        <v>118</v>
      </c>
      <c r="BB9" s="86" t="s">
        <v>107</v>
      </c>
      <c r="BC9" s="86" t="s">
        <v>119</v>
      </c>
      <c r="BD9" s="86" t="s">
        <v>87</v>
      </c>
    </row>
    <row r="10" spans="2:56" s="1" customFormat="1" ht="11.25">
      <c r="B10" s="33"/>
      <c r="L10" s="33"/>
      <c r="AZ10" s="86" t="s">
        <v>120</v>
      </c>
      <c r="BA10" s="86" t="s">
        <v>120</v>
      </c>
      <c r="BB10" s="86" t="s">
        <v>103</v>
      </c>
      <c r="BC10" s="86" t="s">
        <v>121</v>
      </c>
      <c r="BD10" s="86" t="s">
        <v>87</v>
      </c>
    </row>
    <row r="11" spans="2:56" s="1" customFormat="1" ht="12" customHeight="1">
      <c r="B11" s="33"/>
      <c r="D11" s="28" t="s">
        <v>18</v>
      </c>
      <c r="F11" s="26" t="s">
        <v>21</v>
      </c>
      <c r="I11" s="28" t="s">
        <v>20</v>
      </c>
      <c r="J11" s="26" t="s">
        <v>21</v>
      </c>
      <c r="L11" s="33"/>
      <c r="AZ11" s="86" t="s">
        <v>122</v>
      </c>
      <c r="BA11" s="86" t="s">
        <v>123</v>
      </c>
      <c r="BB11" s="86" t="s">
        <v>93</v>
      </c>
      <c r="BC11" s="86" t="s">
        <v>124</v>
      </c>
      <c r="BD11" s="86" t="s">
        <v>87</v>
      </c>
    </row>
    <row r="12" spans="2:56" s="1" customFormat="1" ht="12" customHeight="1">
      <c r="B12" s="33"/>
      <c r="D12" s="28" t="s">
        <v>22</v>
      </c>
      <c r="F12" s="26" t="s">
        <v>23</v>
      </c>
      <c r="I12" s="28" t="s">
        <v>24</v>
      </c>
      <c r="J12" s="50" t="str">
        <f>'Rekapitulace stavby'!AN8</f>
        <v>2. 5. 2023</v>
      </c>
      <c r="L12" s="33"/>
      <c r="AZ12" s="86" t="s">
        <v>125</v>
      </c>
      <c r="BA12" s="86" t="s">
        <v>126</v>
      </c>
      <c r="BB12" s="86" t="s">
        <v>127</v>
      </c>
      <c r="BC12" s="86" t="s">
        <v>128</v>
      </c>
      <c r="BD12" s="86" t="s">
        <v>87</v>
      </c>
    </row>
    <row r="13" spans="2:56" s="1" customFormat="1" ht="10.9" customHeight="1">
      <c r="B13" s="33"/>
      <c r="L13" s="33"/>
      <c r="AZ13" s="86" t="s">
        <v>129</v>
      </c>
      <c r="BA13" s="86" t="s">
        <v>129</v>
      </c>
      <c r="BB13" s="86" t="s">
        <v>103</v>
      </c>
      <c r="BC13" s="86" t="s">
        <v>130</v>
      </c>
      <c r="BD13" s="86" t="s">
        <v>87</v>
      </c>
    </row>
    <row r="14" spans="2:5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  <c r="AZ14" s="86" t="s">
        <v>131</v>
      </c>
      <c r="BA14" s="86" t="s">
        <v>131</v>
      </c>
      <c r="BB14" s="86" t="s">
        <v>103</v>
      </c>
      <c r="BC14" s="86" t="s">
        <v>132</v>
      </c>
      <c r="BD14" s="86" t="s">
        <v>87</v>
      </c>
    </row>
    <row r="15" spans="2:5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  <c r="AZ15" s="86" t="s">
        <v>133</v>
      </c>
      <c r="BA15" s="86" t="s">
        <v>134</v>
      </c>
      <c r="BB15" s="86" t="s">
        <v>135</v>
      </c>
      <c r="BC15" s="86" t="s">
        <v>136</v>
      </c>
      <c r="BD15" s="86" t="s">
        <v>87</v>
      </c>
    </row>
    <row r="16" spans="2:56" s="1" customFormat="1" ht="6.95" customHeight="1">
      <c r="B16" s="33"/>
      <c r="L16" s="33"/>
      <c r="AZ16" s="86" t="s">
        <v>137</v>
      </c>
      <c r="BA16" s="86" t="s">
        <v>138</v>
      </c>
      <c r="BB16" s="86" t="s">
        <v>93</v>
      </c>
      <c r="BC16" s="86" t="s">
        <v>139</v>
      </c>
      <c r="BD16" s="86" t="s">
        <v>87</v>
      </c>
    </row>
    <row r="17" spans="2:56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  <c r="AZ17" s="86" t="s">
        <v>140</v>
      </c>
      <c r="BA17" s="86" t="s">
        <v>141</v>
      </c>
      <c r="BB17" s="86" t="s">
        <v>93</v>
      </c>
      <c r="BC17" s="86" t="s">
        <v>142</v>
      </c>
      <c r="BD17" s="86" t="s">
        <v>87</v>
      </c>
    </row>
    <row r="18" spans="2:56" s="1" customFormat="1" ht="18" customHeight="1">
      <c r="B18" s="33"/>
      <c r="E18" s="323" t="str">
        <f>'Rekapitulace stavby'!E14</f>
        <v>Vyplň údaj</v>
      </c>
      <c r="F18" s="286"/>
      <c r="G18" s="286"/>
      <c r="H18" s="286"/>
      <c r="I18" s="28" t="s">
        <v>30</v>
      </c>
      <c r="J18" s="29" t="str">
        <f>'Rekapitulace stavby'!AN14</f>
        <v>Vyplň údaj</v>
      </c>
      <c r="L18" s="33"/>
      <c r="AZ18" s="86" t="s">
        <v>143</v>
      </c>
      <c r="BA18" s="86" t="s">
        <v>144</v>
      </c>
      <c r="BB18" s="86" t="s">
        <v>93</v>
      </c>
      <c r="BC18" s="86" t="s">
        <v>145</v>
      </c>
      <c r="BD18" s="86" t="s">
        <v>87</v>
      </c>
    </row>
    <row r="19" spans="2:56" s="1" customFormat="1" ht="6.95" customHeight="1">
      <c r="B19" s="33"/>
      <c r="L19" s="33"/>
      <c r="AZ19" s="86" t="s">
        <v>146</v>
      </c>
      <c r="BA19" s="86" t="s">
        <v>147</v>
      </c>
      <c r="BB19" s="86" t="s">
        <v>135</v>
      </c>
      <c r="BC19" s="86" t="s">
        <v>148</v>
      </c>
      <c r="BD19" s="86" t="s">
        <v>87</v>
      </c>
    </row>
    <row r="20" spans="2:56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  <c r="AZ20" s="86" t="s">
        <v>149</v>
      </c>
      <c r="BA20" s="86" t="s">
        <v>150</v>
      </c>
      <c r="BB20" s="86" t="s">
        <v>135</v>
      </c>
      <c r="BC20" s="86" t="s">
        <v>151</v>
      </c>
      <c r="BD20" s="86" t="s">
        <v>87</v>
      </c>
    </row>
    <row r="21" spans="2:56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  <c r="AZ21" s="86" t="s">
        <v>152</v>
      </c>
      <c r="BA21" s="86" t="s">
        <v>153</v>
      </c>
      <c r="BB21" s="86" t="s">
        <v>135</v>
      </c>
      <c r="BC21" s="86" t="s">
        <v>154</v>
      </c>
      <c r="BD21" s="86" t="s">
        <v>87</v>
      </c>
    </row>
    <row r="22" spans="2:56" s="1" customFormat="1" ht="6.95" customHeight="1">
      <c r="B22" s="33"/>
      <c r="L22" s="33"/>
      <c r="AZ22" s="86" t="s">
        <v>155</v>
      </c>
      <c r="BA22" s="86" t="s">
        <v>156</v>
      </c>
      <c r="BB22" s="86" t="s">
        <v>135</v>
      </c>
      <c r="BC22" s="86" t="s">
        <v>157</v>
      </c>
      <c r="BD22" s="86" t="s">
        <v>87</v>
      </c>
    </row>
    <row r="23" spans="2:56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  <c r="AZ23" s="86" t="s">
        <v>158</v>
      </c>
      <c r="BA23" s="86" t="s">
        <v>159</v>
      </c>
      <c r="BB23" s="86" t="s">
        <v>135</v>
      </c>
      <c r="BC23" s="86" t="s">
        <v>160</v>
      </c>
      <c r="BD23" s="86" t="s">
        <v>87</v>
      </c>
    </row>
    <row r="24" spans="2:56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  <c r="AZ24" s="86" t="s">
        <v>161</v>
      </c>
      <c r="BA24" s="86" t="s">
        <v>161</v>
      </c>
      <c r="BB24" s="86" t="s">
        <v>93</v>
      </c>
      <c r="BC24" s="86" t="s">
        <v>162</v>
      </c>
      <c r="BD24" s="86" t="s">
        <v>87</v>
      </c>
    </row>
    <row r="25" spans="2:56" s="1" customFormat="1" ht="6.95" customHeight="1">
      <c r="B25" s="33"/>
      <c r="L25" s="33"/>
      <c r="AZ25" s="86" t="s">
        <v>163</v>
      </c>
      <c r="BA25" s="86" t="s">
        <v>164</v>
      </c>
      <c r="BB25" s="86" t="s">
        <v>93</v>
      </c>
      <c r="BC25" s="86" t="s">
        <v>165</v>
      </c>
      <c r="BD25" s="86" t="s">
        <v>87</v>
      </c>
    </row>
    <row r="26" spans="2:56" s="1" customFormat="1" ht="12" customHeight="1">
      <c r="B26" s="33"/>
      <c r="D26" s="28" t="s">
        <v>41</v>
      </c>
      <c r="L26" s="33"/>
      <c r="AZ26" s="86" t="s">
        <v>166</v>
      </c>
      <c r="BA26" s="86" t="s">
        <v>167</v>
      </c>
      <c r="BB26" s="86" t="s">
        <v>93</v>
      </c>
      <c r="BC26" s="86" t="s">
        <v>168</v>
      </c>
      <c r="BD26" s="86" t="s">
        <v>87</v>
      </c>
    </row>
    <row r="27" spans="2:56" s="7" customFormat="1" ht="16.5" customHeight="1">
      <c r="B27" s="88"/>
      <c r="E27" s="291" t="s">
        <v>21</v>
      </c>
      <c r="F27" s="291"/>
      <c r="G27" s="291"/>
      <c r="H27" s="291"/>
      <c r="L27" s="88"/>
      <c r="AZ27" s="89" t="s">
        <v>169</v>
      </c>
      <c r="BA27" s="89" t="s">
        <v>170</v>
      </c>
      <c r="BB27" s="89" t="s">
        <v>135</v>
      </c>
      <c r="BC27" s="89" t="s">
        <v>171</v>
      </c>
      <c r="BD27" s="89" t="s">
        <v>87</v>
      </c>
    </row>
    <row r="28" spans="2:56" s="1" customFormat="1" ht="6.95" customHeight="1">
      <c r="B28" s="33"/>
      <c r="L28" s="33"/>
      <c r="AZ28" s="86" t="s">
        <v>172</v>
      </c>
      <c r="BA28" s="86" t="s">
        <v>173</v>
      </c>
      <c r="BB28" s="86" t="s">
        <v>174</v>
      </c>
      <c r="BC28" s="86" t="s">
        <v>175</v>
      </c>
      <c r="BD28" s="86" t="s">
        <v>87</v>
      </c>
    </row>
    <row r="29" spans="2:56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  <c r="AZ29" s="86" t="s">
        <v>176</v>
      </c>
      <c r="BA29" s="86" t="s">
        <v>176</v>
      </c>
      <c r="BB29" s="86" t="s">
        <v>103</v>
      </c>
      <c r="BC29" s="86" t="s">
        <v>177</v>
      </c>
      <c r="BD29" s="86" t="s">
        <v>87</v>
      </c>
    </row>
    <row r="30" spans="2:56" s="1" customFormat="1" ht="25.35" customHeight="1">
      <c r="B30" s="33"/>
      <c r="D30" s="90" t="s">
        <v>43</v>
      </c>
      <c r="J30" s="64">
        <f>ROUND(J90, 2)</f>
        <v>0</v>
      </c>
      <c r="L30" s="33"/>
      <c r="AZ30" s="86" t="s">
        <v>178</v>
      </c>
      <c r="BA30" s="86" t="s">
        <v>178</v>
      </c>
      <c r="BB30" s="86" t="s">
        <v>174</v>
      </c>
      <c r="BC30" s="86" t="s">
        <v>179</v>
      </c>
      <c r="BD30" s="86" t="s">
        <v>87</v>
      </c>
    </row>
    <row r="31" spans="2:56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  <c r="AZ31" s="86" t="s">
        <v>180</v>
      </c>
      <c r="BA31" s="86" t="s">
        <v>180</v>
      </c>
      <c r="BB31" s="86" t="s">
        <v>103</v>
      </c>
      <c r="BC31" s="86" t="s">
        <v>181</v>
      </c>
      <c r="BD31" s="86" t="s">
        <v>87</v>
      </c>
    </row>
    <row r="32" spans="2:56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  <c r="AZ32" s="86" t="s">
        <v>182</v>
      </c>
      <c r="BA32" s="86" t="s">
        <v>182</v>
      </c>
      <c r="BB32" s="86" t="s">
        <v>103</v>
      </c>
      <c r="BC32" s="86" t="s">
        <v>183</v>
      </c>
      <c r="BD32" s="86" t="s">
        <v>87</v>
      </c>
    </row>
    <row r="33" spans="2:56" s="1" customFormat="1" ht="14.45" customHeight="1">
      <c r="B33" s="33"/>
      <c r="D33" s="53" t="s">
        <v>47</v>
      </c>
      <c r="E33" s="28" t="s">
        <v>48</v>
      </c>
      <c r="F33" s="91">
        <f>ROUND((SUM(BE90:BE753)),  2)</f>
        <v>0</v>
      </c>
      <c r="I33" s="92">
        <v>0.21</v>
      </c>
      <c r="J33" s="91">
        <f>ROUND(((SUM(BE90:BE753))*I33),  2)</f>
        <v>0</v>
      </c>
      <c r="L33" s="33"/>
      <c r="AZ33" s="86" t="s">
        <v>184</v>
      </c>
      <c r="BA33" s="86" t="s">
        <v>184</v>
      </c>
      <c r="BB33" s="86" t="s">
        <v>103</v>
      </c>
      <c r="BC33" s="86" t="s">
        <v>185</v>
      </c>
      <c r="BD33" s="86" t="s">
        <v>87</v>
      </c>
    </row>
    <row r="34" spans="2:56" s="1" customFormat="1" ht="14.45" customHeight="1">
      <c r="B34" s="33"/>
      <c r="E34" s="28" t="s">
        <v>49</v>
      </c>
      <c r="F34" s="91">
        <f>ROUND((SUM(BF90:BF753)),  2)</f>
        <v>0</v>
      </c>
      <c r="I34" s="92">
        <v>0.15</v>
      </c>
      <c r="J34" s="91">
        <f>ROUND(((SUM(BF90:BF753))*I34),  2)</f>
        <v>0</v>
      </c>
      <c r="L34" s="33"/>
      <c r="AZ34" s="86" t="s">
        <v>186</v>
      </c>
      <c r="BA34" s="86" t="s">
        <v>187</v>
      </c>
      <c r="BB34" s="86" t="s">
        <v>107</v>
      </c>
      <c r="BC34" s="86" t="s">
        <v>188</v>
      </c>
      <c r="BD34" s="86" t="s">
        <v>87</v>
      </c>
    </row>
    <row r="35" spans="2:56" s="1" customFormat="1" ht="14.45" hidden="1" customHeight="1">
      <c r="B35" s="33"/>
      <c r="E35" s="28" t="s">
        <v>50</v>
      </c>
      <c r="F35" s="91">
        <f>ROUND((SUM(BG90:BG753)),  2)</f>
        <v>0</v>
      </c>
      <c r="I35" s="92">
        <v>0.21</v>
      </c>
      <c r="J35" s="91">
        <f>0</f>
        <v>0</v>
      </c>
      <c r="L35" s="33"/>
      <c r="AZ35" s="86" t="s">
        <v>189</v>
      </c>
      <c r="BA35" s="86" t="s">
        <v>189</v>
      </c>
      <c r="BB35" s="86" t="s">
        <v>107</v>
      </c>
      <c r="BC35" s="86" t="s">
        <v>190</v>
      </c>
      <c r="BD35" s="86" t="s">
        <v>87</v>
      </c>
    </row>
    <row r="36" spans="2:56" s="1" customFormat="1" ht="14.45" hidden="1" customHeight="1">
      <c r="B36" s="33"/>
      <c r="E36" s="28" t="s">
        <v>51</v>
      </c>
      <c r="F36" s="91">
        <f>ROUND((SUM(BH90:BH753)),  2)</f>
        <v>0</v>
      </c>
      <c r="I36" s="92">
        <v>0.15</v>
      </c>
      <c r="J36" s="91">
        <f>0</f>
        <v>0</v>
      </c>
      <c r="L36" s="33"/>
      <c r="AZ36" s="86" t="s">
        <v>191</v>
      </c>
      <c r="BA36" s="86" t="s">
        <v>191</v>
      </c>
      <c r="BB36" s="86" t="s">
        <v>107</v>
      </c>
      <c r="BC36" s="86" t="s">
        <v>192</v>
      </c>
      <c r="BD36" s="86" t="s">
        <v>87</v>
      </c>
    </row>
    <row r="37" spans="2:56" s="1" customFormat="1" ht="14.45" hidden="1" customHeight="1">
      <c r="B37" s="33"/>
      <c r="E37" s="28" t="s">
        <v>52</v>
      </c>
      <c r="F37" s="91">
        <f>ROUND((SUM(BI90:BI753)),  2)</f>
        <v>0</v>
      </c>
      <c r="I37" s="92">
        <v>0</v>
      </c>
      <c r="J37" s="91">
        <f>0</f>
        <v>0</v>
      </c>
      <c r="L37" s="33"/>
    </row>
    <row r="38" spans="2:56" s="1" customFormat="1" ht="6.95" customHeight="1">
      <c r="B38" s="33"/>
      <c r="L38" s="33"/>
    </row>
    <row r="39" spans="2:56" s="1" customFormat="1" ht="25.35" customHeight="1">
      <c r="B39" s="33"/>
      <c r="C39" s="93"/>
      <c r="D39" s="94" t="s">
        <v>53</v>
      </c>
      <c r="E39" s="55"/>
      <c r="F39" s="55"/>
      <c r="G39" s="95" t="s">
        <v>54</v>
      </c>
      <c r="H39" s="96" t="s">
        <v>55</v>
      </c>
      <c r="I39" s="55"/>
      <c r="J39" s="97">
        <f>SUM(J30:J37)</f>
        <v>0</v>
      </c>
      <c r="K39" s="98"/>
      <c r="L39" s="33"/>
    </row>
    <row r="40" spans="2:56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56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56" s="1" customFormat="1" ht="24.95" customHeight="1">
      <c r="B45" s="33"/>
      <c r="C45" s="22" t="s">
        <v>193</v>
      </c>
      <c r="L45" s="33"/>
    </row>
    <row r="46" spans="2:56" s="1" customFormat="1" ht="6.95" customHeight="1">
      <c r="B46" s="33"/>
      <c r="L46" s="33"/>
    </row>
    <row r="47" spans="2:56" s="1" customFormat="1" ht="12" customHeight="1">
      <c r="B47" s="33"/>
      <c r="C47" s="28" t="s">
        <v>16</v>
      </c>
      <c r="L47" s="33"/>
    </row>
    <row r="48" spans="2:56" s="1" customFormat="1" ht="16.5" customHeight="1">
      <c r="B48" s="33"/>
      <c r="E48" s="320" t="str">
        <f>E7</f>
        <v>MVE jez Rajhrad vč. rekonstrukce jezu a rybího přechodu</v>
      </c>
      <c r="F48" s="321"/>
      <c r="G48" s="321"/>
      <c r="H48" s="321"/>
      <c r="L48" s="33"/>
    </row>
    <row r="49" spans="2:47" s="1" customFormat="1" ht="12" customHeight="1">
      <c r="B49" s="33"/>
      <c r="C49" s="28" t="s">
        <v>112</v>
      </c>
      <c r="L49" s="33"/>
    </row>
    <row r="50" spans="2:47" s="1" customFormat="1" ht="16.5" customHeight="1">
      <c r="B50" s="33"/>
      <c r="E50" s="302" t="str">
        <f>E9</f>
        <v>SO 09 - Rybí přechod na jezu Rajhrad</v>
      </c>
      <c r="F50" s="322"/>
      <c r="G50" s="322"/>
      <c r="H50" s="322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 xml:space="preserve">Svratka, říční km 29,430 – jez </v>
      </c>
      <c r="I52" s="28" t="s">
        <v>24</v>
      </c>
      <c r="J52" s="50" t="str">
        <f>IF(J12="","",J12)</f>
        <v>2. 5. 2023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Moravy, státní podnik</v>
      </c>
      <c r="I54" s="28" t="s">
        <v>34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9" t="s">
        <v>194</v>
      </c>
      <c r="D57" s="93"/>
      <c r="E57" s="93"/>
      <c r="F57" s="93"/>
      <c r="G57" s="93"/>
      <c r="H57" s="93"/>
      <c r="I57" s="93"/>
      <c r="J57" s="100" t="s">
        <v>195</v>
      </c>
      <c r="K57" s="93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1" t="s">
        <v>75</v>
      </c>
      <c r="J59" s="64">
        <f>J90</f>
        <v>0</v>
      </c>
      <c r="L59" s="33"/>
      <c r="AU59" s="18" t="s">
        <v>196</v>
      </c>
    </row>
    <row r="60" spans="2:47" s="8" customFormat="1" ht="24.95" customHeight="1">
      <c r="B60" s="102"/>
      <c r="D60" s="103" t="s">
        <v>197</v>
      </c>
      <c r="E60" s="104"/>
      <c r="F60" s="104"/>
      <c r="G60" s="104"/>
      <c r="H60" s="104"/>
      <c r="I60" s="104"/>
      <c r="J60" s="105">
        <f>J91</f>
        <v>0</v>
      </c>
      <c r="L60" s="102"/>
    </row>
    <row r="61" spans="2:47" s="9" customFormat="1" ht="19.899999999999999" customHeight="1">
      <c r="B61" s="106"/>
      <c r="D61" s="107" t="s">
        <v>198</v>
      </c>
      <c r="E61" s="108"/>
      <c r="F61" s="108"/>
      <c r="G61" s="108"/>
      <c r="H61" s="108"/>
      <c r="I61" s="108"/>
      <c r="J61" s="109">
        <f>J92</f>
        <v>0</v>
      </c>
      <c r="L61" s="106"/>
    </row>
    <row r="62" spans="2:47" s="9" customFormat="1" ht="19.899999999999999" customHeight="1">
      <c r="B62" s="106"/>
      <c r="D62" s="107" t="s">
        <v>199</v>
      </c>
      <c r="E62" s="108"/>
      <c r="F62" s="108"/>
      <c r="G62" s="108"/>
      <c r="H62" s="108"/>
      <c r="I62" s="108"/>
      <c r="J62" s="109">
        <f>J391</f>
        <v>0</v>
      </c>
      <c r="L62" s="106"/>
    </row>
    <row r="63" spans="2:47" s="9" customFormat="1" ht="19.899999999999999" customHeight="1">
      <c r="B63" s="106"/>
      <c r="D63" s="107" t="s">
        <v>200</v>
      </c>
      <c r="E63" s="108"/>
      <c r="F63" s="108"/>
      <c r="G63" s="108"/>
      <c r="H63" s="108"/>
      <c r="I63" s="108"/>
      <c r="J63" s="109">
        <f>J429</f>
        <v>0</v>
      </c>
      <c r="L63" s="106"/>
    </row>
    <row r="64" spans="2:47" s="9" customFormat="1" ht="19.899999999999999" customHeight="1">
      <c r="B64" s="106"/>
      <c r="D64" s="107" t="s">
        <v>201</v>
      </c>
      <c r="E64" s="108"/>
      <c r="F64" s="108"/>
      <c r="G64" s="108"/>
      <c r="H64" s="108"/>
      <c r="I64" s="108"/>
      <c r="J64" s="109">
        <f>J532</f>
        <v>0</v>
      </c>
      <c r="L64" s="106"/>
    </row>
    <row r="65" spans="2:12" s="9" customFormat="1" ht="19.899999999999999" customHeight="1">
      <c r="B65" s="106"/>
      <c r="D65" s="107" t="s">
        <v>202</v>
      </c>
      <c r="E65" s="108"/>
      <c r="F65" s="108"/>
      <c r="G65" s="108"/>
      <c r="H65" s="108"/>
      <c r="I65" s="108"/>
      <c r="J65" s="109">
        <f>J565</f>
        <v>0</v>
      </c>
      <c r="L65" s="106"/>
    </row>
    <row r="66" spans="2:12" s="9" customFormat="1" ht="19.899999999999999" customHeight="1">
      <c r="B66" s="106"/>
      <c r="D66" s="107" t="s">
        <v>203</v>
      </c>
      <c r="E66" s="108"/>
      <c r="F66" s="108"/>
      <c r="G66" s="108"/>
      <c r="H66" s="108"/>
      <c r="I66" s="108"/>
      <c r="J66" s="109">
        <f>J650</f>
        <v>0</v>
      </c>
      <c r="L66" s="106"/>
    </row>
    <row r="67" spans="2:12" s="9" customFormat="1" ht="19.899999999999999" customHeight="1">
      <c r="B67" s="106"/>
      <c r="D67" s="107" t="s">
        <v>204</v>
      </c>
      <c r="E67" s="108"/>
      <c r="F67" s="108"/>
      <c r="G67" s="108"/>
      <c r="H67" s="108"/>
      <c r="I67" s="108"/>
      <c r="J67" s="109">
        <f>J664</f>
        <v>0</v>
      </c>
      <c r="L67" s="106"/>
    </row>
    <row r="68" spans="2:12" s="8" customFormat="1" ht="24.95" customHeight="1">
      <c r="B68" s="102"/>
      <c r="D68" s="103" t="s">
        <v>205</v>
      </c>
      <c r="E68" s="104"/>
      <c r="F68" s="104"/>
      <c r="G68" s="104"/>
      <c r="H68" s="104"/>
      <c r="I68" s="104"/>
      <c r="J68" s="105">
        <f>J668</f>
        <v>0</v>
      </c>
      <c r="L68" s="102"/>
    </row>
    <row r="69" spans="2:12" s="9" customFormat="1" ht="19.899999999999999" customHeight="1">
      <c r="B69" s="106"/>
      <c r="D69" s="107" t="s">
        <v>206</v>
      </c>
      <c r="E69" s="108"/>
      <c r="F69" s="108"/>
      <c r="G69" s="108"/>
      <c r="H69" s="108"/>
      <c r="I69" s="108"/>
      <c r="J69" s="109">
        <f>J669</f>
        <v>0</v>
      </c>
      <c r="L69" s="106"/>
    </row>
    <row r="70" spans="2:12" s="9" customFormat="1" ht="19.899999999999999" customHeight="1">
      <c r="B70" s="106"/>
      <c r="D70" s="107" t="s">
        <v>207</v>
      </c>
      <c r="E70" s="108"/>
      <c r="F70" s="108"/>
      <c r="G70" s="108"/>
      <c r="H70" s="108"/>
      <c r="I70" s="108"/>
      <c r="J70" s="109">
        <f>J689</f>
        <v>0</v>
      </c>
      <c r="L70" s="106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208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16.5" customHeight="1">
      <c r="B80" s="33"/>
      <c r="E80" s="320" t="str">
        <f>E7</f>
        <v>MVE jez Rajhrad vč. rekonstrukce jezu a rybího přechodu</v>
      </c>
      <c r="F80" s="321"/>
      <c r="G80" s="321"/>
      <c r="H80" s="321"/>
      <c r="L80" s="33"/>
    </row>
    <row r="81" spans="2:65" s="1" customFormat="1" ht="12" customHeight="1">
      <c r="B81" s="33"/>
      <c r="C81" s="28" t="s">
        <v>112</v>
      </c>
      <c r="L81" s="33"/>
    </row>
    <row r="82" spans="2:65" s="1" customFormat="1" ht="16.5" customHeight="1">
      <c r="B82" s="33"/>
      <c r="E82" s="302" t="str">
        <f>E9</f>
        <v>SO 09 - Rybí přechod na jezu Rajhrad</v>
      </c>
      <c r="F82" s="322"/>
      <c r="G82" s="322"/>
      <c r="H82" s="322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22</v>
      </c>
      <c r="F84" s="26" t="str">
        <f>F12</f>
        <v xml:space="preserve">Svratka, říční km 29,430 – jez </v>
      </c>
      <c r="I84" s="28" t="s">
        <v>24</v>
      </c>
      <c r="J84" s="50" t="str">
        <f>IF(J12="","",J12)</f>
        <v>2. 5. 2023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26</v>
      </c>
      <c r="F86" s="26" t="str">
        <f>E15</f>
        <v>Povodí Moravy, státní podnik</v>
      </c>
      <c r="I86" s="28" t="s">
        <v>34</v>
      </c>
      <c r="J86" s="31" t="str">
        <f>E21</f>
        <v>AQUATIS a. s.</v>
      </c>
      <c r="L86" s="33"/>
    </row>
    <row r="87" spans="2:65" s="1" customFormat="1" ht="15.2" customHeight="1">
      <c r="B87" s="33"/>
      <c r="C87" s="28" t="s">
        <v>32</v>
      </c>
      <c r="F87" s="26" t="str">
        <f>IF(E18="","",E18)</f>
        <v>Vyplň údaj</v>
      </c>
      <c r="I87" s="28" t="s">
        <v>39</v>
      </c>
      <c r="J87" s="31" t="str">
        <f>E24</f>
        <v>Bc. Aneta Patková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10"/>
      <c r="C89" s="111" t="s">
        <v>209</v>
      </c>
      <c r="D89" s="112" t="s">
        <v>62</v>
      </c>
      <c r="E89" s="112" t="s">
        <v>58</v>
      </c>
      <c r="F89" s="112" t="s">
        <v>59</v>
      </c>
      <c r="G89" s="112" t="s">
        <v>210</v>
      </c>
      <c r="H89" s="112" t="s">
        <v>211</v>
      </c>
      <c r="I89" s="112" t="s">
        <v>212</v>
      </c>
      <c r="J89" s="112" t="s">
        <v>195</v>
      </c>
      <c r="K89" s="113" t="s">
        <v>213</v>
      </c>
      <c r="L89" s="110"/>
      <c r="M89" s="57" t="s">
        <v>21</v>
      </c>
      <c r="N89" s="58" t="s">
        <v>47</v>
      </c>
      <c r="O89" s="58" t="s">
        <v>214</v>
      </c>
      <c r="P89" s="58" t="s">
        <v>215</v>
      </c>
      <c r="Q89" s="58" t="s">
        <v>216</v>
      </c>
      <c r="R89" s="58" t="s">
        <v>217</v>
      </c>
      <c r="S89" s="58" t="s">
        <v>218</v>
      </c>
      <c r="T89" s="59" t="s">
        <v>219</v>
      </c>
    </row>
    <row r="90" spans="2:65" s="1" customFormat="1" ht="22.9" customHeight="1">
      <c r="B90" s="33"/>
      <c r="C90" s="62" t="s">
        <v>220</v>
      </c>
      <c r="J90" s="114">
        <f>BK90</f>
        <v>0</v>
      </c>
      <c r="L90" s="33"/>
      <c r="M90" s="60"/>
      <c r="N90" s="51"/>
      <c r="O90" s="51"/>
      <c r="P90" s="115">
        <f>P91+P668</f>
        <v>0</v>
      </c>
      <c r="Q90" s="51"/>
      <c r="R90" s="115">
        <f>R91+R668</f>
        <v>854.67753392690838</v>
      </c>
      <c r="S90" s="51"/>
      <c r="T90" s="116">
        <f>T91+T668</f>
        <v>0</v>
      </c>
      <c r="AT90" s="18" t="s">
        <v>76</v>
      </c>
      <c r="AU90" s="18" t="s">
        <v>196</v>
      </c>
      <c r="BK90" s="117">
        <f>BK91+BK668</f>
        <v>0</v>
      </c>
    </row>
    <row r="91" spans="2:65" s="11" customFormat="1" ht="25.9" customHeight="1">
      <c r="B91" s="118"/>
      <c r="D91" s="119" t="s">
        <v>76</v>
      </c>
      <c r="E91" s="120" t="s">
        <v>221</v>
      </c>
      <c r="F91" s="120" t="s">
        <v>222</v>
      </c>
      <c r="I91" s="121"/>
      <c r="J91" s="122">
        <f>BK91</f>
        <v>0</v>
      </c>
      <c r="L91" s="118"/>
      <c r="M91" s="123"/>
      <c r="P91" s="124">
        <f>P92+P391+P429+P532+P565+P650+P664</f>
        <v>0</v>
      </c>
      <c r="R91" s="124">
        <f>R92+R391+R429+R532+R565+R650+R664</f>
        <v>853.4221699269084</v>
      </c>
      <c r="T91" s="125">
        <f>T92+T391+T429+T532+T565+T650+T664</f>
        <v>0</v>
      </c>
      <c r="AR91" s="119" t="s">
        <v>85</v>
      </c>
      <c r="AT91" s="126" t="s">
        <v>76</v>
      </c>
      <c r="AU91" s="126" t="s">
        <v>77</v>
      </c>
      <c r="AY91" s="119" t="s">
        <v>223</v>
      </c>
      <c r="BK91" s="127">
        <f>BK92+BK391+BK429+BK532+BK565+BK650+BK664</f>
        <v>0</v>
      </c>
    </row>
    <row r="92" spans="2:65" s="11" customFormat="1" ht="22.9" customHeight="1">
      <c r="B92" s="118"/>
      <c r="D92" s="119" t="s">
        <v>76</v>
      </c>
      <c r="E92" s="128" t="s">
        <v>85</v>
      </c>
      <c r="F92" s="128" t="s">
        <v>224</v>
      </c>
      <c r="I92" s="121"/>
      <c r="J92" s="129">
        <f>BK92</f>
        <v>0</v>
      </c>
      <c r="L92" s="118"/>
      <c r="M92" s="123"/>
      <c r="P92" s="124">
        <f>SUM(P93:P390)</f>
        <v>0</v>
      </c>
      <c r="R92" s="124">
        <f>SUM(R93:R390)</f>
        <v>221.38118473999998</v>
      </c>
      <c r="T92" s="125">
        <f>SUM(T93:T390)</f>
        <v>0</v>
      </c>
      <c r="AR92" s="119" t="s">
        <v>85</v>
      </c>
      <c r="AT92" s="126" t="s">
        <v>76</v>
      </c>
      <c r="AU92" s="126" t="s">
        <v>85</v>
      </c>
      <c r="AY92" s="119" t="s">
        <v>223</v>
      </c>
      <c r="BK92" s="127">
        <f>SUM(BK93:BK390)</f>
        <v>0</v>
      </c>
    </row>
    <row r="93" spans="2:65" s="1" customFormat="1" ht="16.5" customHeight="1">
      <c r="B93" s="33"/>
      <c r="C93" s="130" t="s">
        <v>85</v>
      </c>
      <c r="D93" s="130" t="s">
        <v>225</v>
      </c>
      <c r="E93" s="131" t="s">
        <v>226</v>
      </c>
      <c r="F93" s="132" t="s">
        <v>227</v>
      </c>
      <c r="G93" s="133" t="s">
        <v>228</v>
      </c>
      <c r="H93" s="134">
        <v>38880</v>
      </c>
      <c r="I93" s="135"/>
      <c r="J93" s="136">
        <f>ROUND(I93*H93,2)</f>
        <v>0</v>
      </c>
      <c r="K93" s="132" t="s">
        <v>229</v>
      </c>
      <c r="L93" s="33"/>
      <c r="M93" s="137" t="s">
        <v>21</v>
      </c>
      <c r="N93" s="138" t="s">
        <v>48</v>
      </c>
      <c r="P93" s="139">
        <f>O93*H93</f>
        <v>0</v>
      </c>
      <c r="Q93" s="139">
        <v>3.0000000000000001E-5</v>
      </c>
      <c r="R93" s="139">
        <f>Q93*H93</f>
        <v>1.1664000000000001</v>
      </c>
      <c r="S93" s="139">
        <v>0</v>
      </c>
      <c r="T93" s="140">
        <f>S93*H93</f>
        <v>0</v>
      </c>
      <c r="AR93" s="141" t="s">
        <v>230</v>
      </c>
      <c r="AT93" s="141" t="s">
        <v>225</v>
      </c>
      <c r="AU93" s="141" t="s">
        <v>87</v>
      </c>
      <c r="AY93" s="18" t="s">
        <v>223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8" t="s">
        <v>85</v>
      </c>
      <c r="BK93" s="142">
        <f>ROUND(I93*H93,2)</f>
        <v>0</v>
      </c>
      <c r="BL93" s="18" t="s">
        <v>230</v>
      </c>
      <c r="BM93" s="141" t="s">
        <v>231</v>
      </c>
    </row>
    <row r="94" spans="2:65" s="1" customFormat="1" ht="11.25">
      <c r="B94" s="33"/>
      <c r="D94" s="143" t="s">
        <v>232</v>
      </c>
      <c r="F94" s="144" t="s">
        <v>233</v>
      </c>
      <c r="I94" s="145"/>
      <c r="L94" s="33"/>
      <c r="M94" s="146"/>
      <c r="T94" s="54"/>
      <c r="AT94" s="18" t="s">
        <v>232</v>
      </c>
      <c r="AU94" s="18" t="s">
        <v>87</v>
      </c>
    </row>
    <row r="95" spans="2:65" s="1" customFormat="1" ht="11.25">
      <c r="B95" s="33"/>
      <c r="D95" s="147" t="s">
        <v>234</v>
      </c>
      <c r="F95" s="148" t="s">
        <v>235</v>
      </c>
      <c r="I95" s="145"/>
      <c r="L95" s="33"/>
      <c r="M95" s="146"/>
      <c r="T95" s="54"/>
      <c r="AT95" s="18" t="s">
        <v>234</v>
      </c>
      <c r="AU95" s="18" t="s">
        <v>87</v>
      </c>
    </row>
    <row r="96" spans="2:65" s="12" customFormat="1" ht="11.25">
      <c r="B96" s="149"/>
      <c r="D96" s="143" t="s">
        <v>236</v>
      </c>
      <c r="E96" s="150" t="s">
        <v>21</v>
      </c>
      <c r="F96" s="151" t="s">
        <v>237</v>
      </c>
      <c r="H96" s="152">
        <v>38880</v>
      </c>
      <c r="I96" s="153"/>
      <c r="L96" s="149"/>
      <c r="M96" s="154"/>
      <c r="T96" s="155"/>
      <c r="AT96" s="150" t="s">
        <v>236</v>
      </c>
      <c r="AU96" s="150" t="s">
        <v>87</v>
      </c>
      <c r="AV96" s="12" t="s">
        <v>87</v>
      </c>
      <c r="AW96" s="12" t="s">
        <v>38</v>
      </c>
      <c r="AX96" s="12" t="s">
        <v>85</v>
      </c>
      <c r="AY96" s="150" t="s">
        <v>223</v>
      </c>
    </row>
    <row r="97" spans="2:65" s="1" customFormat="1" ht="16.5" customHeight="1">
      <c r="B97" s="33"/>
      <c r="C97" s="130" t="s">
        <v>87</v>
      </c>
      <c r="D97" s="130" t="s">
        <v>225</v>
      </c>
      <c r="E97" s="131" t="s">
        <v>238</v>
      </c>
      <c r="F97" s="132" t="s">
        <v>239</v>
      </c>
      <c r="G97" s="133" t="s">
        <v>240</v>
      </c>
      <c r="H97" s="134">
        <v>540</v>
      </c>
      <c r="I97" s="135"/>
      <c r="J97" s="136">
        <f>ROUND(I97*H97,2)</f>
        <v>0</v>
      </c>
      <c r="K97" s="132" t="s">
        <v>229</v>
      </c>
      <c r="L97" s="33"/>
      <c r="M97" s="137" t="s">
        <v>21</v>
      </c>
      <c r="N97" s="138" t="s">
        <v>48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230</v>
      </c>
      <c r="AT97" s="141" t="s">
        <v>225</v>
      </c>
      <c r="AU97" s="141" t="s">
        <v>87</v>
      </c>
      <c r="AY97" s="18" t="s">
        <v>223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8" t="s">
        <v>85</v>
      </c>
      <c r="BK97" s="142">
        <f>ROUND(I97*H97,2)</f>
        <v>0</v>
      </c>
      <c r="BL97" s="18" t="s">
        <v>230</v>
      </c>
      <c r="BM97" s="141" t="s">
        <v>241</v>
      </c>
    </row>
    <row r="98" spans="2:65" s="1" customFormat="1" ht="11.25">
      <c r="B98" s="33"/>
      <c r="D98" s="143" t="s">
        <v>232</v>
      </c>
      <c r="F98" s="144" t="s">
        <v>242</v>
      </c>
      <c r="I98" s="145"/>
      <c r="L98" s="33"/>
      <c r="M98" s="146"/>
      <c r="T98" s="54"/>
      <c r="AT98" s="18" t="s">
        <v>232</v>
      </c>
      <c r="AU98" s="18" t="s">
        <v>87</v>
      </c>
    </row>
    <row r="99" spans="2:65" s="1" customFormat="1" ht="11.25">
      <c r="B99" s="33"/>
      <c r="D99" s="147" t="s">
        <v>234</v>
      </c>
      <c r="F99" s="148" t="s">
        <v>243</v>
      </c>
      <c r="I99" s="145"/>
      <c r="L99" s="33"/>
      <c r="M99" s="146"/>
      <c r="T99" s="54"/>
      <c r="AT99" s="18" t="s">
        <v>234</v>
      </c>
      <c r="AU99" s="18" t="s">
        <v>87</v>
      </c>
    </row>
    <row r="100" spans="2:65" s="12" customFormat="1" ht="11.25">
      <c r="B100" s="149"/>
      <c r="D100" s="143" t="s">
        <v>236</v>
      </c>
      <c r="E100" s="150" t="s">
        <v>21</v>
      </c>
      <c r="F100" s="151" t="s">
        <v>244</v>
      </c>
      <c r="H100" s="152">
        <v>540</v>
      </c>
      <c r="I100" s="153"/>
      <c r="L100" s="149"/>
      <c r="M100" s="154"/>
      <c r="T100" s="155"/>
      <c r="AT100" s="150" t="s">
        <v>236</v>
      </c>
      <c r="AU100" s="150" t="s">
        <v>87</v>
      </c>
      <c r="AV100" s="12" t="s">
        <v>87</v>
      </c>
      <c r="AW100" s="12" t="s">
        <v>38</v>
      </c>
      <c r="AX100" s="12" t="s">
        <v>85</v>
      </c>
      <c r="AY100" s="150" t="s">
        <v>223</v>
      </c>
    </row>
    <row r="101" spans="2:65" s="1" customFormat="1" ht="16.5" customHeight="1">
      <c r="B101" s="33"/>
      <c r="C101" s="130" t="s">
        <v>245</v>
      </c>
      <c r="D101" s="130" t="s">
        <v>225</v>
      </c>
      <c r="E101" s="131" t="s">
        <v>246</v>
      </c>
      <c r="F101" s="132" t="s">
        <v>247</v>
      </c>
      <c r="G101" s="133" t="s">
        <v>93</v>
      </c>
      <c r="H101" s="134">
        <v>3190.723</v>
      </c>
      <c r="I101" s="135"/>
      <c r="J101" s="136">
        <f>ROUND(I101*H101,2)</f>
        <v>0</v>
      </c>
      <c r="K101" s="132" t="s">
        <v>229</v>
      </c>
      <c r="L101" s="33"/>
      <c r="M101" s="137" t="s">
        <v>21</v>
      </c>
      <c r="N101" s="138" t="s">
        <v>48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230</v>
      </c>
      <c r="AT101" s="141" t="s">
        <v>225</v>
      </c>
      <c r="AU101" s="141" t="s">
        <v>87</v>
      </c>
      <c r="AY101" s="18" t="s">
        <v>223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8" t="s">
        <v>85</v>
      </c>
      <c r="BK101" s="142">
        <f>ROUND(I101*H101,2)</f>
        <v>0</v>
      </c>
      <c r="BL101" s="18" t="s">
        <v>230</v>
      </c>
      <c r="BM101" s="141" t="s">
        <v>248</v>
      </c>
    </row>
    <row r="102" spans="2:65" s="1" customFormat="1" ht="11.25">
      <c r="B102" s="33"/>
      <c r="D102" s="143" t="s">
        <v>232</v>
      </c>
      <c r="F102" s="144" t="s">
        <v>249</v>
      </c>
      <c r="I102" s="145"/>
      <c r="L102" s="33"/>
      <c r="M102" s="146"/>
      <c r="T102" s="54"/>
      <c r="AT102" s="18" t="s">
        <v>232</v>
      </c>
      <c r="AU102" s="18" t="s">
        <v>87</v>
      </c>
    </row>
    <row r="103" spans="2:65" s="1" customFormat="1" ht="11.25">
      <c r="B103" s="33"/>
      <c r="D103" s="147" t="s">
        <v>234</v>
      </c>
      <c r="F103" s="148" t="s">
        <v>250</v>
      </c>
      <c r="I103" s="145"/>
      <c r="L103" s="33"/>
      <c r="M103" s="146"/>
      <c r="T103" s="54"/>
      <c r="AT103" s="18" t="s">
        <v>234</v>
      </c>
      <c r="AU103" s="18" t="s">
        <v>87</v>
      </c>
    </row>
    <row r="104" spans="2:65" s="13" customFormat="1" ht="11.25">
      <c r="B104" s="156"/>
      <c r="D104" s="143" t="s">
        <v>236</v>
      </c>
      <c r="E104" s="157" t="s">
        <v>21</v>
      </c>
      <c r="F104" s="158" t="s">
        <v>251</v>
      </c>
      <c r="H104" s="157" t="s">
        <v>21</v>
      </c>
      <c r="I104" s="159"/>
      <c r="L104" s="156"/>
      <c r="M104" s="160"/>
      <c r="T104" s="161"/>
      <c r="AT104" s="157" t="s">
        <v>236</v>
      </c>
      <c r="AU104" s="157" t="s">
        <v>87</v>
      </c>
      <c r="AV104" s="13" t="s">
        <v>85</v>
      </c>
      <c r="AW104" s="13" t="s">
        <v>38</v>
      </c>
      <c r="AX104" s="13" t="s">
        <v>77</v>
      </c>
      <c r="AY104" s="157" t="s">
        <v>223</v>
      </c>
    </row>
    <row r="105" spans="2:65" s="12" customFormat="1" ht="11.25">
      <c r="B105" s="149"/>
      <c r="D105" s="143" t="s">
        <v>236</v>
      </c>
      <c r="E105" s="150" t="s">
        <v>21</v>
      </c>
      <c r="F105" s="151" t="s">
        <v>252</v>
      </c>
      <c r="H105" s="152">
        <v>2481.27</v>
      </c>
      <c r="I105" s="153"/>
      <c r="L105" s="149"/>
      <c r="M105" s="154"/>
      <c r="T105" s="155"/>
      <c r="AT105" s="150" t="s">
        <v>236</v>
      </c>
      <c r="AU105" s="150" t="s">
        <v>87</v>
      </c>
      <c r="AV105" s="12" t="s">
        <v>87</v>
      </c>
      <c r="AW105" s="12" t="s">
        <v>38</v>
      </c>
      <c r="AX105" s="12" t="s">
        <v>77</v>
      </c>
      <c r="AY105" s="150" t="s">
        <v>223</v>
      </c>
    </row>
    <row r="106" spans="2:65" s="12" customFormat="1" ht="11.25">
      <c r="B106" s="149"/>
      <c r="D106" s="143" t="s">
        <v>236</v>
      </c>
      <c r="E106" s="150" t="s">
        <v>21</v>
      </c>
      <c r="F106" s="151" t="s">
        <v>253</v>
      </c>
      <c r="H106" s="152">
        <v>408.11200000000002</v>
      </c>
      <c r="I106" s="153"/>
      <c r="L106" s="149"/>
      <c r="M106" s="154"/>
      <c r="T106" s="155"/>
      <c r="AT106" s="150" t="s">
        <v>236</v>
      </c>
      <c r="AU106" s="150" t="s">
        <v>87</v>
      </c>
      <c r="AV106" s="12" t="s">
        <v>87</v>
      </c>
      <c r="AW106" s="12" t="s">
        <v>38</v>
      </c>
      <c r="AX106" s="12" t="s">
        <v>77</v>
      </c>
      <c r="AY106" s="150" t="s">
        <v>223</v>
      </c>
    </row>
    <row r="107" spans="2:65" s="12" customFormat="1" ht="11.25">
      <c r="B107" s="149"/>
      <c r="D107" s="143" t="s">
        <v>236</v>
      </c>
      <c r="E107" s="150" t="s">
        <v>21</v>
      </c>
      <c r="F107" s="151" t="s">
        <v>254</v>
      </c>
      <c r="H107" s="152">
        <v>301.34100000000001</v>
      </c>
      <c r="I107" s="153"/>
      <c r="L107" s="149"/>
      <c r="M107" s="154"/>
      <c r="T107" s="155"/>
      <c r="AT107" s="150" t="s">
        <v>236</v>
      </c>
      <c r="AU107" s="150" t="s">
        <v>87</v>
      </c>
      <c r="AV107" s="12" t="s">
        <v>87</v>
      </c>
      <c r="AW107" s="12" t="s">
        <v>38</v>
      </c>
      <c r="AX107" s="12" t="s">
        <v>77</v>
      </c>
      <c r="AY107" s="150" t="s">
        <v>223</v>
      </c>
    </row>
    <row r="108" spans="2:65" s="14" customFormat="1" ht="11.25">
      <c r="B108" s="162"/>
      <c r="D108" s="143" t="s">
        <v>236</v>
      </c>
      <c r="E108" s="163" t="s">
        <v>161</v>
      </c>
      <c r="F108" s="164" t="s">
        <v>255</v>
      </c>
      <c r="H108" s="165">
        <v>3190.723</v>
      </c>
      <c r="I108" s="166"/>
      <c r="L108" s="162"/>
      <c r="M108" s="167"/>
      <c r="T108" s="168"/>
      <c r="AT108" s="163" t="s">
        <v>236</v>
      </c>
      <c r="AU108" s="163" t="s">
        <v>87</v>
      </c>
      <c r="AV108" s="14" t="s">
        <v>230</v>
      </c>
      <c r="AW108" s="14" t="s">
        <v>38</v>
      </c>
      <c r="AX108" s="14" t="s">
        <v>85</v>
      </c>
      <c r="AY108" s="163" t="s">
        <v>223</v>
      </c>
    </row>
    <row r="109" spans="2:65" s="1" customFormat="1" ht="16.5" customHeight="1">
      <c r="B109" s="33"/>
      <c r="C109" s="130" t="s">
        <v>230</v>
      </c>
      <c r="D109" s="130" t="s">
        <v>225</v>
      </c>
      <c r="E109" s="131" t="s">
        <v>256</v>
      </c>
      <c r="F109" s="132" t="s">
        <v>257</v>
      </c>
      <c r="G109" s="133" t="s">
        <v>103</v>
      </c>
      <c r="H109" s="134">
        <v>8340.8629999999994</v>
      </c>
      <c r="I109" s="135"/>
      <c r="J109" s="136">
        <f>ROUND(I109*H109,2)</f>
        <v>0</v>
      </c>
      <c r="K109" s="132" t="s">
        <v>229</v>
      </c>
      <c r="L109" s="33"/>
      <c r="M109" s="137" t="s">
        <v>21</v>
      </c>
      <c r="N109" s="138" t="s">
        <v>48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230</v>
      </c>
      <c r="AT109" s="141" t="s">
        <v>225</v>
      </c>
      <c r="AU109" s="141" t="s">
        <v>87</v>
      </c>
      <c r="AY109" s="18" t="s">
        <v>223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8" t="s">
        <v>85</v>
      </c>
      <c r="BK109" s="142">
        <f>ROUND(I109*H109,2)</f>
        <v>0</v>
      </c>
      <c r="BL109" s="18" t="s">
        <v>230</v>
      </c>
      <c r="BM109" s="141" t="s">
        <v>258</v>
      </c>
    </row>
    <row r="110" spans="2:65" s="1" customFormat="1" ht="19.5">
      <c r="B110" s="33"/>
      <c r="D110" s="143" t="s">
        <v>232</v>
      </c>
      <c r="F110" s="144" t="s">
        <v>259</v>
      </c>
      <c r="I110" s="145"/>
      <c r="L110" s="33"/>
      <c r="M110" s="146"/>
      <c r="T110" s="54"/>
      <c r="AT110" s="18" t="s">
        <v>232</v>
      </c>
      <c r="AU110" s="18" t="s">
        <v>87</v>
      </c>
    </row>
    <row r="111" spans="2:65" s="1" customFormat="1" ht="11.25">
      <c r="B111" s="33"/>
      <c r="D111" s="147" t="s">
        <v>234</v>
      </c>
      <c r="F111" s="148" t="s">
        <v>260</v>
      </c>
      <c r="I111" s="145"/>
      <c r="L111" s="33"/>
      <c r="M111" s="146"/>
      <c r="T111" s="54"/>
      <c r="AT111" s="18" t="s">
        <v>234</v>
      </c>
      <c r="AU111" s="18" t="s">
        <v>87</v>
      </c>
    </row>
    <row r="112" spans="2:65" s="1" customFormat="1" ht="29.25">
      <c r="B112" s="33"/>
      <c r="D112" s="143" t="s">
        <v>261</v>
      </c>
      <c r="F112" s="169" t="s">
        <v>262</v>
      </c>
      <c r="I112" s="145"/>
      <c r="L112" s="33"/>
      <c r="M112" s="146"/>
      <c r="T112" s="54"/>
      <c r="AT112" s="18" t="s">
        <v>261</v>
      </c>
      <c r="AU112" s="18" t="s">
        <v>87</v>
      </c>
    </row>
    <row r="113" spans="2:51" s="13" customFormat="1" ht="11.25">
      <c r="B113" s="156"/>
      <c r="D113" s="143" t="s">
        <v>236</v>
      </c>
      <c r="E113" s="157" t="s">
        <v>21</v>
      </c>
      <c r="F113" s="158" t="s">
        <v>263</v>
      </c>
      <c r="H113" s="157" t="s">
        <v>21</v>
      </c>
      <c r="I113" s="159"/>
      <c r="L113" s="156"/>
      <c r="M113" s="160"/>
      <c r="T113" s="161"/>
      <c r="AT113" s="157" t="s">
        <v>236</v>
      </c>
      <c r="AU113" s="157" t="s">
        <v>87</v>
      </c>
      <c r="AV113" s="13" t="s">
        <v>85</v>
      </c>
      <c r="AW113" s="13" t="s">
        <v>38</v>
      </c>
      <c r="AX113" s="13" t="s">
        <v>77</v>
      </c>
      <c r="AY113" s="157" t="s">
        <v>223</v>
      </c>
    </row>
    <row r="114" spans="2:51" s="13" customFormat="1" ht="11.25">
      <c r="B114" s="156"/>
      <c r="D114" s="143" t="s">
        <v>236</v>
      </c>
      <c r="E114" s="157" t="s">
        <v>21</v>
      </c>
      <c r="F114" s="158" t="s">
        <v>264</v>
      </c>
      <c r="H114" s="157" t="s">
        <v>21</v>
      </c>
      <c r="I114" s="159"/>
      <c r="L114" s="156"/>
      <c r="M114" s="160"/>
      <c r="T114" s="161"/>
      <c r="AT114" s="157" t="s">
        <v>236</v>
      </c>
      <c r="AU114" s="157" t="s">
        <v>87</v>
      </c>
      <c r="AV114" s="13" t="s">
        <v>85</v>
      </c>
      <c r="AW114" s="13" t="s">
        <v>38</v>
      </c>
      <c r="AX114" s="13" t="s">
        <v>77</v>
      </c>
      <c r="AY114" s="157" t="s">
        <v>223</v>
      </c>
    </row>
    <row r="115" spans="2:51" s="12" customFormat="1" ht="11.25">
      <c r="B115" s="149"/>
      <c r="D115" s="143" t="s">
        <v>236</v>
      </c>
      <c r="E115" s="150" t="s">
        <v>21</v>
      </c>
      <c r="F115" s="151" t="s">
        <v>265</v>
      </c>
      <c r="H115" s="152">
        <v>520</v>
      </c>
      <c r="I115" s="153"/>
      <c r="L115" s="149"/>
      <c r="M115" s="154"/>
      <c r="T115" s="155"/>
      <c r="AT115" s="150" t="s">
        <v>236</v>
      </c>
      <c r="AU115" s="150" t="s">
        <v>87</v>
      </c>
      <c r="AV115" s="12" t="s">
        <v>87</v>
      </c>
      <c r="AW115" s="12" t="s">
        <v>38</v>
      </c>
      <c r="AX115" s="12" t="s">
        <v>77</v>
      </c>
      <c r="AY115" s="150" t="s">
        <v>223</v>
      </c>
    </row>
    <row r="116" spans="2:51" s="12" customFormat="1" ht="11.25">
      <c r="B116" s="149"/>
      <c r="D116" s="143" t="s">
        <v>236</v>
      </c>
      <c r="E116" s="150" t="s">
        <v>21</v>
      </c>
      <c r="F116" s="151" t="s">
        <v>266</v>
      </c>
      <c r="H116" s="152">
        <v>542.77499999999998</v>
      </c>
      <c r="I116" s="153"/>
      <c r="L116" s="149"/>
      <c r="M116" s="154"/>
      <c r="T116" s="155"/>
      <c r="AT116" s="150" t="s">
        <v>236</v>
      </c>
      <c r="AU116" s="150" t="s">
        <v>87</v>
      </c>
      <c r="AV116" s="12" t="s">
        <v>87</v>
      </c>
      <c r="AW116" s="12" t="s">
        <v>38</v>
      </c>
      <c r="AX116" s="12" t="s">
        <v>77</v>
      </c>
      <c r="AY116" s="150" t="s">
        <v>223</v>
      </c>
    </row>
    <row r="117" spans="2:51" s="13" customFormat="1" ht="11.25">
      <c r="B117" s="156"/>
      <c r="D117" s="143" t="s">
        <v>236</v>
      </c>
      <c r="E117" s="157" t="s">
        <v>21</v>
      </c>
      <c r="F117" s="158" t="s">
        <v>267</v>
      </c>
      <c r="H117" s="157" t="s">
        <v>21</v>
      </c>
      <c r="I117" s="159"/>
      <c r="L117" s="156"/>
      <c r="M117" s="160"/>
      <c r="T117" s="161"/>
      <c r="AT117" s="157" t="s">
        <v>236</v>
      </c>
      <c r="AU117" s="157" t="s">
        <v>87</v>
      </c>
      <c r="AV117" s="13" t="s">
        <v>85</v>
      </c>
      <c r="AW117" s="13" t="s">
        <v>38</v>
      </c>
      <c r="AX117" s="13" t="s">
        <v>77</v>
      </c>
      <c r="AY117" s="157" t="s">
        <v>223</v>
      </c>
    </row>
    <row r="118" spans="2:51" s="12" customFormat="1" ht="11.25">
      <c r="B118" s="149"/>
      <c r="D118" s="143" t="s">
        <v>236</v>
      </c>
      <c r="E118" s="150" t="s">
        <v>21</v>
      </c>
      <c r="F118" s="151" t="s">
        <v>268</v>
      </c>
      <c r="H118" s="152">
        <v>1458.45</v>
      </c>
      <c r="I118" s="153"/>
      <c r="L118" s="149"/>
      <c r="M118" s="154"/>
      <c r="T118" s="155"/>
      <c r="AT118" s="150" t="s">
        <v>236</v>
      </c>
      <c r="AU118" s="150" t="s">
        <v>87</v>
      </c>
      <c r="AV118" s="12" t="s">
        <v>87</v>
      </c>
      <c r="AW118" s="12" t="s">
        <v>38</v>
      </c>
      <c r="AX118" s="12" t="s">
        <v>77</v>
      </c>
      <c r="AY118" s="150" t="s">
        <v>223</v>
      </c>
    </row>
    <row r="119" spans="2:51" s="13" customFormat="1" ht="11.25">
      <c r="B119" s="156"/>
      <c r="D119" s="143" t="s">
        <v>236</v>
      </c>
      <c r="E119" s="157" t="s">
        <v>21</v>
      </c>
      <c r="F119" s="158" t="s">
        <v>269</v>
      </c>
      <c r="H119" s="157" t="s">
        <v>21</v>
      </c>
      <c r="I119" s="159"/>
      <c r="L119" s="156"/>
      <c r="M119" s="160"/>
      <c r="T119" s="161"/>
      <c r="AT119" s="157" t="s">
        <v>236</v>
      </c>
      <c r="AU119" s="157" t="s">
        <v>87</v>
      </c>
      <c r="AV119" s="13" t="s">
        <v>85</v>
      </c>
      <c r="AW119" s="13" t="s">
        <v>38</v>
      </c>
      <c r="AX119" s="13" t="s">
        <v>77</v>
      </c>
      <c r="AY119" s="157" t="s">
        <v>223</v>
      </c>
    </row>
    <row r="120" spans="2:51" s="12" customFormat="1" ht="11.25">
      <c r="B120" s="149"/>
      <c r="D120" s="143" t="s">
        <v>236</v>
      </c>
      <c r="E120" s="150" t="s">
        <v>21</v>
      </c>
      <c r="F120" s="151" t="s">
        <v>270</v>
      </c>
      <c r="H120" s="152">
        <v>1213.383</v>
      </c>
      <c r="I120" s="153"/>
      <c r="L120" s="149"/>
      <c r="M120" s="154"/>
      <c r="T120" s="155"/>
      <c r="AT120" s="150" t="s">
        <v>236</v>
      </c>
      <c r="AU120" s="150" t="s">
        <v>87</v>
      </c>
      <c r="AV120" s="12" t="s">
        <v>87</v>
      </c>
      <c r="AW120" s="12" t="s">
        <v>38</v>
      </c>
      <c r="AX120" s="12" t="s">
        <v>77</v>
      </c>
      <c r="AY120" s="150" t="s">
        <v>223</v>
      </c>
    </row>
    <row r="121" spans="2:51" s="12" customFormat="1" ht="11.25">
      <c r="B121" s="149"/>
      <c r="D121" s="143" t="s">
        <v>236</v>
      </c>
      <c r="E121" s="150" t="s">
        <v>21</v>
      </c>
      <c r="F121" s="151" t="s">
        <v>271</v>
      </c>
      <c r="H121" s="152">
        <v>548.09</v>
      </c>
      <c r="I121" s="153"/>
      <c r="L121" s="149"/>
      <c r="M121" s="154"/>
      <c r="T121" s="155"/>
      <c r="AT121" s="150" t="s">
        <v>236</v>
      </c>
      <c r="AU121" s="150" t="s">
        <v>87</v>
      </c>
      <c r="AV121" s="12" t="s">
        <v>87</v>
      </c>
      <c r="AW121" s="12" t="s">
        <v>38</v>
      </c>
      <c r="AX121" s="12" t="s">
        <v>77</v>
      </c>
      <c r="AY121" s="150" t="s">
        <v>223</v>
      </c>
    </row>
    <row r="122" spans="2:51" s="13" customFormat="1" ht="11.25">
      <c r="B122" s="156"/>
      <c r="D122" s="143" t="s">
        <v>236</v>
      </c>
      <c r="E122" s="157" t="s">
        <v>21</v>
      </c>
      <c r="F122" s="158" t="s">
        <v>272</v>
      </c>
      <c r="H122" s="157" t="s">
        <v>21</v>
      </c>
      <c r="I122" s="159"/>
      <c r="L122" s="156"/>
      <c r="M122" s="160"/>
      <c r="T122" s="161"/>
      <c r="AT122" s="157" t="s">
        <v>236</v>
      </c>
      <c r="AU122" s="157" t="s">
        <v>87</v>
      </c>
      <c r="AV122" s="13" t="s">
        <v>85</v>
      </c>
      <c r="AW122" s="13" t="s">
        <v>38</v>
      </c>
      <c r="AX122" s="13" t="s">
        <v>77</v>
      </c>
      <c r="AY122" s="157" t="s">
        <v>223</v>
      </c>
    </row>
    <row r="123" spans="2:51" s="12" customFormat="1" ht="11.25">
      <c r="B123" s="149"/>
      <c r="D123" s="143" t="s">
        <v>236</v>
      </c>
      <c r="E123" s="150" t="s">
        <v>21</v>
      </c>
      <c r="F123" s="151" t="s">
        <v>273</v>
      </c>
      <c r="H123" s="152">
        <v>861.07</v>
      </c>
      <c r="I123" s="153"/>
      <c r="L123" s="149"/>
      <c r="M123" s="154"/>
      <c r="T123" s="155"/>
      <c r="AT123" s="150" t="s">
        <v>236</v>
      </c>
      <c r="AU123" s="150" t="s">
        <v>87</v>
      </c>
      <c r="AV123" s="12" t="s">
        <v>87</v>
      </c>
      <c r="AW123" s="12" t="s">
        <v>38</v>
      </c>
      <c r="AX123" s="12" t="s">
        <v>77</v>
      </c>
      <c r="AY123" s="150" t="s">
        <v>223</v>
      </c>
    </row>
    <row r="124" spans="2:51" s="12" customFormat="1" ht="11.25">
      <c r="B124" s="149"/>
      <c r="D124" s="143" t="s">
        <v>236</v>
      </c>
      <c r="E124" s="150" t="s">
        <v>21</v>
      </c>
      <c r="F124" s="151" t="s">
        <v>274</v>
      </c>
      <c r="H124" s="152">
        <v>85.5</v>
      </c>
      <c r="I124" s="153"/>
      <c r="L124" s="149"/>
      <c r="M124" s="154"/>
      <c r="T124" s="155"/>
      <c r="AT124" s="150" t="s">
        <v>236</v>
      </c>
      <c r="AU124" s="150" t="s">
        <v>87</v>
      </c>
      <c r="AV124" s="12" t="s">
        <v>87</v>
      </c>
      <c r="AW124" s="12" t="s">
        <v>38</v>
      </c>
      <c r="AX124" s="12" t="s">
        <v>77</v>
      </c>
      <c r="AY124" s="150" t="s">
        <v>223</v>
      </c>
    </row>
    <row r="125" spans="2:51" s="13" customFormat="1" ht="11.25">
      <c r="B125" s="156"/>
      <c r="D125" s="143" t="s">
        <v>236</v>
      </c>
      <c r="E125" s="157" t="s">
        <v>21</v>
      </c>
      <c r="F125" s="158" t="s">
        <v>275</v>
      </c>
      <c r="H125" s="157" t="s">
        <v>21</v>
      </c>
      <c r="I125" s="159"/>
      <c r="L125" s="156"/>
      <c r="M125" s="160"/>
      <c r="T125" s="161"/>
      <c r="AT125" s="157" t="s">
        <v>236</v>
      </c>
      <c r="AU125" s="157" t="s">
        <v>87</v>
      </c>
      <c r="AV125" s="13" t="s">
        <v>85</v>
      </c>
      <c r="AW125" s="13" t="s">
        <v>38</v>
      </c>
      <c r="AX125" s="13" t="s">
        <v>77</v>
      </c>
      <c r="AY125" s="157" t="s">
        <v>223</v>
      </c>
    </row>
    <row r="126" spans="2:51" s="12" customFormat="1" ht="11.25">
      <c r="B126" s="149"/>
      <c r="D126" s="143" t="s">
        <v>236</v>
      </c>
      <c r="E126" s="150" t="s">
        <v>21</v>
      </c>
      <c r="F126" s="151" t="s">
        <v>276</v>
      </c>
      <c r="H126" s="152">
        <v>50.362000000000002</v>
      </c>
      <c r="I126" s="153"/>
      <c r="L126" s="149"/>
      <c r="M126" s="154"/>
      <c r="T126" s="155"/>
      <c r="AT126" s="150" t="s">
        <v>236</v>
      </c>
      <c r="AU126" s="150" t="s">
        <v>87</v>
      </c>
      <c r="AV126" s="12" t="s">
        <v>87</v>
      </c>
      <c r="AW126" s="12" t="s">
        <v>38</v>
      </c>
      <c r="AX126" s="12" t="s">
        <v>77</v>
      </c>
      <c r="AY126" s="150" t="s">
        <v>223</v>
      </c>
    </row>
    <row r="127" spans="2:51" s="13" customFormat="1" ht="11.25">
      <c r="B127" s="156"/>
      <c r="D127" s="143" t="s">
        <v>236</v>
      </c>
      <c r="E127" s="157" t="s">
        <v>21</v>
      </c>
      <c r="F127" s="158" t="s">
        <v>277</v>
      </c>
      <c r="H127" s="157" t="s">
        <v>21</v>
      </c>
      <c r="I127" s="159"/>
      <c r="L127" s="156"/>
      <c r="M127" s="160"/>
      <c r="T127" s="161"/>
      <c r="AT127" s="157" t="s">
        <v>236</v>
      </c>
      <c r="AU127" s="157" t="s">
        <v>87</v>
      </c>
      <c r="AV127" s="13" t="s">
        <v>85</v>
      </c>
      <c r="AW127" s="13" t="s">
        <v>38</v>
      </c>
      <c r="AX127" s="13" t="s">
        <v>77</v>
      </c>
      <c r="AY127" s="157" t="s">
        <v>223</v>
      </c>
    </row>
    <row r="128" spans="2:51" s="12" customFormat="1" ht="11.25">
      <c r="B128" s="149"/>
      <c r="D128" s="143" t="s">
        <v>236</v>
      </c>
      <c r="E128" s="150" t="s">
        <v>21</v>
      </c>
      <c r="F128" s="151" t="s">
        <v>278</v>
      </c>
      <c r="H128" s="152">
        <v>383.53899999999999</v>
      </c>
      <c r="I128" s="153"/>
      <c r="L128" s="149"/>
      <c r="M128" s="154"/>
      <c r="T128" s="155"/>
      <c r="AT128" s="150" t="s">
        <v>236</v>
      </c>
      <c r="AU128" s="150" t="s">
        <v>87</v>
      </c>
      <c r="AV128" s="12" t="s">
        <v>87</v>
      </c>
      <c r="AW128" s="12" t="s">
        <v>38</v>
      </c>
      <c r="AX128" s="12" t="s">
        <v>77</v>
      </c>
      <c r="AY128" s="150" t="s">
        <v>223</v>
      </c>
    </row>
    <row r="129" spans="2:65" s="13" customFormat="1" ht="11.25">
      <c r="B129" s="156"/>
      <c r="D129" s="143" t="s">
        <v>236</v>
      </c>
      <c r="E129" s="157" t="s">
        <v>21</v>
      </c>
      <c r="F129" s="158" t="s">
        <v>279</v>
      </c>
      <c r="H129" s="157" t="s">
        <v>21</v>
      </c>
      <c r="I129" s="159"/>
      <c r="L129" s="156"/>
      <c r="M129" s="160"/>
      <c r="T129" s="161"/>
      <c r="AT129" s="157" t="s">
        <v>236</v>
      </c>
      <c r="AU129" s="157" t="s">
        <v>87</v>
      </c>
      <c r="AV129" s="13" t="s">
        <v>85</v>
      </c>
      <c r="AW129" s="13" t="s">
        <v>38</v>
      </c>
      <c r="AX129" s="13" t="s">
        <v>77</v>
      </c>
      <c r="AY129" s="157" t="s">
        <v>223</v>
      </c>
    </row>
    <row r="130" spans="2:65" s="12" customFormat="1" ht="11.25">
      <c r="B130" s="149"/>
      <c r="D130" s="143" t="s">
        <v>236</v>
      </c>
      <c r="E130" s="150" t="s">
        <v>21</v>
      </c>
      <c r="F130" s="151" t="s">
        <v>280</v>
      </c>
      <c r="H130" s="152">
        <v>232.136</v>
      </c>
      <c r="I130" s="153"/>
      <c r="L130" s="149"/>
      <c r="M130" s="154"/>
      <c r="T130" s="155"/>
      <c r="AT130" s="150" t="s">
        <v>236</v>
      </c>
      <c r="AU130" s="150" t="s">
        <v>87</v>
      </c>
      <c r="AV130" s="12" t="s">
        <v>87</v>
      </c>
      <c r="AW130" s="12" t="s">
        <v>38</v>
      </c>
      <c r="AX130" s="12" t="s">
        <v>77</v>
      </c>
      <c r="AY130" s="150" t="s">
        <v>223</v>
      </c>
    </row>
    <row r="131" spans="2:65" s="13" customFormat="1" ht="11.25">
      <c r="B131" s="156"/>
      <c r="D131" s="143" t="s">
        <v>236</v>
      </c>
      <c r="E131" s="157" t="s">
        <v>21</v>
      </c>
      <c r="F131" s="158" t="s">
        <v>281</v>
      </c>
      <c r="H131" s="157" t="s">
        <v>21</v>
      </c>
      <c r="I131" s="159"/>
      <c r="L131" s="156"/>
      <c r="M131" s="160"/>
      <c r="T131" s="161"/>
      <c r="AT131" s="157" t="s">
        <v>236</v>
      </c>
      <c r="AU131" s="157" t="s">
        <v>87</v>
      </c>
      <c r="AV131" s="13" t="s">
        <v>85</v>
      </c>
      <c r="AW131" s="13" t="s">
        <v>38</v>
      </c>
      <c r="AX131" s="13" t="s">
        <v>77</v>
      </c>
      <c r="AY131" s="157" t="s">
        <v>223</v>
      </c>
    </row>
    <row r="132" spans="2:65" s="12" customFormat="1" ht="11.25">
      <c r="B132" s="149"/>
      <c r="D132" s="143" t="s">
        <v>236</v>
      </c>
      <c r="E132" s="150" t="s">
        <v>21</v>
      </c>
      <c r="F132" s="151" t="s">
        <v>282</v>
      </c>
      <c r="H132" s="152">
        <v>470.53800000000001</v>
      </c>
      <c r="I132" s="153"/>
      <c r="L132" s="149"/>
      <c r="M132" s="154"/>
      <c r="T132" s="155"/>
      <c r="AT132" s="150" t="s">
        <v>236</v>
      </c>
      <c r="AU132" s="150" t="s">
        <v>87</v>
      </c>
      <c r="AV132" s="12" t="s">
        <v>87</v>
      </c>
      <c r="AW132" s="12" t="s">
        <v>38</v>
      </c>
      <c r="AX132" s="12" t="s">
        <v>77</v>
      </c>
      <c r="AY132" s="150" t="s">
        <v>223</v>
      </c>
    </row>
    <row r="133" spans="2:65" s="13" customFormat="1" ht="11.25">
      <c r="B133" s="156"/>
      <c r="D133" s="143" t="s">
        <v>236</v>
      </c>
      <c r="E133" s="157" t="s">
        <v>21</v>
      </c>
      <c r="F133" s="158" t="s">
        <v>283</v>
      </c>
      <c r="H133" s="157" t="s">
        <v>21</v>
      </c>
      <c r="I133" s="159"/>
      <c r="L133" s="156"/>
      <c r="M133" s="160"/>
      <c r="T133" s="161"/>
      <c r="AT133" s="157" t="s">
        <v>236</v>
      </c>
      <c r="AU133" s="157" t="s">
        <v>87</v>
      </c>
      <c r="AV133" s="13" t="s">
        <v>85</v>
      </c>
      <c r="AW133" s="13" t="s">
        <v>38</v>
      </c>
      <c r="AX133" s="13" t="s">
        <v>77</v>
      </c>
      <c r="AY133" s="157" t="s">
        <v>223</v>
      </c>
    </row>
    <row r="134" spans="2:65" s="12" customFormat="1" ht="11.25">
      <c r="B134" s="149"/>
      <c r="D134" s="143" t="s">
        <v>236</v>
      </c>
      <c r="E134" s="150" t="s">
        <v>21</v>
      </c>
      <c r="F134" s="151" t="s">
        <v>284</v>
      </c>
      <c r="H134" s="152">
        <v>728.71100000000001</v>
      </c>
      <c r="I134" s="153"/>
      <c r="L134" s="149"/>
      <c r="M134" s="154"/>
      <c r="T134" s="155"/>
      <c r="AT134" s="150" t="s">
        <v>236</v>
      </c>
      <c r="AU134" s="150" t="s">
        <v>87</v>
      </c>
      <c r="AV134" s="12" t="s">
        <v>87</v>
      </c>
      <c r="AW134" s="12" t="s">
        <v>38</v>
      </c>
      <c r="AX134" s="12" t="s">
        <v>77</v>
      </c>
      <c r="AY134" s="150" t="s">
        <v>223</v>
      </c>
    </row>
    <row r="135" spans="2:65" s="13" customFormat="1" ht="11.25">
      <c r="B135" s="156"/>
      <c r="D135" s="143" t="s">
        <v>236</v>
      </c>
      <c r="E135" s="157" t="s">
        <v>21</v>
      </c>
      <c r="F135" s="158" t="s">
        <v>285</v>
      </c>
      <c r="H135" s="157" t="s">
        <v>21</v>
      </c>
      <c r="I135" s="159"/>
      <c r="L135" s="156"/>
      <c r="M135" s="160"/>
      <c r="T135" s="161"/>
      <c r="AT135" s="157" t="s">
        <v>236</v>
      </c>
      <c r="AU135" s="157" t="s">
        <v>87</v>
      </c>
      <c r="AV135" s="13" t="s">
        <v>85</v>
      </c>
      <c r="AW135" s="13" t="s">
        <v>38</v>
      </c>
      <c r="AX135" s="13" t="s">
        <v>77</v>
      </c>
      <c r="AY135" s="157" t="s">
        <v>223</v>
      </c>
    </row>
    <row r="136" spans="2:65" s="12" customFormat="1" ht="11.25">
      <c r="B136" s="149"/>
      <c r="D136" s="143" t="s">
        <v>236</v>
      </c>
      <c r="E136" s="150" t="s">
        <v>21</v>
      </c>
      <c r="F136" s="151" t="s">
        <v>286</v>
      </c>
      <c r="H136" s="152">
        <v>786.98900000000003</v>
      </c>
      <c r="I136" s="153"/>
      <c r="L136" s="149"/>
      <c r="M136" s="154"/>
      <c r="T136" s="155"/>
      <c r="AT136" s="150" t="s">
        <v>236</v>
      </c>
      <c r="AU136" s="150" t="s">
        <v>87</v>
      </c>
      <c r="AV136" s="12" t="s">
        <v>87</v>
      </c>
      <c r="AW136" s="12" t="s">
        <v>38</v>
      </c>
      <c r="AX136" s="12" t="s">
        <v>77</v>
      </c>
      <c r="AY136" s="150" t="s">
        <v>223</v>
      </c>
    </row>
    <row r="137" spans="2:65" s="13" customFormat="1" ht="11.25">
      <c r="B137" s="156"/>
      <c r="D137" s="143" t="s">
        <v>236</v>
      </c>
      <c r="E137" s="157" t="s">
        <v>21</v>
      </c>
      <c r="F137" s="158" t="s">
        <v>287</v>
      </c>
      <c r="H137" s="157" t="s">
        <v>21</v>
      </c>
      <c r="I137" s="159"/>
      <c r="L137" s="156"/>
      <c r="M137" s="160"/>
      <c r="T137" s="161"/>
      <c r="AT137" s="157" t="s">
        <v>236</v>
      </c>
      <c r="AU137" s="157" t="s">
        <v>87</v>
      </c>
      <c r="AV137" s="13" t="s">
        <v>85</v>
      </c>
      <c r="AW137" s="13" t="s">
        <v>38</v>
      </c>
      <c r="AX137" s="13" t="s">
        <v>77</v>
      </c>
      <c r="AY137" s="157" t="s">
        <v>223</v>
      </c>
    </row>
    <row r="138" spans="2:65" s="12" customFormat="1" ht="11.25">
      <c r="B138" s="149"/>
      <c r="D138" s="143" t="s">
        <v>236</v>
      </c>
      <c r="E138" s="150" t="s">
        <v>21</v>
      </c>
      <c r="F138" s="151" t="s">
        <v>288</v>
      </c>
      <c r="H138" s="152">
        <v>459.32</v>
      </c>
      <c r="I138" s="153"/>
      <c r="L138" s="149"/>
      <c r="M138" s="154"/>
      <c r="T138" s="155"/>
      <c r="AT138" s="150" t="s">
        <v>236</v>
      </c>
      <c r="AU138" s="150" t="s">
        <v>87</v>
      </c>
      <c r="AV138" s="12" t="s">
        <v>87</v>
      </c>
      <c r="AW138" s="12" t="s">
        <v>38</v>
      </c>
      <c r="AX138" s="12" t="s">
        <v>77</v>
      </c>
      <c r="AY138" s="150" t="s">
        <v>223</v>
      </c>
    </row>
    <row r="139" spans="2:65" s="14" customFormat="1" ht="11.25">
      <c r="B139" s="162"/>
      <c r="D139" s="143" t="s">
        <v>236</v>
      </c>
      <c r="E139" s="163" t="s">
        <v>176</v>
      </c>
      <c r="F139" s="164" t="s">
        <v>255</v>
      </c>
      <c r="H139" s="165">
        <v>8340.8629999999994</v>
      </c>
      <c r="I139" s="166"/>
      <c r="L139" s="162"/>
      <c r="M139" s="167"/>
      <c r="T139" s="168"/>
      <c r="AT139" s="163" t="s">
        <v>236</v>
      </c>
      <c r="AU139" s="163" t="s">
        <v>87</v>
      </c>
      <c r="AV139" s="14" t="s">
        <v>230</v>
      </c>
      <c r="AW139" s="14" t="s">
        <v>38</v>
      </c>
      <c r="AX139" s="14" t="s">
        <v>85</v>
      </c>
      <c r="AY139" s="163" t="s">
        <v>223</v>
      </c>
    </row>
    <row r="140" spans="2:65" s="1" customFormat="1" ht="16.5" customHeight="1">
      <c r="B140" s="33"/>
      <c r="C140" s="130" t="s">
        <v>289</v>
      </c>
      <c r="D140" s="130" t="s">
        <v>225</v>
      </c>
      <c r="E140" s="131" t="s">
        <v>290</v>
      </c>
      <c r="F140" s="132" t="s">
        <v>291</v>
      </c>
      <c r="G140" s="133" t="s">
        <v>174</v>
      </c>
      <c r="H140" s="134">
        <v>26.1</v>
      </c>
      <c r="I140" s="135"/>
      <c r="J140" s="136">
        <f>ROUND(I140*H140,2)</f>
        <v>0</v>
      </c>
      <c r="K140" s="132" t="s">
        <v>229</v>
      </c>
      <c r="L140" s="33"/>
      <c r="M140" s="137" t="s">
        <v>21</v>
      </c>
      <c r="N140" s="138" t="s">
        <v>48</v>
      </c>
      <c r="P140" s="139">
        <f>O140*H140</f>
        <v>0</v>
      </c>
      <c r="Q140" s="139">
        <v>3.3E-4</v>
      </c>
      <c r="R140" s="139">
        <f>Q140*H140</f>
        <v>8.6130000000000009E-3</v>
      </c>
      <c r="S140" s="139">
        <v>0</v>
      </c>
      <c r="T140" s="140">
        <f>S140*H140</f>
        <v>0</v>
      </c>
      <c r="AR140" s="141" t="s">
        <v>230</v>
      </c>
      <c r="AT140" s="141" t="s">
        <v>225</v>
      </c>
      <c r="AU140" s="141" t="s">
        <v>87</v>
      </c>
      <c r="AY140" s="18" t="s">
        <v>223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8" t="s">
        <v>85</v>
      </c>
      <c r="BK140" s="142">
        <f>ROUND(I140*H140,2)</f>
        <v>0</v>
      </c>
      <c r="BL140" s="18" t="s">
        <v>230</v>
      </c>
      <c r="BM140" s="141" t="s">
        <v>292</v>
      </c>
    </row>
    <row r="141" spans="2:65" s="1" customFormat="1" ht="11.25">
      <c r="B141" s="33"/>
      <c r="D141" s="143" t="s">
        <v>232</v>
      </c>
      <c r="F141" s="144" t="s">
        <v>293</v>
      </c>
      <c r="I141" s="145"/>
      <c r="L141" s="33"/>
      <c r="M141" s="146"/>
      <c r="T141" s="54"/>
      <c r="AT141" s="18" t="s">
        <v>232</v>
      </c>
      <c r="AU141" s="18" t="s">
        <v>87</v>
      </c>
    </row>
    <row r="142" spans="2:65" s="1" customFormat="1" ht="11.25">
      <c r="B142" s="33"/>
      <c r="D142" s="147" t="s">
        <v>234</v>
      </c>
      <c r="F142" s="148" t="s">
        <v>294</v>
      </c>
      <c r="I142" s="145"/>
      <c r="L142" s="33"/>
      <c r="M142" s="146"/>
      <c r="T142" s="54"/>
      <c r="AT142" s="18" t="s">
        <v>234</v>
      </c>
      <c r="AU142" s="18" t="s">
        <v>87</v>
      </c>
    </row>
    <row r="143" spans="2:65" s="13" customFormat="1" ht="11.25">
      <c r="B143" s="156"/>
      <c r="D143" s="143" t="s">
        <v>236</v>
      </c>
      <c r="E143" s="157" t="s">
        <v>21</v>
      </c>
      <c r="F143" s="158" t="s">
        <v>295</v>
      </c>
      <c r="H143" s="157" t="s">
        <v>21</v>
      </c>
      <c r="I143" s="159"/>
      <c r="L143" s="156"/>
      <c r="M143" s="160"/>
      <c r="T143" s="161"/>
      <c r="AT143" s="157" t="s">
        <v>236</v>
      </c>
      <c r="AU143" s="157" t="s">
        <v>87</v>
      </c>
      <c r="AV143" s="13" t="s">
        <v>85</v>
      </c>
      <c r="AW143" s="13" t="s">
        <v>38</v>
      </c>
      <c r="AX143" s="13" t="s">
        <v>77</v>
      </c>
      <c r="AY143" s="157" t="s">
        <v>223</v>
      </c>
    </row>
    <row r="144" spans="2:65" s="12" customFormat="1" ht="11.25">
      <c r="B144" s="149"/>
      <c r="D144" s="143" t="s">
        <v>236</v>
      </c>
      <c r="E144" s="150" t="s">
        <v>21</v>
      </c>
      <c r="F144" s="151" t="s">
        <v>296</v>
      </c>
      <c r="H144" s="152">
        <v>14.1</v>
      </c>
      <c r="I144" s="153"/>
      <c r="L144" s="149"/>
      <c r="M144" s="154"/>
      <c r="T144" s="155"/>
      <c r="AT144" s="150" t="s">
        <v>236</v>
      </c>
      <c r="AU144" s="150" t="s">
        <v>87</v>
      </c>
      <c r="AV144" s="12" t="s">
        <v>87</v>
      </c>
      <c r="AW144" s="12" t="s">
        <v>38</v>
      </c>
      <c r="AX144" s="12" t="s">
        <v>77</v>
      </c>
      <c r="AY144" s="150" t="s">
        <v>223</v>
      </c>
    </row>
    <row r="145" spans="2:65" s="13" customFormat="1" ht="11.25">
      <c r="B145" s="156"/>
      <c r="D145" s="143" t="s">
        <v>236</v>
      </c>
      <c r="E145" s="157" t="s">
        <v>21</v>
      </c>
      <c r="F145" s="158" t="s">
        <v>297</v>
      </c>
      <c r="H145" s="157" t="s">
        <v>21</v>
      </c>
      <c r="I145" s="159"/>
      <c r="L145" s="156"/>
      <c r="M145" s="160"/>
      <c r="T145" s="161"/>
      <c r="AT145" s="157" t="s">
        <v>236</v>
      </c>
      <c r="AU145" s="157" t="s">
        <v>87</v>
      </c>
      <c r="AV145" s="13" t="s">
        <v>85</v>
      </c>
      <c r="AW145" s="13" t="s">
        <v>38</v>
      </c>
      <c r="AX145" s="13" t="s">
        <v>77</v>
      </c>
      <c r="AY145" s="157" t="s">
        <v>223</v>
      </c>
    </row>
    <row r="146" spans="2:65" s="12" customFormat="1" ht="11.25">
      <c r="B146" s="149"/>
      <c r="D146" s="143" t="s">
        <v>236</v>
      </c>
      <c r="E146" s="150" t="s">
        <v>21</v>
      </c>
      <c r="F146" s="151" t="s">
        <v>298</v>
      </c>
      <c r="H146" s="152">
        <v>12</v>
      </c>
      <c r="I146" s="153"/>
      <c r="L146" s="149"/>
      <c r="M146" s="154"/>
      <c r="T146" s="155"/>
      <c r="AT146" s="150" t="s">
        <v>236</v>
      </c>
      <c r="AU146" s="150" t="s">
        <v>87</v>
      </c>
      <c r="AV146" s="12" t="s">
        <v>87</v>
      </c>
      <c r="AW146" s="12" t="s">
        <v>38</v>
      </c>
      <c r="AX146" s="12" t="s">
        <v>77</v>
      </c>
      <c r="AY146" s="150" t="s">
        <v>223</v>
      </c>
    </row>
    <row r="147" spans="2:65" s="14" customFormat="1" ht="11.25">
      <c r="B147" s="162"/>
      <c r="D147" s="143" t="s">
        <v>236</v>
      </c>
      <c r="E147" s="163" t="s">
        <v>21</v>
      </c>
      <c r="F147" s="164" t="s">
        <v>255</v>
      </c>
      <c r="H147" s="165">
        <v>26.1</v>
      </c>
      <c r="I147" s="166"/>
      <c r="L147" s="162"/>
      <c r="M147" s="167"/>
      <c r="T147" s="168"/>
      <c r="AT147" s="163" t="s">
        <v>236</v>
      </c>
      <c r="AU147" s="163" t="s">
        <v>87</v>
      </c>
      <c r="AV147" s="14" t="s">
        <v>230</v>
      </c>
      <c r="AW147" s="14" t="s">
        <v>38</v>
      </c>
      <c r="AX147" s="14" t="s">
        <v>85</v>
      </c>
      <c r="AY147" s="163" t="s">
        <v>223</v>
      </c>
    </row>
    <row r="148" spans="2:65" s="1" customFormat="1" ht="16.5" customHeight="1">
      <c r="B148" s="33"/>
      <c r="C148" s="130" t="s">
        <v>299</v>
      </c>
      <c r="D148" s="130" t="s">
        <v>225</v>
      </c>
      <c r="E148" s="131" t="s">
        <v>300</v>
      </c>
      <c r="F148" s="132" t="s">
        <v>301</v>
      </c>
      <c r="G148" s="133" t="s">
        <v>174</v>
      </c>
      <c r="H148" s="134">
        <v>26.1</v>
      </c>
      <c r="I148" s="135"/>
      <c r="J148" s="136">
        <f>ROUND(I148*H148,2)</f>
        <v>0</v>
      </c>
      <c r="K148" s="132" t="s">
        <v>229</v>
      </c>
      <c r="L148" s="33"/>
      <c r="M148" s="137" t="s">
        <v>21</v>
      </c>
      <c r="N148" s="138" t="s">
        <v>48</v>
      </c>
      <c r="P148" s="139">
        <f>O148*H148</f>
        <v>0</v>
      </c>
      <c r="Q148" s="139">
        <v>1.01E-3</v>
      </c>
      <c r="R148" s="139">
        <f>Q148*H148</f>
        <v>2.6361000000000002E-2</v>
      </c>
      <c r="S148" s="139">
        <v>0</v>
      </c>
      <c r="T148" s="140">
        <f>S148*H148</f>
        <v>0</v>
      </c>
      <c r="AR148" s="141" t="s">
        <v>230</v>
      </c>
      <c r="AT148" s="141" t="s">
        <v>225</v>
      </c>
      <c r="AU148" s="141" t="s">
        <v>87</v>
      </c>
      <c r="AY148" s="18" t="s">
        <v>223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8" t="s">
        <v>85</v>
      </c>
      <c r="BK148" s="142">
        <f>ROUND(I148*H148,2)</f>
        <v>0</v>
      </c>
      <c r="BL148" s="18" t="s">
        <v>230</v>
      </c>
      <c r="BM148" s="141" t="s">
        <v>302</v>
      </c>
    </row>
    <row r="149" spans="2:65" s="1" customFormat="1" ht="11.25">
      <c r="B149" s="33"/>
      <c r="D149" s="143" t="s">
        <v>232</v>
      </c>
      <c r="F149" s="144" t="s">
        <v>303</v>
      </c>
      <c r="I149" s="145"/>
      <c r="L149" s="33"/>
      <c r="M149" s="146"/>
      <c r="T149" s="54"/>
      <c r="AT149" s="18" t="s">
        <v>232</v>
      </c>
      <c r="AU149" s="18" t="s">
        <v>87</v>
      </c>
    </row>
    <row r="150" spans="2:65" s="1" customFormat="1" ht="11.25">
      <c r="B150" s="33"/>
      <c r="D150" s="147" t="s">
        <v>234</v>
      </c>
      <c r="F150" s="148" t="s">
        <v>304</v>
      </c>
      <c r="I150" s="145"/>
      <c r="L150" s="33"/>
      <c r="M150" s="146"/>
      <c r="T150" s="54"/>
      <c r="AT150" s="18" t="s">
        <v>234</v>
      </c>
      <c r="AU150" s="18" t="s">
        <v>87</v>
      </c>
    </row>
    <row r="151" spans="2:65" s="13" customFormat="1" ht="11.25">
      <c r="B151" s="156"/>
      <c r="D151" s="143" t="s">
        <v>236</v>
      </c>
      <c r="E151" s="157" t="s">
        <v>21</v>
      </c>
      <c r="F151" s="158" t="s">
        <v>295</v>
      </c>
      <c r="H151" s="157" t="s">
        <v>21</v>
      </c>
      <c r="I151" s="159"/>
      <c r="L151" s="156"/>
      <c r="M151" s="160"/>
      <c r="T151" s="161"/>
      <c r="AT151" s="157" t="s">
        <v>236</v>
      </c>
      <c r="AU151" s="157" t="s">
        <v>87</v>
      </c>
      <c r="AV151" s="13" t="s">
        <v>85</v>
      </c>
      <c r="AW151" s="13" t="s">
        <v>38</v>
      </c>
      <c r="AX151" s="13" t="s">
        <v>77</v>
      </c>
      <c r="AY151" s="157" t="s">
        <v>223</v>
      </c>
    </row>
    <row r="152" spans="2:65" s="12" customFormat="1" ht="11.25">
      <c r="B152" s="149"/>
      <c r="D152" s="143" t="s">
        <v>236</v>
      </c>
      <c r="E152" s="150" t="s">
        <v>21</v>
      </c>
      <c r="F152" s="151" t="s">
        <v>296</v>
      </c>
      <c r="H152" s="152">
        <v>14.1</v>
      </c>
      <c r="I152" s="153"/>
      <c r="L152" s="149"/>
      <c r="M152" s="154"/>
      <c r="T152" s="155"/>
      <c r="AT152" s="150" t="s">
        <v>236</v>
      </c>
      <c r="AU152" s="150" t="s">
        <v>87</v>
      </c>
      <c r="AV152" s="12" t="s">
        <v>87</v>
      </c>
      <c r="AW152" s="12" t="s">
        <v>38</v>
      </c>
      <c r="AX152" s="12" t="s">
        <v>77</v>
      </c>
      <c r="AY152" s="150" t="s">
        <v>223</v>
      </c>
    </row>
    <row r="153" spans="2:65" s="13" customFormat="1" ht="11.25">
      <c r="B153" s="156"/>
      <c r="D153" s="143" t="s">
        <v>236</v>
      </c>
      <c r="E153" s="157" t="s">
        <v>21</v>
      </c>
      <c r="F153" s="158" t="s">
        <v>297</v>
      </c>
      <c r="H153" s="157" t="s">
        <v>21</v>
      </c>
      <c r="I153" s="159"/>
      <c r="L153" s="156"/>
      <c r="M153" s="160"/>
      <c r="T153" s="161"/>
      <c r="AT153" s="157" t="s">
        <v>236</v>
      </c>
      <c r="AU153" s="157" t="s">
        <v>87</v>
      </c>
      <c r="AV153" s="13" t="s">
        <v>85</v>
      </c>
      <c r="AW153" s="13" t="s">
        <v>38</v>
      </c>
      <c r="AX153" s="13" t="s">
        <v>77</v>
      </c>
      <c r="AY153" s="157" t="s">
        <v>223</v>
      </c>
    </row>
    <row r="154" spans="2:65" s="12" customFormat="1" ht="11.25">
      <c r="B154" s="149"/>
      <c r="D154" s="143" t="s">
        <v>236</v>
      </c>
      <c r="E154" s="150" t="s">
        <v>21</v>
      </c>
      <c r="F154" s="151" t="s">
        <v>298</v>
      </c>
      <c r="H154" s="152">
        <v>12</v>
      </c>
      <c r="I154" s="153"/>
      <c r="L154" s="149"/>
      <c r="M154" s="154"/>
      <c r="T154" s="155"/>
      <c r="AT154" s="150" t="s">
        <v>236</v>
      </c>
      <c r="AU154" s="150" t="s">
        <v>87</v>
      </c>
      <c r="AV154" s="12" t="s">
        <v>87</v>
      </c>
      <c r="AW154" s="12" t="s">
        <v>38</v>
      </c>
      <c r="AX154" s="12" t="s">
        <v>77</v>
      </c>
      <c r="AY154" s="150" t="s">
        <v>223</v>
      </c>
    </row>
    <row r="155" spans="2:65" s="14" customFormat="1" ht="11.25">
      <c r="B155" s="162"/>
      <c r="D155" s="143" t="s">
        <v>236</v>
      </c>
      <c r="E155" s="163" t="s">
        <v>21</v>
      </c>
      <c r="F155" s="164" t="s">
        <v>255</v>
      </c>
      <c r="H155" s="165">
        <v>26.1</v>
      </c>
      <c r="I155" s="166"/>
      <c r="L155" s="162"/>
      <c r="M155" s="167"/>
      <c r="T155" s="168"/>
      <c r="AT155" s="163" t="s">
        <v>236</v>
      </c>
      <c r="AU155" s="163" t="s">
        <v>87</v>
      </c>
      <c r="AV155" s="14" t="s">
        <v>230</v>
      </c>
      <c r="AW155" s="14" t="s">
        <v>38</v>
      </c>
      <c r="AX155" s="14" t="s">
        <v>85</v>
      </c>
      <c r="AY155" s="163" t="s">
        <v>223</v>
      </c>
    </row>
    <row r="156" spans="2:65" s="1" customFormat="1" ht="16.5" customHeight="1">
      <c r="B156" s="33"/>
      <c r="C156" s="130" t="s">
        <v>305</v>
      </c>
      <c r="D156" s="130" t="s">
        <v>225</v>
      </c>
      <c r="E156" s="131" t="s">
        <v>306</v>
      </c>
      <c r="F156" s="132" t="s">
        <v>307</v>
      </c>
      <c r="G156" s="133" t="s">
        <v>174</v>
      </c>
      <c r="H156" s="134">
        <v>27.4</v>
      </c>
      <c r="I156" s="135"/>
      <c r="J156" s="136">
        <f>ROUND(I156*H156,2)</f>
        <v>0</v>
      </c>
      <c r="K156" s="132" t="s">
        <v>21</v>
      </c>
      <c r="L156" s="33"/>
      <c r="M156" s="137" t="s">
        <v>21</v>
      </c>
      <c r="N156" s="138" t="s">
        <v>48</v>
      </c>
      <c r="P156" s="139">
        <f>O156*H156</f>
        <v>0</v>
      </c>
      <c r="Q156" s="139">
        <v>3.3E-4</v>
      </c>
      <c r="R156" s="139">
        <f>Q156*H156</f>
        <v>9.0419999999999997E-3</v>
      </c>
      <c r="S156" s="139">
        <v>0</v>
      </c>
      <c r="T156" s="140">
        <f>S156*H156</f>
        <v>0</v>
      </c>
      <c r="AR156" s="141" t="s">
        <v>230</v>
      </c>
      <c r="AT156" s="141" t="s">
        <v>225</v>
      </c>
      <c r="AU156" s="141" t="s">
        <v>87</v>
      </c>
      <c r="AY156" s="18" t="s">
        <v>223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8" t="s">
        <v>85</v>
      </c>
      <c r="BK156" s="142">
        <f>ROUND(I156*H156,2)</f>
        <v>0</v>
      </c>
      <c r="BL156" s="18" t="s">
        <v>230</v>
      </c>
      <c r="BM156" s="141" t="s">
        <v>308</v>
      </c>
    </row>
    <row r="157" spans="2:65" s="1" customFormat="1" ht="19.5">
      <c r="B157" s="33"/>
      <c r="D157" s="143" t="s">
        <v>232</v>
      </c>
      <c r="F157" s="144" t="s">
        <v>309</v>
      </c>
      <c r="I157" s="145"/>
      <c r="L157" s="33"/>
      <c r="M157" s="146"/>
      <c r="T157" s="54"/>
      <c r="AT157" s="18" t="s">
        <v>232</v>
      </c>
      <c r="AU157" s="18" t="s">
        <v>87</v>
      </c>
    </row>
    <row r="158" spans="2:65" s="13" customFormat="1" ht="11.25">
      <c r="B158" s="156"/>
      <c r="D158" s="143" t="s">
        <v>236</v>
      </c>
      <c r="E158" s="157" t="s">
        <v>21</v>
      </c>
      <c r="F158" s="158" t="s">
        <v>310</v>
      </c>
      <c r="H158" s="157" t="s">
        <v>21</v>
      </c>
      <c r="I158" s="159"/>
      <c r="L158" s="156"/>
      <c r="M158" s="160"/>
      <c r="T158" s="161"/>
      <c r="AT158" s="157" t="s">
        <v>236</v>
      </c>
      <c r="AU158" s="157" t="s">
        <v>87</v>
      </c>
      <c r="AV158" s="13" t="s">
        <v>85</v>
      </c>
      <c r="AW158" s="13" t="s">
        <v>38</v>
      </c>
      <c r="AX158" s="13" t="s">
        <v>77</v>
      </c>
      <c r="AY158" s="157" t="s">
        <v>223</v>
      </c>
    </row>
    <row r="159" spans="2:65" s="12" customFormat="1" ht="11.25">
      <c r="B159" s="149"/>
      <c r="D159" s="143" t="s">
        <v>236</v>
      </c>
      <c r="E159" s="150" t="s">
        <v>21</v>
      </c>
      <c r="F159" s="151" t="s">
        <v>311</v>
      </c>
      <c r="H159" s="152">
        <v>17.2</v>
      </c>
      <c r="I159" s="153"/>
      <c r="L159" s="149"/>
      <c r="M159" s="154"/>
      <c r="T159" s="155"/>
      <c r="AT159" s="150" t="s">
        <v>236</v>
      </c>
      <c r="AU159" s="150" t="s">
        <v>87</v>
      </c>
      <c r="AV159" s="12" t="s">
        <v>87</v>
      </c>
      <c r="AW159" s="12" t="s">
        <v>38</v>
      </c>
      <c r="AX159" s="12" t="s">
        <v>77</v>
      </c>
      <c r="AY159" s="150" t="s">
        <v>223</v>
      </c>
    </row>
    <row r="160" spans="2:65" s="12" customFormat="1" ht="11.25">
      <c r="B160" s="149"/>
      <c r="D160" s="143" t="s">
        <v>236</v>
      </c>
      <c r="E160" s="150" t="s">
        <v>21</v>
      </c>
      <c r="F160" s="151" t="s">
        <v>312</v>
      </c>
      <c r="H160" s="152">
        <v>10.199999999999999</v>
      </c>
      <c r="I160" s="153"/>
      <c r="L160" s="149"/>
      <c r="M160" s="154"/>
      <c r="T160" s="155"/>
      <c r="AT160" s="150" t="s">
        <v>236</v>
      </c>
      <c r="AU160" s="150" t="s">
        <v>87</v>
      </c>
      <c r="AV160" s="12" t="s">
        <v>87</v>
      </c>
      <c r="AW160" s="12" t="s">
        <v>38</v>
      </c>
      <c r="AX160" s="12" t="s">
        <v>77</v>
      </c>
      <c r="AY160" s="150" t="s">
        <v>223</v>
      </c>
    </row>
    <row r="161" spans="2:65" s="14" customFormat="1" ht="11.25">
      <c r="B161" s="162"/>
      <c r="D161" s="143" t="s">
        <v>236</v>
      </c>
      <c r="E161" s="163" t="s">
        <v>21</v>
      </c>
      <c r="F161" s="164" t="s">
        <v>255</v>
      </c>
      <c r="H161" s="165">
        <v>27.4</v>
      </c>
      <c r="I161" s="166"/>
      <c r="L161" s="162"/>
      <c r="M161" s="167"/>
      <c r="T161" s="168"/>
      <c r="AT161" s="163" t="s">
        <v>236</v>
      </c>
      <c r="AU161" s="163" t="s">
        <v>87</v>
      </c>
      <c r="AV161" s="14" t="s">
        <v>230</v>
      </c>
      <c r="AW161" s="14" t="s">
        <v>38</v>
      </c>
      <c r="AX161" s="14" t="s">
        <v>85</v>
      </c>
      <c r="AY161" s="163" t="s">
        <v>223</v>
      </c>
    </row>
    <row r="162" spans="2:65" s="1" customFormat="1" ht="16.5" customHeight="1">
      <c r="B162" s="33"/>
      <c r="C162" s="130" t="s">
        <v>313</v>
      </c>
      <c r="D162" s="130" t="s">
        <v>225</v>
      </c>
      <c r="E162" s="131" t="s">
        <v>314</v>
      </c>
      <c r="F162" s="132" t="s">
        <v>315</v>
      </c>
      <c r="G162" s="133" t="s">
        <v>93</v>
      </c>
      <c r="H162" s="134">
        <v>1706.396</v>
      </c>
      <c r="I162" s="135"/>
      <c r="J162" s="136">
        <f>ROUND(I162*H162,2)</f>
        <v>0</v>
      </c>
      <c r="K162" s="132" t="s">
        <v>229</v>
      </c>
      <c r="L162" s="33"/>
      <c r="M162" s="137" t="s">
        <v>21</v>
      </c>
      <c r="N162" s="138" t="s">
        <v>48</v>
      </c>
      <c r="P162" s="139">
        <f>O162*H162</f>
        <v>0</v>
      </c>
      <c r="Q162" s="139">
        <v>1.4999999999999999E-4</v>
      </c>
      <c r="R162" s="139">
        <f>Q162*H162</f>
        <v>0.25595939999999995</v>
      </c>
      <c r="S162" s="139">
        <v>0</v>
      </c>
      <c r="T162" s="140">
        <f>S162*H162</f>
        <v>0</v>
      </c>
      <c r="AR162" s="141" t="s">
        <v>230</v>
      </c>
      <c r="AT162" s="141" t="s">
        <v>225</v>
      </c>
      <c r="AU162" s="141" t="s">
        <v>87</v>
      </c>
      <c r="AY162" s="18" t="s">
        <v>223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8" t="s">
        <v>85</v>
      </c>
      <c r="BK162" s="142">
        <f>ROUND(I162*H162,2)</f>
        <v>0</v>
      </c>
      <c r="BL162" s="18" t="s">
        <v>230</v>
      </c>
      <c r="BM162" s="141" t="s">
        <v>316</v>
      </c>
    </row>
    <row r="163" spans="2:65" s="1" customFormat="1" ht="11.25">
      <c r="B163" s="33"/>
      <c r="D163" s="143" t="s">
        <v>232</v>
      </c>
      <c r="F163" s="144" t="s">
        <v>317</v>
      </c>
      <c r="I163" s="145"/>
      <c r="L163" s="33"/>
      <c r="M163" s="146"/>
      <c r="T163" s="54"/>
      <c r="AT163" s="18" t="s">
        <v>232</v>
      </c>
      <c r="AU163" s="18" t="s">
        <v>87</v>
      </c>
    </row>
    <row r="164" spans="2:65" s="1" customFormat="1" ht="11.25">
      <c r="B164" s="33"/>
      <c r="D164" s="147" t="s">
        <v>234</v>
      </c>
      <c r="F164" s="148" t="s">
        <v>318</v>
      </c>
      <c r="I164" s="145"/>
      <c r="L164" s="33"/>
      <c r="M164" s="146"/>
      <c r="T164" s="54"/>
      <c r="AT164" s="18" t="s">
        <v>234</v>
      </c>
      <c r="AU164" s="18" t="s">
        <v>87</v>
      </c>
    </row>
    <row r="165" spans="2:65" s="13" customFormat="1" ht="11.25">
      <c r="B165" s="156"/>
      <c r="D165" s="143" t="s">
        <v>236</v>
      </c>
      <c r="E165" s="157" t="s">
        <v>21</v>
      </c>
      <c r="F165" s="158" t="s">
        <v>319</v>
      </c>
      <c r="H165" s="157" t="s">
        <v>21</v>
      </c>
      <c r="I165" s="159"/>
      <c r="L165" s="156"/>
      <c r="M165" s="160"/>
      <c r="T165" s="161"/>
      <c r="AT165" s="157" t="s">
        <v>236</v>
      </c>
      <c r="AU165" s="157" t="s">
        <v>87</v>
      </c>
      <c r="AV165" s="13" t="s">
        <v>85</v>
      </c>
      <c r="AW165" s="13" t="s">
        <v>38</v>
      </c>
      <c r="AX165" s="13" t="s">
        <v>77</v>
      </c>
      <c r="AY165" s="157" t="s">
        <v>223</v>
      </c>
    </row>
    <row r="166" spans="2:65" s="13" customFormat="1" ht="11.25">
      <c r="B166" s="156"/>
      <c r="D166" s="143" t="s">
        <v>236</v>
      </c>
      <c r="E166" s="157" t="s">
        <v>21</v>
      </c>
      <c r="F166" s="158" t="s">
        <v>320</v>
      </c>
      <c r="H166" s="157" t="s">
        <v>21</v>
      </c>
      <c r="I166" s="159"/>
      <c r="L166" s="156"/>
      <c r="M166" s="160"/>
      <c r="T166" s="161"/>
      <c r="AT166" s="157" t="s">
        <v>236</v>
      </c>
      <c r="AU166" s="157" t="s">
        <v>87</v>
      </c>
      <c r="AV166" s="13" t="s">
        <v>85</v>
      </c>
      <c r="AW166" s="13" t="s">
        <v>38</v>
      </c>
      <c r="AX166" s="13" t="s">
        <v>77</v>
      </c>
      <c r="AY166" s="157" t="s">
        <v>223</v>
      </c>
    </row>
    <row r="167" spans="2:65" s="12" customFormat="1" ht="11.25">
      <c r="B167" s="149"/>
      <c r="D167" s="143" t="s">
        <v>236</v>
      </c>
      <c r="E167" s="150" t="s">
        <v>21</v>
      </c>
      <c r="F167" s="151" t="s">
        <v>321</v>
      </c>
      <c r="H167" s="152">
        <v>130.464</v>
      </c>
      <c r="I167" s="153"/>
      <c r="L167" s="149"/>
      <c r="M167" s="154"/>
      <c r="T167" s="155"/>
      <c r="AT167" s="150" t="s">
        <v>236</v>
      </c>
      <c r="AU167" s="150" t="s">
        <v>87</v>
      </c>
      <c r="AV167" s="12" t="s">
        <v>87</v>
      </c>
      <c r="AW167" s="12" t="s">
        <v>38</v>
      </c>
      <c r="AX167" s="12" t="s">
        <v>77</v>
      </c>
      <c r="AY167" s="150" t="s">
        <v>223</v>
      </c>
    </row>
    <row r="168" spans="2:65" s="13" customFormat="1" ht="11.25">
      <c r="B168" s="156"/>
      <c r="D168" s="143" t="s">
        <v>236</v>
      </c>
      <c r="E168" s="157" t="s">
        <v>21</v>
      </c>
      <c r="F168" s="158" t="s">
        <v>297</v>
      </c>
      <c r="H168" s="157" t="s">
        <v>21</v>
      </c>
      <c r="I168" s="159"/>
      <c r="L168" s="156"/>
      <c r="M168" s="160"/>
      <c r="T168" s="161"/>
      <c r="AT168" s="157" t="s">
        <v>236</v>
      </c>
      <c r="AU168" s="157" t="s">
        <v>87</v>
      </c>
      <c r="AV168" s="13" t="s">
        <v>85</v>
      </c>
      <c r="AW168" s="13" t="s">
        <v>38</v>
      </c>
      <c r="AX168" s="13" t="s">
        <v>77</v>
      </c>
      <c r="AY168" s="157" t="s">
        <v>223</v>
      </c>
    </row>
    <row r="169" spans="2:65" s="13" customFormat="1" ht="11.25">
      <c r="B169" s="156"/>
      <c r="D169" s="143" t="s">
        <v>236</v>
      </c>
      <c r="E169" s="157" t="s">
        <v>21</v>
      </c>
      <c r="F169" s="158" t="s">
        <v>320</v>
      </c>
      <c r="H169" s="157" t="s">
        <v>21</v>
      </c>
      <c r="I169" s="159"/>
      <c r="L169" s="156"/>
      <c r="M169" s="160"/>
      <c r="T169" s="161"/>
      <c r="AT169" s="157" t="s">
        <v>236</v>
      </c>
      <c r="AU169" s="157" t="s">
        <v>87</v>
      </c>
      <c r="AV169" s="13" t="s">
        <v>85</v>
      </c>
      <c r="AW169" s="13" t="s">
        <v>38</v>
      </c>
      <c r="AX169" s="13" t="s">
        <v>77</v>
      </c>
      <c r="AY169" s="157" t="s">
        <v>223</v>
      </c>
    </row>
    <row r="170" spans="2:65" s="12" customFormat="1" ht="11.25">
      <c r="B170" s="149"/>
      <c r="D170" s="143" t="s">
        <v>236</v>
      </c>
      <c r="E170" s="150" t="s">
        <v>21</v>
      </c>
      <c r="F170" s="151" t="s">
        <v>322</v>
      </c>
      <c r="H170" s="152">
        <v>14.496</v>
      </c>
      <c r="I170" s="153"/>
      <c r="L170" s="149"/>
      <c r="M170" s="154"/>
      <c r="T170" s="155"/>
      <c r="AT170" s="150" t="s">
        <v>236</v>
      </c>
      <c r="AU170" s="150" t="s">
        <v>87</v>
      </c>
      <c r="AV170" s="12" t="s">
        <v>87</v>
      </c>
      <c r="AW170" s="12" t="s">
        <v>38</v>
      </c>
      <c r="AX170" s="12" t="s">
        <v>77</v>
      </c>
      <c r="AY170" s="150" t="s">
        <v>223</v>
      </c>
    </row>
    <row r="171" spans="2:65" s="12" customFormat="1" ht="11.25">
      <c r="B171" s="149"/>
      <c r="D171" s="143" t="s">
        <v>236</v>
      </c>
      <c r="E171" s="150" t="s">
        <v>21</v>
      </c>
      <c r="F171" s="151" t="s">
        <v>323</v>
      </c>
      <c r="H171" s="152">
        <v>32.616</v>
      </c>
      <c r="I171" s="153"/>
      <c r="L171" s="149"/>
      <c r="M171" s="154"/>
      <c r="T171" s="155"/>
      <c r="AT171" s="150" t="s">
        <v>236</v>
      </c>
      <c r="AU171" s="150" t="s">
        <v>87</v>
      </c>
      <c r="AV171" s="12" t="s">
        <v>87</v>
      </c>
      <c r="AW171" s="12" t="s">
        <v>38</v>
      </c>
      <c r="AX171" s="12" t="s">
        <v>77</v>
      </c>
      <c r="AY171" s="150" t="s">
        <v>223</v>
      </c>
    </row>
    <row r="172" spans="2:65" s="12" customFormat="1" ht="11.25">
      <c r="B172" s="149"/>
      <c r="D172" s="143" t="s">
        <v>236</v>
      </c>
      <c r="E172" s="150" t="s">
        <v>21</v>
      </c>
      <c r="F172" s="151" t="s">
        <v>324</v>
      </c>
      <c r="H172" s="152">
        <v>153.6</v>
      </c>
      <c r="I172" s="153"/>
      <c r="L172" s="149"/>
      <c r="M172" s="154"/>
      <c r="T172" s="155"/>
      <c r="AT172" s="150" t="s">
        <v>236</v>
      </c>
      <c r="AU172" s="150" t="s">
        <v>87</v>
      </c>
      <c r="AV172" s="12" t="s">
        <v>87</v>
      </c>
      <c r="AW172" s="12" t="s">
        <v>38</v>
      </c>
      <c r="AX172" s="12" t="s">
        <v>77</v>
      </c>
      <c r="AY172" s="150" t="s">
        <v>223</v>
      </c>
    </row>
    <row r="173" spans="2:65" s="15" customFormat="1" ht="11.25">
      <c r="B173" s="170"/>
      <c r="D173" s="143" t="s">
        <v>236</v>
      </c>
      <c r="E173" s="171" t="s">
        <v>163</v>
      </c>
      <c r="F173" s="172" t="s">
        <v>325</v>
      </c>
      <c r="H173" s="173">
        <v>331.17599999999999</v>
      </c>
      <c r="I173" s="174"/>
      <c r="L173" s="170"/>
      <c r="M173" s="175"/>
      <c r="T173" s="176"/>
      <c r="AT173" s="171" t="s">
        <v>236</v>
      </c>
      <c r="AU173" s="171" t="s">
        <v>87</v>
      </c>
      <c r="AV173" s="15" t="s">
        <v>245</v>
      </c>
      <c r="AW173" s="15" t="s">
        <v>38</v>
      </c>
      <c r="AX173" s="15" t="s">
        <v>77</v>
      </c>
      <c r="AY173" s="171" t="s">
        <v>223</v>
      </c>
    </row>
    <row r="174" spans="2:65" s="13" customFormat="1" ht="11.25">
      <c r="B174" s="156"/>
      <c r="D174" s="143" t="s">
        <v>236</v>
      </c>
      <c r="E174" s="157" t="s">
        <v>21</v>
      </c>
      <c r="F174" s="158" t="s">
        <v>326</v>
      </c>
      <c r="H174" s="157" t="s">
        <v>21</v>
      </c>
      <c r="I174" s="159"/>
      <c r="L174" s="156"/>
      <c r="M174" s="160"/>
      <c r="T174" s="161"/>
      <c r="AT174" s="157" t="s">
        <v>236</v>
      </c>
      <c r="AU174" s="157" t="s">
        <v>87</v>
      </c>
      <c r="AV174" s="13" t="s">
        <v>85</v>
      </c>
      <c r="AW174" s="13" t="s">
        <v>38</v>
      </c>
      <c r="AX174" s="13" t="s">
        <v>77</v>
      </c>
      <c r="AY174" s="157" t="s">
        <v>223</v>
      </c>
    </row>
    <row r="175" spans="2:65" s="12" customFormat="1" ht="11.25">
      <c r="B175" s="149"/>
      <c r="D175" s="143" t="s">
        <v>236</v>
      </c>
      <c r="E175" s="150" t="s">
        <v>21</v>
      </c>
      <c r="F175" s="151" t="s">
        <v>327</v>
      </c>
      <c r="H175" s="152">
        <v>249.66</v>
      </c>
      <c r="I175" s="153"/>
      <c r="L175" s="149"/>
      <c r="M175" s="154"/>
      <c r="T175" s="155"/>
      <c r="AT175" s="150" t="s">
        <v>236</v>
      </c>
      <c r="AU175" s="150" t="s">
        <v>87</v>
      </c>
      <c r="AV175" s="12" t="s">
        <v>87</v>
      </c>
      <c r="AW175" s="12" t="s">
        <v>38</v>
      </c>
      <c r="AX175" s="12" t="s">
        <v>77</v>
      </c>
      <c r="AY175" s="150" t="s">
        <v>223</v>
      </c>
    </row>
    <row r="176" spans="2:65" s="12" customFormat="1" ht="11.25">
      <c r="B176" s="149"/>
      <c r="D176" s="143" t="s">
        <v>236</v>
      </c>
      <c r="E176" s="150" t="s">
        <v>21</v>
      </c>
      <c r="F176" s="151" t="s">
        <v>328</v>
      </c>
      <c r="H176" s="152">
        <v>1003.16</v>
      </c>
      <c r="I176" s="153"/>
      <c r="L176" s="149"/>
      <c r="M176" s="154"/>
      <c r="T176" s="155"/>
      <c r="AT176" s="150" t="s">
        <v>236</v>
      </c>
      <c r="AU176" s="150" t="s">
        <v>87</v>
      </c>
      <c r="AV176" s="12" t="s">
        <v>87</v>
      </c>
      <c r="AW176" s="12" t="s">
        <v>38</v>
      </c>
      <c r="AX176" s="12" t="s">
        <v>77</v>
      </c>
      <c r="AY176" s="150" t="s">
        <v>223</v>
      </c>
    </row>
    <row r="177" spans="2:65" s="13" customFormat="1" ht="11.25">
      <c r="B177" s="156"/>
      <c r="D177" s="143" t="s">
        <v>236</v>
      </c>
      <c r="E177" s="157" t="s">
        <v>21</v>
      </c>
      <c r="F177" s="158" t="s">
        <v>297</v>
      </c>
      <c r="H177" s="157" t="s">
        <v>21</v>
      </c>
      <c r="I177" s="159"/>
      <c r="L177" s="156"/>
      <c r="M177" s="160"/>
      <c r="T177" s="161"/>
      <c r="AT177" s="157" t="s">
        <v>236</v>
      </c>
      <c r="AU177" s="157" t="s">
        <v>87</v>
      </c>
      <c r="AV177" s="13" t="s">
        <v>85</v>
      </c>
      <c r="AW177" s="13" t="s">
        <v>38</v>
      </c>
      <c r="AX177" s="13" t="s">
        <v>77</v>
      </c>
      <c r="AY177" s="157" t="s">
        <v>223</v>
      </c>
    </row>
    <row r="178" spans="2:65" s="12" customFormat="1" ht="11.25">
      <c r="B178" s="149"/>
      <c r="D178" s="143" t="s">
        <v>236</v>
      </c>
      <c r="E178" s="150" t="s">
        <v>21</v>
      </c>
      <c r="F178" s="151" t="s">
        <v>329</v>
      </c>
      <c r="H178" s="152">
        <v>122.4</v>
      </c>
      <c r="I178" s="153"/>
      <c r="L178" s="149"/>
      <c r="M178" s="154"/>
      <c r="T178" s="155"/>
      <c r="AT178" s="150" t="s">
        <v>236</v>
      </c>
      <c r="AU178" s="150" t="s">
        <v>87</v>
      </c>
      <c r="AV178" s="12" t="s">
        <v>87</v>
      </c>
      <c r="AW178" s="12" t="s">
        <v>38</v>
      </c>
      <c r="AX178" s="12" t="s">
        <v>77</v>
      </c>
      <c r="AY178" s="150" t="s">
        <v>223</v>
      </c>
    </row>
    <row r="179" spans="2:65" s="15" customFormat="1" ht="11.25">
      <c r="B179" s="170"/>
      <c r="D179" s="143" t="s">
        <v>236</v>
      </c>
      <c r="E179" s="171" t="s">
        <v>166</v>
      </c>
      <c r="F179" s="172" t="s">
        <v>325</v>
      </c>
      <c r="H179" s="173">
        <v>1375.22</v>
      </c>
      <c r="I179" s="174"/>
      <c r="L179" s="170"/>
      <c r="M179" s="175"/>
      <c r="T179" s="176"/>
      <c r="AT179" s="171" t="s">
        <v>236</v>
      </c>
      <c r="AU179" s="171" t="s">
        <v>87</v>
      </c>
      <c r="AV179" s="15" t="s">
        <v>245</v>
      </c>
      <c r="AW179" s="15" t="s">
        <v>38</v>
      </c>
      <c r="AX179" s="15" t="s">
        <v>77</v>
      </c>
      <c r="AY179" s="171" t="s">
        <v>223</v>
      </c>
    </row>
    <row r="180" spans="2:65" s="14" customFormat="1" ht="11.25">
      <c r="B180" s="162"/>
      <c r="D180" s="143" t="s">
        <v>236</v>
      </c>
      <c r="E180" s="163" t="s">
        <v>21</v>
      </c>
      <c r="F180" s="164" t="s">
        <v>255</v>
      </c>
      <c r="H180" s="165">
        <v>1706.396</v>
      </c>
      <c r="I180" s="166"/>
      <c r="L180" s="162"/>
      <c r="M180" s="167"/>
      <c r="T180" s="168"/>
      <c r="AT180" s="163" t="s">
        <v>236</v>
      </c>
      <c r="AU180" s="163" t="s">
        <v>87</v>
      </c>
      <c r="AV180" s="14" t="s">
        <v>230</v>
      </c>
      <c r="AW180" s="14" t="s">
        <v>38</v>
      </c>
      <c r="AX180" s="14" t="s">
        <v>85</v>
      </c>
      <c r="AY180" s="163" t="s">
        <v>223</v>
      </c>
    </row>
    <row r="181" spans="2:65" s="1" customFormat="1" ht="16.5" customHeight="1">
      <c r="B181" s="33"/>
      <c r="C181" s="130" t="s">
        <v>330</v>
      </c>
      <c r="D181" s="130" t="s">
        <v>225</v>
      </c>
      <c r="E181" s="131" t="s">
        <v>331</v>
      </c>
      <c r="F181" s="132" t="s">
        <v>332</v>
      </c>
      <c r="G181" s="133" t="s">
        <v>93</v>
      </c>
      <c r="H181" s="134">
        <v>1541.5709999999999</v>
      </c>
      <c r="I181" s="135"/>
      <c r="J181" s="136">
        <f>ROUND(I181*H181,2)</f>
        <v>0</v>
      </c>
      <c r="K181" s="132" t="s">
        <v>229</v>
      </c>
      <c r="L181" s="33"/>
      <c r="M181" s="137" t="s">
        <v>21</v>
      </c>
      <c r="N181" s="138" t="s">
        <v>48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230</v>
      </c>
      <c r="AT181" s="141" t="s">
        <v>225</v>
      </c>
      <c r="AU181" s="141" t="s">
        <v>87</v>
      </c>
      <c r="AY181" s="18" t="s">
        <v>223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8" t="s">
        <v>85</v>
      </c>
      <c r="BK181" s="142">
        <f>ROUND(I181*H181,2)</f>
        <v>0</v>
      </c>
      <c r="BL181" s="18" t="s">
        <v>230</v>
      </c>
      <c r="BM181" s="141" t="s">
        <v>333</v>
      </c>
    </row>
    <row r="182" spans="2:65" s="1" customFormat="1" ht="11.25">
      <c r="B182" s="33"/>
      <c r="D182" s="143" t="s">
        <v>232</v>
      </c>
      <c r="F182" s="144" t="s">
        <v>334</v>
      </c>
      <c r="I182" s="145"/>
      <c r="L182" s="33"/>
      <c r="M182" s="146"/>
      <c r="T182" s="54"/>
      <c r="AT182" s="18" t="s">
        <v>232</v>
      </c>
      <c r="AU182" s="18" t="s">
        <v>87</v>
      </c>
    </row>
    <row r="183" spans="2:65" s="1" customFormat="1" ht="11.25">
      <c r="B183" s="33"/>
      <c r="D183" s="147" t="s">
        <v>234</v>
      </c>
      <c r="F183" s="148" t="s">
        <v>335</v>
      </c>
      <c r="I183" s="145"/>
      <c r="L183" s="33"/>
      <c r="M183" s="146"/>
      <c r="T183" s="54"/>
      <c r="AT183" s="18" t="s">
        <v>234</v>
      </c>
      <c r="AU183" s="18" t="s">
        <v>87</v>
      </c>
    </row>
    <row r="184" spans="2:65" s="13" customFormat="1" ht="11.25">
      <c r="B184" s="156"/>
      <c r="D184" s="143" t="s">
        <v>236</v>
      </c>
      <c r="E184" s="157" t="s">
        <v>21</v>
      </c>
      <c r="F184" s="158" t="s">
        <v>319</v>
      </c>
      <c r="H184" s="157" t="s">
        <v>21</v>
      </c>
      <c r="I184" s="159"/>
      <c r="L184" s="156"/>
      <c r="M184" s="160"/>
      <c r="T184" s="161"/>
      <c r="AT184" s="157" t="s">
        <v>236</v>
      </c>
      <c r="AU184" s="157" t="s">
        <v>87</v>
      </c>
      <c r="AV184" s="13" t="s">
        <v>85</v>
      </c>
      <c r="AW184" s="13" t="s">
        <v>38</v>
      </c>
      <c r="AX184" s="13" t="s">
        <v>77</v>
      </c>
      <c r="AY184" s="157" t="s">
        <v>223</v>
      </c>
    </row>
    <row r="185" spans="2:65" s="13" customFormat="1" ht="11.25">
      <c r="B185" s="156"/>
      <c r="D185" s="143" t="s">
        <v>236</v>
      </c>
      <c r="E185" s="157" t="s">
        <v>21</v>
      </c>
      <c r="F185" s="158" t="s">
        <v>320</v>
      </c>
      <c r="H185" s="157" t="s">
        <v>21</v>
      </c>
      <c r="I185" s="159"/>
      <c r="L185" s="156"/>
      <c r="M185" s="160"/>
      <c r="T185" s="161"/>
      <c r="AT185" s="157" t="s">
        <v>236</v>
      </c>
      <c r="AU185" s="157" t="s">
        <v>87</v>
      </c>
      <c r="AV185" s="13" t="s">
        <v>85</v>
      </c>
      <c r="AW185" s="13" t="s">
        <v>38</v>
      </c>
      <c r="AX185" s="13" t="s">
        <v>77</v>
      </c>
      <c r="AY185" s="157" t="s">
        <v>223</v>
      </c>
    </row>
    <row r="186" spans="2:65" s="12" customFormat="1" ht="11.25">
      <c r="B186" s="149"/>
      <c r="D186" s="143" t="s">
        <v>236</v>
      </c>
      <c r="E186" s="150" t="s">
        <v>21</v>
      </c>
      <c r="F186" s="151" t="s">
        <v>336</v>
      </c>
      <c r="H186" s="152">
        <v>104.91500000000001</v>
      </c>
      <c r="I186" s="153"/>
      <c r="L186" s="149"/>
      <c r="M186" s="154"/>
      <c r="T186" s="155"/>
      <c r="AT186" s="150" t="s">
        <v>236</v>
      </c>
      <c r="AU186" s="150" t="s">
        <v>87</v>
      </c>
      <c r="AV186" s="12" t="s">
        <v>87</v>
      </c>
      <c r="AW186" s="12" t="s">
        <v>38</v>
      </c>
      <c r="AX186" s="12" t="s">
        <v>77</v>
      </c>
      <c r="AY186" s="150" t="s">
        <v>223</v>
      </c>
    </row>
    <row r="187" spans="2:65" s="13" customFormat="1" ht="11.25">
      <c r="B187" s="156"/>
      <c r="D187" s="143" t="s">
        <v>236</v>
      </c>
      <c r="E187" s="157" t="s">
        <v>21</v>
      </c>
      <c r="F187" s="158" t="s">
        <v>297</v>
      </c>
      <c r="H187" s="157" t="s">
        <v>21</v>
      </c>
      <c r="I187" s="159"/>
      <c r="L187" s="156"/>
      <c r="M187" s="160"/>
      <c r="T187" s="161"/>
      <c r="AT187" s="157" t="s">
        <v>236</v>
      </c>
      <c r="AU187" s="157" t="s">
        <v>87</v>
      </c>
      <c r="AV187" s="13" t="s">
        <v>85</v>
      </c>
      <c r="AW187" s="13" t="s">
        <v>38</v>
      </c>
      <c r="AX187" s="13" t="s">
        <v>77</v>
      </c>
      <c r="AY187" s="157" t="s">
        <v>223</v>
      </c>
    </row>
    <row r="188" spans="2:65" s="13" customFormat="1" ht="11.25">
      <c r="B188" s="156"/>
      <c r="D188" s="143" t="s">
        <v>236</v>
      </c>
      <c r="E188" s="157" t="s">
        <v>21</v>
      </c>
      <c r="F188" s="158" t="s">
        <v>320</v>
      </c>
      <c r="H188" s="157" t="s">
        <v>21</v>
      </c>
      <c r="I188" s="159"/>
      <c r="L188" s="156"/>
      <c r="M188" s="160"/>
      <c r="T188" s="161"/>
      <c r="AT188" s="157" t="s">
        <v>236</v>
      </c>
      <c r="AU188" s="157" t="s">
        <v>87</v>
      </c>
      <c r="AV188" s="13" t="s">
        <v>85</v>
      </c>
      <c r="AW188" s="13" t="s">
        <v>38</v>
      </c>
      <c r="AX188" s="13" t="s">
        <v>77</v>
      </c>
      <c r="AY188" s="157" t="s">
        <v>223</v>
      </c>
    </row>
    <row r="189" spans="2:65" s="12" customFormat="1" ht="11.25">
      <c r="B189" s="149"/>
      <c r="D189" s="143" t="s">
        <v>236</v>
      </c>
      <c r="E189" s="150" t="s">
        <v>21</v>
      </c>
      <c r="F189" s="151" t="s">
        <v>337</v>
      </c>
      <c r="H189" s="152">
        <v>12.14</v>
      </c>
      <c r="I189" s="153"/>
      <c r="L189" s="149"/>
      <c r="M189" s="154"/>
      <c r="T189" s="155"/>
      <c r="AT189" s="150" t="s">
        <v>236</v>
      </c>
      <c r="AU189" s="150" t="s">
        <v>87</v>
      </c>
      <c r="AV189" s="12" t="s">
        <v>87</v>
      </c>
      <c r="AW189" s="12" t="s">
        <v>38</v>
      </c>
      <c r="AX189" s="12" t="s">
        <v>77</v>
      </c>
      <c r="AY189" s="150" t="s">
        <v>223</v>
      </c>
    </row>
    <row r="190" spans="2:65" s="12" customFormat="1" ht="11.25">
      <c r="B190" s="149"/>
      <c r="D190" s="143" t="s">
        <v>236</v>
      </c>
      <c r="E190" s="150" t="s">
        <v>21</v>
      </c>
      <c r="F190" s="151" t="s">
        <v>323</v>
      </c>
      <c r="H190" s="152">
        <v>32.616</v>
      </c>
      <c r="I190" s="153"/>
      <c r="L190" s="149"/>
      <c r="M190" s="154"/>
      <c r="T190" s="155"/>
      <c r="AT190" s="150" t="s">
        <v>236</v>
      </c>
      <c r="AU190" s="150" t="s">
        <v>87</v>
      </c>
      <c r="AV190" s="12" t="s">
        <v>87</v>
      </c>
      <c r="AW190" s="12" t="s">
        <v>38</v>
      </c>
      <c r="AX190" s="12" t="s">
        <v>77</v>
      </c>
      <c r="AY190" s="150" t="s">
        <v>223</v>
      </c>
    </row>
    <row r="191" spans="2:65" s="12" customFormat="1" ht="11.25">
      <c r="B191" s="149"/>
      <c r="D191" s="143" t="s">
        <v>236</v>
      </c>
      <c r="E191" s="150" t="s">
        <v>21</v>
      </c>
      <c r="F191" s="151" t="s">
        <v>338</v>
      </c>
      <c r="H191" s="152">
        <v>113.28</v>
      </c>
      <c r="I191" s="153"/>
      <c r="L191" s="149"/>
      <c r="M191" s="154"/>
      <c r="T191" s="155"/>
      <c r="AT191" s="150" t="s">
        <v>236</v>
      </c>
      <c r="AU191" s="150" t="s">
        <v>87</v>
      </c>
      <c r="AV191" s="12" t="s">
        <v>87</v>
      </c>
      <c r="AW191" s="12" t="s">
        <v>38</v>
      </c>
      <c r="AX191" s="12" t="s">
        <v>77</v>
      </c>
      <c r="AY191" s="150" t="s">
        <v>223</v>
      </c>
    </row>
    <row r="192" spans="2:65" s="15" customFormat="1" ht="11.25">
      <c r="B192" s="170"/>
      <c r="D192" s="143" t="s">
        <v>236</v>
      </c>
      <c r="E192" s="171" t="s">
        <v>21</v>
      </c>
      <c r="F192" s="172" t="s">
        <v>325</v>
      </c>
      <c r="H192" s="173">
        <v>262.95100000000002</v>
      </c>
      <c r="I192" s="174"/>
      <c r="L192" s="170"/>
      <c r="M192" s="175"/>
      <c r="T192" s="176"/>
      <c r="AT192" s="171" t="s">
        <v>236</v>
      </c>
      <c r="AU192" s="171" t="s">
        <v>87</v>
      </c>
      <c r="AV192" s="15" t="s">
        <v>245</v>
      </c>
      <c r="AW192" s="15" t="s">
        <v>38</v>
      </c>
      <c r="AX192" s="15" t="s">
        <v>77</v>
      </c>
      <c r="AY192" s="171" t="s">
        <v>223</v>
      </c>
    </row>
    <row r="193" spans="2:65" s="13" customFormat="1" ht="11.25">
      <c r="B193" s="156"/>
      <c r="D193" s="143" t="s">
        <v>236</v>
      </c>
      <c r="E193" s="157" t="s">
        <v>21</v>
      </c>
      <c r="F193" s="158" t="s">
        <v>326</v>
      </c>
      <c r="H193" s="157" t="s">
        <v>21</v>
      </c>
      <c r="I193" s="159"/>
      <c r="L193" s="156"/>
      <c r="M193" s="160"/>
      <c r="T193" s="161"/>
      <c r="AT193" s="157" t="s">
        <v>236</v>
      </c>
      <c r="AU193" s="157" t="s">
        <v>87</v>
      </c>
      <c r="AV193" s="13" t="s">
        <v>85</v>
      </c>
      <c r="AW193" s="13" t="s">
        <v>38</v>
      </c>
      <c r="AX193" s="13" t="s">
        <v>77</v>
      </c>
      <c r="AY193" s="157" t="s">
        <v>223</v>
      </c>
    </row>
    <row r="194" spans="2:65" s="12" customFormat="1" ht="11.25">
      <c r="B194" s="149"/>
      <c r="D194" s="143" t="s">
        <v>236</v>
      </c>
      <c r="E194" s="150" t="s">
        <v>21</v>
      </c>
      <c r="F194" s="151" t="s">
        <v>339</v>
      </c>
      <c r="H194" s="152">
        <v>82.1</v>
      </c>
      <c r="I194" s="153"/>
      <c r="L194" s="149"/>
      <c r="M194" s="154"/>
      <c r="T194" s="155"/>
      <c r="AT194" s="150" t="s">
        <v>236</v>
      </c>
      <c r="AU194" s="150" t="s">
        <v>87</v>
      </c>
      <c r="AV194" s="12" t="s">
        <v>87</v>
      </c>
      <c r="AW194" s="12" t="s">
        <v>38</v>
      </c>
      <c r="AX194" s="12" t="s">
        <v>77</v>
      </c>
      <c r="AY194" s="150" t="s">
        <v>223</v>
      </c>
    </row>
    <row r="195" spans="2:65" s="12" customFormat="1" ht="11.25">
      <c r="B195" s="149"/>
      <c r="D195" s="143" t="s">
        <v>236</v>
      </c>
      <c r="E195" s="150" t="s">
        <v>21</v>
      </c>
      <c r="F195" s="151" t="s">
        <v>340</v>
      </c>
      <c r="H195" s="152">
        <v>135.44999999999999</v>
      </c>
      <c r="I195" s="153"/>
      <c r="L195" s="149"/>
      <c r="M195" s="154"/>
      <c r="T195" s="155"/>
      <c r="AT195" s="150" t="s">
        <v>236</v>
      </c>
      <c r="AU195" s="150" t="s">
        <v>87</v>
      </c>
      <c r="AV195" s="12" t="s">
        <v>87</v>
      </c>
      <c r="AW195" s="12" t="s">
        <v>38</v>
      </c>
      <c r="AX195" s="12" t="s">
        <v>77</v>
      </c>
      <c r="AY195" s="150" t="s">
        <v>223</v>
      </c>
    </row>
    <row r="196" spans="2:65" s="12" customFormat="1" ht="11.25">
      <c r="B196" s="149"/>
      <c r="D196" s="143" t="s">
        <v>236</v>
      </c>
      <c r="E196" s="150" t="s">
        <v>21</v>
      </c>
      <c r="F196" s="151" t="s">
        <v>341</v>
      </c>
      <c r="H196" s="152">
        <v>970.8</v>
      </c>
      <c r="I196" s="153"/>
      <c r="L196" s="149"/>
      <c r="M196" s="154"/>
      <c r="T196" s="155"/>
      <c r="AT196" s="150" t="s">
        <v>236</v>
      </c>
      <c r="AU196" s="150" t="s">
        <v>87</v>
      </c>
      <c r="AV196" s="12" t="s">
        <v>87</v>
      </c>
      <c r="AW196" s="12" t="s">
        <v>38</v>
      </c>
      <c r="AX196" s="12" t="s">
        <v>77</v>
      </c>
      <c r="AY196" s="150" t="s">
        <v>223</v>
      </c>
    </row>
    <row r="197" spans="2:65" s="13" customFormat="1" ht="11.25">
      <c r="B197" s="156"/>
      <c r="D197" s="143" t="s">
        <v>236</v>
      </c>
      <c r="E197" s="157" t="s">
        <v>21</v>
      </c>
      <c r="F197" s="158" t="s">
        <v>297</v>
      </c>
      <c r="H197" s="157" t="s">
        <v>21</v>
      </c>
      <c r="I197" s="159"/>
      <c r="L197" s="156"/>
      <c r="M197" s="160"/>
      <c r="T197" s="161"/>
      <c r="AT197" s="157" t="s">
        <v>236</v>
      </c>
      <c r="AU197" s="157" t="s">
        <v>87</v>
      </c>
      <c r="AV197" s="13" t="s">
        <v>85</v>
      </c>
      <c r="AW197" s="13" t="s">
        <v>38</v>
      </c>
      <c r="AX197" s="13" t="s">
        <v>77</v>
      </c>
      <c r="AY197" s="157" t="s">
        <v>223</v>
      </c>
    </row>
    <row r="198" spans="2:65" s="12" customFormat="1" ht="11.25">
      <c r="B198" s="149"/>
      <c r="D198" s="143" t="s">
        <v>236</v>
      </c>
      <c r="E198" s="150" t="s">
        <v>21</v>
      </c>
      <c r="F198" s="151" t="s">
        <v>342</v>
      </c>
      <c r="H198" s="152">
        <v>90.27</v>
      </c>
      <c r="I198" s="153"/>
      <c r="L198" s="149"/>
      <c r="M198" s="154"/>
      <c r="T198" s="155"/>
      <c r="AT198" s="150" t="s">
        <v>236</v>
      </c>
      <c r="AU198" s="150" t="s">
        <v>87</v>
      </c>
      <c r="AV198" s="12" t="s">
        <v>87</v>
      </c>
      <c r="AW198" s="12" t="s">
        <v>38</v>
      </c>
      <c r="AX198" s="12" t="s">
        <v>77</v>
      </c>
      <c r="AY198" s="150" t="s">
        <v>223</v>
      </c>
    </row>
    <row r="199" spans="2:65" s="15" customFormat="1" ht="11.25">
      <c r="B199" s="170"/>
      <c r="D199" s="143" t="s">
        <v>236</v>
      </c>
      <c r="E199" s="171" t="s">
        <v>21</v>
      </c>
      <c r="F199" s="172" t="s">
        <v>325</v>
      </c>
      <c r="H199" s="173">
        <v>1278.6199999999999</v>
      </c>
      <c r="I199" s="174"/>
      <c r="L199" s="170"/>
      <c r="M199" s="175"/>
      <c r="T199" s="176"/>
      <c r="AT199" s="171" t="s">
        <v>236</v>
      </c>
      <c r="AU199" s="171" t="s">
        <v>87</v>
      </c>
      <c r="AV199" s="15" t="s">
        <v>245</v>
      </c>
      <c r="AW199" s="15" t="s">
        <v>38</v>
      </c>
      <c r="AX199" s="15" t="s">
        <v>77</v>
      </c>
      <c r="AY199" s="171" t="s">
        <v>223</v>
      </c>
    </row>
    <row r="200" spans="2:65" s="14" customFormat="1" ht="11.25">
      <c r="B200" s="162"/>
      <c r="D200" s="143" t="s">
        <v>236</v>
      </c>
      <c r="E200" s="163" t="s">
        <v>21</v>
      </c>
      <c r="F200" s="164" t="s">
        <v>255</v>
      </c>
      <c r="H200" s="165">
        <v>1541.5709999999999</v>
      </c>
      <c r="I200" s="166"/>
      <c r="L200" s="162"/>
      <c r="M200" s="167"/>
      <c r="T200" s="168"/>
      <c r="AT200" s="163" t="s">
        <v>236</v>
      </c>
      <c r="AU200" s="163" t="s">
        <v>87</v>
      </c>
      <c r="AV200" s="14" t="s">
        <v>230</v>
      </c>
      <c r="AW200" s="14" t="s">
        <v>38</v>
      </c>
      <c r="AX200" s="14" t="s">
        <v>85</v>
      </c>
      <c r="AY200" s="163" t="s">
        <v>223</v>
      </c>
    </row>
    <row r="201" spans="2:65" s="1" customFormat="1" ht="16.5" customHeight="1">
      <c r="B201" s="33"/>
      <c r="C201" s="177" t="s">
        <v>343</v>
      </c>
      <c r="D201" s="177" t="s">
        <v>344</v>
      </c>
      <c r="E201" s="178" t="s">
        <v>345</v>
      </c>
      <c r="F201" s="179" t="s">
        <v>346</v>
      </c>
      <c r="G201" s="180" t="s">
        <v>135</v>
      </c>
      <c r="H201" s="181">
        <v>169.84</v>
      </c>
      <c r="I201" s="182"/>
      <c r="J201" s="183">
        <f>ROUND(I201*H201,2)</f>
        <v>0</v>
      </c>
      <c r="K201" s="179" t="s">
        <v>21</v>
      </c>
      <c r="L201" s="184"/>
      <c r="M201" s="185" t="s">
        <v>21</v>
      </c>
      <c r="N201" s="186" t="s">
        <v>48</v>
      </c>
      <c r="P201" s="139">
        <f>O201*H201</f>
        <v>0</v>
      </c>
      <c r="Q201" s="139">
        <v>1</v>
      </c>
      <c r="R201" s="139">
        <f>Q201*H201</f>
        <v>169.84</v>
      </c>
      <c r="S201" s="139">
        <v>0</v>
      </c>
      <c r="T201" s="140">
        <f>S201*H201</f>
        <v>0</v>
      </c>
      <c r="AR201" s="141" t="s">
        <v>313</v>
      </c>
      <c r="AT201" s="141" t="s">
        <v>344</v>
      </c>
      <c r="AU201" s="141" t="s">
        <v>87</v>
      </c>
      <c r="AY201" s="18" t="s">
        <v>223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8" t="s">
        <v>85</v>
      </c>
      <c r="BK201" s="142">
        <f>ROUND(I201*H201,2)</f>
        <v>0</v>
      </c>
      <c r="BL201" s="18" t="s">
        <v>230</v>
      </c>
      <c r="BM201" s="141" t="s">
        <v>347</v>
      </c>
    </row>
    <row r="202" spans="2:65" s="1" customFormat="1" ht="11.25">
      <c r="B202" s="33"/>
      <c r="D202" s="143" t="s">
        <v>232</v>
      </c>
      <c r="F202" s="144" t="s">
        <v>346</v>
      </c>
      <c r="I202" s="145"/>
      <c r="L202" s="33"/>
      <c r="M202" s="146"/>
      <c r="T202" s="54"/>
      <c r="AT202" s="18" t="s">
        <v>232</v>
      </c>
      <c r="AU202" s="18" t="s">
        <v>87</v>
      </c>
    </row>
    <row r="203" spans="2:65" s="12" customFormat="1" ht="11.25">
      <c r="B203" s="149"/>
      <c r="D203" s="143" t="s">
        <v>236</v>
      </c>
      <c r="E203" s="150" t="s">
        <v>21</v>
      </c>
      <c r="F203" s="151" t="s">
        <v>348</v>
      </c>
      <c r="H203" s="152">
        <v>169.84</v>
      </c>
      <c r="I203" s="153"/>
      <c r="L203" s="149"/>
      <c r="M203" s="154"/>
      <c r="T203" s="155"/>
      <c r="AT203" s="150" t="s">
        <v>236</v>
      </c>
      <c r="AU203" s="150" t="s">
        <v>87</v>
      </c>
      <c r="AV203" s="12" t="s">
        <v>87</v>
      </c>
      <c r="AW203" s="12" t="s">
        <v>38</v>
      </c>
      <c r="AX203" s="12" t="s">
        <v>85</v>
      </c>
      <c r="AY203" s="150" t="s">
        <v>223</v>
      </c>
    </row>
    <row r="204" spans="2:65" s="1" customFormat="1" ht="16.5" customHeight="1">
      <c r="B204" s="33"/>
      <c r="C204" s="177" t="s">
        <v>349</v>
      </c>
      <c r="D204" s="177" t="s">
        <v>344</v>
      </c>
      <c r="E204" s="178" t="s">
        <v>350</v>
      </c>
      <c r="F204" s="179" t="s">
        <v>351</v>
      </c>
      <c r="G204" s="180" t="s">
        <v>135</v>
      </c>
      <c r="H204" s="181">
        <v>40.9</v>
      </c>
      <c r="I204" s="182"/>
      <c r="J204" s="183">
        <f>ROUND(I204*H204,2)</f>
        <v>0</v>
      </c>
      <c r="K204" s="179" t="s">
        <v>21</v>
      </c>
      <c r="L204" s="184"/>
      <c r="M204" s="185" t="s">
        <v>21</v>
      </c>
      <c r="N204" s="186" t="s">
        <v>48</v>
      </c>
      <c r="P204" s="139">
        <f>O204*H204</f>
        <v>0</v>
      </c>
      <c r="Q204" s="139">
        <v>1</v>
      </c>
      <c r="R204" s="139">
        <f>Q204*H204</f>
        <v>40.9</v>
      </c>
      <c r="S204" s="139">
        <v>0</v>
      </c>
      <c r="T204" s="140">
        <f>S204*H204</f>
        <v>0</v>
      </c>
      <c r="AR204" s="141" t="s">
        <v>313</v>
      </c>
      <c r="AT204" s="141" t="s">
        <v>344</v>
      </c>
      <c r="AU204" s="141" t="s">
        <v>87</v>
      </c>
      <c r="AY204" s="18" t="s">
        <v>223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8" t="s">
        <v>85</v>
      </c>
      <c r="BK204" s="142">
        <f>ROUND(I204*H204,2)</f>
        <v>0</v>
      </c>
      <c r="BL204" s="18" t="s">
        <v>230</v>
      </c>
      <c r="BM204" s="141" t="s">
        <v>352</v>
      </c>
    </row>
    <row r="205" spans="2:65" s="1" customFormat="1" ht="29.25">
      <c r="B205" s="33"/>
      <c r="D205" s="143" t="s">
        <v>232</v>
      </c>
      <c r="F205" s="144" t="s">
        <v>353</v>
      </c>
      <c r="I205" s="145"/>
      <c r="L205" s="33"/>
      <c r="M205" s="146"/>
      <c r="T205" s="54"/>
      <c r="AT205" s="18" t="s">
        <v>232</v>
      </c>
      <c r="AU205" s="18" t="s">
        <v>87</v>
      </c>
    </row>
    <row r="206" spans="2:65" s="12" customFormat="1" ht="11.25">
      <c r="B206" s="149"/>
      <c r="D206" s="143" t="s">
        <v>236</v>
      </c>
      <c r="E206" s="150" t="s">
        <v>21</v>
      </c>
      <c r="F206" s="151" t="s">
        <v>354</v>
      </c>
      <c r="H206" s="152">
        <v>40.9</v>
      </c>
      <c r="I206" s="153"/>
      <c r="L206" s="149"/>
      <c r="M206" s="154"/>
      <c r="T206" s="155"/>
      <c r="AT206" s="150" t="s">
        <v>236</v>
      </c>
      <c r="AU206" s="150" t="s">
        <v>87</v>
      </c>
      <c r="AV206" s="12" t="s">
        <v>87</v>
      </c>
      <c r="AW206" s="12" t="s">
        <v>38</v>
      </c>
      <c r="AX206" s="12" t="s">
        <v>85</v>
      </c>
      <c r="AY206" s="150" t="s">
        <v>223</v>
      </c>
    </row>
    <row r="207" spans="2:65" s="1" customFormat="1" ht="16.5" customHeight="1">
      <c r="B207" s="33"/>
      <c r="C207" s="130" t="s">
        <v>355</v>
      </c>
      <c r="D207" s="130" t="s">
        <v>225</v>
      </c>
      <c r="E207" s="131" t="s">
        <v>356</v>
      </c>
      <c r="F207" s="132" t="s">
        <v>357</v>
      </c>
      <c r="G207" s="133" t="s">
        <v>135</v>
      </c>
      <c r="H207" s="134">
        <v>9.0259999999999998</v>
      </c>
      <c r="I207" s="135"/>
      <c r="J207" s="136">
        <f>ROUND(I207*H207,2)</f>
        <v>0</v>
      </c>
      <c r="K207" s="132" t="s">
        <v>229</v>
      </c>
      <c r="L207" s="33"/>
      <c r="M207" s="137" t="s">
        <v>21</v>
      </c>
      <c r="N207" s="138" t="s">
        <v>48</v>
      </c>
      <c r="P207" s="139">
        <f>O207*H207</f>
        <v>0</v>
      </c>
      <c r="Q207" s="139">
        <v>2.0999999999999999E-3</v>
      </c>
      <c r="R207" s="139">
        <f>Q207*H207</f>
        <v>1.8954599999999999E-2</v>
      </c>
      <c r="S207" s="139">
        <v>0</v>
      </c>
      <c r="T207" s="140">
        <f>S207*H207</f>
        <v>0</v>
      </c>
      <c r="AR207" s="141" t="s">
        <v>230</v>
      </c>
      <c r="AT207" s="141" t="s">
        <v>225</v>
      </c>
      <c r="AU207" s="141" t="s">
        <v>87</v>
      </c>
      <c r="AY207" s="18" t="s">
        <v>223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8" t="s">
        <v>85</v>
      </c>
      <c r="BK207" s="142">
        <f>ROUND(I207*H207,2)</f>
        <v>0</v>
      </c>
      <c r="BL207" s="18" t="s">
        <v>230</v>
      </c>
      <c r="BM207" s="141" t="s">
        <v>358</v>
      </c>
    </row>
    <row r="208" spans="2:65" s="1" customFormat="1" ht="11.25">
      <c r="B208" s="33"/>
      <c r="D208" s="143" t="s">
        <v>232</v>
      </c>
      <c r="F208" s="144" t="s">
        <v>359</v>
      </c>
      <c r="I208" s="145"/>
      <c r="L208" s="33"/>
      <c r="M208" s="146"/>
      <c r="T208" s="54"/>
      <c r="AT208" s="18" t="s">
        <v>232</v>
      </c>
      <c r="AU208" s="18" t="s">
        <v>87</v>
      </c>
    </row>
    <row r="209" spans="2:65" s="1" customFormat="1" ht="11.25">
      <c r="B209" s="33"/>
      <c r="D209" s="147" t="s">
        <v>234</v>
      </c>
      <c r="F209" s="148" t="s">
        <v>360</v>
      </c>
      <c r="I209" s="145"/>
      <c r="L209" s="33"/>
      <c r="M209" s="146"/>
      <c r="T209" s="54"/>
      <c r="AT209" s="18" t="s">
        <v>234</v>
      </c>
      <c r="AU209" s="18" t="s">
        <v>87</v>
      </c>
    </row>
    <row r="210" spans="2:65" s="12" customFormat="1" ht="11.25">
      <c r="B210" s="149"/>
      <c r="D210" s="143" t="s">
        <v>236</v>
      </c>
      <c r="E210" s="150" t="s">
        <v>21</v>
      </c>
      <c r="F210" s="151" t="s">
        <v>361</v>
      </c>
      <c r="H210" s="152">
        <v>9.0259999999999998</v>
      </c>
      <c r="I210" s="153"/>
      <c r="L210" s="149"/>
      <c r="M210" s="154"/>
      <c r="T210" s="155"/>
      <c r="AT210" s="150" t="s">
        <v>236</v>
      </c>
      <c r="AU210" s="150" t="s">
        <v>87</v>
      </c>
      <c r="AV210" s="12" t="s">
        <v>87</v>
      </c>
      <c r="AW210" s="12" t="s">
        <v>38</v>
      </c>
      <c r="AX210" s="12" t="s">
        <v>85</v>
      </c>
      <c r="AY210" s="150" t="s">
        <v>223</v>
      </c>
    </row>
    <row r="211" spans="2:65" s="1" customFormat="1" ht="16.5" customHeight="1">
      <c r="B211" s="33"/>
      <c r="C211" s="130" t="s">
        <v>362</v>
      </c>
      <c r="D211" s="130" t="s">
        <v>225</v>
      </c>
      <c r="E211" s="131" t="s">
        <v>363</v>
      </c>
      <c r="F211" s="132" t="s">
        <v>364</v>
      </c>
      <c r="G211" s="133" t="s">
        <v>135</v>
      </c>
      <c r="H211" s="134">
        <v>9.0259999999999998</v>
      </c>
      <c r="I211" s="135"/>
      <c r="J211" s="136">
        <f>ROUND(I211*H211,2)</f>
        <v>0</v>
      </c>
      <c r="K211" s="132" t="s">
        <v>229</v>
      </c>
      <c r="L211" s="33"/>
      <c r="M211" s="137" t="s">
        <v>21</v>
      </c>
      <c r="N211" s="138" t="s">
        <v>48</v>
      </c>
      <c r="P211" s="139">
        <f>O211*H211</f>
        <v>0</v>
      </c>
      <c r="Q211" s="139">
        <v>5.77E-3</v>
      </c>
      <c r="R211" s="139">
        <f>Q211*H211</f>
        <v>5.2080019999999998E-2</v>
      </c>
      <c r="S211" s="139">
        <v>0</v>
      </c>
      <c r="T211" s="140">
        <f>S211*H211</f>
        <v>0</v>
      </c>
      <c r="AR211" s="141" t="s">
        <v>230</v>
      </c>
      <c r="AT211" s="141" t="s">
        <v>225</v>
      </c>
      <c r="AU211" s="141" t="s">
        <v>87</v>
      </c>
      <c r="AY211" s="18" t="s">
        <v>223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8" t="s">
        <v>85</v>
      </c>
      <c r="BK211" s="142">
        <f>ROUND(I211*H211,2)</f>
        <v>0</v>
      </c>
      <c r="BL211" s="18" t="s">
        <v>230</v>
      </c>
      <c r="BM211" s="141" t="s">
        <v>365</v>
      </c>
    </row>
    <row r="212" spans="2:65" s="1" customFormat="1" ht="11.25">
      <c r="B212" s="33"/>
      <c r="D212" s="143" t="s">
        <v>232</v>
      </c>
      <c r="F212" s="144" t="s">
        <v>366</v>
      </c>
      <c r="I212" s="145"/>
      <c r="L212" s="33"/>
      <c r="M212" s="146"/>
      <c r="T212" s="54"/>
      <c r="AT212" s="18" t="s">
        <v>232</v>
      </c>
      <c r="AU212" s="18" t="s">
        <v>87</v>
      </c>
    </row>
    <row r="213" spans="2:65" s="1" customFormat="1" ht="11.25">
      <c r="B213" s="33"/>
      <c r="D213" s="147" t="s">
        <v>234</v>
      </c>
      <c r="F213" s="148" t="s">
        <v>367</v>
      </c>
      <c r="I213" s="145"/>
      <c r="L213" s="33"/>
      <c r="M213" s="146"/>
      <c r="T213" s="54"/>
      <c r="AT213" s="18" t="s">
        <v>234</v>
      </c>
      <c r="AU213" s="18" t="s">
        <v>87</v>
      </c>
    </row>
    <row r="214" spans="2:65" s="12" customFormat="1" ht="11.25">
      <c r="B214" s="149"/>
      <c r="D214" s="143" t="s">
        <v>236</v>
      </c>
      <c r="E214" s="150" t="s">
        <v>21</v>
      </c>
      <c r="F214" s="151" t="s">
        <v>361</v>
      </c>
      <c r="H214" s="152">
        <v>9.0259999999999998</v>
      </c>
      <c r="I214" s="153"/>
      <c r="L214" s="149"/>
      <c r="M214" s="154"/>
      <c r="T214" s="155"/>
      <c r="AT214" s="150" t="s">
        <v>236</v>
      </c>
      <c r="AU214" s="150" t="s">
        <v>87</v>
      </c>
      <c r="AV214" s="12" t="s">
        <v>87</v>
      </c>
      <c r="AW214" s="12" t="s">
        <v>38</v>
      </c>
      <c r="AX214" s="12" t="s">
        <v>85</v>
      </c>
      <c r="AY214" s="150" t="s">
        <v>223</v>
      </c>
    </row>
    <row r="215" spans="2:65" s="1" customFormat="1" ht="16.5" customHeight="1">
      <c r="B215" s="33"/>
      <c r="C215" s="177" t="s">
        <v>368</v>
      </c>
      <c r="D215" s="177" t="s">
        <v>344</v>
      </c>
      <c r="E215" s="178" t="s">
        <v>369</v>
      </c>
      <c r="F215" s="179" t="s">
        <v>370</v>
      </c>
      <c r="G215" s="180" t="s">
        <v>135</v>
      </c>
      <c r="H215" s="181">
        <v>4.3719999999999999</v>
      </c>
      <c r="I215" s="182"/>
      <c r="J215" s="183">
        <f>ROUND(I215*H215,2)</f>
        <v>0</v>
      </c>
      <c r="K215" s="179" t="s">
        <v>21</v>
      </c>
      <c r="L215" s="184"/>
      <c r="M215" s="185" t="s">
        <v>21</v>
      </c>
      <c r="N215" s="186" t="s">
        <v>48</v>
      </c>
      <c r="P215" s="139">
        <f>O215*H215</f>
        <v>0</v>
      </c>
      <c r="Q215" s="139">
        <v>1</v>
      </c>
      <c r="R215" s="139">
        <f>Q215*H215</f>
        <v>4.3719999999999999</v>
      </c>
      <c r="S215" s="139">
        <v>0</v>
      </c>
      <c r="T215" s="140">
        <f>S215*H215</f>
        <v>0</v>
      </c>
      <c r="AR215" s="141" t="s">
        <v>313</v>
      </c>
      <c r="AT215" s="141" t="s">
        <v>344</v>
      </c>
      <c r="AU215" s="141" t="s">
        <v>87</v>
      </c>
      <c r="AY215" s="18" t="s">
        <v>223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8" t="s">
        <v>85</v>
      </c>
      <c r="BK215" s="142">
        <f>ROUND(I215*H215,2)</f>
        <v>0</v>
      </c>
      <c r="BL215" s="18" t="s">
        <v>230</v>
      </c>
      <c r="BM215" s="141" t="s">
        <v>371</v>
      </c>
    </row>
    <row r="216" spans="2:65" s="1" customFormat="1" ht="29.25">
      <c r="B216" s="33"/>
      <c r="D216" s="143" t="s">
        <v>232</v>
      </c>
      <c r="F216" s="144" t="s">
        <v>372</v>
      </c>
      <c r="I216" s="145"/>
      <c r="L216" s="33"/>
      <c r="M216" s="146"/>
      <c r="T216" s="54"/>
      <c r="AT216" s="18" t="s">
        <v>232</v>
      </c>
      <c r="AU216" s="18" t="s">
        <v>87</v>
      </c>
    </row>
    <row r="217" spans="2:65" s="13" customFormat="1" ht="11.25">
      <c r="B217" s="156"/>
      <c r="D217" s="143" t="s">
        <v>236</v>
      </c>
      <c r="E217" s="157" t="s">
        <v>21</v>
      </c>
      <c r="F217" s="158" t="s">
        <v>373</v>
      </c>
      <c r="H217" s="157" t="s">
        <v>21</v>
      </c>
      <c r="I217" s="159"/>
      <c r="L217" s="156"/>
      <c r="M217" s="160"/>
      <c r="T217" s="161"/>
      <c r="AT217" s="157" t="s">
        <v>236</v>
      </c>
      <c r="AU217" s="157" t="s">
        <v>87</v>
      </c>
      <c r="AV217" s="13" t="s">
        <v>85</v>
      </c>
      <c r="AW217" s="13" t="s">
        <v>38</v>
      </c>
      <c r="AX217" s="13" t="s">
        <v>77</v>
      </c>
      <c r="AY217" s="157" t="s">
        <v>223</v>
      </c>
    </row>
    <row r="218" spans="2:65" s="13" customFormat="1" ht="11.25">
      <c r="B218" s="156"/>
      <c r="D218" s="143" t="s">
        <v>236</v>
      </c>
      <c r="E218" s="157" t="s">
        <v>21</v>
      </c>
      <c r="F218" s="158" t="s">
        <v>374</v>
      </c>
      <c r="H218" s="157" t="s">
        <v>21</v>
      </c>
      <c r="I218" s="159"/>
      <c r="L218" s="156"/>
      <c r="M218" s="160"/>
      <c r="T218" s="161"/>
      <c r="AT218" s="157" t="s">
        <v>236</v>
      </c>
      <c r="AU218" s="157" t="s">
        <v>87</v>
      </c>
      <c r="AV218" s="13" t="s">
        <v>85</v>
      </c>
      <c r="AW218" s="13" t="s">
        <v>38</v>
      </c>
      <c r="AX218" s="13" t="s">
        <v>77</v>
      </c>
      <c r="AY218" s="157" t="s">
        <v>223</v>
      </c>
    </row>
    <row r="219" spans="2:65" s="12" customFormat="1" ht="11.25">
      <c r="B219" s="149"/>
      <c r="D219" s="143" t="s">
        <v>236</v>
      </c>
      <c r="E219" s="150" t="s">
        <v>21</v>
      </c>
      <c r="F219" s="151" t="s">
        <v>375</v>
      </c>
      <c r="H219" s="152">
        <v>1.8029999999999999</v>
      </c>
      <c r="I219" s="153"/>
      <c r="L219" s="149"/>
      <c r="M219" s="154"/>
      <c r="T219" s="155"/>
      <c r="AT219" s="150" t="s">
        <v>236</v>
      </c>
      <c r="AU219" s="150" t="s">
        <v>87</v>
      </c>
      <c r="AV219" s="12" t="s">
        <v>87</v>
      </c>
      <c r="AW219" s="12" t="s">
        <v>38</v>
      </c>
      <c r="AX219" s="12" t="s">
        <v>77</v>
      </c>
      <c r="AY219" s="150" t="s">
        <v>223</v>
      </c>
    </row>
    <row r="220" spans="2:65" s="13" customFormat="1" ht="11.25">
      <c r="B220" s="156"/>
      <c r="D220" s="143" t="s">
        <v>236</v>
      </c>
      <c r="E220" s="157" t="s">
        <v>21</v>
      </c>
      <c r="F220" s="158" t="s">
        <v>297</v>
      </c>
      <c r="H220" s="157" t="s">
        <v>21</v>
      </c>
      <c r="I220" s="159"/>
      <c r="L220" s="156"/>
      <c r="M220" s="160"/>
      <c r="T220" s="161"/>
      <c r="AT220" s="157" t="s">
        <v>236</v>
      </c>
      <c r="AU220" s="157" t="s">
        <v>87</v>
      </c>
      <c r="AV220" s="13" t="s">
        <v>85</v>
      </c>
      <c r="AW220" s="13" t="s">
        <v>38</v>
      </c>
      <c r="AX220" s="13" t="s">
        <v>77</v>
      </c>
      <c r="AY220" s="157" t="s">
        <v>223</v>
      </c>
    </row>
    <row r="221" spans="2:65" s="13" customFormat="1" ht="11.25">
      <c r="B221" s="156"/>
      <c r="D221" s="143" t="s">
        <v>236</v>
      </c>
      <c r="E221" s="157" t="s">
        <v>21</v>
      </c>
      <c r="F221" s="158" t="s">
        <v>376</v>
      </c>
      <c r="H221" s="157" t="s">
        <v>21</v>
      </c>
      <c r="I221" s="159"/>
      <c r="L221" s="156"/>
      <c r="M221" s="160"/>
      <c r="T221" s="161"/>
      <c r="AT221" s="157" t="s">
        <v>236</v>
      </c>
      <c r="AU221" s="157" t="s">
        <v>87</v>
      </c>
      <c r="AV221" s="13" t="s">
        <v>85</v>
      </c>
      <c r="AW221" s="13" t="s">
        <v>38</v>
      </c>
      <c r="AX221" s="13" t="s">
        <v>77</v>
      </c>
      <c r="AY221" s="157" t="s">
        <v>223</v>
      </c>
    </row>
    <row r="222" spans="2:65" s="12" customFormat="1" ht="11.25">
      <c r="B222" s="149"/>
      <c r="D222" s="143" t="s">
        <v>236</v>
      </c>
      <c r="E222" s="150" t="s">
        <v>21</v>
      </c>
      <c r="F222" s="151" t="s">
        <v>377</v>
      </c>
      <c r="H222" s="152">
        <v>0.748</v>
      </c>
      <c r="I222" s="153"/>
      <c r="L222" s="149"/>
      <c r="M222" s="154"/>
      <c r="T222" s="155"/>
      <c r="AT222" s="150" t="s">
        <v>236</v>
      </c>
      <c r="AU222" s="150" t="s">
        <v>87</v>
      </c>
      <c r="AV222" s="12" t="s">
        <v>87</v>
      </c>
      <c r="AW222" s="12" t="s">
        <v>38</v>
      </c>
      <c r="AX222" s="12" t="s">
        <v>77</v>
      </c>
      <c r="AY222" s="150" t="s">
        <v>223</v>
      </c>
    </row>
    <row r="223" spans="2:65" s="13" customFormat="1" ht="11.25">
      <c r="B223" s="156"/>
      <c r="D223" s="143" t="s">
        <v>236</v>
      </c>
      <c r="E223" s="157" t="s">
        <v>21</v>
      </c>
      <c r="F223" s="158" t="s">
        <v>378</v>
      </c>
      <c r="H223" s="157" t="s">
        <v>21</v>
      </c>
      <c r="I223" s="159"/>
      <c r="L223" s="156"/>
      <c r="M223" s="160"/>
      <c r="T223" s="161"/>
      <c r="AT223" s="157" t="s">
        <v>236</v>
      </c>
      <c r="AU223" s="157" t="s">
        <v>87</v>
      </c>
      <c r="AV223" s="13" t="s">
        <v>85</v>
      </c>
      <c r="AW223" s="13" t="s">
        <v>38</v>
      </c>
      <c r="AX223" s="13" t="s">
        <v>77</v>
      </c>
      <c r="AY223" s="157" t="s">
        <v>223</v>
      </c>
    </row>
    <row r="224" spans="2:65" s="12" customFormat="1" ht="11.25">
      <c r="B224" s="149"/>
      <c r="D224" s="143" t="s">
        <v>236</v>
      </c>
      <c r="E224" s="150" t="s">
        <v>21</v>
      </c>
      <c r="F224" s="151" t="s">
        <v>379</v>
      </c>
      <c r="H224" s="152">
        <v>1.3009999999999999</v>
      </c>
      <c r="I224" s="153"/>
      <c r="L224" s="149"/>
      <c r="M224" s="154"/>
      <c r="T224" s="155"/>
      <c r="AT224" s="150" t="s">
        <v>236</v>
      </c>
      <c r="AU224" s="150" t="s">
        <v>87</v>
      </c>
      <c r="AV224" s="12" t="s">
        <v>87</v>
      </c>
      <c r="AW224" s="12" t="s">
        <v>38</v>
      </c>
      <c r="AX224" s="12" t="s">
        <v>77</v>
      </c>
      <c r="AY224" s="150" t="s">
        <v>223</v>
      </c>
    </row>
    <row r="225" spans="2:65" s="13" customFormat="1" ht="11.25">
      <c r="B225" s="156"/>
      <c r="D225" s="143" t="s">
        <v>236</v>
      </c>
      <c r="E225" s="157" t="s">
        <v>21</v>
      </c>
      <c r="F225" s="158" t="s">
        <v>380</v>
      </c>
      <c r="H225" s="157" t="s">
        <v>21</v>
      </c>
      <c r="I225" s="159"/>
      <c r="L225" s="156"/>
      <c r="M225" s="160"/>
      <c r="T225" s="161"/>
      <c r="AT225" s="157" t="s">
        <v>236</v>
      </c>
      <c r="AU225" s="157" t="s">
        <v>87</v>
      </c>
      <c r="AV225" s="13" t="s">
        <v>85</v>
      </c>
      <c r="AW225" s="13" t="s">
        <v>38</v>
      </c>
      <c r="AX225" s="13" t="s">
        <v>77</v>
      </c>
      <c r="AY225" s="157" t="s">
        <v>223</v>
      </c>
    </row>
    <row r="226" spans="2:65" s="12" customFormat="1" ht="11.25">
      <c r="B226" s="149"/>
      <c r="D226" s="143" t="s">
        <v>236</v>
      </c>
      <c r="E226" s="150" t="s">
        <v>21</v>
      </c>
      <c r="F226" s="151" t="s">
        <v>381</v>
      </c>
      <c r="H226" s="152">
        <v>0.52</v>
      </c>
      <c r="I226" s="153"/>
      <c r="L226" s="149"/>
      <c r="M226" s="154"/>
      <c r="T226" s="155"/>
      <c r="AT226" s="150" t="s">
        <v>236</v>
      </c>
      <c r="AU226" s="150" t="s">
        <v>87</v>
      </c>
      <c r="AV226" s="12" t="s">
        <v>87</v>
      </c>
      <c r="AW226" s="12" t="s">
        <v>38</v>
      </c>
      <c r="AX226" s="12" t="s">
        <v>77</v>
      </c>
      <c r="AY226" s="150" t="s">
        <v>223</v>
      </c>
    </row>
    <row r="227" spans="2:65" s="14" customFormat="1" ht="11.25">
      <c r="B227" s="162"/>
      <c r="D227" s="143" t="s">
        <v>236</v>
      </c>
      <c r="E227" s="163" t="s">
        <v>155</v>
      </c>
      <c r="F227" s="164" t="s">
        <v>255</v>
      </c>
      <c r="H227" s="165">
        <v>4.3719999999999999</v>
      </c>
      <c r="I227" s="166"/>
      <c r="L227" s="162"/>
      <c r="M227" s="167"/>
      <c r="T227" s="168"/>
      <c r="AT227" s="163" t="s">
        <v>236</v>
      </c>
      <c r="AU227" s="163" t="s">
        <v>87</v>
      </c>
      <c r="AV227" s="14" t="s">
        <v>230</v>
      </c>
      <c r="AW227" s="14" t="s">
        <v>38</v>
      </c>
      <c r="AX227" s="14" t="s">
        <v>85</v>
      </c>
      <c r="AY227" s="163" t="s">
        <v>223</v>
      </c>
    </row>
    <row r="228" spans="2:65" s="1" customFormat="1" ht="16.5" customHeight="1">
      <c r="B228" s="33"/>
      <c r="C228" s="177" t="s">
        <v>8</v>
      </c>
      <c r="D228" s="177" t="s">
        <v>344</v>
      </c>
      <c r="E228" s="178" t="s">
        <v>382</v>
      </c>
      <c r="F228" s="179" t="s">
        <v>383</v>
      </c>
      <c r="G228" s="180" t="s">
        <v>135</v>
      </c>
      <c r="H228" s="181">
        <v>4.6539999999999999</v>
      </c>
      <c r="I228" s="182"/>
      <c r="J228" s="183">
        <f>ROUND(I228*H228,2)</f>
        <v>0</v>
      </c>
      <c r="K228" s="179" t="s">
        <v>21</v>
      </c>
      <c r="L228" s="184"/>
      <c r="M228" s="185" t="s">
        <v>21</v>
      </c>
      <c r="N228" s="186" t="s">
        <v>48</v>
      </c>
      <c r="P228" s="139">
        <f>O228*H228</f>
        <v>0</v>
      </c>
      <c r="Q228" s="139">
        <v>1</v>
      </c>
      <c r="R228" s="139">
        <f>Q228*H228</f>
        <v>4.6539999999999999</v>
      </c>
      <c r="S228" s="139">
        <v>0</v>
      </c>
      <c r="T228" s="140">
        <f>S228*H228</f>
        <v>0</v>
      </c>
      <c r="AR228" s="141" t="s">
        <v>313</v>
      </c>
      <c r="AT228" s="141" t="s">
        <v>344</v>
      </c>
      <c r="AU228" s="141" t="s">
        <v>87</v>
      </c>
      <c r="AY228" s="18" t="s">
        <v>223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8" t="s">
        <v>85</v>
      </c>
      <c r="BK228" s="142">
        <f>ROUND(I228*H228,2)</f>
        <v>0</v>
      </c>
      <c r="BL228" s="18" t="s">
        <v>230</v>
      </c>
      <c r="BM228" s="141" t="s">
        <v>384</v>
      </c>
    </row>
    <row r="229" spans="2:65" s="1" customFormat="1" ht="29.25">
      <c r="B229" s="33"/>
      <c r="D229" s="143" t="s">
        <v>232</v>
      </c>
      <c r="F229" s="144" t="s">
        <v>385</v>
      </c>
      <c r="I229" s="145"/>
      <c r="L229" s="33"/>
      <c r="M229" s="146"/>
      <c r="T229" s="54"/>
      <c r="AT229" s="18" t="s">
        <v>232</v>
      </c>
      <c r="AU229" s="18" t="s">
        <v>87</v>
      </c>
    </row>
    <row r="230" spans="2:65" s="13" customFormat="1" ht="11.25">
      <c r="B230" s="156"/>
      <c r="D230" s="143" t="s">
        <v>236</v>
      </c>
      <c r="E230" s="157" t="s">
        <v>21</v>
      </c>
      <c r="F230" s="158" t="s">
        <v>373</v>
      </c>
      <c r="H230" s="157" t="s">
        <v>21</v>
      </c>
      <c r="I230" s="159"/>
      <c r="L230" s="156"/>
      <c r="M230" s="160"/>
      <c r="T230" s="161"/>
      <c r="AT230" s="157" t="s">
        <v>236</v>
      </c>
      <c r="AU230" s="157" t="s">
        <v>87</v>
      </c>
      <c r="AV230" s="13" t="s">
        <v>85</v>
      </c>
      <c r="AW230" s="13" t="s">
        <v>38</v>
      </c>
      <c r="AX230" s="13" t="s">
        <v>77</v>
      </c>
      <c r="AY230" s="157" t="s">
        <v>223</v>
      </c>
    </row>
    <row r="231" spans="2:65" s="13" customFormat="1" ht="11.25">
      <c r="B231" s="156"/>
      <c r="D231" s="143" t="s">
        <v>236</v>
      </c>
      <c r="E231" s="157" t="s">
        <v>21</v>
      </c>
      <c r="F231" s="158" t="s">
        <v>374</v>
      </c>
      <c r="H231" s="157" t="s">
        <v>21</v>
      </c>
      <c r="I231" s="159"/>
      <c r="L231" s="156"/>
      <c r="M231" s="160"/>
      <c r="T231" s="161"/>
      <c r="AT231" s="157" t="s">
        <v>236</v>
      </c>
      <c r="AU231" s="157" t="s">
        <v>87</v>
      </c>
      <c r="AV231" s="13" t="s">
        <v>85</v>
      </c>
      <c r="AW231" s="13" t="s">
        <v>38</v>
      </c>
      <c r="AX231" s="13" t="s">
        <v>77</v>
      </c>
      <c r="AY231" s="157" t="s">
        <v>223</v>
      </c>
    </row>
    <row r="232" spans="2:65" s="12" customFormat="1" ht="11.25">
      <c r="B232" s="149"/>
      <c r="D232" s="143" t="s">
        <v>236</v>
      </c>
      <c r="E232" s="150" t="s">
        <v>21</v>
      </c>
      <c r="F232" s="151" t="s">
        <v>386</v>
      </c>
      <c r="H232" s="152">
        <v>3.0939999999999999</v>
      </c>
      <c r="I232" s="153"/>
      <c r="L232" s="149"/>
      <c r="M232" s="154"/>
      <c r="T232" s="155"/>
      <c r="AT232" s="150" t="s">
        <v>236</v>
      </c>
      <c r="AU232" s="150" t="s">
        <v>87</v>
      </c>
      <c r="AV232" s="12" t="s">
        <v>87</v>
      </c>
      <c r="AW232" s="12" t="s">
        <v>38</v>
      </c>
      <c r="AX232" s="12" t="s">
        <v>77</v>
      </c>
      <c r="AY232" s="150" t="s">
        <v>223</v>
      </c>
    </row>
    <row r="233" spans="2:65" s="13" customFormat="1" ht="11.25">
      <c r="B233" s="156"/>
      <c r="D233" s="143" t="s">
        <v>236</v>
      </c>
      <c r="E233" s="157" t="s">
        <v>21</v>
      </c>
      <c r="F233" s="158" t="s">
        <v>387</v>
      </c>
      <c r="H233" s="157" t="s">
        <v>21</v>
      </c>
      <c r="I233" s="159"/>
      <c r="L233" s="156"/>
      <c r="M233" s="160"/>
      <c r="T233" s="161"/>
      <c r="AT233" s="157" t="s">
        <v>236</v>
      </c>
      <c r="AU233" s="157" t="s">
        <v>87</v>
      </c>
      <c r="AV233" s="13" t="s">
        <v>85</v>
      </c>
      <c r="AW233" s="13" t="s">
        <v>38</v>
      </c>
      <c r="AX233" s="13" t="s">
        <v>77</v>
      </c>
      <c r="AY233" s="157" t="s">
        <v>223</v>
      </c>
    </row>
    <row r="234" spans="2:65" s="12" customFormat="1" ht="11.25">
      <c r="B234" s="149"/>
      <c r="D234" s="143" t="s">
        <v>236</v>
      </c>
      <c r="E234" s="150" t="s">
        <v>21</v>
      </c>
      <c r="F234" s="151" t="s">
        <v>388</v>
      </c>
      <c r="H234" s="152">
        <v>1.2749999999999999</v>
      </c>
      <c r="I234" s="153"/>
      <c r="L234" s="149"/>
      <c r="M234" s="154"/>
      <c r="T234" s="155"/>
      <c r="AT234" s="150" t="s">
        <v>236</v>
      </c>
      <c r="AU234" s="150" t="s">
        <v>87</v>
      </c>
      <c r="AV234" s="12" t="s">
        <v>87</v>
      </c>
      <c r="AW234" s="12" t="s">
        <v>38</v>
      </c>
      <c r="AX234" s="12" t="s">
        <v>77</v>
      </c>
      <c r="AY234" s="150" t="s">
        <v>223</v>
      </c>
    </row>
    <row r="235" spans="2:65" s="13" customFormat="1" ht="11.25">
      <c r="B235" s="156"/>
      <c r="D235" s="143" t="s">
        <v>236</v>
      </c>
      <c r="E235" s="157" t="s">
        <v>21</v>
      </c>
      <c r="F235" s="158" t="s">
        <v>297</v>
      </c>
      <c r="H235" s="157" t="s">
        <v>21</v>
      </c>
      <c r="I235" s="159"/>
      <c r="L235" s="156"/>
      <c r="M235" s="160"/>
      <c r="T235" s="161"/>
      <c r="AT235" s="157" t="s">
        <v>236</v>
      </c>
      <c r="AU235" s="157" t="s">
        <v>87</v>
      </c>
      <c r="AV235" s="13" t="s">
        <v>85</v>
      </c>
      <c r="AW235" s="13" t="s">
        <v>38</v>
      </c>
      <c r="AX235" s="13" t="s">
        <v>77</v>
      </c>
      <c r="AY235" s="157" t="s">
        <v>223</v>
      </c>
    </row>
    <row r="236" spans="2:65" s="13" customFormat="1" ht="11.25">
      <c r="B236" s="156"/>
      <c r="D236" s="143" t="s">
        <v>236</v>
      </c>
      <c r="E236" s="157" t="s">
        <v>21</v>
      </c>
      <c r="F236" s="158" t="s">
        <v>376</v>
      </c>
      <c r="H236" s="157" t="s">
        <v>21</v>
      </c>
      <c r="I236" s="159"/>
      <c r="L236" s="156"/>
      <c r="M236" s="160"/>
      <c r="T236" s="161"/>
      <c r="AT236" s="157" t="s">
        <v>236</v>
      </c>
      <c r="AU236" s="157" t="s">
        <v>87</v>
      </c>
      <c r="AV236" s="13" t="s">
        <v>85</v>
      </c>
      <c r="AW236" s="13" t="s">
        <v>38</v>
      </c>
      <c r="AX236" s="13" t="s">
        <v>77</v>
      </c>
      <c r="AY236" s="157" t="s">
        <v>223</v>
      </c>
    </row>
    <row r="237" spans="2:65" s="12" customFormat="1" ht="11.25">
      <c r="B237" s="149"/>
      <c r="D237" s="143" t="s">
        <v>236</v>
      </c>
      <c r="E237" s="150" t="s">
        <v>21</v>
      </c>
      <c r="F237" s="151" t="s">
        <v>389</v>
      </c>
      <c r="H237" s="152">
        <v>0.17899999999999999</v>
      </c>
      <c r="I237" s="153"/>
      <c r="L237" s="149"/>
      <c r="M237" s="154"/>
      <c r="T237" s="155"/>
      <c r="AT237" s="150" t="s">
        <v>236</v>
      </c>
      <c r="AU237" s="150" t="s">
        <v>87</v>
      </c>
      <c r="AV237" s="12" t="s">
        <v>87</v>
      </c>
      <c r="AW237" s="12" t="s">
        <v>38</v>
      </c>
      <c r="AX237" s="12" t="s">
        <v>77</v>
      </c>
      <c r="AY237" s="150" t="s">
        <v>223</v>
      </c>
    </row>
    <row r="238" spans="2:65" s="13" customFormat="1" ht="11.25">
      <c r="B238" s="156"/>
      <c r="D238" s="143" t="s">
        <v>236</v>
      </c>
      <c r="E238" s="157" t="s">
        <v>21</v>
      </c>
      <c r="F238" s="158" t="s">
        <v>390</v>
      </c>
      <c r="H238" s="157" t="s">
        <v>21</v>
      </c>
      <c r="I238" s="159"/>
      <c r="L238" s="156"/>
      <c r="M238" s="160"/>
      <c r="T238" s="161"/>
      <c r="AT238" s="157" t="s">
        <v>236</v>
      </c>
      <c r="AU238" s="157" t="s">
        <v>87</v>
      </c>
      <c r="AV238" s="13" t="s">
        <v>85</v>
      </c>
      <c r="AW238" s="13" t="s">
        <v>38</v>
      </c>
      <c r="AX238" s="13" t="s">
        <v>77</v>
      </c>
      <c r="AY238" s="157" t="s">
        <v>223</v>
      </c>
    </row>
    <row r="239" spans="2:65" s="12" customFormat="1" ht="11.25">
      <c r="B239" s="149"/>
      <c r="D239" s="143" t="s">
        <v>236</v>
      </c>
      <c r="E239" s="150" t="s">
        <v>21</v>
      </c>
      <c r="F239" s="151" t="s">
        <v>391</v>
      </c>
      <c r="H239" s="152">
        <v>0.106</v>
      </c>
      <c r="I239" s="153"/>
      <c r="L239" s="149"/>
      <c r="M239" s="154"/>
      <c r="T239" s="155"/>
      <c r="AT239" s="150" t="s">
        <v>236</v>
      </c>
      <c r="AU239" s="150" t="s">
        <v>87</v>
      </c>
      <c r="AV239" s="12" t="s">
        <v>87</v>
      </c>
      <c r="AW239" s="12" t="s">
        <v>38</v>
      </c>
      <c r="AX239" s="12" t="s">
        <v>77</v>
      </c>
      <c r="AY239" s="150" t="s">
        <v>223</v>
      </c>
    </row>
    <row r="240" spans="2:65" s="14" customFormat="1" ht="11.25">
      <c r="B240" s="162"/>
      <c r="D240" s="143" t="s">
        <v>236</v>
      </c>
      <c r="E240" s="163" t="s">
        <v>152</v>
      </c>
      <c r="F240" s="164" t="s">
        <v>255</v>
      </c>
      <c r="H240" s="165">
        <v>4.6539999999999999</v>
      </c>
      <c r="I240" s="166"/>
      <c r="L240" s="162"/>
      <c r="M240" s="167"/>
      <c r="T240" s="168"/>
      <c r="AT240" s="163" t="s">
        <v>236</v>
      </c>
      <c r="AU240" s="163" t="s">
        <v>87</v>
      </c>
      <c r="AV240" s="14" t="s">
        <v>230</v>
      </c>
      <c r="AW240" s="14" t="s">
        <v>38</v>
      </c>
      <c r="AX240" s="14" t="s">
        <v>85</v>
      </c>
      <c r="AY240" s="163" t="s">
        <v>223</v>
      </c>
    </row>
    <row r="241" spans="2:65" s="1" customFormat="1" ht="16.5" customHeight="1">
      <c r="B241" s="33"/>
      <c r="C241" s="130" t="s">
        <v>392</v>
      </c>
      <c r="D241" s="130" t="s">
        <v>225</v>
      </c>
      <c r="E241" s="131" t="s">
        <v>393</v>
      </c>
      <c r="F241" s="132" t="s">
        <v>394</v>
      </c>
      <c r="G241" s="133" t="s">
        <v>135</v>
      </c>
      <c r="H241" s="134">
        <v>9.0259999999999998</v>
      </c>
      <c r="I241" s="135"/>
      <c r="J241" s="136">
        <f>ROUND(I241*H241,2)</f>
        <v>0</v>
      </c>
      <c r="K241" s="132" t="s">
        <v>229</v>
      </c>
      <c r="L241" s="33"/>
      <c r="M241" s="137" t="s">
        <v>21</v>
      </c>
      <c r="N241" s="138" t="s">
        <v>48</v>
      </c>
      <c r="P241" s="139">
        <f>O241*H241</f>
        <v>0</v>
      </c>
      <c r="Q241" s="139">
        <v>7.2000000000000005E-4</v>
      </c>
      <c r="R241" s="139">
        <f>Q241*H241</f>
        <v>6.4987200000000004E-3</v>
      </c>
      <c r="S241" s="139">
        <v>0</v>
      </c>
      <c r="T241" s="140">
        <f>S241*H241</f>
        <v>0</v>
      </c>
      <c r="AR241" s="141" t="s">
        <v>230</v>
      </c>
      <c r="AT241" s="141" t="s">
        <v>225</v>
      </c>
      <c r="AU241" s="141" t="s">
        <v>87</v>
      </c>
      <c r="AY241" s="18" t="s">
        <v>223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8" t="s">
        <v>85</v>
      </c>
      <c r="BK241" s="142">
        <f>ROUND(I241*H241,2)</f>
        <v>0</v>
      </c>
      <c r="BL241" s="18" t="s">
        <v>230</v>
      </c>
      <c r="BM241" s="141" t="s">
        <v>395</v>
      </c>
    </row>
    <row r="242" spans="2:65" s="1" customFormat="1" ht="11.25">
      <c r="B242" s="33"/>
      <c r="D242" s="143" t="s">
        <v>232</v>
      </c>
      <c r="F242" s="144" t="s">
        <v>396</v>
      </c>
      <c r="I242" s="145"/>
      <c r="L242" s="33"/>
      <c r="M242" s="146"/>
      <c r="T242" s="54"/>
      <c r="AT242" s="18" t="s">
        <v>232</v>
      </c>
      <c r="AU242" s="18" t="s">
        <v>87</v>
      </c>
    </row>
    <row r="243" spans="2:65" s="1" customFormat="1" ht="11.25">
      <c r="B243" s="33"/>
      <c r="D243" s="147" t="s">
        <v>234</v>
      </c>
      <c r="F243" s="148" t="s">
        <v>397</v>
      </c>
      <c r="I243" s="145"/>
      <c r="L243" s="33"/>
      <c r="M243" s="146"/>
      <c r="T243" s="54"/>
      <c r="AT243" s="18" t="s">
        <v>234</v>
      </c>
      <c r="AU243" s="18" t="s">
        <v>87</v>
      </c>
    </row>
    <row r="244" spans="2:65" s="12" customFormat="1" ht="11.25">
      <c r="B244" s="149"/>
      <c r="D244" s="143" t="s">
        <v>236</v>
      </c>
      <c r="E244" s="150" t="s">
        <v>21</v>
      </c>
      <c r="F244" s="151" t="s">
        <v>361</v>
      </c>
      <c r="H244" s="152">
        <v>9.0259999999999998</v>
      </c>
      <c r="I244" s="153"/>
      <c r="L244" s="149"/>
      <c r="M244" s="154"/>
      <c r="T244" s="155"/>
      <c r="AT244" s="150" t="s">
        <v>236</v>
      </c>
      <c r="AU244" s="150" t="s">
        <v>87</v>
      </c>
      <c r="AV244" s="12" t="s">
        <v>87</v>
      </c>
      <c r="AW244" s="12" t="s">
        <v>38</v>
      </c>
      <c r="AX244" s="12" t="s">
        <v>85</v>
      </c>
      <c r="AY244" s="150" t="s">
        <v>223</v>
      </c>
    </row>
    <row r="245" spans="2:65" s="1" customFormat="1" ht="21.75" customHeight="1">
      <c r="B245" s="33"/>
      <c r="C245" s="130" t="s">
        <v>398</v>
      </c>
      <c r="D245" s="130" t="s">
        <v>225</v>
      </c>
      <c r="E245" s="131" t="s">
        <v>399</v>
      </c>
      <c r="F245" s="132" t="s">
        <v>400</v>
      </c>
      <c r="G245" s="133" t="s">
        <v>103</v>
      </c>
      <c r="H245" s="134">
        <v>6562.884</v>
      </c>
      <c r="I245" s="135"/>
      <c r="J245" s="136">
        <f>ROUND(I245*H245,2)</f>
        <v>0</v>
      </c>
      <c r="K245" s="132" t="s">
        <v>229</v>
      </c>
      <c r="L245" s="33"/>
      <c r="M245" s="137" t="s">
        <v>21</v>
      </c>
      <c r="N245" s="138" t="s">
        <v>48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230</v>
      </c>
      <c r="AT245" s="141" t="s">
        <v>225</v>
      </c>
      <c r="AU245" s="141" t="s">
        <v>87</v>
      </c>
      <c r="AY245" s="18" t="s">
        <v>223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8" t="s">
        <v>85</v>
      </c>
      <c r="BK245" s="142">
        <f>ROUND(I245*H245,2)</f>
        <v>0</v>
      </c>
      <c r="BL245" s="18" t="s">
        <v>230</v>
      </c>
      <c r="BM245" s="141" t="s">
        <v>401</v>
      </c>
    </row>
    <row r="246" spans="2:65" s="1" customFormat="1" ht="19.5">
      <c r="B246" s="33"/>
      <c r="D246" s="143" t="s">
        <v>232</v>
      </c>
      <c r="F246" s="144" t="s">
        <v>402</v>
      </c>
      <c r="I246" s="145"/>
      <c r="L246" s="33"/>
      <c r="M246" s="146"/>
      <c r="T246" s="54"/>
      <c r="AT246" s="18" t="s">
        <v>232</v>
      </c>
      <c r="AU246" s="18" t="s">
        <v>87</v>
      </c>
    </row>
    <row r="247" spans="2:65" s="1" customFormat="1" ht="11.25">
      <c r="B247" s="33"/>
      <c r="D247" s="147" t="s">
        <v>234</v>
      </c>
      <c r="F247" s="148" t="s">
        <v>403</v>
      </c>
      <c r="I247" s="145"/>
      <c r="L247" s="33"/>
      <c r="M247" s="146"/>
      <c r="T247" s="54"/>
      <c r="AT247" s="18" t="s">
        <v>234</v>
      </c>
      <c r="AU247" s="18" t="s">
        <v>87</v>
      </c>
    </row>
    <row r="248" spans="2:65" s="1" customFormat="1" ht="29.25">
      <c r="B248" s="33"/>
      <c r="D248" s="143" t="s">
        <v>261</v>
      </c>
      <c r="F248" s="169" t="s">
        <v>262</v>
      </c>
      <c r="I248" s="145"/>
      <c r="L248" s="33"/>
      <c r="M248" s="146"/>
      <c r="T248" s="54"/>
      <c r="AT248" s="18" t="s">
        <v>261</v>
      </c>
      <c r="AU248" s="18" t="s">
        <v>87</v>
      </c>
    </row>
    <row r="249" spans="2:65" s="13" customFormat="1" ht="11.25">
      <c r="B249" s="156"/>
      <c r="D249" s="143" t="s">
        <v>236</v>
      </c>
      <c r="E249" s="157" t="s">
        <v>21</v>
      </c>
      <c r="F249" s="158" t="s">
        <v>404</v>
      </c>
      <c r="H249" s="157" t="s">
        <v>21</v>
      </c>
      <c r="I249" s="159"/>
      <c r="L249" s="156"/>
      <c r="M249" s="160"/>
      <c r="T249" s="161"/>
      <c r="AT249" s="157" t="s">
        <v>236</v>
      </c>
      <c r="AU249" s="157" t="s">
        <v>87</v>
      </c>
      <c r="AV249" s="13" t="s">
        <v>85</v>
      </c>
      <c r="AW249" s="13" t="s">
        <v>38</v>
      </c>
      <c r="AX249" s="13" t="s">
        <v>77</v>
      </c>
      <c r="AY249" s="157" t="s">
        <v>223</v>
      </c>
    </row>
    <row r="250" spans="2:65" s="12" customFormat="1" ht="11.25">
      <c r="B250" s="149"/>
      <c r="D250" s="143" t="s">
        <v>236</v>
      </c>
      <c r="E250" s="150" t="s">
        <v>21</v>
      </c>
      <c r="F250" s="151" t="s">
        <v>405</v>
      </c>
      <c r="H250" s="152">
        <v>2805.4720000000002</v>
      </c>
      <c r="I250" s="153"/>
      <c r="L250" s="149"/>
      <c r="M250" s="154"/>
      <c r="T250" s="155"/>
      <c r="AT250" s="150" t="s">
        <v>236</v>
      </c>
      <c r="AU250" s="150" t="s">
        <v>87</v>
      </c>
      <c r="AV250" s="12" t="s">
        <v>87</v>
      </c>
      <c r="AW250" s="12" t="s">
        <v>38</v>
      </c>
      <c r="AX250" s="12" t="s">
        <v>77</v>
      </c>
      <c r="AY250" s="150" t="s">
        <v>223</v>
      </c>
    </row>
    <row r="251" spans="2:65" s="12" customFormat="1" ht="11.25">
      <c r="B251" s="149"/>
      <c r="D251" s="143" t="s">
        <v>236</v>
      </c>
      <c r="E251" s="150" t="s">
        <v>21</v>
      </c>
      <c r="F251" s="151" t="s">
        <v>406</v>
      </c>
      <c r="H251" s="152">
        <v>3044.654</v>
      </c>
      <c r="I251" s="153"/>
      <c r="L251" s="149"/>
      <c r="M251" s="154"/>
      <c r="T251" s="155"/>
      <c r="AT251" s="150" t="s">
        <v>236</v>
      </c>
      <c r="AU251" s="150" t="s">
        <v>87</v>
      </c>
      <c r="AV251" s="12" t="s">
        <v>87</v>
      </c>
      <c r="AW251" s="12" t="s">
        <v>38</v>
      </c>
      <c r="AX251" s="12" t="s">
        <v>77</v>
      </c>
      <c r="AY251" s="150" t="s">
        <v>223</v>
      </c>
    </row>
    <row r="252" spans="2:65" s="12" customFormat="1" ht="11.25">
      <c r="B252" s="149"/>
      <c r="D252" s="143" t="s">
        <v>236</v>
      </c>
      <c r="E252" s="150" t="s">
        <v>21</v>
      </c>
      <c r="F252" s="151" t="s">
        <v>407</v>
      </c>
      <c r="H252" s="152">
        <v>712.75800000000004</v>
      </c>
      <c r="I252" s="153"/>
      <c r="L252" s="149"/>
      <c r="M252" s="154"/>
      <c r="T252" s="155"/>
      <c r="AT252" s="150" t="s">
        <v>236</v>
      </c>
      <c r="AU252" s="150" t="s">
        <v>87</v>
      </c>
      <c r="AV252" s="12" t="s">
        <v>87</v>
      </c>
      <c r="AW252" s="12" t="s">
        <v>38</v>
      </c>
      <c r="AX252" s="12" t="s">
        <v>77</v>
      </c>
      <c r="AY252" s="150" t="s">
        <v>223</v>
      </c>
    </row>
    <row r="253" spans="2:65" s="14" customFormat="1" ht="11.25">
      <c r="B253" s="162"/>
      <c r="D253" s="143" t="s">
        <v>236</v>
      </c>
      <c r="E253" s="163" t="s">
        <v>21</v>
      </c>
      <c r="F253" s="164" t="s">
        <v>255</v>
      </c>
      <c r="H253" s="165">
        <v>6562.884</v>
      </c>
      <c r="I253" s="166"/>
      <c r="L253" s="162"/>
      <c r="M253" s="167"/>
      <c r="T253" s="168"/>
      <c r="AT253" s="163" t="s">
        <v>236</v>
      </c>
      <c r="AU253" s="163" t="s">
        <v>87</v>
      </c>
      <c r="AV253" s="14" t="s">
        <v>230</v>
      </c>
      <c r="AW253" s="14" t="s">
        <v>38</v>
      </c>
      <c r="AX253" s="14" t="s">
        <v>85</v>
      </c>
      <c r="AY253" s="163" t="s">
        <v>223</v>
      </c>
    </row>
    <row r="254" spans="2:65" s="1" customFormat="1" ht="21.75" customHeight="1">
      <c r="B254" s="33"/>
      <c r="C254" s="130" t="s">
        <v>408</v>
      </c>
      <c r="D254" s="130" t="s">
        <v>225</v>
      </c>
      <c r="E254" s="131" t="s">
        <v>409</v>
      </c>
      <c r="F254" s="132" t="s">
        <v>410</v>
      </c>
      <c r="G254" s="133" t="s">
        <v>103</v>
      </c>
      <c r="H254" s="134">
        <v>6053.9449999999997</v>
      </c>
      <c r="I254" s="135"/>
      <c r="J254" s="136">
        <f>ROUND(I254*H254,2)</f>
        <v>0</v>
      </c>
      <c r="K254" s="132" t="s">
        <v>229</v>
      </c>
      <c r="L254" s="33"/>
      <c r="M254" s="137" t="s">
        <v>21</v>
      </c>
      <c r="N254" s="138" t="s">
        <v>48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230</v>
      </c>
      <c r="AT254" s="141" t="s">
        <v>225</v>
      </c>
      <c r="AU254" s="141" t="s">
        <v>87</v>
      </c>
      <c r="AY254" s="18" t="s">
        <v>223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8" t="s">
        <v>85</v>
      </c>
      <c r="BK254" s="142">
        <f>ROUND(I254*H254,2)</f>
        <v>0</v>
      </c>
      <c r="BL254" s="18" t="s">
        <v>230</v>
      </c>
      <c r="BM254" s="141" t="s">
        <v>411</v>
      </c>
    </row>
    <row r="255" spans="2:65" s="1" customFormat="1" ht="19.5">
      <c r="B255" s="33"/>
      <c r="D255" s="143" t="s">
        <v>232</v>
      </c>
      <c r="F255" s="144" t="s">
        <v>412</v>
      </c>
      <c r="I255" s="145"/>
      <c r="L255" s="33"/>
      <c r="M255" s="146"/>
      <c r="T255" s="54"/>
      <c r="AT255" s="18" t="s">
        <v>232</v>
      </c>
      <c r="AU255" s="18" t="s">
        <v>87</v>
      </c>
    </row>
    <row r="256" spans="2:65" s="1" customFormat="1" ht="11.25">
      <c r="B256" s="33"/>
      <c r="D256" s="147" t="s">
        <v>234</v>
      </c>
      <c r="F256" s="148" t="s">
        <v>413</v>
      </c>
      <c r="I256" s="145"/>
      <c r="L256" s="33"/>
      <c r="M256" s="146"/>
      <c r="T256" s="54"/>
      <c r="AT256" s="18" t="s">
        <v>234</v>
      </c>
      <c r="AU256" s="18" t="s">
        <v>87</v>
      </c>
    </row>
    <row r="257" spans="2:65" s="13" customFormat="1" ht="11.25">
      <c r="B257" s="156"/>
      <c r="D257" s="143" t="s">
        <v>236</v>
      </c>
      <c r="E257" s="157" t="s">
        <v>21</v>
      </c>
      <c r="F257" s="158" t="s">
        <v>414</v>
      </c>
      <c r="H257" s="157" t="s">
        <v>21</v>
      </c>
      <c r="I257" s="159"/>
      <c r="L257" s="156"/>
      <c r="M257" s="160"/>
      <c r="T257" s="161"/>
      <c r="AT257" s="157" t="s">
        <v>236</v>
      </c>
      <c r="AU257" s="157" t="s">
        <v>87</v>
      </c>
      <c r="AV257" s="13" t="s">
        <v>85</v>
      </c>
      <c r="AW257" s="13" t="s">
        <v>38</v>
      </c>
      <c r="AX257" s="13" t="s">
        <v>77</v>
      </c>
      <c r="AY257" s="157" t="s">
        <v>223</v>
      </c>
    </row>
    <row r="258" spans="2:65" s="12" customFormat="1" ht="11.25">
      <c r="B258" s="149"/>
      <c r="D258" s="143" t="s">
        <v>236</v>
      </c>
      <c r="E258" s="150" t="s">
        <v>21</v>
      </c>
      <c r="F258" s="151" t="s">
        <v>415</v>
      </c>
      <c r="H258" s="152">
        <v>6938.1270000000004</v>
      </c>
      <c r="I258" s="153"/>
      <c r="L258" s="149"/>
      <c r="M258" s="154"/>
      <c r="T258" s="155"/>
      <c r="AT258" s="150" t="s">
        <v>236</v>
      </c>
      <c r="AU258" s="150" t="s">
        <v>87</v>
      </c>
      <c r="AV258" s="12" t="s">
        <v>87</v>
      </c>
      <c r="AW258" s="12" t="s">
        <v>38</v>
      </c>
      <c r="AX258" s="12" t="s">
        <v>77</v>
      </c>
      <c r="AY258" s="150" t="s">
        <v>223</v>
      </c>
    </row>
    <row r="259" spans="2:65" s="12" customFormat="1" ht="11.25">
      <c r="B259" s="149"/>
      <c r="D259" s="143" t="s">
        <v>236</v>
      </c>
      <c r="E259" s="150" t="s">
        <v>21</v>
      </c>
      <c r="F259" s="151" t="s">
        <v>416</v>
      </c>
      <c r="H259" s="152">
        <v>-1522.327</v>
      </c>
      <c r="I259" s="153"/>
      <c r="L259" s="149"/>
      <c r="M259" s="154"/>
      <c r="T259" s="155"/>
      <c r="AT259" s="150" t="s">
        <v>236</v>
      </c>
      <c r="AU259" s="150" t="s">
        <v>87</v>
      </c>
      <c r="AV259" s="12" t="s">
        <v>87</v>
      </c>
      <c r="AW259" s="12" t="s">
        <v>38</v>
      </c>
      <c r="AX259" s="12" t="s">
        <v>77</v>
      </c>
      <c r="AY259" s="150" t="s">
        <v>223</v>
      </c>
    </row>
    <row r="260" spans="2:65" s="12" customFormat="1" ht="11.25">
      <c r="B260" s="149"/>
      <c r="D260" s="143" t="s">
        <v>236</v>
      </c>
      <c r="E260" s="150" t="s">
        <v>21</v>
      </c>
      <c r="F260" s="151" t="s">
        <v>417</v>
      </c>
      <c r="H260" s="152">
        <v>638.14499999999998</v>
      </c>
      <c r="I260" s="153"/>
      <c r="L260" s="149"/>
      <c r="M260" s="154"/>
      <c r="T260" s="155"/>
      <c r="AT260" s="150" t="s">
        <v>236</v>
      </c>
      <c r="AU260" s="150" t="s">
        <v>87</v>
      </c>
      <c r="AV260" s="12" t="s">
        <v>87</v>
      </c>
      <c r="AW260" s="12" t="s">
        <v>38</v>
      </c>
      <c r="AX260" s="12" t="s">
        <v>77</v>
      </c>
      <c r="AY260" s="150" t="s">
        <v>223</v>
      </c>
    </row>
    <row r="261" spans="2:65" s="14" customFormat="1" ht="11.25">
      <c r="B261" s="162"/>
      <c r="D261" s="143" t="s">
        <v>236</v>
      </c>
      <c r="E261" s="163" t="s">
        <v>131</v>
      </c>
      <c r="F261" s="164" t="s">
        <v>255</v>
      </c>
      <c r="H261" s="165">
        <v>6053.9449999999997</v>
      </c>
      <c r="I261" s="166"/>
      <c r="L261" s="162"/>
      <c r="M261" s="167"/>
      <c r="T261" s="168"/>
      <c r="AT261" s="163" t="s">
        <v>236</v>
      </c>
      <c r="AU261" s="163" t="s">
        <v>87</v>
      </c>
      <c r="AV261" s="14" t="s">
        <v>230</v>
      </c>
      <c r="AW261" s="14" t="s">
        <v>38</v>
      </c>
      <c r="AX261" s="14" t="s">
        <v>85</v>
      </c>
      <c r="AY261" s="163" t="s">
        <v>223</v>
      </c>
    </row>
    <row r="262" spans="2:65" s="1" customFormat="1" ht="24.2" customHeight="1">
      <c r="B262" s="33"/>
      <c r="C262" s="130" t="s">
        <v>418</v>
      </c>
      <c r="D262" s="130" t="s">
        <v>225</v>
      </c>
      <c r="E262" s="131" t="s">
        <v>419</v>
      </c>
      <c r="F262" s="132" t="s">
        <v>420</v>
      </c>
      <c r="G262" s="133" t="s">
        <v>103</v>
      </c>
      <c r="H262" s="134">
        <v>60539.45</v>
      </c>
      <c r="I262" s="135"/>
      <c r="J262" s="136">
        <f>ROUND(I262*H262,2)</f>
        <v>0</v>
      </c>
      <c r="K262" s="132" t="s">
        <v>229</v>
      </c>
      <c r="L262" s="33"/>
      <c r="M262" s="137" t="s">
        <v>21</v>
      </c>
      <c r="N262" s="138" t="s">
        <v>48</v>
      </c>
      <c r="P262" s="139">
        <f>O262*H262</f>
        <v>0</v>
      </c>
      <c r="Q262" s="139">
        <v>0</v>
      </c>
      <c r="R262" s="139">
        <f>Q262*H262</f>
        <v>0</v>
      </c>
      <c r="S262" s="139">
        <v>0</v>
      </c>
      <c r="T262" s="140">
        <f>S262*H262</f>
        <v>0</v>
      </c>
      <c r="AR262" s="141" t="s">
        <v>230</v>
      </c>
      <c r="AT262" s="141" t="s">
        <v>225</v>
      </c>
      <c r="AU262" s="141" t="s">
        <v>87</v>
      </c>
      <c r="AY262" s="18" t="s">
        <v>223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8" t="s">
        <v>85</v>
      </c>
      <c r="BK262" s="142">
        <f>ROUND(I262*H262,2)</f>
        <v>0</v>
      </c>
      <c r="BL262" s="18" t="s">
        <v>230</v>
      </c>
      <c r="BM262" s="141" t="s">
        <v>421</v>
      </c>
    </row>
    <row r="263" spans="2:65" s="1" customFormat="1" ht="19.5">
      <c r="B263" s="33"/>
      <c r="D263" s="143" t="s">
        <v>232</v>
      </c>
      <c r="F263" s="144" t="s">
        <v>422</v>
      </c>
      <c r="I263" s="145"/>
      <c r="L263" s="33"/>
      <c r="M263" s="146"/>
      <c r="T263" s="54"/>
      <c r="AT263" s="18" t="s">
        <v>232</v>
      </c>
      <c r="AU263" s="18" t="s">
        <v>87</v>
      </c>
    </row>
    <row r="264" spans="2:65" s="1" customFormat="1" ht="11.25">
      <c r="B264" s="33"/>
      <c r="D264" s="147" t="s">
        <v>234</v>
      </c>
      <c r="F264" s="148" t="s">
        <v>423</v>
      </c>
      <c r="I264" s="145"/>
      <c r="L264" s="33"/>
      <c r="M264" s="146"/>
      <c r="T264" s="54"/>
      <c r="AT264" s="18" t="s">
        <v>234</v>
      </c>
      <c r="AU264" s="18" t="s">
        <v>87</v>
      </c>
    </row>
    <row r="265" spans="2:65" s="12" customFormat="1" ht="11.25">
      <c r="B265" s="149"/>
      <c r="D265" s="143" t="s">
        <v>236</v>
      </c>
      <c r="E265" s="150" t="s">
        <v>21</v>
      </c>
      <c r="F265" s="151" t="s">
        <v>424</v>
      </c>
      <c r="H265" s="152">
        <v>60539.45</v>
      </c>
      <c r="I265" s="153"/>
      <c r="L265" s="149"/>
      <c r="M265" s="154"/>
      <c r="T265" s="155"/>
      <c r="AT265" s="150" t="s">
        <v>236</v>
      </c>
      <c r="AU265" s="150" t="s">
        <v>87</v>
      </c>
      <c r="AV265" s="12" t="s">
        <v>87</v>
      </c>
      <c r="AW265" s="12" t="s">
        <v>38</v>
      </c>
      <c r="AX265" s="12" t="s">
        <v>85</v>
      </c>
      <c r="AY265" s="150" t="s">
        <v>223</v>
      </c>
    </row>
    <row r="266" spans="2:65" s="1" customFormat="1" ht="16.5" customHeight="1">
      <c r="B266" s="33"/>
      <c r="C266" s="130" t="s">
        <v>425</v>
      </c>
      <c r="D266" s="130" t="s">
        <v>225</v>
      </c>
      <c r="E266" s="131" t="s">
        <v>426</v>
      </c>
      <c r="F266" s="132" t="s">
        <v>427</v>
      </c>
      <c r="G266" s="133" t="s">
        <v>103</v>
      </c>
      <c r="H266" s="134">
        <v>4803.7700000000004</v>
      </c>
      <c r="I266" s="135"/>
      <c r="J266" s="136">
        <f>ROUND(I266*H266,2)</f>
        <v>0</v>
      </c>
      <c r="K266" s="132" t="s">
        <v>229</v>
      </c>
      <c r="L266" s="33"/>
      <c r="M266" s="137" t="s">
        <v>21</v>
      </c>
      <c r="N266" s="138" t="s">
        <v>48</v>
      </c>
      <c r="P266" s="139">
        <f>O266*H266</f>
        <v>0</v>
      </c>
      <c r="Q266" s="139">
        <v>0</v>
      </c>
      <c r="R266" s="139">
        <f>Q266*H266</f>
        <v>0</v>
      </c>
      <c r="S266" s="139">
        <v>0</v>
      </c>
      <c r="T266" s="140">
        <f>S266*H266</f>
        <v>0</v>
      </c>
      <c r="AR266" s="141" t="s">
        <v>230</v>
      </c>
      <c r="AT266" s="141" t="s">
        <v>225</v>
      </c>
      <c r="AU266" s="141" t="s">
        <v>87</v>
      </c>
      <c r="AY266" s="18" t="s">
        <v>223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8" t="s">
        <v>85</v>
      </c>
      <c r="BK266" s="142">
        <f>ROUND(I266*H266,2)</f>
        <v>0</v>
      </c>
      <c r="BL266" s="18" t="s">
        <v>230</v>
      </c>
      <c r="BM266" s="141" t="s">
        <v>428</v>
      </c>
    </row>
    <row r="267" spans="2:65" s="1" customFormat="1" ht="19.5">
      <c r="B267" s="33"/>
      <c r="D267" s="143" t="s">
        <v>232</v>
      </c>
      <c r="F267" s="144" t="s">
        <v>429</v>
      </c>
      <c r="I267" s="145"/>
      <c r="L267" s="33"/>
      <c r="M267" s="146"/>
      <c r="T267" s="54"/>
      <c r="AT267" s="18" t="s">
        <v>232</v>
      </c>
      <c r="AU267" s="18" t="s">
        <v>87</v>
      </c>
    </row>
    <row r="268" spans="2:65" s="1" customFormat="1" ht="11.25">
      <c r="B268" s="33"/>
      <c r="D268" s="147" t="s">
        <v>234</v>
      </c>
      <c r="F268" s="148" t="s">
        <v>430</v>
      </c>
      <c r="I268" s="145"/>
      <c r="L268" s="33"/>
      <c r="M268" s="146"/>
      <c r="T268" s="54"/>
      <c r="AT268" s="18" t="s">
        <v>234</v>
      </c>
      <c r="AU268" s="18" t="s">
        <v>87</v>
      </c>
    </row>
    <row r="269" spans="2:65" s="13" customFormat="1" ht="11.25">
      <c r="B269" s="156"/>
      <c r="D269" s="143" t="s">
        <v>236</v>
      </c>
      <c r="E269" s="157" t="s">
        <v>21</v>
      </c>
      <c r="F269" s="158" t="s">
        <v>431</v>
      </c>
      <c r="H269" s="157" t="s">
        <v>21</v>
      </c>
      <c r="I269" s="159"/>
      <c r="L269" s="156"/>
      <c r="M269" s="160"/>
      <c r="T269" s="161"/>
      <c r="AT269" s="157" t="s">
        <v>236</v>
      </c>
      <c r="AU269" s="157" t="s">
        <v>87</v>
      </c>
      <c r="AV269" s="13" t="s">
        <v>85</v>
      </c>
      <c r="AW269" s="13" t="s">
        <v>38</v>
      </c>
      <c r="AX269" s="13" t="s">
        <v>77</v>
      </c>
      <c r="AY269" s="157" t="s">
        <v>223</v>
      </c>
    </row>
    <row r="270" spans="2:65" s="12" customFormat="1" ht="11.25">
      <c r="B270" s="149"/>
      <c r="D270" s="143" t="s">
        <v>236</v>
      </c>
      <c r="E270" s="150" t="s">
        <v>21</v>
      </c>
      <c r="F270" s="151" t="s">
        <v>182</v>
      </c>
      <c r="H270" s="152">
        <v>1402.7360000000001</v>
      </c>
      <c r="I270" s="153"/>
      <c r="L270" s="149"/>
      <c r="M270" s="154"/>
      <c r="T270" s="155"/>
      <c r="AT270" s="150" t="s">
        <v>236</v>
      </c>
      <c r="AU270" s="150" t="s">
        <v>87</v>
      </c>
      <c r="AV270" s="12" t="s">
        <v>87</v>
      </c>
      <c r="AW270" s="12" t="s">
        <v>38</v>
      </c>
      <c r="AX270" s="12" t="s">
        <v>77</v>
      </c>
      <c r="AY270" s="150" t="s">
        <v>223</v>
      </c>
    </row>
    <row r="271" spans="2:65" s="12" customFormat="1" ht="11.25">
      <c r="B271" s="149"/>
      <c r="D271" s="143" t="s">
        <v>236</v>
      </c>
      <c r="E271" s="150" t="s">
        <v>21</v>
      </c>
      <c r="F271" s="151" t="s">
        <v>184</v>
      </c>
      <c r="H271" s="152">
        <v>3044.6550000000002</v>
      </c>
      <c r="I271" s="153"/>
      <c r="L271" s="149"/>
      <c r="M271" s="154"/>
      <c r="T271" s="155"/>
      <c r="AT271" s="150" t="s">
        <v>236</v>
      </c>
      <c r="AU271" s="150" t="s">
        <v>87</v>
      </c>
      <c r="AV271" s="12" t="s">
        <v>87</v>
      </c>
      <c r="AW271" s="12" t="s">
        <v>38</v>
      </c>
      <c r="AX271" s="12" t="s">
        <v>77</v>
      </c>
      <c r="AY271" s="150" t="s">
        <v>223</v>
      </c>
    </row>
    <row r="272" spans="2:65" s="12" customFormat="1" ht="11.25">
      <c r="B272" s="149"/>
      <c r="D272" s="143" t="s">
        <v>236</v>
      </c>
      <c r="E272" s="150" t="s">
        <v>21</v>
      </c>
      <c r="F272" s="151" t="s">
        <v>432</v>
      </c>
      <c r="H272" s="152">
        <v>356.37900000000002</v>
      </c>
      <c r="I272" s="153"/>
      <c r="L272" s="149"/>
      <c r="M272" s="154"/>
      <c r="T272" s="155"/>
      <c r="AT272" s="150" t="s">
        <v>236</v>
      </c>
      <c r="AU272" s="150" t="s">
        <v>87</v>
      </c>
      <c r="AV272" s="12" t="s">
        <v>87</v>
      </c>
      <c r="AW272" s="12" t="s">
        <v>38</v>
      </c>
      <c r="AX272" s="12" t="s">
        <v>77</v>
      </c>
      <c r="AY272" s="150" t="s">
        <v>223</v>
      </c>
    </row>
    <row r="273" spans="2:65" s="14" customFormat="1" ht="11.25">
      <c r="B273" s="162"/>
      <c r="D273" s="143" t="s">
        <v>236</v>
      </c>
      <c r="E273" s="163" t="s">
        <v>21</v>
      </c>
      <c r="F273" s="164" t="s">
        <v>255</v>
      </c>
      <c r="H273" s="165">
        <v>4803.7700000000004</v>
      </c>
      <c r="I273" s="166"/>
      <c r="L273" s="162"/>
      <c r="M273" s="167"/>
      <c r="T273" s="168"/>
      <c r="AT273" s="163" t="s">
        <v>236</v>
      </c>
      <c r="AU273" s="163" t="s">
        <v>87</v>
      </c>
      <c r="AV273" s="14" t="s">
        <v>230</v>
      </c>
      <c r="AW273" s="14" t="s">
        <v>38</v>
      </c>
      <c r="AX273" s="14" t="s">
        <v>85</v>
      </c>
      <c r="AY273" s="163" t="s">
        <v>223</v>
      </c>
    </row>
    <row r="274" spans="2:65" s="1" customFormat="1" ht="24.2" customHeight="1">
      <c r="B274" s="33"/>
      <c r="C274" s="130" t="s">
        <v>7</v>
      </c>
      <c r="D274" s="130" t="s">
        <v>225</v>
      </c>
      <c r="E274" s="131" t="s">
        <v>433</v>
      </c>
      <c r="F274" s="132" t="s">
        <v>434</v>
      </c>
      <c r="G274" s="133" t="s">
        <v>103</v>
      </c>
      <c r="H274" s="134">
        <v>3044.6550000000002</v>
      </c>
      <c r="I274" s="135"/>
      <c r="J274" s="136">
        <f>ROUND(I274*H274,2)</f>
        <v>0</v>
      </c>
      <c r="K274" s="132" t="s">
        <v>229</v>
      </c>
      <c r="L274" s="33"/>
      <c r="M274" s="137" t="s">
        <v>21</v>
      </c>
      <c r="N274" s="138" t="s">
        <v>48</v>
      </c>
      <c r="P274" s="139">
        <f>O274*H274</f>
        <v>0</v>
      </c>
      <c r="Q274" s="139">
        <v>0</v>
      </c>
      <c r="R274" s="139">
        <f>Q274*H274</f>
        <v>0</v>
      </c>
      <c r="S274" s="139">
        <v>0</v>
      </c>
      <c r="T274" s="140">
        <f>S274*H274</f>
        <v>0</v>
      </c>
      <c r="AR274" s="141" t="s">
        <v>230</v>
      </c>
      <c r="AT274" s="141" t="s">
        <v>225</v>
      </c>
      <c r="AU274" s="141" t="s">
        <v>87</v>
      </c>
      <c r="AY274" s="18" t="s">
        <v>223</v>
      </c>
      <c r="BE274" s="142">
        <f>IF(N274="základní",J274,0)</f>
        <v>0</v>
      </c>
      <c r="BF274" s="142">
        <f>IF(N274="snížená",J274,0)</f>
        <v>0</v>
      </c>
      <c r="BG274" s="142">
        <f>IF(N274="zákl. přenesená",J274,0)</f>
        <v>0</v>
      </c>
      <c r="BH274" s="142">
        <f>IF(N274="sníž. přenesená",J274,0)</f>
        <v>0</v>
      </c>
      <c r="BI274" s="142">
        <f>IF(N274="nulová",J274,0)</f>
        <v>0</v>
      </c>
      <c r="BJ274" s="18" t="s">
        <v>85</v>
      </c>
      <c r="BK274" s="142">
        <f>ROUND(I274*H274,2)</f>
        <v>0</v>
      </c>
      <c r="BL274" s="18" t="s">
        <v>230</v>
      </c>
      <c r="BM274" s="141" t="s">
        <v>435</v>
      </c>
    </row>
    <row r="275" spans="2:65" s="1" customFormat="1" ht="19.5">
      <c r="B275" s="33"/>
      <c r="D275" s="143" t="s">
        <v>232</v>
      </c>
      <c r="F275" s="144" t="s">
        <v>436</v>
      </c>
      <c r="I275" s="145"/>
      <c r="L275" s="33"/>
      <c r="M275" s="146"/>
      <c r="T275" s="54"/>
      <c r="AT275" s="18" t="s">
        <v>232</v>
      </c>
      <c r="AU275" s="18" t="s">
        <v>87</v>
      </c>
    </row>
    <row r="276" spans="2:65" s="1" customFormat="1" ht="11.25">
      <c r="B276" s="33"/>
      <c r="D276" s="147" t="s">
        <v>234</v>
      </c>
      <c r="F276" s="148" t="s">
        <v>437</v>
      </c>
      <c r="I276" s="145"/>
      <c r="L276" s="33"/>
      <c r="M276" s="146"/>
      <c r="T276" s="54"/>
      <c r="AT276" s="18" t="s">
        <v>234</v>
      </c>
      <c r="AU276" s="18" t="s">
        <v>87</v>
      </c>
    </row>
    <row r="277" spans="2:65" s="13" customFormat="1" ht="11.25">
      <c r="B277" s="156"/>
      <c r="D277" s="143" t="s">
        <v>236</v>
      </c>
      <c r="E277" s="157" t="s">
        <v>21</v>
      </c>
      <c r="F277" s="158" t="s">
        <v>263</v>
      </c>
      <c r="H277" s="157" t="s">
        <v>21</v>
      </c>
      <c r="I277" s="159"/>
      <c r="L277" s="156"/>
      <c r="M277" s="160"/>
      <c r="T277" s="161"/>
      <c r="AT277" s="157" t="s">
        <v>236</v>
      </c>
      <c r="AU277" s="157" t="s">
        <v>87</v>
      </c>
      <c r="AV277" s="13" t="s">
        <v>85</v>
      </c>
      <c r="AW277" s="13" t="s">
        <v>38</v>
      </c>
      <c r="AX277" s="13" t="s">
        <v>77</v>
      </c>
      <c r="AY277" s="157" t="s">
        <v>223</v>
      </c>
    </row>
    <row r="278" spans="2:65" s="13" customFormat="1" ht="11.25">
      <c r="B278" s="156"/>
      <c r="D278" s="143" t="s">
        <v>236</v>
      </c>
      <c r="E278" s="157" t="s">
        <v>21</v>
      </c>
      <c r="F278" s="158" t="s">
        <v>267</v>
      </c>
      <c r="H278" s="157" t="s">
        <v>21</v>
      </c>
      <c r="I278" s="159"/>
      <c r="L278" s="156"/>
      <c r="M278" s="160"/>
      <c r="T278" s="161"/>
      <c r="AT278" s="157" t="s">
        <v>236</v>
      </c>
      <c r="AU278" s="157" t="s">
        <v>87</v>
      </c>
      <c r="AV278" s="13" t="s">
        <v>85</v>
      </c>
      <c r="AW278" s="13" t="s">
        <v>38</v>
      </c>
      <c r="AX278" s="13" t="s">
        <v>77</v>
      </c>
      <c r="AY278" s="157" t="s">
        <v>223</v>
      </c>
    </row>
    <row r="279" spans="2:65" s="12" customFormat="1" ht="11.25">
      <c r="B279" s="149"/>
      <c r="D279" s="143" t="s">
        <v>236</v>
      </c>
      <c r="E279" s="150" t="s">
        <v>21</v>
      </c>
      <c r="F279" s="151" t="s">
        <v>438</v>
      </c>
      <c r="H279" s="152">
        <v>595.63</v>
      </c>
      <c r="I279" s="153"/>
      <c r="L279" s="149"/>
      <c r="M279" s="154"/>
      <c r="T279" s="155"/>
      <c r="AT279" s="150" t="s">
        <v>236</v>
      </c>
      <c r="AU279" s="150" t="s">
        <v>87</v>
      </c>
      <c r="AV279" s="12" t="s">
        <v>87</v>
      </c>
      <c r="AW279" s="12" t="s">
        <v>38</v>
      </c>
      <c r="AX279" s="12" t="s">
        <v>77</v>
      </c>
      <c r="AY279" s="150" t="s">
        <v>223</v>
      </c>
    </row>
    <row r="280" spans="2:65" s="13" customFormat="1" ht="11.25">
      <c r="B280" s="156"/>
      <c r="D280" s="143" t="s">
        <v>236</v>
      </c>
      <c r="E280" s="157" t="s">
        <v>21</v>
      </c>
      <c r="F280" s="158" t="s">
        <v>439</v>
      </c>
      <c r="H280" s="157" t="s">
        <v>21</v>
      </c>
      <c r="I280" s="159"/>
      <c r="L280" s="156"/>
      <c r="M280" s="160"/>
      <c r="T280" s="161"/>
      <c r="AT280" s="157" t="s">
        <v>236</v>
      </c>
      <c r="AU280" s="157" t="s">
        <v>87</v>
      </c>
      <c r="AV280" s="13" t="s">
        <v>85</v>
      </c>
      <c r="AW280" s="13" t="s">
        <v>38</v>
      </c>
      <c r="AX280" s="13" t="s">
        <v>77</v>
      </c>
      <c r="AY280" s="157" t="s">
        <v>223</v>
      </c>
    </row>
    <row r="281" spans="2:65" s="12" customFormat="1" ht="11.25">
      <c r="B281" s="149"/>
      <c r="D281" s="143" t="s">
        <v>236</v>
      </c>
      <c r="E281" s="150" t="s">
        <v>21</v>
      </c>
      <c r="F281" s="151" t="s">
        <v>440</v>
      </c>
      <c r="H281" s="152">
        <v>350.512</v>
      </c>
      <c r="I281" s="153"/>
      <c r="L281" s="149"/>
      <c r="M281" s="154"/>
      <c r="T281" s="155"/>
      <c r="AT281" s="150" t="s">
        <v>236</v>
      </c>
      <c r="AU281" s="150" t="s">
        <v>87</v>
      </c>
      <c r="AV281" s="12" t="s">
        <v>87</v>
      </c>
      <c r="AW281" s="12" t="s">
        <v>38</v>
      </c>
      <c r="AX281" s="12" t="s">
        <v>77</v>
      </c>
      <c r="AY281" s="150" t="s">
        <v>223</v>
      </c>
    </row>
    <row r="282" spans="2:65" s="13" customFormat="1" ht="11.25">
      <c r="B282" s="156"/>
      <c r="D282" s="143" t="s">
        <v>236</v>
      </c>
      <c r="E282" s="157" t="s">
        <v>21</v>
      </c>
      <c r="F282" s="158" t="s">
        <v>441</v>
      </c>
      <c r="H282" s="157" t="s">
        <v>21</v>
      </c>
      <c r="I282" s="159"/>
      <c r="L282" s="156"/>
      <c r="M282" s="160"/>
      <c r="T282" s="161"/>
      <c r="AT282" s="157" t="s">
        <v>236</v>
      </c>
      <c r="AU282" s="157" t="s">
        <v>87</v>
      </c>
      <c r="AV282" s="13" t="s">
        <v>85</v>
      </c>
      <c r="AW282" s="13" t="s">
        <v>38</v>
      </c>
      <c r="AX282" s="13" t="s">
        <v>77</v>
      </c>
      <c r="AY282" s="157" t="s">
        <v>223</v>
      </c>
    </row>
    <row r="283" spans="2:65" s="12" customFormat="1" ht="11.25">
      <c r="B283" s="149"/>
      <c r="D283" s="143" t="s">
        <v>236</v>
      </c>
      <c r="E283" s="150" t="s">
        <v>21</v>
      </c>
      <c r="F283" s="151" t="s">
        <v>442</v>
      </c>
      <c r="H283" s="152">
        <v>95.86</v>
      </c>
      <c r="I283" s="153"/>
      <c r="L283" s="149"/>
      <c r="M283" s="154"/>
      <c r="T283" s="155"/>
      <c r="AT283" s="150" t="s">
        <v>236</v>
      </c>
      <c r="AU283" s="150" t="s">
        <v>87</v>
      </c>
      <c r="AV283" s="12" t="s">
        <v>87</v>
      </c>
      <c r="AW283" s="12" t="s">
        <v>38</v>
      </c>
      <c r="AX283" s="12" t="s">
        <v>77</v>
      </c>
      <c r="AY283" s="150" t="s">
        <v>223</v>
      </c>
    </row>
    <row r="284" spans="2:65" s="12" customFormat="1" ht="11.25">
      <c r="B284" s="149"/>
      <c r="D284" s="143" t="s">
        <v>236</v>
      </c>
      <c r="E284" s="150" t="s">
        <v>21</v>
      </c>
      <c r="F284" s="151" t="s">
        <v>443</v>
      </c>
      <c r="H284" s="152">
        <v>33.345999999999997</v>
      </c>
      <c r="I284" s="153"/>
      <c r="L284" s="149"/>
      <c r="M284" s="154"/>
      <c r="T284" s="155"/>
      <c r="AT284" s="150" t="s">
        <v>236</v>
      </c>
      <c r="AU284" s="150" t="s">
        <v>87</v>
      </c>
      <c r="AV284" s="12" t="s">
        <v>87</v>
      </c>
      <c r="AW284" s="12" t="s">
        <v>38</v>
      </c>
      <c r="AX284" s="12" t="s">
        <v>77</v>
      </c>
      <c r="AY284" s="150" t="s">
        <v>223</v>
      </c>
    </row>
    <row r="285" spans="2:65" s="13" customFormat="1" ht="11.25">
      <c r="B285" s="156"/>
      <c r="D285" s="143" t="s">
        <v>236</v>
      </c>
      <c r="E285" s="157" t="s">
        <v>21</v>
      </c>
      <c r="F285" s="158" t="s">
        <v>279</v>
      </c>
      <c r="H285" s="157" t="s">
        <v>21</v>
      </c>
      <c r="I285" s="159"/>
      <c r="L285" s="156"/>
      <c r="M285" s="160"/>
      <c r="T285" s="161"/>
      <c r="AT285" s="157" t="s">
        <v>236</v>
      </c>
      <c r="AU285" s="157" t="s">
        <v>87</v>
      </c>
      <c r="AV285" s="13" t="s">
        <v>85</v>
      </c>
      <c r="AW285" s="13" t="s">
        <v>38</v>
      </c>
      <c r="AX285" s="13" t="s">
        <v>77</v>
      </c>
      <c r="AY285" s="157" t="s">
        <v>223</v>
      </c>
    </row>
    <row r="286" spans="2:65" s="12" customFormat="1" ht="11.25">
      <c r="B286" s="149"/>
      <c r="D286" s="143" t="s">
        <v>236</v>
      </c>
      <c r="E286" s="150" t="s">
        <v>21</v>
      </c>
      <c r="F286" s="151" t="s">
        <v>444</v>
      </c>
      <c r="H286" s="152">
        <v>144.16800000000001</v>
      </c>
      <c r="I286" s="153"/>
      <c r="L286" s="149"/>
      <c r="M286" s="154"/>
      <c r="T286" s="155"/>
      <c r="AT286" s="150" t="s">
        <v>236</v>
      </c>
      <c r="AU286" s="150" t="s">
        <v>87</v>
      </c>
      <c r="AV286" s="12" t="s">
        <v>87</v>
      </c>
      <c r="AW286" s="12" t="s">
        <v>38</v>
      </c>
      <c r="AX286" s="12" t="s">
        <v>77</v>
      </c>
      <c r="AY286" s="150" t="s">
        <v>223</v>
      </c>
    </row>
    <row r="287" spans="2:65" s="13" customFormat="1" ht="11.25">
      <c r="B287" s="156"/>
      <c r="D287" s="143" t="s">
        <v>236</v>
      </c>
      <c r="E287" s="157" t="s">
        <v>21</v>
      </c>
      <c r="F287" s="158" t="s">
        <v>281</v>
      </c>
      <c r="H287" s="157" t="s">
        <v>21</v>
      </c>
      <c r="I287" s="159"/>
      <c r="L287" s="156"/>
      <c r="M287" s="160"/>
      <c r="T287" s="161"/>
      <c r="AT287" s="157" t="s">
        <v>236</v>
      </c>
      <c r="AU287" s="157" t="s">
        <v>87</v>
      </c>
      <c r="AV287" s="13" t="s">
        <v>85</v>
      </c>
      <c r="AW287" s="13" t="s">
        <v>38</v>
      </c>
      <c r="AX287" s="13" t="s">
        <v>77</v>
      </c>
      <c r="AY287" s="157" t="s">
        <v>223</v>
      </c>
    </row>
    <row r="288" spans="2:65" s="12" customFormat="1" ht="11.25">
      <c r="B288" s="149"/>
      <c r="D288" s="143" t="s">
        <v>236</v>
      </c>
      <c r="E288" s="150" t="s">
        <v>21</v>
      </c>
      <c r="F288" s="151" t="s">
        <v>445</v>
      </c>
      <c r="H288" s="152">
        <v>295.52600000000001</v>
      </c>
      <c r="I288" s="153"/>
      <c r="L288" s="149"/>
      <c r="M288" s="154"/>
      <c r="T288" s="155"/>
      <c r="AT288" s="150" t="s">
        <v>236</v>
      </c>
      <c r="AU288" s="150" t="s">
        <v>87</v>
      </c>
      <c r="AV288" s="12" t="s">
        <v>87</v>
      </c>
      <c r="AW288" s="12" t="s">
        <v>38</v>
      </c>
      <c r="AX288" s="12" t="s">
        <v>77</v>
      </c>
      <c r="AY288" s="150" t="s">
        <v>223</v>
      </c>
    </row>
    <row r="289" spans="2:65" s="13" customFormat="1" ht="11.25">
      <c r="B289" s="156"/>
      <c r="D289" s="143" t="s">
        <v>236</v>
      </c>
      <c r="E289" s="157" t="s">
        <v>21</v>
      </c>
      <c r="F289" s="158" t="s">
        <v>446</v>
      </c>
      <c r="H289" s="157" t="s">
        <v>21</v>
      </c>
      <c r="I289" s="159"/>
      <c r="L289" s="156"/>
      <c r="M289" s="160"/>
      <c r="T289" s="161"/>
      <c r="AT289" s="157" t="s">
        <v>236</v>
      </c>
      <c r="AU289" s="157" t="s">
        <v>87</v>
      </c>
      <c r="AV289" s="13" t="s">
        <v>85</v>
      </c>
      <c r="AW289" s="13" t="s">
        <v>38</v>
      </c>
      <c r="AX289" s="13" t="s">
        <v>77</v>
      </c>
      <c r="AY289" s="157" t="s">
        <v>223</v>
      </c>
    </row>
    <row r="290" spans="2:65" s="12" customFormat="1" ht="11.25">
      <c r="B290" s="149"/>
      <c r="D290" s="143" t="s">
        <v>236</v>
      </c>
      <c r="E290" s="150" t="s">
        <v>21</v>
      </c>
      <c r="F290" s="151" t="s">
        <v>447</v>
      </c>
      <c r="H290" s="152">
        <v>830.15800000000002</v>
      </c>
      <c r="I290" s="153"/>
      <c r="L290" s="149"/>
      <c r="M290" s="154"/>
      <c r="T290" s="155"/>
      <c r="AT290" s="150" t="s">
        <v>236</v>
      </c>
      <c r="AU290" s="150" t="s">
        <v>87</v>
      </c>
      <c r="AV290" s="12" t="s">
        <v>87</v>
      </c>
      <c r="AW290" s="12" t="s">
        <v>38</v>
      </c>
      <c r="AX290" s="12" t="s">
        <v>77</v>
      </c>
      <c r="AY290" s="150" t="s">
        <v>223</v>
      </c>
    </row>
    <row r="291" spans="2:65" s="13" customFormat="1" ht="11.25">
      <c r="B291" s="156"/>
      <c r="D291" s="143" t="s">
        <v>236</v>
      </c>
      <c r="E291" s="157" t="s">
        <v>21</v>
      </c>
      <c r="F291" s="158" t="s">
        <v>448</v>
      </c>
      <c r="H291" s="157" t="s">
        <v>21</v>
      </c>
      <c r="I291" s="159"/>
      <c r="L291" s="156"/>
      <c r="M291" s="160"/>
      <c r="T291" s="161"/>
      <c r="AT291" s="157" t="s">
        <v>236</v>
      </c>
      <c r="AU291" s="157" t="s">
        <v>87</v>
      </c>
      <c r="AV291" s="13" t="s">
        <v>85</v>
      </c>
      <c r="AW291" s="13" t="s">
        <v>38</v>
      </c>
      <c r="AX291" s="13" t="s">
        <v>77</v>
      </c>
      <c r="AY291" s="157" t="s">
        <v>223</v>
      </c>
    </row>
    <row r="292" spans="2:65" s="12" customFormat="1" ht="11.25">
      <c r="B292" s="149"/>
      <c r="D292" s="143" t="s">
        <v>236</v>
      </c>
      <c r="E292" s="150" t="s">
        <v>21</v>
      </c>
      <c r="F292" s="151" t="s">
        <v>449</v>
      </c>
      <c r="H292" s="152">
        <v>400.5</v>
      </c>
      <c r="I292" s="153"/>
      <c r="L292" s="149"/>
      <c r="M292" s="154"/>
      <c r="T292" s="155"/>
      <c r="AT292" s="150" t="s">
        <v>236</v>
      </c>
      <c r="AU292" s="150" t="s">
        <v>87</v>
      </c>
      <c r="AV292" s="12" t="s">
        <v>87</v>
      </c>
      <c r="AW292" s="12" t="s">
        <v>38</v>
      </c>
      <c r="AX292" s="12" t="s">
        <v>77</v>
      </c>
      <c r="AY292" s="150" t="s">
        <v>223</v>
      </c>
    </row>
    <row r="293" spans="2:65" s="13" customFormat="1" ht="11.25">
      <c r="B293" s="156"/>
      <c r="D293" s="143" t="s">
        <v>236</v>
      </c>
      <c r="E293" s="157" t="s">
        <v>21</v>
      </c>
      <c r="F293" s="158" t="s">
        <v>450</v>
      </c>
      <c r="H293" s="157" t="s">
        <v>21</v>
      </c>
      <c r="I293" s="159"/>
      <c r="L293" s="156"/>
      <c r="M293" s="160"/>
      <c r="T293" s="161"/>
      <c r="AT293" s="157" t="s">
        <v>236</v>
      </c>
      <c r="AU293" s="157" t="s">
        <v>87</v>
      </c>
      <c r="AV293" s="13" t="s">
        <v>85</v>
      </c>
      <c r="AW293" s="13" t="s">
        <v>38</v>
      </c>
      <c r="AX293" s="13" t="s">
        <v>77</v>
      </c>
      <c r="AY293" s="157" t="s">
        <v>223</v>
      </c>
    </row>
    <row r="294" spans="2:65" s="12" customFormat="1" ht="11.25">
      <c r="B294" s="149"/>
      <c r="D294" s="143" t="s">
        <v>236</v>
      </c>
      <c r="E294" s="150" t="s">
        <v>21</v>
      </c>
      <c r="F294" s="151" t="s">
        <v>451</v>
      </c>
      <c r="H294" s="152">
        <v>293.55</v>
      </c>
      <c r="I294" s="153"/>
      <c r="L294" s="149"/>
      <c r="M294" s="154"/>
      <c r="T294" s="155"/>
      <c r="AT294" s="150" t="s">
        <v>236</v>
      </c>
      <c r="AU294" s="150" t="s">
        <v>87</v>
      </c>
      <c r="AV294" s="12" t="s">
        <v>87</v>
      </c>
      <c r="AW294" s="12" t="s">
        <v>38</v>
      </c>
      <c r="AX294" s="12" t="s">
        <v>77</v>
      </c>
      <c r="AY294" s="150" t="s">
        <v>223</v>
      </c>
    </row>
    <row r="295" spans="2:65" s="13" customFormat="1" ht="11.25">
      <c r="B295" s="156"/>
      <c r="D295" s="143" t="s">
        <v>236</v>
      </c>
      <c r="E295" s="157" t="s">
        <v>21</v>
      </c>
      <c r="F295" s="158" t="s">
        <v>452</v>
      </c>
      <c r="H295" s="157" t="s">
        <v>21</v>
      </c>
      <c r="I295" s="159"/>
      <c r="L295" s="156"/>
      <c r="M295" s="160"/>
      <c r="T295" s="161"/>
      <c r="AT295" s="157" t="s">
        <v>236</v>
      </c>
      <c r="AU295" s="157" t="s">
        <v>87</v>
      </c>
      <c r="AV295" s="13" t="s">
        <v>85</v>
      </c>
      <c r="AW295" s="13" t="s">
        <v>38</v>
      </c>
      <c r="AX295" s="13" t="s">
        <v>77</v>
      </c>
      <c r="AY295" s="157" t="s">
        <v>223</v>
      </c>
    </row>
    <row r="296" spans="2:65" s="12" customFormat="1" ht="11.25">
      <c r="B296" s="149"/>
      <c r="D296" s="143" t="s">
        <v>236</v>
      </c>
      <c r="E296" s="150" t="s">
        <v>21</v>
      </c>
      <c r="F296" s="151" t="s">
        <v>453</v>
      </c>
      <c r="H296" s="152">
        <v>5.4050000000000002</v>
      </c>
      <c r="I296" s="153"/>
      <c r="L296" s="149"/>
      <c r="M296" s="154"/>
      <c r="T296" s="155"/>
      <c r="AT296" s="150" t="s">
        <v>236</v>
      </c>
      <c r="AU296" s="150" t="s">
        <v>87</v>
      </c>
      <c r="AV296" s="12" t="s">
        <v>87</v>
      </c>
      <c r="AW296" s="12" t="s">
        <v>38</v>
      </c>
      <c r="AX296" s="12" t="s">
        <v>77</v>
      </c>
      <c r="AY296" s="150" t="s">
        <v>223</v>
      </c>
    </row>
    <row r="297" spans="2:65" s="14" customFormat="1" ht="11.25">
      <c r="B297" s="162"/>
      <c r="D297" s="143" t="s">
        <v>236</v>
      </c>
      <c r="E297" s="163" t="s">
        <v>184</v>
      </c>
      <c r="F297" s="164" t="s">
        <v>255</v>
      </c>
      <c r="H297" s="165">
        <v>3044.6550000000002</v>
      </c>
      <c r="I297" s="166"/>
      <c r="L297" s="162"/>
      <c r="M297" s="167"/>
      <c r="T297" s="168"/>
      <c r="AT297" s="163" t="s">
        <v>236</v>
      </c>
      <c r="AU297" s="163" t="s">
        <v>87</v>
      </c>
      <c r="AV297" s="14" t="s">
        <v>230</v>
      </c>
      <c r="AW297" s="14" t="s">
        <v>38</v>
      </c>
      <c r="AX297" s="14" t="s">
        <v>85</v>
      </c>
      <c r="AY297" s="163" t="s">
        <v>223</v>
      </c>
    </row>
    <row r="298" spans="2:65" s="1" customFormat="1" ht="16.5" customHeight="1">
      <c r="B298" s="33"/>
      <c r="C298" s="177" t="s">
        <v>454</v>
      </c>
      <c r="D298" s="177" t="s">
        <v>344</v>
      </c>
      <c r="E298" s="178" t="s">
        <v>455</v>
      </c>
      <c r="F298" s="179" t="s">
        <v>456</v>
      </c>
      <c r="G298" s="180" t="s">
        <v>135</v>
      </c>
      <c r="H298" s="181">
        <v>2740.19</v>
      </c>
      <c r="I298" s="182"/>
      <c r="J298" s="183">
        <f>ROUND(I298*H298,2)</f>
        <v>0</v>
      </c>
      <c r="K298" s="179" t="s">
        <v>21</v>
      </c>
      <c r="L298" s="184"/>
      <c r="M298" s="185" t="s">
        <v>21</v>
      </c>
      <c r="N298" s="186" t="s">
        <v>48</v>
      </c>
      <c r="P298" s="139">
        <f>O298*H298</f>
        <v>0</v>
      </c>
      <c r="Q298" s="139">
        <v>0</v>
      </c>
      <c r="R298" s="139">
        <f>Q298*H298</f>
        <v>0</v>
      </c>
      <c r="S298" s="139">
        <v>0</v>
      </c>
      <c r="T298" s="140">
        <f>S298*H298</f>
        <v>0</v>
      </c>
      <c r="AR298" s="141" t="s">
        <v>313</v>
      </c>
      <c r="AT298" s="141" t="s">
        <v>344</v>
      </c>
      <c r="AU298" s="141" t="s">
        <v>87</v>
      </c>
      <c r="AY298" s="18" t="s">
        <v>223</v>
      </c>
      <c r="BE298" s="142">
        <f>IF(N298="základní",J298,0)</f>
        <v>0</v>
      </c>
      <c r="BF298" s="142">
        <f>IF(N298="snížená",J298,0)</f>
        <v>0</v>
      </c>
      <c r="BG298" s="142">
        <f>IF(N298="zákl. přenesená",J298,0)</f>
        <v>0</v>
      </c>
      <c r="BH298" s="142">
        <f>IF(N298="sníž. přenesená",J298,0)</f>
        <v>0</v>
      </c>
      <c r="BI298" s="142">
        <f>IF(N298="nulová",J298,0)</f>
        <v>0</v>
      </c>
      <c r="BJ298" s="18" t="s">
        <v>85</v>
      </c>
      <c r="BK298" s="142">
        <f>ROUND(I298*H298,2)</f>
        <v>0</v>
      </c>
      <c r="BL298" s="18" t="s">
        <v>230</v>
      </c>
      <c r="BM298" s="141" t="s">
        <v>457</v>
      </c>
    </row>
    <row r="299" spans="2:65" s="1" customFormat="1" ht="68.25">
      <c r="B299" s="33"/>
      <c r="D299" s="143" t="s">
        <v>232</v>
      </c>
      <c r="F299" s="144" t="s">
        <v>458</v>
      </c>
      <c r="I299" s="145"/>
      <c r="L299" s="33"/>
      <c r="M299" s="146"/>
      <c r="T299" s="54"/>
      <c r="AT299" s="18" t="s">
        <v>232</v>
      </c>
      <c r="AU299" s="18" t="s">
        <v>87</v>
      </c>
    </row>
    <row r="300" spans="2:65" s="12" customFormat="1" ht="11.25">
      <c r="B300" s="149"/>
      <c r="D300" s="143" t="s">
        <v>236</v>
      </c>
      <c r="E300" s="150" t="s">
        <v>21</v>
      </c>
      <c r="F300" s="151" t="s">
        <v>459</v>
      </c>
      <c r="H300" s="152">
        <v>1522.328</v>
      </c>
      <c r="I300" s="153"/>
      <c r="L300" s="149"/>
      <c r="M300" s="154"/>
      <c r="T300" s="155"/>
      <c r="AT300" s="150" t="s">
        <v>236</v>
      </c>
      <c r="AU300" s="150" t="s">
        <v>87</v>
      </c>
      <c r="AV300" s="12" t="s">
        <v>87</v>
      </c>
      <c r="AW300" s="12" t="s">
        <v>38</v>
      </c>
      <c r="AX300" s="12" t="s">
        <v>77</v>
      </c>
      <c r="AY300" s="150" t="s">
        <v>223</v>
      </c>
    </row>
    <row r="301" spans="2:65" s="14" customFormat="1" ht="11.25">
      <c r="B301" s="162"/>
      <c r="D301" s="143" t="s">
        <v>236</v>
      </c>
      <c r="E301" s="163" t="s">
        <v>129</v>
      </c>
      <c r="F301" s="164" t="s">
        <v>255</v>
      </c>
      <c r="H301" s="165">
        <v>1522.328</v>
      </c>
      <c r="I301" s="166"/>
      <c r="L301" s="162"/>
      <c r="M301" s="167"/>
      <c r="T301" s="168"/>
      <c r="AT301" s="163" t="s">
        <v>236</v>
      </c>
      <c r="AU301" s="163" t="s">
        <v>87</v>
      </c>
      <c r="AV301" s="14" t="s">
        <v>230</v>
      </c>
      <c r="AW301" s="14" t="s">
        <v>38</v>
      </c>
      <c r="AX301" s="14" t="s">
        <v>77</v>
      </c>
      <c r="AY301" s="163" t="s">
        <v>223</v>
      </c>
    </row>
    <row r="302" spans="2:65" s="12" customFormat="1" ht="11.25">
      <c r="B302" s="149"/>
      <c r="D302" s="143" t="s">
        <v>236</v>
      </c>
      <c r="E302" s="150" t="s">
        <v>21</v>
      </c>
      <c r="F302" s="151" t="s">
        <v>460</v>
      </c>
      <c r="H302" s="152">
        <v>2740.19</v>
      </c>
      <c r="I302" s="153"/>
      <c r="L302" s="149"/>
      <c r="M302" s="154"/>
      <c r="T302" s="155"/>
      <c r="AT302" s="150" t="s">
        <v>236</v>
      </c>
      <c r="AU302" s="150" t="s">
        <v>87</v>
      </c>
      <c r="AV302" s="12" t="s">
        <v>87</v>
      </c>
      <c r="AW302" s="12" t="s">
        <v>38</v>
      </c>
      <c r="AX302" s="12" t="s">
        <v>85</v>
      </c>
      <c r="AY302" s="150" t="s">
        <v>223</v>
      </c>
    </row>
    <row r="303" spans="2:65" s="1" customFormat="1" ht="16.5" customHeight="1">
      <c r="B303" s="33"/>
      <c r="C303" s="130" t="s">
        <v>461</v>
      </c>
      <c r="D303" s="130" t="s">
        <v>225</v>
      </c>
      <c r="E303" s="131" t="s">
        <v>462</v>
      </c>
      <c r="F303" s="132" t="s">
        <v>463</v>
      </c>
      <c r="G303" s="133" t="s">
        <v>135</v>
      </c>
      <c r="H303" s="134">
        <v>10594.404</v>
      </c>
      <c r="I303" s="135"/>
      <c r="J303" s="136">
        <f>ROUND(I303*H303,2)</f>
        <v>0</v>
      </c>
      <c r="K303" s="132" t="s">
        <v>229</v>
      </c>
      <c r="L303" s="33"/>
      <c r="M303" s="137" t="s">
        <v>21</v>
      </c>
      <c r="N303" s="138" t="s">
        <v>48</v>
      </c>
      <c r="P303" s="139">
        <f>O303*H303</f>
        <v>0</v>
      </c>
      <c r="Q303" s="139">
        <v>0</v>
      </c>
      <c r="R303" s="139">
        <f>Q303*H303</f>
        <v>0</v>
      </c>
      <c r="S303" s="139">
        <v>0</v>
      </c>
      <c r="T303" s="140">
        <f>S303*H303</f>
        <v>0</v>
      </c>
      <c r="AR303" s="141" t="s">
        <v>230</v>
      </c>
      <c r="AT303" s="141" t="s">
        <v>225</v>
      </c>
      <c r="AU303" s="141" t="s">
        <v>87</v>
      </c>
      <c r="AY303" s="18" t="s">
        <v>223</v>
      </c>
      <c r="BE303" s="142">
        <f>IF(N303="základní",J303,0)</f>
        <v>0</v>
      </c>
      <c r="BF303" s="142">
        <f>IF(N303="snížená",J303,0)</f>
        <v>0</v>
      </c>
      <c r="BG303" s="142">
        <f>IF(N303="zákl. přenesená",J303,0)</f>
        <v>0</v>
      </c>
      <c r="BH303" s="142">
        <f>IF(N303="sníž. přenesená",J303,0)</f>
        <v>0</v>
      </c>
      <c r="BI303" s="142">
        <f>IF(N303="nulová",J303,0)</f>
        <v>0</v>
      </c>
      <c r="BJ303" s="18" t="s">
        <v>85</v>
      </c>
      <c r="BK303" s="142">
        <f>ROUND(I303*H303,2)</f>
        <v>0</v>
      </c>
      <c r="BL303" s="18" t="s">
        <v>230</v>
      </c>
      <c r="BM303" s="141" t="s">
        <v>464</v>
      </c>
    </row>
    <row r="304" spans="2:65" s="1" customFormat="1" ht="19.5">
      <c r="B304" s="33"/>
      <c r="D304" s="143" t="s">
        <v>232</v>
      </c>
      <c r="F304" s="144" t="s">
        <v>465</v>
      </c>
      <c r="I304" s="145"/>
      <c r="L304" s="33"/>
      <c r="M304" s="146"/>
      <c r="T304" s="54"/>
      <c r="AT304" s="18" t="s">
        <v>232</v>
      </c>
      <c r="AU304" s="18" t="s">
        <v>87</v>
      </c>
    </row>
    <row r="305" spans="2:65" s="1" customFormat="1" ht="11.25">
      <c r="B305" s="33"/>
      <c r="D305" s="147" t="s">
        <v>234</v>
      </c>
      <c r="F305" s="148" t="s">
        <v>466</v>
      </c>
      <c r="I305" s="145"/>
      <c r="L305" s="33"/>
      <c r="M305" s="146"/>
      <c r="T305" s="54"/>
      <c r="AT305" s="18" t="s">
        <v>234</v>
      </c>
      <c r="AU305" s="18" t="s">
        <v>87</v>
      </c>
    </row>
    <row r="306" spans="2:65" s="12" customFormat="1" ht="11.25">
      <c r="B306" s="149"/>
      <c r="D306" s="143" t="s">
        <v>236</v>
      </c>
      <c r="E306" s="150" t="s">
        <v>21</v>
      </c>
      <c r="F306" s="151" t="s">
        <v>467</v>
      </c>
      <c r="H306" s="152">
        <v>10594.404</v>
      </c>
      <c r="I306" s="153"/>
      <c r="L306" s="149"/>
      <c r="M306" s="154"/>
      <c r="T306" s="155"/>
      <c r="AT306" s="150" t="s">
        <v>236</v>
      </c>
      <c r="AU306" s="150" t="s">
        <v>87</v>
      </c>
      <c r="AV306" s="12" t="s">
        <v>87</v>
      </c>
      <c r="AW306" s="12" t="s">
        <v>38</v>
      </c>
      <c r="AX306" s="12" t="s">
        <v>85</v>
      </c>
      <c r="AY306" s="150" t="s">
        <v>223</v>
      </c>
    </row>
    <row r="307" spans="2:65" s="1" customFormat="1" ht="16.5" customHeight="1">
      <c r="B307" s="33"/>
      <c r="C307" s="130" t="s">
        <v>468</v>
      </c>
      <c r="D307" s="130" t="s">
        <v>225</v>
      </c>
      <c r="E307" s="131" t="s">
        <v>469</v>
      </c>
      <c r="F307" s="132" t="s">
        <v>470</v>
      </c>
      <c r="G307" s="133" t="s">
        <v>103</v>
      </c>
      <c r="H307" s="134">
        <v>4447.3909999999996</v>
      </c>
      <c r="I307" s="135"/>
      <c r="J307" s="136">
        <f>ROUND(I307*H307,2)</f>
        <v>0</v>
      </c>
      <c r="K307" s="132" t="s">
        <v>229</v>
      </c>
      <c r="L307" s="33"/>
      <c r="M307" s="137" t="s">
        <v>21</v>
      </c>
      <c r="N307" s="138" t="s">
        <v>48</v>
      </c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AR307" s="141" t="s">
        <v>230</v>
      </c>
      <c r="AT307" s="141" t="s">
        <v>225</v>
      </c>
      <c r="AU307" s="141" t="s">
        <v>87</v>
      </c>
      <c r="AY307" s="18" t="s">
        <v>223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8" t="s">
        <v>85</v>
      </c>
      <c r="BK307" s="142">
        <f>ROUND(I307*H307,2)</f>
        <v>0</v>
      </c>
      <c r="BL307" s="18" t="s">
        <v>230</v>
      </c>
      <c r="BM307" s="141" t="s">
        <v>471</v>
      </c>
    </row>
    <row r="308" spans="2:65" s="1" customFormat="1" ht="11.25">
      <c r="B308" s="33"/>
      <c r="D308" s="143" t="s">
        <v>232</v>
      </c>
      <c r="F308" s="144" t="s">
        <v>472</v>
      </c>
      <c r="I308" s="145"/>
      <c r="L308" s="33"/>
      <c r="M308" s="146"/>
      <c r="T308" s="54"/>
      <c r="AT308" s="18" t="s">
        <v>232</v>
      </c>
      <c r="AU308" s="18" t="s">
        <v>87</v>
      </c>
    </row>
    <row r="309" spans="2:65" s="1" customFormat="1" ht="11.25">
      <c r="B309" s="33"/>
      <c r="D309" s="147" t="s">
        <v>234</v>
      </c>
      <c r="F309" s="148" t="s">
        <v>473</v>
      </c>
      <c r="I309" s="145"/>
      <c r="L309" s="33"/>
      <c r="M309" s="146"/>
      <c r="T309" s="54"/>
      <c r="AT309" s="18" t="s">
        <v>234</v>
      </c>
      <c r="AU309" s="18" t="s">
        <v>87</v>
      </c>
    </row>
    <row r="310" spans="2:65" s="12" customFormat="1" ht="11.25">
      <c r="B310" s="149"/>
      <c r="D310" s="143" t="s">
        <v>236</v>
      </c>
      <c r="E310" s="150" t="s">
        <v>21</v>
      </c>
      <c r="F310" s="151" t="s">
        <v>474</v>
      </c>
      <c r="H310" s="152">
        <v>1402.7360000000001</v>
      </c>
      <c r="I310" s="153"/>
      <c r="L310" s="149"/>
      <c r="M310" s="154"/>
      <c r="T310" s="155"/>
      <c r="AT310" s="150" t="s">
        <v>236</v>
      </c>
      <c r="AU310" s="150" t="s">
        <v>87</v>
      </c>
      <c r="AV310" s="12" t="s">
        <v>87</v>
      </c>
      <c r="AW310" s="12" t="s">
        <v>38</v>
      </c>
      <c r="AX310" s="12" t="s">
        <v>77</v>
      </c>
      <c r="AY310" s="150" t="s">
        <v>223</v>
      </c>
    </row>
    <row r="311" spans="2:65" s="12" customFormat="1" ht="11.25">
      <c r="B311" s="149"/>
      <c r="D311" s="143" t="s">
        <v>236</v>
      </c>
      <c r="E311" s="150" t="s">
        <v>21</v>
      </c>
      <c r="F311" s="151" t="s">
        <v>475</v>
      </c>
      <c r="H311" s="152">
        <v>3044.6550000000002</v>
      </c>
      <c r="I311" s="153"/>
      <c r="L311" s="149"/>
      <c r="M311" s="154"/>
      <c r="T311" s="155"/>
      <c r="AT311" s="150" t="s">
        <v>236</v>
      </c>
      <c r="AU311" s="150" t="s">
        <v>87</v>
      </c>
      <c r="AV311" s="12" t="s">
        <v>87</v>
      </c>
      <c r="AW311" s="12" t="s">
        <v>38</v>
      </c>
      <c r="AX311" s="12" t="s">
        <v>77</v>
      </c>
      <c r="AY311" s="150" t="s">
        <v>223</v>
      </c>
    </row>
    <row r="312" spans="2:65" s="14" customFormat="1" ht="11.25">
      <c r="B312" s="162"/>
      <c r="D312" s="143" t="s">
        <v>236</v>
      </c>
      <c r="E312" s="163" t="s">
        <v>21</v>
      </c>
      <c r="F312" s="164" t="s">
        <v>255</v>
      </c>
      <c r="H312" s="165">
        <v>4447.3909999999996</v>
      </c>
      <c r="I312" s="166"/>
      <c r="L312" s="162"/>
      <c r="M312" s="167"/>
      <c r="T312" s="168"/>
      <c r="AT312" s="163" t="s">
        <v>236</v>
      </c>
      <c r="AU312" s="163" t="s">
        <v>87</v>
      </c>
      <c r="AV312" s="14" t="s">
        <v>230</v>
      </c>
      <c r="AW312" s="14" t="s">
        <v>38</v>
      </c>
      <c r="AX312" s="14" t="s">
        <v>85</v>
      </c>
      <c r="AY312" s="163" t="s">
        <v>223</v>
      </c>
    </row>
    <row r="313" spans="2:65" s="1" customFormat="1" ht="16.5" customHeight="1">
      <c r="B313" s="33"/>
      <c r="C313" s="130" t="s">
        <v>476</v>
      </c>
      <c r="D313" s="130" t="s">
        <v>225</v>
      </c>
      <c r="E313" s="131" t="s">
        <v>477</v>
      </c>
      <c r="F313" s="132" t="s">
        <v>478</v>
      </c>
      <c r="G313" s="133" t="s">
        <v>103</v>
      </c>
      <c r="H313" s="134">
        <v>1402.7360000000001</v>
      </c>
      <c r="I313" s="135"/>
      <c r="J313" s="136">
        <f>ROUND(I313*H313,2)</f>
        <v>0</v>
      </c>
      <c r="K313" s="132" t="s">
        <v>229</v>
      </c>
      <c r="L313" s="33"/>
      <c r="M313" s="137" t="s">
        <v>21</v>
      </c>
      <c r="N313" s="138" t="s">
        <v>48</v>
      </c>
      <c r="P313" s="139">
        <f>O313*H313</f>
        <v>0</v>
      </c>
      <c r="Q313" s="139">
        <v>0</v>
      </c>
      <c r="R313" s="139">
        <f>Q313*H313</f>
        <v>0</v>
      </c>
      <c r="S313" s="139">
        <v>0</v>
      </c>
      <c r="T313" s="140">
        <f>S313*H313</f>
        <v>0</v>
      </c>
      <c r="AR313" s="141" t="s">
        <v>230</v>
      </c>
      <c r="AT313" s="141" t="s">
        <v>225</v>
      </c>
      <c r="AU313" s="141" t="s">
        <v>87</v>
      </c>
      <c r="AY313" s="18" t="s">
        <v>223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8" t="s">
        <v>85</v>
      </c>
      <c r="BK313" s="142">
        <f>ROUND(I313*H313,2)</f>
        <v>0</v>
      </c>
      <c r="BL313" s="18" t="s">
        <v>230</v>
      </c>
      <c r="BM313" s="141" t="s">
        <v>479</v>
      </c>
    </row>
    <row r="314" spans="2:65" s="1" customFormat="1" ht="19.5">
      <c r="B314" s="33"/>
      <c r="D314" s="143" t="s">
        <v>232</v>
      </c>
      <c r="F314" s="144" t="s">
        <v>480</v>
      </c>
      <c r="I314" s="145"/>
      <c r="L314" s="33"/>
      <c r="M314" s="146"/>
      <c r="T314" s="54"/>
      <c r="AT314" s="18" t="s">
        <v>232</v>
      </c>
      <c r="AU314" s="18" t="s">
        <v>87</v>
      </c>
    </row>
    <row r="315" spans="2:65" s="1" customFormat="1" ht="11.25">
      <c r="B315" s="33"/>
      <c r="D315" s="147" t="s">
        <v>234</v>
      </c>
      <c r="F315" s="148" t="s">
        <v>481</v>
      </c>
      <c r="I315" s="145"/>
      <c r="L315" s="33"/>
      <c r="M315" s="146"/>
      <c r="T315" s="54"/>
      <c r="AT315" s="18" t="s">
        <v>234</v>
      </c>
      <c r="AU315" s="18" t="s">
        <v>87</v>
      </c>
    </row>
    <row r="316" spans="2:65" s="1" customFormat="1" ht="29.25">
      <c r="B316" s="33"/>
      <c r="D316" s="143" t="s">
        <v>261</v>
      </c>
      <c r="F316" s="169" t="s">
        <v>482</v>
      </c>
      <c r="I316" s="145"/>
      <c r="L316" s="33"/>
      <c r="M316" s="146"/>
      <c r="T316" s="54"/>
      <c r="AT316" s="18" t="s">
        <v>261</v>
      </c>
      <c r="AU316" s="18" t="s">
        <v>87</v>
      </c>
    </row>
    <row r="317" spans="2:65" s="13" customFormat="1" ht="11.25">
      <c r="B317" s="156"/>
      <c r="D317" s="143" t="s">
        <v>236</v>
      </c>
      <c r="E317" s="157" t="s">
        <v>21</v>
      </c>
      <c r="F317" s="158" t="s">
        <v>263</v>
      </c>
      <c r="H317" s="157" t="s">
        <v>21</v>
      </c>
      <c r="I317" s="159"/>
      <c r="L317" s="156"/>
      <c r="M317" s="160"/>
      <c r="T317" s="161"/>
      <c r="AT317" s="157" t="s">
        <v>236</v>
      </c>
      <c r="AU317" s="157" t="s">
        <v>87</v>
      </c>
      <c r="AV317" s="13" t="s">
        <v>85</v>
      </c>
      <c r="AW317" s="13" t="s">
        <v>38</v>
      </c>
      <c r="AX317" s="13" t="s">
        <v>77</v>
      </c>
      <c r="AY317" s="157" t="s">
        <v>223</v>
      </c>
    </row>
    <row r="318" spans="2:65" s="13" customFormat="1" ht="11.25">
      <c r="B318" s="156"/>
      <c r="D318" s="143" t="s">
        <v>236</v>
      </c>
      <c r="E318" s="157" t="s">
        <v>21</v>
      </c>
      <c r="F318" s="158" t="s">
        <v>264</v>
      </c>
      <c r="H318" s="157" t="s">
        <v>21</v>
      </c>
      <c r="I318" s="159"/>
      <c r="L318" s="156"/>
      <c r="M318" s="160"/>
      <c r="T318" s="161"/>
      <c r="AT318" s="157" t="s">
        <v>236</v>
      </c>
      <c r="AU318" s="157" t="s">
        <v>87</v>
      </c>
      <c r="AV318" s="13" t="s">
        <v>85</v>
      </c>
      <c r="AW318" s="13" t="s">
        <v>38</v>
      </c>
      <c r="AX318" s="13" t="s">
        <v>77</v>
      </c>
      <c r="AY318" s="157" t="s">
        <v>223</v>
      </c>
    </row>
    <row r="319" spans="2:65" s="12" customFormat="1" ht="22.5">
      <c r="B319" s="149"/>
      <c r="D319" s="143" t="s">
        <v>236</v>
      </c>
      <c r="E319" s="150" t="s">
        <v>21</v>
      </c>
      <c r="F319" s="151" t="s">
        <v>483</v>
      </c>
      <c r="H319" s="152">
        <v>423.815</v>
      </c>
      <c r="I319" s="153"/>
      <c r="L319" s="149"/>
      <c r="M319" s="154"/>
      <c r="T319" s="155"/>
      <c r="AT319" s="150" t="s">
        <v>236</v>
      </c>
      <c r="AU319" s="150" t="s">
        <v>87</v>
      </c>
      <c r="AV319" s="12" t="s">
        <v>87</v>
      </c>
      <c r="AW319" s="12" t="s">
        <v>38</v>
      </c>
      <c r="AX319" s="12" t="s">
        <v>77</v>
      </c>
      <c r="AY319" s="150" t="s">
        <v>223</v>
      </c>
    </row>
    <row r="320" spans="2:65" s="13" customFormat="1" ht="11.25">
      <c r="B320" s="156"/>
      <c r="D320" s="143" t="s">
        <v>236</v>
      </c>
      <c r="E320" s="157" t="s">
        <v>21</v>
      </c>
      <c r="F320" s="158" t="s">
        <v>267</v>
      </c>
      <c r="H320" s="157" t="s">
        <v>21</v>
      </c>
      <c r="I320" s="159"/>
      <c r="L320" s="156"/>
      <c r="M320" s="160"/>
      <c r="T320" s="161"/>
      <c r="AT320" s="157" t="s">
        <v>236</v>
      </c>
      <c r="AU320" s="157" t="s">
        <v>87</v>
      </c>
      <c r="AV320" s="13" t="s">
        <v>85</v>
      </c>
      <c r="AW320" s="13" t="s">
        <v>38</v>
      </c>
      <c r="AX320" s="13" t="s">
        <v>77</v>
      </c>
      <c r="AY320" s="157" t="s">
        <v>223</v>
      </c>
    </row>
    <row r="321" spans="2:65" s="12" customFormat="1" ht="11.25">
      <c r="B321" s="149"/>
      <c r="D321" s="143" t="s">
        <v>236</v>
      </c>
      <c r="E321" s="150" t="s">
        <v>21</v>
      </c>
      <c r="F321" s="151" t="s">
        <v>484</v>
      </c>
      <c r="H321" s="152">
        <v>246.19</v>
      </c>
      <c r="I321" s="153"/>
      <c r="L321" s="149"/>
      <c r="M321" s="154"/>
      <c r="T321" s="155"/>
      <c r="AT321" s="150" t="s">
        <v>236</v>
      </c>
      <c r="AU321" s="150" t="s">
        <v>87</v>
      </c>
      <c r="AV321" s="12" t="s">
        <v>87</v>
      </c>
      <c r="AW321" s="12" t="s">
        <v>38</v>
      </c>
      <c r="AX321" s="12" t="s">
        <v>77</v>
      </c>
      <c r="AY321" s="150" t="s">
        <v>223</v>
      </c>
    </row>
    <row r="322" spans="2:65" s="13" customFormat="1" ht="11.25">
      <c r="B322" s="156"/>
      <c r="D322" s="143" t="s">
        <v>236</v>
      </c>
      <c r="E322" s="157" t="s">
        <v>21</v>
      </c>
      <c r="F322" s="158" t="s">
        <v>269</v>
      </c>
      <c r="H322" s="157" t="s">
        <v>21</v>
      </c>
      <c r="I322" s="159"/>
      <c r="L322" s="156"/>
      <c r="M322" s="160"/>
      <c r="T322" s="161"/>
      <c r="AT322" s="157" t="s">
        <v>236</v>
      </c>
      <c r="AU322" s="157" t="s">
        <v>87</v>
      </c>
      <c r="AV322" s="13" t="s">
        <v>85</v>
      </c>
      <c r="AW322" s="13" t="s">
        <v>38</v>
      </c>
      <c r="AX322" s="13" t="s">
        <v>77</v>
      </c>
      <c r="AY322" s="157" t="s">
        <v>223</v>
      </c>
    </row>
    <row r="323" spans="2:65" s="12" customFormat="1" ht="11.25">
      <c r="B323" s="149"/>
      <c r="D323" s="143" t="s">
        <v>236</v>
      </c>
      <c r="E323" s="150" t="s">
        <v>21</v>
      </c>
      <c r="F323" s="151" t="s">
        <v>485</v>
      </c>
      <c r="H323" s="152">
        <v>225.459</v>
      </c>
      <c r="I323" s="153"/>
      <c r="L323" s="149"/>
      <c r="M323" s="154"/>
      <c r="T323" s="155"/>
      <c r="AT323" s="150" t="s">
        <v>236</v>
      </c>
      <c r="AU323" s="150" t="s">
        <v>87</v>
      </c>
      <c r="AV323" s="12" t="s">
        <v>87</v>
      </c>
      <c r="AW323" s="12" t="s">
        <v>38</v>
      </c>
      <c r="AX323" s="12" t="s">
        <v>77</v>
      </c>
      <c r="AY323" s="150" t="s">
        <v>223</v>
      </c>
    </row>
    <row r="324" spans="2:65" s="12" customFormat="1" ht="11.25">
      <c r="B324" s="149"/>
      <c r="D324" s="143" t="s">
        <v>236</v>
      </c>
      <c r="E324" s="150" t="s">
        <v>21</v>
      </c>
      <c r="F324" s="151" t="s">
        <v>486</v>
      </c>
      <c r="H324" s="152">
        <v>507.27199999999999</v>
      </c>
      <c r="I324" s="153"/>
      <c r="L324" s="149"/>
      <c r="M324" s="154"/>
      <c r="T324" s="155"/>
      <c r="AT324" s="150" t="s">
        <v>236</v>
      </c>
      <c r="AU324" s="150" t="s">
        <v>87</v>
      </c>
      <c r="AV324" s="12" t="s">
        <v>87</v>
      </c>
      <c r="AW324" s="12" t="s">
        <v>38</v>
      </c>
      <c r="AX324" s="12" t="s">
        <v>77</v>
      </c>
      <c r="AY324" s="150" t="s">
        <v>223</v>
      </c>
    </row>
    <row r="325" spans="2:65" s="14" customFormat="1" ht="11.25">
      <c r="B325" s="162"/>
      <c r="D325" s="143" t="s">
        <v>236</v>
      </c>
      <c r="E325" s="163" t="s">
        <v>182</v>
      </c>
      <c r="F325" s="164" t="s">
        <v>255</v>
      </c>
      <c r="H325" s="165">
        <v>1402.7360000000001</v>
      </c>
      <c r="I325" s="166"/>
      <c r="L325" s="162"/>
      <c r="M325" s="167"/>
      <c r="T325" s="168"/>
      <c r="AT325" s="163" t="s">
        <v>236</v>
      </c>
      <c r="AU325" s="163" t="s">
        <v>87</v>
      </c>
      <c r="AV325" s="14" t="s">
        <v>230</v>
      </c>
      <c r="AW325" s="14" t="s">
        <v>38</v>
      </c>
      <c r="AX325" s="14" t="s">
        <v>85</v>
      </c>
      <c r="AY325" s="163" t="s">
        <v>223</v>
      </c>
    </row>
    <row r="326" spans="2:65" s="1" customFormat="1" ht="21.75" customHeight="1">
      <c r="B326" s="33"/>
      <c r="C326" s="130" t="s">
        <v>128</v>
      </c>
      <c r="D326" s="130" t="s">
        <v>225</v>
      </c>
      <c r="E326" s="131" t="s">
        <v>487</v>
      </c>
      <c r="F326" s="132" t="s">
        <v>488</v>
      </c>
      <c r="G326" s="133" t="s">
        <v>93</v>
      </c>
      <c r="H326" s="134">
        <v>1620.37</v>
      </c>
      <c r="I326" s="135"/>
      <c r="J326" s="136">
        <f>ROUND(I326*H326,2)</f>
        <v>0</v>
      </c>
      <c r="K326" s="132" t="s">
        <v>229</v>
      </c>
      <c r="L326" s="33"/>
      <c r="M326" s="137" t="s">
        <v>21</v>
      </c>
      <c r="N326" s="138" t="s">
        <v>48</v>
      </c>
      <c r="P326" s="139">
        <f>O326*H326</f>
        <v>0</v>
      </c>
      <c r="Q326" s="139">
        <v>0</v>
      </c>
      <c r="R326" s="139">
        <f>Q326*H326</f>
        <v>0</v>
      </c>
      <c r="S326" s="139">
        <v>0</v>
      </c>
      <c r="T326" s="140">
        <f>S326*H326</f>
        <v>0</v>
      </c>
      <c r="AR326" s="141" t="s">
        <v>230</v>
      </c>
      <c r="AT326" s="141" t="s">
        <v>225</v>
      </c>
      <c r="AU326" s="141" t="s">
        <v>87</v>
      </c>
      <c r="AY326" s="18" t="s">
        <v>223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8" t="s">
        <v>85</v>
      </c>
      <c r="BK326" s="142">
        <f>ROUND(I326*H326,2)</f>
        <v>0</v>
      </c>
      <c r="BL326" s="18" t="s">
        <v>230</v>
      </c>
      <c r="BM326" s="141" t="s">
        <v>489</v>
      </c>
    </row>
    <row r="327" spans="2:65" s="1" customFormat="1" ht="11.25">
      <c r="B327" s="33"/>
      <c r="D327" s="143" t="s">
        <v>232</v>
      </c>
      <c r="F327" s="144" t="s">
        <v>490</v>
      </c>
      <c r="I327" s="145"/>
      <c r="L327" s="33"/>
      <c r="M327" s="146"/>
      <c r="T327" s="54"/>
      <c r="AT327" s="18" t="s">
        <v>232</v>
      </c>
      <c r="AU327" s="18" t="s">
        <v>87</v>
      </c>
    </row>
    <row r="328" spans="2:65" s="1" customFormat="1" ht="11.25">
      <c r="B328" s="33"/>
      <c r="D328" s="147" t="s">
        <v>234</v>
      </c>
      <c r="F328" s="148" t="s">
        <v>491</v>
      </c>
      <c r="I328" s="145"/>
      <c r="L328" s="33"/>
      <c r="M328" s="146"/>
      <c r="T328" s="54"/>
      <c r="AT328" s="18" t="s">
        <v>234</v>
      </c>
      <c r="AU328" s="18" t="s">
        <v>87</v>
      </c>
    </row>
    <row r="329" spans="2:65" s="13" customFormat="1" ht="11.25">
      <c r="B329" s="156"/>
      <c r="D329" s="143" t="s">
        <v>236</v>
      </c>
      <c r="E329" s="157" t="s">
        <v>21</v>
      </c>
      <c r="F329" s="158" t="s">
        <v>492</v>
      </c>
      <c r="H329" s="157" t="s">
        <v>21</v>
      </c>
      <c r="I329" s="159"/>
      <c r="L329" s="156"/>
      <c r="M329" s="160"/>
      <c r="T329" s="161"/>
      <c r="AT329" s="157" t="s">
        <v>236</v>
      </c>
      <c r="AU329" s="157" t="s">
        <v>87</v>
      </c>
      <c r="AV329" s="13" t="s">
        <v>85</v>
      </c>
      <c r="AW329" s="13" t="s">
        <v>38</v>
      </c>
      <c r="AX329" s="13" t="s">
        <v>77</v>
      </c>
      <c r="AY329" s="157" t="s">
        <v>223</v>
      </c>
    </row>
    <row r="330" spans="2:65" s="12" customFormat="1" ht="11.25">
      <c r="B330" s="149"/>
      <c r="D330" s="143" t="s">
        <v>236</v>
      </c>
      <c r="E330" s="150" t="s">
        <v>21</v>
      </c>
      <c r="F330" s="151" t="s">
        <v>493</v>
      </c>
      <c r="H330" s="152">
        <v>1181.93</v>
      </c>
      <c r="I330" s="153"/>
      <c r="L330" s="149"/>
      <c r="M330" s="154"/>
      <c r="T330" s="155"/>
      <c r="AT330" s="150" t="s">
        <v>236</v>
      </c>
      <c r="AU330" s="150" t="s">
        <v>87</v>
      </c>
      <c r="AV330" s="12" t="s">
        <v>87</v>
      </c>
      <c r="AW330" s="12" t="s">
        <v>38</v>
      </c>
      <c r="AX330" s="12" t="s">
        <v>77</v>
      </c>
      <c r="AY330" s="150" t="s">
        <v>223</v>
      </c>
    </row>
    <row r="331" spans="2:65" s="12" customFormat="1" ht="11.25">
      <c r="B331" s="149"/>
      <c r="D331" s="143" t="s">
        <v>236</v>
      </c>
      <c r="E331" s="150" t="s">
        <v>21</v>
      </c>
      <c r="F331" s="151" t="s">
        <v>494</v>
      </c>
      <c r="H331" s="152">
        <v>549.04</v>
      </c>
      <c r="I331" s="153"/>
      <c r="L331" s="149"/>
      <c r="M331" s="154"/>
      <c r="T331" s="155"/>
      <c r="AT331" s="150" t="s">
        <v>236</v>
      </c>
      <c r="AU331" s="150" t="s">
        <v>87</v>
      </c>
      <c r="AV331" s="12" t="s">
        <v>87</v>
      </c>
      <c r="AW331" s="12" t="s">
        <v>38</v>
      </c>
      <c r="AX331" s="12" t="s">
        <v>77</v>
      </c>
      <c r="AY331" s="150" t="s">
        <v>223</v>
      </c>
    </row>
    <row r="332" spans="2:65" s="12" customFormat="1" ht="11.25">
      <c r="B332" s="149"/>
      <c r="D332" s="143" t="s">
        <v>236</v>
      </c>
      <c r="E332" s="150" t="s">
        <v>21</v>
      </c>
      <c r="F332" s="151" t="s">
        <v>495</v>
      </c>
      <c r="H332" s="152">
        <v>-110.6</v>
      </c>
      <c r="I332" s="153"/>
      <c r="L332" s="149"/>
      <c r="M332" s="154"/>
      <c r="T332" s="155"/>
      <c r="AT332" s="150" t="s">
        <v>236</v>
      </c>
      <c r="AU332" s="150" t="s">
        <v>87</v>
      </c>
      <c r="AV332" s="12" t="s">
        <v>87</v>
      </c>
      <c r="AW332" s="12" t="s">
        <v>38</v>
      </c>
      <c r="AX332" s="12" t="s">
        <v>77</v>
      </c>
      <c r="AY332" s="150" t="s">
        <v>223</v>
      </c>
    </row>
    <row r="333" spans="2:65" s="14" customFormat="1" ht="11.25">
      <c r="B333" s="162"/>
      <c r="D333" s="143" t="s">
        <v>236</v>
      </c>
      <c r="E333" s="163" t="s">
        <v>137</v>
      </c>
      <c r="F333" s="164" t="s">
        <v>255</v>
      </c>
      <c r="H333" s="165">
        <v>1620.37</v>
      </c>
      <c r="I333" s="166"/>
      <c r="L333" s="162"/>
      <c r="M333" s="167"/>
      <c r="T333" s="168"/>
      <c r="AT333" s="163" t="s">
        <v>236</v>
      </c>
      <c r="AU333" s="163" t="s">
        <v>87</v>
      </c>
      <c r="AV333" s="14" t="s">
        <v>230</v>
      </c>
      <c r="AW333" s="14" t="s">
        <v>38</v>
      </c>
      <c r="AX333" s="14" t="s">
        <v>85</v>
      </c>
      <c r="AY333" s="163" t="s">
        <v>223</v>
      </c>
    </row>
    <row r="334" spans="2:65" s="1" customFormat="1" ht="16.5" customHeight="1">
      <c r="B334" s="33"/>
      <c r="C334" s="130" t="s">
        <v>496</v>
      </c>
      <c r="D334" s="130" t="s">
        <v>225</v>
      </c>
      <c r="E334" s="131" t="s">
        <v>497</v>
      </c>
      <c r="F334" s="132" t="s">
        <v>498</v>
      </c>
      <c r="G334" s="133" t="s">
        <v>93</v>
      </c>
      <c r="H334" s="134">
        <v>199.41200000000001</v>
      </c>
      <c r="I334" s="135"/>
      <c r="J334" s="136">
        <f>ROUND(I334*H334,2)</f>
        <v>0</v>
      </c>
      <c r="K334" s="132" t="s">
        <v>229</v>
      </c>
      <c r="L334" s="33"/>
      <c r="M334" s="137" t="s">
        <v>21</v>
      </c>
      <c r="N334" s="138" t="s">
        <v>48</v>
      </c>
      <c r="P334" s="139">
        <f>O334*H334</f>
        <v>0</v>
      </c>
      <c r="Q334" s="139">
        <v>0</v>
      </c>
      <c r="R334" s="139">
        <f>Q334*H334</f>
        <v>0</v>
      </c>
      <c r="S334" s="139">
        <v>0</v>
      </c>
      <c r="T334" s="140">
        <f>S334*H334</f>
        <v>0</v>
      </c>
      <c r="AR334" s="141" t="s">
        <v>230</v>
      </c>
      <c r="AT334" s="141" t="s">
        <v>225</v>
      </c>
      <c r="AU334" s="141" t="s">
        <v>87</v>
      </c>
      <c r="AY334" s="18" t="s">
        <v>223</v>
      </c>
      <c r="BE334" s="142">
        <f>IF(N334="základní",J334,0)</f>
        <v>0</v>
      </c>
      <c r="BF334" s="142">
        <f>IF(N334="snížená",J334,0)</f>
        <v>0</v>
      </c>
      <c r="BG334" s="142">
        <f>IF(N334="zákl. přenesená",J334,0)</f>
        <v>0</v>
      </c>
      <c r="BH334" s="142">
        <f>IF(N334="sníž. přenesená",J334,0)</f>
        <v>0</v>
      </c>
      <c r="BI334" s="142">
        <f>IF(N334="nulová",J334,0)</f>
        <v>0</v>
      </c>
      <c r="BJ334" s="18" t="s">
        <v>85</v>
      </c>
      <c r="BK334" s="142">
        <f>ROUND(I334*H334,2)</f>
        <v>0</v>
      </c>
      <c r="BL334" s="18" t="s">
        <v>230</v>
      </c>
      <c r="BM334" s="141" t="s">
        <v>499</v>
      </c>
    </row>
    <row r="335" spans="2:65" s="1" customFormat="1" ht="11.25">
      <c r="B335" s="33"/>
      <c r="D335" s="143" t="s">
        <v>232</v>
      </c>
      <c r="F335" s="144" t="s">
        <v>500</v>
      </c>
      <c r="I335" s="145"/>
      <c r="L335" s="33"/>
      <c r="M335" s="146"/>
      <c r="T335" s="54"/>
      <c r="AT335" s="18" t="s">
        <v>232</v>
      </c>
      <c r="AU335" s="18" t="s">
        <v>87</v>
      </c>
    </row>
    <row r="336" spans="2:65" s="1" customFormat="1" ht="11.25">
      <c r="B336" s="33"/>
      <c r="D336" s="147" t="s">
        <v>234</v>
      </c>
      <c r="F336" s="148" t="s">
        <v>501</v>
      </c>
      <c r="I336" s="145"/>
      <c r="L336" s="33"/>
      <c r="M336" s="146"/>
      <c r="T336" s="54"/>
      <c r="AT336" s="18" t="s">
        <v>234</v>
      </c>
      <c r="AU336" s="18" t="s">
        <v>87</v>
      </c>
    </row>
    <row r="337" spans="2:65" s="12" customFormat="1" ht="11.25">
      <c r="B337" s="149"/>
      <c r="D337" s="143" t="s">
        <v>236</v>
      </c>
      <c r="E337" s="150" t="s">
        <v>21</v>
      </c>
      <c r="F337" s="151" t="s">
        <v>143</v>
      </c>
      <c r="H337" s="152">
        <v>199.41200000000001</v>
      </c>
      <c r="I337" s="153"/>
      <c r="L337" s="149"/>
      <c r="M337" s="154"/>
      <c r="T337" s="155"/>
      <c r="AT337" s="150" t="s">
        <v>236</v>
      </c>
      <c r="AU337" s="150" t="s">
        <v>87</v>
      </c>
      <c r="AV337" s="12" t="s">
        <v>87</v>
      </c>
      <c r="AW337" s="12" t="s">
        <v>38</v>
      </c>
      <c r="AX337" s="12" t="s">
        <v>85</v>
      </c>
      <c r="AY337" s="150" t="s">
        <v>223</v>
      </c>
    </row>
    <row r="338" spans="2:65" s="1" customFormat="1" ht="16.5" customHeight="1">
      <c r="B338" s="33"/>
      <c r="C338" s="130" t="s">
        <v>502</v>
      </c>
      <c r="D338" s="130" t="s">
        <v>225</v>
      </c>
      <c r="E338" s="131" t="s">
        <v>503</v>
      </c>
      <c r="F338" s="132" t="s">
        <v>504</v>
      </c>
      <c r="G338" s="133" t="s">
        <v>93</v>
      </c>
      <c r="H338" s="134">
        <v>556.07799999999997</v>
      </c>
      <c r="I338" s="135"/>
      <c r="J338" s="136">
        <f>ROUND(I338*H338,2)</f>
        <v>0</v>
      </c>
      <c r="K338" s="132" t="s">
        <v>229</v>
      </c>
      <c r="L338" s="33"/>
      <c r="M338" s="137" t="s">
        <v>21</v>
      </c>
      <c r="N338" s="138" t="s">
        <v>48</v>
      </c>
      <c r="P338" s="139">
        <f>O338*H338</f>
        <v>0</v>
      </c>
      <c r="Q338" s="139">
        <v>0</v>
      </c>
      <c r="R338" s="139">
        <f>Q338*H338</f>
        <v>0</v>
      </c>
      <c r="S338" s="139">
        <v>0</v>
      </c>
      <c r="T338" s="140">
        <f>S338*H338</f>
        <v>0</v>
      </c>
      <c r="AR338" s="141" t="s">
        <v>230</v>
      </c>
      <c r="AT338" s="141" t="s">
        <v>225</v>
      </c>
      <c r="AU338" s="141" t="s">
        <v>87</v>
      </c>
      <c r="AY338" s="18" t="s">
        <v>223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8" t="s">
        <v>85</v>
      </c>
      <c r="BK338" s="142">
        <f>ROUND(I338*H338,2)</f>
        <v>0</v>
      </c>
      <c r="BL338" s="18" t="s">
        <v>230</v>
      </c>
      <c r="BM338" s="141" t="s">
        <v>505</v>
      </c>
    </row>
    <row r="339" spans="2:65" s="1" customFormat="1" ht="11.25">
      <c r="B339" s="33"/>
      <c r="D339" s="143" t="s">
        <v>232</v>
      </c>
      <c r="F339" s="144" t="s">
        <v>506</v>
      </c>
      <c r="I339" s="145"/>
      <c r="L339" s="33"/>
      <c r="M339" s="146"/>
      <c r="T339" s="54"/>
      <c r="AT339" s="18" t="s">
        <v>232</v>
      </c>
      <c r="AU339" s="18" t="s">
        <v>87</v>
      </c>
    </row>
    <row r="340" spans="2:65" s="1" customFormat="1" ht="11.25">
      <c r="B340" s="33"/>
      <c r="D340" s="147" t="s">
        <v>234</v>
      </c>
      <c r="F340" s="148" t="s">
        <v>507</v>
      </c>
      <c r="I340" s="145"/>
      <c r="L340" s="33"/>
      <c r="M340" s="146"/>
      <c r="T340" s="54"/>
      <c r="AT340" s="18" t="s">
        <v>234</v>
      </c>
      <c r="AU340" s="18" t="s">
        <v>87</v>
      </c>
    </row>
    <row r="341" spans="2:65" s="12" customFormat="1" ht="11.25">
      <c r="B341" s="149"/>
      <c r="D341" s="143" t="s">
        <v>236</v>
      </c>
      <c r="E341" s="150" t="s">
        <v>21</v>
      </c>
      <c r="F341" s="151" t="s">
        <v>508</v>
      </c>
      <c r="H341" s="152">
        <v>556.07799999999997</v>
      </c>
      <c r="I341" s="153"/>
      <c r="L341" s="149"/>
      <c r="M341" s="154"/>
      <c r="T341" s="155"/>
      <c r="AT341" s="150" t="s">
        <v>236</v>
      </c>
      <c r="AU341" s="150" t="s">
        <v>87</v>
      </c>
      <c r="AV341" s="12" t="s">
        <v>87</v>
      </c>
      <c r="AW341" s="12" t="s">
        <v>38</v>
      </c>
      <c r="AX341" s="12" t="s">
        <v>85</v>
      </c>
      <c r="AY341" s="150" t="s">
        <v>223</v>
      </c>
    </row>
    <row r="342" spans="2:65" s="1" customFormat="1" ht="16.5" customHeight="1">
      <c r="B342" s="33"/>
      <c r="C342" s="177" t="s">
        <v>509</v>
      </c>
      <c r="D342" s="177" t="s">
        <v>344</v>
      </c>
      <c r="E342" s="178" t="s">
        <v>510</v>
      </c>
      <c r="F342" s="179" t="s">
        <v>511</v>
      </c>
      <c r="G342" s="180" t="s">
        <v>107</v>
      </c>
      <c r="H342" s="181">
        <v>22.664999999999999</v>
      </c>
      <c r="I342" s="182"/>
      <c r="J342" s="183">
        <f>ROUND(I342*H342,2)</f>
        <v>0</v>
      </c>
      <c r="K342" s="179" t="s">
        <v>229</v>
      </c>
      <c r="L342" s="184"/>
      <c r="M342" s="185" t="s">
        <v>21</v>
      </c>
      <c r="N342" s="186" t="s">
        <v>48</v>
      </c>
      <c r="P342" s="139">
        <f>O342*H342</f>
        <v>0</v>
      </c>
      <c r="Q342" s="139">
        <v>1E-3</v>
      </c>
      <c r="R342" s="139">
        <f>Q342*H342</f>
        <v>2.2665000000000001E-2</v>
      </c>
      <c r="S342" s="139">
        <v>0</v>
      </c>
      <c r="T342" s="140">
        <f>S342*H342</f>
        <v>0</v>
      </c>
      <c r="AR342" s="141" t="s">
        <v>313</v>
      </c>
      <c r="AT342" s="141" t="s">
        <v>344</v>
      </c>
      <c r="AU342" s="141" t="s">
        <v>87</v>
      </c>
      <c r="AY342" s="18" t="s">
        <v>223</v>
      </c>
      <c r="BE342" s="142">
        <f>IF(N342="základní",J342,0)</f>
        <v>0</v>
      </c>
      <c r="BF342" s="142">
        <f>IF(N342="snížená",J342,0)</f>
        <v>0</v>
      </c>
      <c r="BG342" s="142">
        <f>IF(N342="zákl. přenesená",J342,0)</f>
        <v>0</v>
      </c>
      <c r="BH342" s="142">
        <f>IF(N342="sníž. přenesená",J342,0)</f>
        <v>0</v>
      </c>
      <c r="BI342" s="142">
        <f>IF(N342="nulová",J342,0)</f>
        <v>0</v>
      </c>
      <c r="BJ342" s="18" t="s">
        <v>85</v>
      </c>
      <c r="BK342" s="142">
        <f>ROUND(I342*H342,2)</f>
        <v>0</v>
      </c>
      <c r="BL342" s="18" t="s">
        <v>230</v>
      </c>
      <c r="BM342" s="141" t="s">
        <v>512</v>
      </c>
    </row>
    <row r="343" spans="2:65" s="1" customFormat="1" ht="11.25">
      <c r="B343" s="33"/>
      <c r="D343" s="143" t="s">
        <v>232</v>
      </c>
      <c r="F343" s="144" t="s">
        <v>511</v>
      </c>
      <c r="I343" s="145"/>
      <c r="L343" s="33"/>
      <c r="M343" s="146"/>
      <c r="T343" s="54"/>
      <c r="AT343" s="18" t="s">
        <v>232</v>
      </c>
      <c r="AU343" s="18" t="s">
        <v>87</v>
      </c>
    </row>
    <row r="344" spans="2:65" s="12" customFormat="1" ht="11.25">
      <c r="B344" s="149"/>
      <c r="D344" s="143" t="s">
        <v>236</v>
      </c>
      <c r="E344" s="150" t="s">
        <v>21</v>
      </c>
      <c r="F344" s="151" t="s">
        <v>513</v>
      </c>
      <c r="H344" s="152">
        <v>22.664999999999999</v>
      </c>
      <c r="I344" s="153"/>
      <c r="L344" s="149"/>
      <c r="M344" s="154"/>
      <c r="T344" s="155"/>
      <c r="AT344" s="150" t="s">
        <v>236</v>
      </c>
      <c r="AU344" s="150" t="s">
        <v>87</v>
      </c>
      <c r="AV344" s="12" t="s">
        <v>87</v>
      </c>
      <c r="AW344" s="12" t="s">
        <v>38</v>
      </c>
      <c r="AX344" s="12" t="s">
        <v>85</v>
      </c>
      <c r="AY344" s="150" t="s">
        <v>223</v>
      </c>
    </row>
    <row r="345" spans="2:65" s="1" customFormat="1" ht="16.5" customHeight="1">
      <c r="B345" s="33"/>
      <c r="C345" s="130" t="s">
        <v>514</v>
      </c>
      <c r="D345" s="130" t="s">
        <v>225</v>
      </c>
      <c r="E345" s="131" t="s">
        <v>515</v>
      </c>
      <c r="F345" s="132" t="s">
        <v>516</v>
      </c>
      <c r="G345" s="133" t="s">
        <v>93</v>
      </c>
      <c r="H345" s="134">
        <v>1620.37</v>
      </c>
      <c r="I345" s="135"/>
      <c r="J345" s="136">
        <f>ROUND(I345*H345,2)</f>
        <v>0</v>
      </c>
      <c r="K345" s="132" t="s">
        <v>229</v>
      </c>
      <c r="L345" s="33"/>
      <c r="M345" s="137" t="s">
        <v>21</v>
      </c>
      <c r="N345" s="138" t="s">
        <v>48</v>
      </c>
      <c r="P345" s="139">
        <f>O345*H345</f>
        <v>0</v>
      </c>
      <c r="Q345" s="139">
        <v>0</v>
      </c>
      <c r="R345" s="139">
        <f>Q345*H345</f>
        <v>0</v>
      </c>
      <c r="S345" s="139">
        <v>0</v>
      </c>
      <c r="T345" s="140">
        <f>S345*H345</f>
        <v>0</v>
      </c>
      <c r="AR345" s="141" t="s">
        <v>230</v>
      </c>
      <c r="AT345" s="141" t="s">
        <v>225</v>
      </c>
      <c r="AU345" s="141" t="s">
        <v>87</v>
      </c>
      <c r="AY345" s="18" t="s">
        <v>223</v>
      </c>
      <c r="BE345" s="142">
        <f>IF(N345="základní",J345,0)</f>
        <v>0</v>
      </c>
      <c r="BF345" s="142">
        <f>IF(N345="snížená",J345,0)</f>
        <v>0</v>
      </c>
      <c r="BG345" s="142">
        <f>IF(N345="zákl. přenesená",J345,0)</f>
        <v>0</v>
      </c>
      <c r="BH345" s="142">
        <f>IF(N345="sníž. přenesená",J345,0)</f>
        <v>0</v>
      </c>
      <c r="BI345" s="142">
        <f>IF(N345="nulová",J345,0)</f>
        <v>0</v>
      </c>
      <c r="BJ345" s="18" t="s">
        <v>85</v>
      </c>
      <c r="BK345" s="142">
        <f>ROUND(I345*H345,2)</f>
        <v>0</v>
      </c>
      <c r="BL345" s="18" t="s">
        <v>230</v>
      </c>
      <c r="BM345" s="141" t="s">
        <v>517</v>
      </c>
    </row>
    <row r="346" spans="2:65" s="1" customFormat="1" ht="11.25">
      <c r="B346" s="33"/>
      <c r="D346" s="143" t="s">
        <v>232</v>
      </c>
      <c r="F346" s="144" t="s">
        <v>518</v>
      </c>
      <c r="I346" s="145"/>
      <c r="L346" s="33"/>
      <c r="M346" s="146"/>
      <c r="T346" s="54"/>
      <c r="AT346" s="18" t="s">
        <v>232</v>
      </c>
      <c r="AU346" s="18" t="s">
        <v>87</v>
      </c>
    </row>
    <row r="347" spans="2:65" s="1" customFormat="1" ht="11.25">
      <c r="B347" s="33"/>
      <c r="D347" s="147" t="s">
        <v>234</v>
      </c>
      <c r="F347" s="148" t="s">
        <v>519</v>
      </c>
      <c r="I347" s="145"/>
      <c r="L347" s="33"/>
      <c r="M347" s="146"/>
      <c r="T347" s="54"/>
      <c r="AT347" s="18" t="s">
        <v>234</v>
      </c>
      <c r="AU347" s="18" t="s">
        <v>87</v>
      </c>
    </row>
    <row r="348" spans="2:65" s="12" customFormat="1" ht="11.25">
      <c r="B348" s="149"/>
      <c r="D348" s="143" t="s">
        <v>236</v>
      </c>
      <c r="E348" s="150" t="s">
        <v>21</v>
      </c>
      <c r="F348" s="151" t="s">
        <v>137</v>
      </c>
      <c r="H348" s="152">
        <v>1620.37</v>
      </c>
      <c r="I348" s="153"/>
      <c r="L348" s="149"/>
      <c r="M348" s="154"/>
      <c r="T348" s="155"/>
      <c r="AT348" s="150" t="s">
        <v>236</v>
      </c>
      <c r="AU348" s="150" t="s">
        <v>87</v>
      </c>
      <c r="AV348" s="12" t="s">
        <v>87</v>
      </c>
      <c r="AW348" s="12" t="s">
        <v>38</v>
      </c>
      <c r="AX348" s="12" t="s">
        <v>85</v>
      </c>
      <c r="AY348" s="150" t="s">
        <v>223</v>
      </c>
    </row>
    <row r="349" spans="2:65" s="1" customFormat="1" ht="16.5" customHeight="1">
      <c r="B349" s="33"/>
      <c r="C349" s="177" t="s">
        <v>520</v>
      </c>
      <c r="D349" s="177" t="s">
        <v>344</v>
      </c>
      <c r="E349" s="178" t="s">
        <v>521</v>
      </c>
      <c r="F349" s="179" t="s">
        <v>522</v>
      </c>
      <c r="G349" s="180" t="s">
        <v>107</v>
      </c>
      <c r="H349" s="181">
        <v>48.610999999999997</v>
      </c>
      <c r="I349" s="182"/>
      <c r="J349" s="183">
        <f>ROUND(I349*H349,2)</f>
        <v>0</v>
      </c>
      <c r="K349" s="179" t="s">
        <v>229</v>
      </c>
      <c r="L349" s="184"/>
      <c r="M349" s="185" t="s">
        <v>21</v>
      </c>
      <c r="N349" s="186" t="s">
        <v>48</v>
      </c>
      <c r="P349" s="139">
        <f>O349*H349</f>
        <v>0</v>
      </c>
      <c r="Q349" s="139">
        <v>1E-3</v>
      </c>
      <c r="R349" s="139">
        <f>Q349*H349</f>
        <v>4.8611000000000001E-2</v>
      </c>
      <c r="S349" s="139">
        <v>0</v>
      </c>
      <c r="T349" s="140">
        <f>S349*H349</f>
        <v>0</v>
      </c>
      <c r="AR349" s="141" t="s">
        <v>313</v>
      </c>
      <c r="AT349" s="141" t="s">
        <v>344</v>
      </c>
      <c r="AU349" s="141" t="s">
        <v>87</v>
      </c>
      <c r="AY349" s="18" t="s">
        <v>223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8" t="s">
        <v>85</v>
      </c>
      <c r="BK349" s="142">
        <f>ROUND(I349*H349,2)</f>
        <v>0</v>
      </c>
      <c r="BL349" s="18" t="s">
        <v>230</v>
      </c>
      <c r="BM349" s="141" t="s">
        <v>523</v>
      </c>
    </row>
    <row r="350" spans="2:65" s="1" customFormat="1" ht="11.25">
      <c r="B350" s="33"/>
      <c r="D350" s="143" t="s">
        <v>232</v>
      </c>
      <c r="F350" s="144" t="s">
        <v>522</v>
      </c>
      <c r="I350" s="145"/>
      <c r="L350" s="33"/>
      <c r="M350" s="146"/>
      <c r="T350" s="54"/>
      <c r="AT350" s="18" t="s">
        <v>232</v>
      </c>
      <c r="AU350" s="18" t="s">
        <v>87</v>
      </c>
    </row>
    <row r="351" spans="2:65" s="12" customFormat="1" ht="11.25">
      <c r="B351" s="149"/>
      <c r="D351" s="143" t="s">
        <v>236</v>
      </c>
      <c r="E351" s="150" t="s">
        <v>21</v>
      </c>
      <c r="F351" s="151" t="s">
        <v>524</v>
      </c>
      <c r="H351" s="152">
        <v>48.610999999999997</v>
      </c>
      <c r="I351" s="153"/>
      <c r="L351" s="149"/>
      <c r="M351" s="154"/>
      <c r="T351" s="155"/>
      <c r="AT351" s="150" t="s">
        <v>236</v>
      </c>
      <c r="AU351" s="150" t="s">
        <v>87</v>
      </c>
      <c r="AV351" s="12" t="s">
        <v>87</v>
      </c>
      <c r="AW351" s="12" t="s">
        <v>38</v>
      </c>
      <c r="AX351" s="12" t="s">
        <v>85</v>
      </c>
      <c r="AY351" s="150" t="s">
        <v>223</v>
      </c>
    </row>
    <row r="352" spans="2:65" s="1" customFormat="1" ht="16.5" customHeight="1">
      <c r="B352" s="33"/>
      <c r="C352" s="130" t="s">
        <v>525</v>
      </c>
      <c r="D352" s="130" t="s">
        <v>225</v>
      </c>
      <c r="E352" s="131" t="s">
        <v>526</v>
      </c>
      <c r="F352" s="132" t="s">
        <v>527</v>
      </c>
      <c r="G352" s="133" t="s">
        <v>93</v>
      </c>
      <c r="H352" s="134">
        <v>1620.37</v>
      </c>
      <c r="I352" s="135"/>
      <c r="J352" s="136">
        <f>ROUND(I352*H352,2)</f>
        <v>0</v>
      </c>
      <c r="K352" s="132" t="s">
        <v>229</v>
      </c>
      <c r="L352" s="33"/>
      <c r="M352" s="137" t="s">
        <v>21</v>
      </c>
      <c r="N352" s="138" t="s">
        <v>48</v>
      </c>
      <c r="P352" s="139">
        <f>O352*H352</f>
        <v>0</v>
      </c>
      <c r="Q352" s="139">
        <v>0</v>
      </c>
      <c r="R352" s="139">
        <f>Q352*H352</f>
        <v>0</v>
      </c>
      <c r="S352" s="139">
        <v>0</v>
      </c>
      <c r="T352" s="140">
        <f>S352*H352</f>
        <v>0</v>
      </c>
      <c r="AR352" s="141" t="s">
        <v>230</v>
      </c>
      <c r="AT352" s="141" t="s">
        <v>225</v>
      </c>
      <c r="AU352" s="141" t="s">
        <v>87</v>
      </c>
      <c r="AY352" s="18" t="s">
        <v>223</v>
      </c>
      <c r="BE352" s="142">
        <f>IF(N352="základní",J352,0)</f>
        <v>0</v>
      </c>
      <c r="BF352" s="142">
        <f>IF(N352="snížená",J352,0)</f>
        <v>0</v>
      </c>
      <c r="BG352" s="142">
        <f>IF(N352="zákl. přenesená",J352,0)</f>
        <v>0</v>
      </c>
      <c r="BH352" s="142">
        <f>IF(N352="sníž. přenesená",J352,0)</f>
        <v>0</v>
      </c>
      <c r="BI352" s="142">
        <f>IF(N352="nulová",J352,0)</f>
        <v>0</v>
      </c>
      <c r="BJ352" s="18" t="s">
        <v>85</v>
      </c>
      <c r="BK352" s="142">
        <f>ROUND(I352*H352,2)</f>
        <v>0</v>
      </c>
      <c r="BL352" s="18" t="s">
        <v>230</v>
      </c>
      <c r="BM352" s="141" t="s">
        <v>528</v>
      </c>
    </row>
    <row r="353" spans="2:65" s="1" customFormat="1" ht="11.25">
      <c r="B353" s="33"/>
      <c r="D353" s="143" t="s">
        <v>232</v>
      </c>
      <c r="F353" s="144" t="s">
        <v>529</v>
      </c>
      <c r="I353" s="145"/>
      <c r="L353" s="33"/>
      <c r="M353" s="146"/>
      <c r="T353" s="54"/>
      <c r="AT353" s="18" t="s">
        <v>232</v>
      </c>
      <c r="AU353" s="18" t="s">
        <v>87</v>
      </c>
    </row>
    <row r="354" spans="2:65" s="1" customFormat="1" ht="11.25">
      <c r="B354" s="33"/>
      <c r="D354" s="147" t="s">
        <v>234</v>
      </c>
      <c r="F354" s="148" t="s">
        <v>530</v>
      </c>
      <c r="I354" s="145"/>
      <c r="L354" s="33"/>
      <c r="M354" s="146"/>
      <c r="T354" s="54"/>
      <c r="AT354" s="18" t="s">
        <v>234</v>
      </c>
      <c r="AU354" s="18" t="s">
        <v>87</v>
      </c>
    </row>
    <row r="355" spans="2:65" s="12" customFormat="1" ht="11.25">
      <c r="B355" s="149"/>
      <c r="D355" s="143" t="s">
        <v>236</v>
      </c>
      <c r="E355" s="150" t="s">
        <v>21</v>
      </c>
      <c r="F355" s="151" t="s">
        <v>137</v>
      </c>
      <c r="H355" s="152">
        <v>1620.37</v>
      </c>
      <c r="I355" s="153"/>
      <c r="L355" s="149"/>
      <c r="M355" s="154"/>
      <c r="T355" s="155"/>
      <c r="AT355" s="150" t="s">
        <v>236</v>
      </c>
      <c r="AU355" s="150" t="s">
        <v>87</v>
      </c>
      <c r="AV355" s="12" t="s">
        <v>87</v>
      </c>
      <c r="AW355" s="12" t="s">
        <v>38</v>
      </c>
      <c r="AX355" s="12" t="s">
        <v>85</v>
      </c>
      <c r="AY355" s="150" t="s">
        <v>223</v>
      </c>
    </row>
    <row r="356" spans="2:65" s="1" customFormat="1" ht="16.5" customHeight="1">
      <c r="B356" s="33"/>
      <c r="C356" s="130" t="s">
        <v>531</v>
      </c>
      <c r="D356" s="130" t="s">
        <v>225</v>
      </c>
      <c r="E356" s="131" t="s">
        <v>532</v>
      </c>
      <c r="F356" s="132" t="s">
        <v>533</v>
      </c>
      <c r="G356" s="133" t="s">
        <v>93</v>
      </c>
      <c r="H356" s="134">
        <v>755.49</v>
      </c>
      <c r="I356" s="135"/>
      <c r="J356" s="136">
        <f>ROUND(I356*H356,2)</f>
        <v>0</v>
      </c>
      <c r="K356" s="132" t="s">
        <v>229</v>
      </c>
      <c r="L356" s="33"/>
      <c r="M356" s="137" t="s">
        <v>21</v>
      </c>
      <c r="N356" s="138" t="s">
        <v>48</v>
      </c>
      <c r="P356" s="139">
        <f>O356*H356</f>
        <v>0</v>
      </c>
      <c r="Q356" s="139">
        <v>0</v>
      </c>
      <c r="R356" s="139">
        <f>Q356*H356</f>
        <v>0</v>
      </c>
      <c r="S356" s="139">
        <v>0</v>
      </c>
      <c r="T356" s="140">
        <f>S356*H356</f>
        <v>0</v>
      </c>
      <c r="AR356" s="141" t="s">
        <v>230</v>
      </c>
      <c r="AT356" s="141" t="s">
        <v>225</v>
      </c>
      <c r="AU356" s="141" t="s">
        <v>87</v>
      </c>
      <c r="AY356" s="18" t="s">
        <v>223</v>
      </c>
      <c r="BE356" s="142">
        <f>IF(N356="základní",J356,0)</f>
        <v>0</v>
      </c>
      <c r="BF356" s="142">
        <f>IF(N356="snížená",J356,0)</f>
        <v>0</v>
      </c>
      <c r="BG356" s="142">
        <f>IF(N356="zákl. přenesená",J356,0)</f>
        <v>0</v>
      </c>
      <c r="BH356" s="142">
        <f>IF(N356="sníž. přenesená",J356,0)</f>
        <v>0</v>
      </c>
      <c r="BI356" s="142">
        <f>IF(N356="nulová",J356,0)</f>
        <v>0</v>
      </c>
      <c r="BJ356" s="18" t="s">
        <v>85</v>
      </c>
      <c r="BK356" s="142">
        <f>ROUND(I356*H356,2)</f>
        <v>0</v>
      </c>
      <c r="BL356" s="18" t="s">
        <v>230</v>
      </c>
      <c r="BM356" s="141" t="s">
        <v>534</v>
      </c>
    </row>
    <row r="357" spans="2:65" s="1" customFormat="1" ht="19.5">
      <c r="B357" s="33"/>
      <c r="D357" s="143" t="s">
        <v>232</v>
      </c>
      <c r="F357" s="144" t="s">
        <v>535</v>
      </c>
      <c r="I357" s="145"/>
      <c r="L357" s="33"/>
      <c r="M357" s="146"/>
      <c r="T357" s="54"/>
      <c r="AT357" s="18" t="s">
        <v>232</v>
      </c>
      <c r="AU357" s="18" t="s">
        <v>87</v>
      </c>
    </row>
    <row r="358" spans="2:65" s="1" customFormat="1" ht="11.25">
      <c r="B358" s="33"/>
      <c r="D358" s="147" t="s">
        <v>234</v>
      </c>
      <c r="F358" s="148" t="s">
        <v>536</v>
      </c>
      <c r="I358" s="145"/>
      <c r="L358" s="33"/>
      <c r="M358" s="146"/>
      <c r="T358" s="54"/>
      <c r="AT358" s="18" t="s">
        <v>234</v>
      </c>
      <c r="AU358" s="18" t="s">
        <v>87</v>
      </c>
    </row>
    <row r="359" spans="2:65" s="12" customFormat="1" ht="11.25">
      <c r="B359" s="149"/>
      <c r="D359" s="143" t="s">
        <v>236</v>
      </c>
      <c r="E359" s="150" t="s">
        <v>21</v>
      </c>
      <c r="F359" s="151" t="s">
        <v>140</v>
      </c>
      <c r="H359" s="152">
        <v>755.49</v>
      </c>
      <c r="I359" s="153"/>
      <c r="L359" s="149"/>
      <c r="M359" s="154"/>
      <c r="T359" s="155"/>
      <c r="AT359" s="150" t="s">
        <v>236</v>
      </c>
      <c r="AU359" s="150" t="s">
        <v>87</v>
      </c>
      <c r="AV359" s="12" t="s">
        <v>87</v>
      </c>
      <c r="AW359" s="12" t="s">
        <v>38</v>
      </c>
      <c r="AX359" s="12" t="s">
        <v>85</v>
      </c>
      <c r="AY359" s="150" t="s">
        <v>223</v>
      </c>
    </row>
    <row r="360" spans="2:65" s="1" customFormat="1" ht="16.5" customHeight="1">
      <c r="B360" s="33"/>
      <c r="C360" s="130" t="s">
        <v>537</v>
      </c>
      <c r="D360" s="130" t="s">
        <v>225</v>
      </c>
      <c r="E360" s="131" t="s">
        <v>538</v>
      </c>
      <c r="F360" s="132" t="s">
        <v>539</v>
      </c>
      <c r="G360" s="133" t="s">
        <v>93</v>
      </c>
      <c r="H360" s="134">
        <v>755.49</v>
      </c>
      <c r="I360" s="135"/>
      <c r="J360" s="136">
        <f>ROUND(I360*H360,2)</f>
        <v>0</v>
      </c>
      <c r="K360" s="132" t="s">
        <v>229</v>
      </c>
      <c r="L360" s="33"/>
      <c r="M360" s="137" t="s">
        <v>21</v>
      </c>
      <c r="N360" s="138" t="s">
        <v>48</v>
      </c>
      <c r="P360" s="139">
        <f>O360*H360</f>
        <v>0</v>
      </c>
      <c r="Q360" s="139">
        <v>0</v>
      </c>
      <c r="R360" s="139">
        <f>Q360*H360</f>
        <v>0</v>
      </c>
      <c r="S360" s="139">
        <v>0</v>
      </c>
      <c r="T360" s="140">
        <f>S360*H360</f>
        <v>0</v>
      </c>
      <c r="AR360" s="141" t="s">
        <v>230</v>
      </c>
      <c r="AT360" s="141" t="s">
        <v>225</v>
      </c>
      <c r="AU360" s="141" t="s">
        <v>87</v>
      </c>
      <c r="AY360" s="18" t="s">
        <v>223</v>
      </c>
      <c r="BE360" s="142">
        <f>IF(N360="základní",J360,0)</f>
        <v>0</v>
      </c>
      <c r="BF360" s="142">
        <f>IF(N360="snížená",J360,0)</f>
        <v>0</v>
      </c>
      <c r="BG360" s="142">
        <f>IF(N360="zákl. přenesená",J360,0)</f>
        <v>0</v>
      </c>
      <c r="BH360" s="142">
        <f>IF(N360="sníž. přenesená",J360,0)</f>
        <v>0</v>
      </c>
      <c r="BI360" s="142">
        <f>IF(N360="nulová",J360,0)</f>
        <v>0</v>
      </c>
      <c r="BJ360" s="18" t="s">
        <v>85</v>
      </c>
      <c r="BK360" s="142">
        <f>ROUND(I360*H360,2)</f>
        <v>0</v>
      </c>
      <c r="BL360" s="18" t="s">
        <v>230</v>
      </c>
      <c r="BM360" s="141" t="s">
        <v>540</v>
      </c>
    </row>
    <row r="361" spans="2:65" s="1" customFormat="1" ht="11.25">
      <c r="B361" s="33"/>
      <c r="D361" s="143" t="s">
        <v>232</v>
      </c>
      <c r="F361" s="144" t="s">
        <v>541</v>
      </c>
      <c r="I361" s="145"/>
      <c r="L361" s="33"/>
      <c r="M361" s="146"/>
      <c r="T361" s="54"/>
      <c r="AT361" s="18" t="s">
        <v>232</v>
      </c>
      <c r="AU361" s="18" t="s">
        <v>87</v>
      </c>
    </row>
    <row r="362" spans="2:65" s="1" customFormat="1" ht="11.25">
      <c r="B362" s="33"/>
      <c r="D362" s="147" t="s">
        <v>234</v>
      </c>
      <c r="F362" s="148" t="s">
        <v>542</v>
      </c>
      <c r="I362" s="145"/>
      <c r="L362" s="33"/>
      <c r="M362" s="146"/>
      <c r="T362" s="54"/>
      <c r="AT362" s="18" t="s">
        <v>234</v>
      </c>
      <c r="AU362" s="18" t="s">
        <v>87</v>
      </c>
    </row>
    <row r="363" spans="2:65" s="13" customFormat="1" ht="11.25">
      <c r="B363" s="156"/>
      <c r="D363" s="143" t="s">
        <v>236</v>
      </c>
      <c r="E363" s="157" t="s">
        <v>21</v>
      </c>
      <c r="F363" s="158" t="s">
        <v>492</v>
      </c>
      <c r="H363" s="157" t="s">
        <v>21</v>
      </c>
      <c r="I363" s="159"/>
      <c r="L363" s="156"/>
      <c r="M363" s="160"/>
      <c r="T363" s="161"/>
      <c r="AT363" s="157" t="s">
        <v>236</v>
      </c>
      <c r="AU363" s="157" t="s">
        <v>87</v>
      </c>
      <c r="AV363" s="13" t="s">
        <v>85</v>
      </c>
      <c r="AW363" s="13" t="s">
        <v>38</v>
      </c>
      <c r="AX363" s="13" t="s">
        <v>77</v>
      </c>
      <c r="AY363" s="157" t="s">
        <v>223</v>
      </c>
    </row>
    <row r="364" spans="2:65" s="12" customFormat="1" ht="11.25">
      <c r="B364" s="149"/>
      <c r="D364" s="143" t="s">
        <v>236</v>
      </c>
      <c r="E364" s="150" t="s">
        <v>21</v>
      </c>
      <c r="F364" s="151" t="s">
        <v>543</v>
      </c>
      <c r="H364" s="152">
        <v>109.741</v>
      </c>
      <c r="I364" s="153"/>
      <c r="L364" s="149"/>
      <c r="M364" s="154"/>
      <c r="T364" s="155"/>
      <c r="AT364" s="150" t="s">
        <v>236</v>
      </c>
      <c r="AU364" s="150" t="s">
        <v>87</v>
      </c>
      <c r="AV364" s="12" t="s">
        <v>87</v>
      </c>
      <c r="AW364" s="12" t="s">
        <v>38</v>
      </c>
      <c r="AX364" s="12" t="s">
        <v>77</v>
      </c>
      <c r="AY364" s="150" t="s">
        <v>223</v>
      </c>
    </row>
    <row r="365" spans="2:65" s="12" customFormat="1" ht="11.25">
      <c r="B365" s="149"/>
      <c r="D365" s="143" t="s">
        <v>236</v>
      </c>
      <c r="E365" s="150" t="s">
        <v>21</v>
      </c>
      <c r="F365" s="151" t="s">
        <v>544</v>
      </c>
      <c r="H365" s="152">
        <v>48.216999999999999</v>
      </c>
      <c r="I365" s="153"/>
      <c r="L365" s="149"/>
      <c r="M365" s="154"/>
      <c r="T365" s="155"/>
      <c r="AT365" s="150" t="s">
        <v>236</v>
      </c>
      <c r="AU365" s="150" t="s">
        <v>87</v>
      </c>
      <c r="AV365" s="12" t="s">
        <v>87</v>
      </c>
      <c r="AW365" s="12" t="s">
        <v>38</v>
      </c>
      <c r="AX365" s="12" t="s">
        <v>77</v>
      </c>
      <c r="AY365" s="150" t="s">
        <v>223</v>
      </c>
    </row>
    <row r="366" spans="2:65" s="12" customFormat="1" ht="11.25">
      <c r="B366" s="149"/>
      <c r="D366" s="143" t="s">
        <v>236</v>
      </c>
      <c r="E366" s="150" t="s">
        <v>21</v>
      </c>
      <c r="F366" s="151" t="s">
        <v>545</v>
      </c>
      <c r="H366" s="152">
        <v>408.74099999999999</v>
      </c>
      <c r="I366" s="153"/>
      <c r="L366" s="149"/>
      <c r="M366" s="154"/>
      <c r="T366" s="155"/>
      <c r="AT366" s="150" t="s">
        <v>236</v>
      </c>
      <c r="AU366" s="150" t="s">
        <v>87</v>
      </c>
      <c r="AV366" s="12" t="s">
        <v>87</v>
      </c>
      <c r="AW366" s="12" t="s">
        <v>38</v>
      </c>
      <c r="AX366" s="12" t="s">
        <v>77</v>
      </c>
      <c r="AY366" s="150" t="s">
        <v>223</v>
      </c>
    </row>
    <row r="367" spans="2:65" s="12" customFormat="1" ht="11.25">
      <c r="B367" s="149"/>
      <c r="D367" s="143" t="s">
        <v>236</v>
      </c>
      <c r="E367" s="150" t="s">
        <v>21</v>
      </c>
      <c r="F367" s="151" t="s">
        <v>546</v>
      </c>
      <c r="H367" s="152">
        <v>-10.621</v>
      </c>
      <c r="I367" s="153"/>
      <c r="L367" s="149"/>
      <c r="M367" s="154"/>
      <c r="T367" s="155"/>
      <c r="AT367" s="150" t="s">
        <v>236</v>
      </c>
      <c r="AU367" s="150" t="s">
        <v>87</v>
      </c>
      <c r="AV367" s="12" t="s">
        <v>87</v>
      </c>
      <c r="AW367" s="12" t="s">
        <v>38</v>
      </c>
      <c r="AX367" s="12" t="s">
        <v>77</v>
      </c>
      <c r="AY367" s="150" t="s">
        <v>223</v>
      </c>
    </row>
    <row r="368" spans="2:65" s="12" customFormat="1" ht="11.25">
      <c r="B368" s="149"/>
      <c r="D368" s="143" t="s">
        <v>236</v>
      </c>
      <c r="E368" s="150" t="s">
        <v>143</v>
      </c>
      <c r="F368" s="151" t="s">
        <v>547</v>
      </c>
      <c r="H368" s="152">
        <v>199.41200000000001</v>
      </c>
      <c r="I368" s="153"/>
      <c r="L368" s="149"/>
      <c r="M368" s="154"/>
      <c r="T368" s="155"/>
      <c r="AT368" s="150" t="s">
        <v>236</v>
      </c>
      <c r="AU368" s="150" t="s">
        <v>87</v>
      </c>
      <c r="AV368" s="12" t="s">
        <v>87</v>
      </c>
      <c r="AW368" s="12" t="s">
        <v>38</v>
      </c>
      <c r="AX368" s="12" t="s">
        <v>77</v>
      </c>
      <c r="AY368" s="150" t="s">
        <v>223</v>
      </c>
    </row>
    <row r="369" spans="2:65" s="14" customFormat="1" ht="11.25">
      <c r="B369" s="162"/>
      <c r="D369" s="143" t="s">
        <v>236</v>
      </c>
      <c r="E369" s="163" t="s">
        <v>140</v>
      </c>
      <c r="F369" s="164" t="s">
        <v>255</v>
      </c>
      <c r="H369" s="165">
        <v>755.49</v>
      </c>
      <c r="I369" s="166"/>
      <c r="L369" s="162"/>
      <c r="M369" s="167"/>
      <c r="T369" s="168"/>
      <c r="AT369" s="163" t="s">
        <v>236</v>
      </c>
      <c r="AU369" s="163" t="s">
        <v>87</v>
      </c>
      <c r="AV369" s="14" t="s">
        <v>230</v>
      </c>
      <c r="AW369" s="14" t="s">
        <v>38</v>
      </c>
      <c r="AX369" s="14" t="s">
        <v>85</v>
      </c>
      <c r="AY369" s="163" t="s">
        <v>223</v>
      </c>
    </row>
    <row r="370" spans="2:65" s="1" customFormat="1" ht="16.5" customHeight="1">
      <c r="B370" s="33"/>
      <c r="C370" s="130" t="s">
        <v>548</v>
      </c>
      <c r="D370" s="130" t="s">
        <v>225</v>
      </c>
      <c r="E370" s="131" t="s">
        <v>549</v>
      </c>
      <c r="F370" s="132" t="s">
        <v>550</v>
      </c>
      <c r="G370" s="133" t="s">
        <v>93</v>
      </c>
      <c r="H370" s="134">
        <v>1620.37</v>
      </c>
      <c r="I370" s="135"/>
      <c r="J370" s="136">
        <f>ROUND(I370*H370,2)</f>
        <v>0</v>
      </c>
      <c r="K370" s="132" t="s">
        <v>229</v>
      </c>
      <c r="L370" s="33"/>
      <c r="M370" s="137" t="s">
        <v>21</v>
      </c>
      <c r="N370" s="138" t="s">
        <v>48</v>
      </c>
      <c r="P370" s="139">
        <f>O370*H370</f>
        <v>0</v>
      </c>
      <c r="Q370" s="139">
        <v>0</v>
      </c>
      <c r="R370" s="139">
        <f>Q370*H370</f>
        <v>0</v>
      </c>
      <c r="S370" s="139">
        <v>0</v>
      </c>
      <c r="T370" s="140">
        <f>S370*H370</f>
        <v>0</v>
      </c>
      <c r="AR370" s="141" t="s">
        <v>230</v>
      </c>
      <c r="AT370" s="141" t="s">
        <v>225</v>
      </c>
      <c r="AU370" s="141" t="s">
        <v>87</v>
      </c>
      <c r="AY370" s="18" t="s">
        <v>223</v>
      </c>
      <c r="BE370" s="142">
        <f>IF(N370="základní",J370,0)</f>
        <v>0</v>
      </c>
      <c r="BF370" s="142">
        <f>IF(N370="snížená",J370,0)</f>
        <v>0</v>
      </c>
      <c r="BG370" s="142">
        <f>IF(N370="zákl. přenesená",J370,0)</f>
        <v>0</v>
      </c>
      <c r="BH370" s="142">
        <f>IF(N370="sníž. přenesená",J370,0)</f>
        <v>0</v>
      </c>
      <c r="BI370" s="142">
        <f>IF(N370="nulová",J370,0)</f>
        <v>0</v>
      </c>
      <c r="BJ370" s="18" t="s">
        <v>85</v>
      </c>
      <c r="BK370" s="142">
        <f>ROUND(I370*H370,2)</f>
        <v>0</v>
      </c>
      <c r="BL370" s="18" t="s">
        <v>230</v>
      </c>
      <c r="BM370" s="141" t="s">
        <v>551</v>
      </c>
    </row>
    <row r="371" spans="2:65" s="1" customFormat="1" ht="11.25">
      <c r="B371" s="33"/>
      <c r="D371" s="143" t="s">
        <v>232</v>
      </c>
      <c r="F371" s="144" t="s">
        <v>552</v>
      </c>
      <c r="I371" s="145"/>
      <c r="L371" s="33"/>
      <c r="M371" s="146"/>
      <c r="T371" s="54"/>
      <c r="AT371" s="18" t="s">
        <v>232</v>
      </c>
      <c r="AU371" s="18" t="s">
        <v>87</v>
      </c>
    </row>
    <row r="372" spans="2:65" s="1" customFormat="1" ht="11.25">
      <c r="B372" s="33"/>
      <c r="D372" s="147" t="s">
        <v>234</v>
      </c>
      <c r="F372" s="148" t="s">
        <v>553</v>
      </c>
      <c r="I372" s="145"/>
      <c r="L372" s="33"/>
      <c r="M372" s="146"/>
      <c r="T372" s="54"/>
      <c r="AT372" s="18" t="s">
        <v>234</v>
      </c>
      <c r="AU372" s="18" t="s">
        <v>87</v>
      </c>
    </row>
    <row r="373" spans="2:65" s="12" customFormat="1" ht="11.25">
      <c r="B373" s="149"/>
      <c r="D373" s="143" t="s">
        <v>236</v>
      </c>
      <c r="E373" s="150" t="s">
        <v>21</v>
      </c>
      <c r="F373" s="151" t="s">
        <v>137</v>
      </c>
      <c r="H373" s="152">
        <v>1620.37</v>
      </c>
      <c r="I373" s="153"/>
      <c r="L373" s="149"/>
      <c r="M373" s="154"/>
      <c r="T373" s="155"/>
      <c r="AT373" s="150" t="s">
        <v>236</v>
      </c>
      <c r="AU373" s="150" t="s">
        <v>87</v>
      </c>
      <c r="AV373" s="12" t="s">
        <v>87</v>
      </c>
      <c r="AW373" s="12" t="s">
        <v>38</v>
      </c>
      <c r="AX373" s="12" t="s">
        <v>85</v>
      </c>
      <c r="AY373" s="150" t="s">
        <v>223</v>
      </c>
    </row>
    <row r="374" spans="2:65" s="1" customFormat="1" ht="16.5" customHeight="1">
      <c r="B374" s="33"/>
      <c r="C374" s="130" t="s">
        <v>554</v>
      </c>
      <c r="D374" s="130" t="s">
        <v>225</v>
      </c>
      <c r="E374" s="131" t="s">
        <v>555</v>
      </c>
      <c r="F374" s="132" t="s">
        <v>556</v>
      </c>
      <c r="G374" s="133" t="s">
        <v>93</v>
      </c>
      <c r="H374" s="134">
        <v>556.07799999999997</v>
      </c>
      <c r="I374" s="135"/>
      <c r="J374" s="136">
        <f>ROUND(I374*H374,2)</f>
        <v>0</v>
      </c>
      <c r="K374" s="132" t="s">
        <v>229</v>
      </c>
      <c r="L374" s="33"/>
      <c r="M374" s="137" t="s">
        <v>21</v>
      </c>
      <c r="N374" s="138" t="s">
        <v>48</v>
      </c>
      <c r="P374" s="139">
        <f>O374*H374</f>
        <v>0</v>
      </c>
      <c r="Q374" s="139">
        <v>0</v>
      </c>
      <c r="R374" s="139">
        <f>Q374*H374</f>
        <v>0</v>
      </c>
      <c r="S374" s="139">
        <v>0</v>
      </c>
      <c r="T374" s="140">
        <f>S374*H374</f>
        <v>0</v>
      </c>
      <c r="AR374" s="141" t="s">
        <v>230</v>
      </c>
      <c r="AT374" s="141" t="s">
        <v>225</v>
      </c>
      <c r="AU374" s="141" t="s">
        <v>87</v>
      </c>
      <c r="AY374" s="18" t="s">
        <v>223</v>
      </c>
      <c r="BE374" s="142">
        <f>IF(N374="základní",J374,0)</f>
        <v>0</v>
      </c>
      <c r="BF374" s="142">
        <f>IF(N374="snížená",J374,0)</f>
        <v>0</v>
      </c>
      <c r="BG374" s="142">
        <f>IF(N374="zákl. přenesená",J374,0)</f>
        <v>0</v>
      </c>
      <c r="BH374" s="142">
        <f>IF(N374="sníž. přenesená",J374,0)</f>
        <v>0</v>
      </c>
      <c r="BI374" s="142">
        <f>IF(N374="nulová",J374,0)</f>
        <v>0</v>
      </c>
      <c r="BJ374" s="18" t="s">
        <v>85</v>
      </c>
      <c r="BK374" s="142">
        <f>ROUND(I374*H374,2)</f>
        <v>0</v>
      </c>
      <c r="BL374" s="18" t="s">
        <v>230</v>
      </c>
      <c r="BM374" s="141" t="s">
        <v>557</v>
      </c>
    </row>
    <row r="375" spans="2:65" s="1" customFormat="1" ht="11.25">
      <c r="B375" s="33"/>
      <c r="D375" s="143" t="s">
        <v>232</v>
      </c>
      <c r="F375" s="144" t="s">
        <v>558</v>
      </c>
      <c r="I375" s="145"/>
      <c r="L375" s="33"/>
      <c r="M375" s="146"/>
      <c r="T375" s="54"/>
      <c r="AT375" s="18" t="s">
        <v>232</v>
      </c>
      <c r="AU375" s="18" t="s">
        <v>87</v>
      </c>
    </row>
    <row r="376" spans="2:65" s="1" customFormat="1" ht="11.25">
      <c r="B376" s="33"/>
      <c r="D376" s="147" t="s">
        <v>234</v>
      </c>
      <c r="F376" s="148" t="s">
        <v>559</v>
      </c>
      <c r="I376" s="145"/>
      <c r="L376" s="33"/>
      <c r="M376" s="146"/>
      <c r="T376" s="54"/>
      <c r="AT376" s="18" t="s">
        <v>234</v>
      </c>
      <c r="AU376" s="18" t="s">
        <v>87</v>
      </c>
    </row>
    <row r="377" spans="2:65" s="12" customFormat="1" ht="11.25">
      <c r="B377" s="149"/>
      <c r="D377" s="143" t="s">
        <v>236</v>
      </c>
      <c r="E377" s="150" t="s">
        <v>21</v>
      </c>
      <c r="F377" s="151" t="s">
        <v>508</v>
      </c>
      <c r="H377" s="152">
        <v>556.07799999999997</v>
      </c>
      <c r="I377" s="153"/>
      <c r="L377" s="149"/>
      <c r="M377" s="154"/>
      <c r="T377" s="155"/>
      <c r="AT377" s="150" t="s">
        <v>236</v>
      </c>
      <c r="AU377" s="150" t="s">
        <v>87</v>
      </c>
      <c r="AV377" s="12" t="s">
        <v>87</v>
      </c>
      <c r="AW377" s="12" t="s">
        <v>38</v>
      </c>
      <c r="AX377" s="12" t="s">
        <v>85</v>
      </c>
      <c r="AY377" s="150" t="s">
        <v>223</v>
      </c>
    </row>
    <row r="378" spans="2:65" s="1" customFormat="1" ht="16.5" customHeight="1">
      <c r="B378" s="33"/>
      <c r="C378" s="130" t="s">
        <v>560</v>
      </c>
      <c r="D378" s="130" t="s">
        <v>225</v>
      </c>
      <c r="E378" s="131" t="s">
        <v>561</v>
      </c>
      <c r="F378" s="132" t="s">
        <v>562</v>
      </c>
      <c r="G378" s="133" t="s">
        <v>93</v>
      </c>
      <c r="H378" s="134">
        <v>199.41200000000001</v>
      </c>
      <c r="I378" s="135"/>
      <c r="J378" s="136">
        <f>ROUND(I378*H378,2)</f>
        <v>0</v>
      </c>
      <c r="K378" s="132" t="s">
        <v>229</v>
      </c>
      <c r="L378" s="33"/>
      <c r="M378" s="137" t="s">
        <v>21</v>
      </c>
      <c r="N378" s="138" t="s">
        <v>48</v>
      </c>
      <c r="P378" s="139">
        <f>O378*H378</f>
        <v>0</v>
      </c>
      <c r="Q378" s="139">
        <v>0</v>
      </c>
      <c r="R378" s="139">
        <f>Q378*H378</f>
        <v>0</v>
      </c>
      <c r="S378" s="139">
        <v>0</v>
      </c>
      <c r="T378" s="140">
        <f>S378*H378</f>
        <v>0</v>
      </c>
      <c r="AR378" s="141" t="s">
        <v>230</v>
      </c>
      <c r="AT378" s="141" t="s">
        <v>225</v>
      </c>
      <c r="AU378" s="141" t="s">
        <v>87</v>
      </c>
      <c r="AY378" s="18" t="s">
        <v>223</v>
      </c>
      <c r="BE378" s="142">
        <f>IF(N378="základní",J378,0)</f>
        <v>0</v>
      </c>
      <c r="BF378" s="142">
        <f>IF(N378="snížená",J378,0)</f>
        <v>0</v>
      </c>
      <c r="BG378" s="142">
        <f>IF(N378="zákl. přenesená",J378,0)</f>
        <v>0</v>
      </c>
      <c r="BH378" s="142">
        <f>IF(N378="sníž. přenesená",J378,0)</f>
        <v>0</v>
      </c>
      <c r="BI378" s="142">
        <f>IF(N378="nulová",J378,0)</f>
        <v>0</v>
      </c>
      <c r="BJ378" s="18" t="s">
        <v>85</v>
      </c>
      <c r="BK378" s="142">
        <f>ROUND(I378*H378,2)</f>
        <v>0</v>
      </c>
      <c r="BL378" s="18" t="s">
        <v>230</v>
      </c>
      <c r="BM378" s="141" t="s">
        <v>563</v>
      </c>
    </row>
    <row r="379" spans="2:65" s="1" customFormat="1" ht="11.25">
      <c r="B379" s="33"/>
      <c r="D379" s="143" t="s">
        <v>232</v>
      </c>
      <c r="F379" s="144" t="s">
        <v>564</v>
      </c>
      <c r="I379" s="145"/>
      <c r="L379" s="33"/>
      <c r="M379" s="146"/>
      <c r="T379" s="54"/>
      <c r="AT379" s="18" t="s">
        <v>232</v>
      </c>
      <c r="AU379" s="18" t="s">
        <v>87</v>
      </c>
    </row>
    <row r="380" spans="2:65" s="1" customFormat="1" ht="11.25">
      <c r="B380" s="33"/>
      <c r="D380" s="147" t="s">
        <v>234</v>
      </c>
      <c r="F380" s="148" t="s">
        <v>565</v>
      </c>
      <c r="I380" s="145"/>
      <c r="L380" s="33"/>
      <c r="M380" s="146"/>
      <c r="T380" s="54"/>
      <c r="AT380" s="18" t="s">
        <v>234</v>
      </c>
      <c r="AU380" s="18" t="s">
        <v>87</v>
      </c>
    </row>
    <row r="381" spans="2:65" s="12" customFormat="1" ht="11.25">
      <c r="B381" s="149"/>
      <c r="D381" s="143" t="s">
        <v>236</v>
      </c>
      <c r="E381" s="150" t="s">
        <v>21</v>
      </c>
      <c r="F381" s="151" t="s">
        <v>143</v>
      </c>
      <c r="H381" s="152">
        <v>199.41200000000001</v>
      </c>
      <c r="I381" s="153"/>
      <c r="L381" s="149"/>
      <c r="M381" s="154"/>
      <c r="T381" s="155"/>
      <c r="AT381" s="150" t="s">
        <v>236</v>
      </c>
      <c r="AU381" s="150" t="s">
        <v>87</v>
      </c>
      <c r="AV381" s="12" t="s">
        <v>87</v>
      </c>
      <c r="AW381" s="12" t="s">
        <v>38</v>
      </c>
      <c r="AX381" s="12" t="s">
        <v>85</v>
      </c>
      <c r="AY381" s="150" t="s">
        <v>223</v>
      </c>
    </row>
    <row r="382" spans="2:65" s="1" customFormat="1" ht="16.5" customHeight="1">
      <c r="B382" s="33"/>
      <c r="C382" s="130" t="s">
        <v>566</v>
      </c>
      <c r="D382" s="130" t="s">
        <v>225</v>
      </c>
      <c r="E382" s="131" t="s">
        <v>567</v>
      </c>
      <c r="F382" s="132" t="s">
        <v>568</v>
      </c>
      <c r="G382" s="133" t="s">
        <v>103</v>
      </c>
      <c r="H382" s="134">
        <v>71.275999999999996</v>
      </c>
      <c r="I382" s="135"/>
      <c r="J382" s="136">
        <f>ROUND(I382*H382,2)</f>
        <v>0</v>
      </c>
      <c r="K382" s="132" t="s">
        <v>229</v>
      </c>
      <c r="L382" s="33"/>
      <c r="M382" s="137" t="s">
        <v>21</v>
      </c>
      <c r="N382" s="138" t="s">
        <v>48</v>
      </c>
      <c r="P382" s="139">
        <f>O382*H382</f>
        <v>0</v>
      </c>
      <c r="Q382" s="139">
        <v>0</v>
      </c>
      <c r="R382" s="139">
        <f>Q382*H382</f>
        <v>0</v>
      </c>
      <c r="S382" s="139">
        <v>0</v>
      </c>
      <c r="T382" s="140">
        <f>S382*H382</f>
        <v>0</v>
      </c>
      <c r="AR382" s="141" t="s">
        <v>230</v>
      </c>
      <c r="AT382" s="141" t="s">
        <v>225</v>
      </c>
      <c r="AU382" s="141" t="s">
        <v>87</v>
      </c>
      <c r="AY382" s="18" t="s">
        <v>223</v>
      </c>
      <c r="BE382" s="142">
        <f>IF(N382="základní",J382,0)</f>
        <v>0</v>
      </c>
      <c r="BF382" s="142">
        <f>IF(N382="snížená",J382,0)</f>
        <v>0</v>
      </c>
      <c r="BG382" s="142">
        <f>IF(N382="zákl. přenesená",J382,0)</f>
        <v>0</v>
      </c>
      <c r="BH382" s="142">
        <f>IF(N382="sníž. přenesená",J382,0)</f>
        <v>0</v>
      </c>
      <c r="BI382" s="142">
        <f>IF(N382="nulová",J382,0)</f>
        <v>0</v>
      </c>
      <c r="BJ382" s="18" t="s">
        <v>85</v>
      </c>
      <c r="BK382" s="142">
        <f>ROUND(I382*H382,2)</f>
        <v>0</v>
      </c>
      <c r="BL382" s="18" t="s">
        <v>230</v>
      </c>
      <c r="BM382" s="141" t="s">
        <v>569</v>
      </c>
    </row>
    <row r="383" spans="2:65" s="1" customFormat="1" ht="11.25">
      <c r="B383" s="33"/>
      <c r="D383" s="143" t="s">
        <v>232</v>
      </c>
      <c r="F383" s="144" t="s">
        <v>570</v>
      </c>
      <c r="I383" s="145"/>
      <c r="L383" s="33"/>
      <c r="M383" s="146"/>
      <c r="T383" s="54"/>
      <c r="AT383" s="18" t="s">
        <v>232</v>
      </c>
      <c r="AU383" s="18" t="s">
        <v>87</v>
      </c>
    </row>
    <row r="384" spans="2:65" s="1" customFormat="1" ht="11.25">
      <c r="B384" s="33"/>
      <c r="D384" s="147" t="s">
        <v>234</v>
      </c>
      <c r="F384" s="148" t="s">
        <v>571</v>
      </c>
      <c r="I384" s="145"/>
      <c r="L384" s="33"/>
      <c r="M384" s="146"/>
      <c r="T384" s="54"/>
      <c r="AT384" s="18" t="s">
        <v>234</v>
      </c>
      <c r="AU384" s="18" t="s">
        <v>87</v>
      </c>
    </row>
    <row r="385" spans="2:65" s="12" customFormat="1" ht="11.25">
      <c r="B385" s="149"/>
      <c r="D385" s="143" t="s">
        <v>236</v>
      </c>
      <c r="E385" s="150" t="s">
        <v>21</v>
      </c>
      <c r="F385" s="151" t="s">
        <v>572</v>
      </c>
      <c r="H385" s="152">
        <v>71.275999999999996</v>
      </c>
      <c r="I385" s="153"/>
      <c r="L385" s="149"/>
      <c r="M385" s="154"/>
      <c r="T385" s="155"/>
      <c r="AT385" s="150" t="s">
        <v>236</v>
      </c>
      <c r="AU385" s="150" t="s">
        <v>87</v>
      </c>
      <c r="AV385" s="12" t="s">
        <v>87</v>
      </c>
      <c r="AW385" s="12" t="s">
        <v>38</v>
      </c>
      <c r="AX385" s="12" t="s">
        <v>77</v>
      </c>
      <c r="AY385" s="150" t="s">
        <v>223</v>
      </c>
    </row>
    <row r="386" spans="2:65" s="14" customFormat="1" ht="11.25">
      <c r="B386" s="162"/>
      <c r="D386" s="143" t="s">
        <v>236</v>
      </c>
      <c r="E386" s="163" t="s">
        <v>180</v>
      </c>
      <c r="F386" s="164" t="s">
        <v>255</v>
      </c>
      <c r="H386" s="165">
        <v>71.275999999999996</v>
      </c>
      <c r="I386" s="166"/>
      <c r="L386" s="162"/>
      <c r="M386" s="167"/>
      <c r="T386" s="168"/>
      <c r="AT386" s="163" t="s">
        <v>236</v>
      </c>
      <c r="AU386" s="163" t="s">
        <v>87</v>
      </c>
      <c r="AV386" s="14" t="s">
        <v>230</v>
      </c>
      <c r="AW386" s="14" t="s">
        <v>38</v>
      </c>
      <c r="AX386" s="14" t="s">
        <v>85</v>
      </c>
      <c r="AY386" s="163" t="s">
        <v>223</v>
      </c>
    </row>
    <row r="387" spans="2:65" s="1" customFormat="1" ht="16.5" customHeight="1">
      <c r="B387" s="33"/>
      <c r="C387" s="130" t="s">
        <v>573</v>
      </c>
      <c r="D387" s="130" t="s">
        <v>225</v>
      </c>
      <c r="E387" s="131" t="s">
        <v>574</v>
      </c>
      <c r="F387" s="132" t="s">
        <v>575</v>
      </c>
      <c r="G387" s="133" t="s">
        <v>103</v>
      </c>
      <c r="H387" s="134">
        <v>71.275999999999996</v>
      </c>
      <c r="I387" s="135"/>
      <c r="J387" s="136">
        <f>ROUND(I387*H387,2)</f>
        <v>0</v>
      </c>
      <c r="K387" s="132" t="s">
        <v>229</v>
      </c>
      <c r="L387" s="33"/>
      <c r="M387" s="137" t="s">
        <v>21</v>
      </c>
      <c r="N387" s="138" t="s">
        <v>48</v>
      </c>
      <c r="P387" s="139">
        <f>O387*H387</f>
        <v>0</v>
      </c>
      <c r="Q387" s="139">
        <v>0</v>
      </c>
      <c r="R387" s="139">
        <f>Q387*H387</f>
        <v>0</v>
      </c>
      <c r="S387" s="139">
        <v>0</v>
      </c>
      <c r="T387" s="140">
        <f>S387*H387</f>
        <v>0</v>
      </c>
      <c r="AR387" s="141" t="s">
        <v>230</v>
      </c>
      <c r="AT387" s="141" t="s">
        <v>225</v>
      </c>
      <c r="AU387" s="141" t="s">
        <v>87</v>
      </c>
      <c r="AY387" s="18" t="s">
        <v>223</v>
      </c>
      <c r="BE387" s="142">
        <f>IF(N387="základní",J387,0)</f>
        <v>0</v>
      </c>
      <c r="BF387" s="142">
        <f>IF(N387="snížená",J387,0)</f>
        <v>0</v>
      </c>
      <c r="BG387" s="142">
        <f>IF(N387="zákl. přenesená",J387,0)</f>
        <v>0</v>
      </c>
      <c r="BH387" s="142">
        <f>IF(N387="sníž. přenesená",J387,0)</f>
        <v>0</v>
      </c>
      <c r="BI387" s="142">
        <f>IF(N387="nulová",J387,0)</f>
        <v>0</v>
      </c>
      <c r="BJ387" s="18" t="s">
        <v>85</v>
      </c>
      <c r="BK387" s="142">
        <f>ROUND(I387*H387,2)</f>
        <v>0</v>
      </c>
      <c r="BL387" s="18" t="s">
        <v>230</v>
      </c>
      <c r="BM387" s="141" t="s">
        <v>576</v>
      </c>
    </row>
    <row r="388" spans="2:65" s="1" customFormat="1" ht="11.25">
      <c r="B388" s="33"/>
      <c r="D388" s="143" t="s">
        <v>232</v>
      </c>
      <c r="F388" s="144" t="s">
        <v>577</v>
      </c>
      <c r="I388" s="145"/>
      <c r="L388" s="33"/>
      <c r="M388" s="146"/>
      <c r="T388" s="54"/>
      <c r="AT388" s="18" t="s">
        <v>232</v>
      </c>
      <c r="AU388" s="18" t="s">
        <v>87</v>
      </c>
    </row>
    <row r="389" spans="2:65" s="1" customFormat="1" ht="11.25">
      <c r="B389" s="33"/>
      <c r="D389" s="147" t="s">
        <v>234</v>
      </c>
      <c r="F389" s="148" t="s">
        <v>578</v>
      </c>
      <c r="I389" s="145"/>
      <c r="L389" s="33"/>
      <c r="M389" s="146"/>
      <c r="T389" s="54"/>
      <c r="AT389" s="18" t="s">
        <v>234</v>
      </c>
      <c r="AU389" s="18" t="s">
        <v>87</v>
      </c>
    </row>
    <row r="390" spans="2:65" s="12" customFormat="1" ht="11.25">
      <c r="B390" s="149"/>
      <c r="D390" s="143" t="s">
        <v>236</v>
      </c>
      <c r="E390" s="150" t="s">
        <v>21</v>
      </c>
      <c r="F390" s="151" t="s">
        <v>180</v>
      </c>
      <c r="H390" s="152">
        <v>71.275999999999996</v>
      </c>
      <c r="I390" s="153"/>
      <c r="L390" s="149"/>
      <c r="M390" s="154"/>
      <c r="T390" s="155"/>
      <c r="AT390" s="150" t="s">
        <v>236</v>
      </c>
      <c r="AU390" s="150" t="s">
        <v>87</v>
      </c>
      <c r="AV390" s="12" t="s">
        <v>87</v>
      </c>
      <c r="AW390" s="12" t="s">
        <v>38</v>
      </c>
      <c r="AX390" s="12" t="s">
        <v>85</v>
      </c>
      <c r="AY390" s="150" t="s">
        <v>223</v>
      </c>
    </row>
    <row r="391" spans="2:65" s="11" customFormat="1" ht="22.9" customHeight="1">
      <c r="B391" s="118"/>
      <c r="D391" s="119" t="s">
        <v>76</v>
      </c>
      <c r="E391" s="128" t="s">
        <v>87</v>
      </c>
      <c r="F391" s="128" t="s">
        <v>579</v>
      </c>
      <c r="I391" s="121"/>
      <c r="J391" s="129">
        <f>BK391</f>
        <v>0</v>
      </c>
      <c r="L391" s="118"/>
      <c r="M391" s="123"/>
      <c r="P391" s="124">
        <f>SUM(P392:P428)</f>
        <v>0</v>
      </c>
      <c r="R391" s="124">
        <f>SUM(R392:R428)</f>
        <v>4.4328444600000001</v>
      </c>
      <c r="T391" s="125">
        <f>SUM(T392:T428)</f>
        <v>0</v>
      </c>
      <c r="AR391" s="119" t="s">
        <v>85</v>
      </c>
      <c r="AT391" s="126" t="s">
        <v>76</v>
      </c>
      <c r="AU391" s="126" t="s">
        <v>85</v>
      </c>
      <c r="AY391" s="119" t="s">
        <v>223</v>
      </c>
      <c r="BK391" s="127">
        <f>SUM(BK392:BK428)</f>
        <v>0</v>
      </c>
    </row>
    <row r="392" spans="2:65" s="1" customFormat="1" ht="16.5" customHeight="1">
      <c r="B392" s="33"/>
      <c r="C392" s="130" t="s">
        <v>580</v>
      </c>
      <c r="D392" s="130" t="s">
        <v>225</v>
      </c>
      <c r="E392" s="131" t="s">
        <v>581</v>
      </c>
      <c r="F392" s="132" t="s">
        <v>582</v>
      </c>
      <c r="G392" s="133" t="s">
        <v>135</v>
      </c>
      <c r="H392" s="134">
        <v>3.746</v>
      </c>
      <c r="I392" s="135"/>
      <c r="J392" s="136">
        <f>ROUND(I392*H392,2)</f>
        <v>0</v>
      </c>
      <c r="K392" s="132" t="s">
        <v>229</v>
      </c>
      <c r="L392" s="33"/>
      <c r="M392" s="137" t="s">
        <v>21</v>
      </c>
      <c r="N392" s="138" t="s">
        <v>48</v>
      </c>
      <c r="P392" s="139">
        <f>O392*H392</f>
        <v>0</v>
      </c>
      <c r="Q392" s="139">
        <v>9.9510000000000001E-2</v>
      </c>
      <c r="R392" s="139">
        <f>Q392*H392</f>
        <v>0.37276446000000002</v>
      </c>
      <c r="S392" s="139">
        <v>0</v>
      </c>
      <c r="T392" s="140">
        <f>S392*H392</f>
        <v>0</v>
      </c>
      <c r="AR392" s="141" t="s">
        <v>230</v>
      </c>
      <c r="AT392" s="141" t="s">
        <v>225</v>
      </c>
      <c r="AU392" s="141" t="s">
        <v>87</v>
      </c>
      <c r="AY392" s="18" t="s">
        <v>223</v>
      </c>
      <c r="BE392" s="142">
        <f>IF(N392="základní",J392,0)</f>
        <v>0</v>
      </c>
      <c r="BF392" s="142">
        <f>IF(N392="snížená",J392,0)</f>
        <v>0</v>
      </c>
      <c r="BG392" s="142">
        <f>IF(N392="zákl. přenesená",J392,0)</f>
        <v>0</v>
      </c>
      <c r="BH392" s="142">
        <f>IF(N392="sníž. přenesená",J392,0)</f>
        <v>0</v>
      </c>
      <c r="BI392" s="142">
        <f>IF(N392="nulová",J392,0)</f>
        <v>0</v>
      </c>
      <c r="BJ392" s="18" t="s">
        <v>85</v>
      </c>
      <c r="BK392" s="142">
        <f>ROUND(I392*H392,2)</f>
        <v>0</v>
      </c>
      <c r="BL392" s="18" t="s">
        <v>230</v>
      </c>
      <c r="BM392" s="141" t="s">
        <v>583</v>
      </c>
    </row>
    <row r="393" spans="2:65" s="1" customFormat="1" ht="11.25">
      <c r="B393" s="33"/>
      <c r="D393" s="143" t="s">
        <v>232</v>
      </c>
      <c r="F393" s="144" t="s">
        <v>584</v>
      </c>
      <c r="I393" s="145"/>
      <c r="L393" s="33"/>
      <c r="M393" s="146"/>
      <c r="T393" s="54"/>
      <c r="AT393" s="18" t="s">
        <v>232</v>
      </c>
      <c r="AU393" s="18" t="s">
        <v>87</v>
      </c>
    </row>
    <row r="394" spans="2:65" s="1" customFormat="1" ht="11.25">
      <c r="B394" s="33"/>
      <c r="D394" s="147" t="s">
        <v>234</v>
      </c>
      <c r="F394" s="148" t="s">
        <v>585</v>
      </c>
      <c r="I394" s="145"/>
      <c r="L394" s="33"/>
      <c r="M394" s="146"/>
      <c r="T394" s="54"/>
      <c r="AT394" s="18" t="s">
        <v>234</v>
      </c>
      <c r="AU394" s="18" t="s">
        <v>87</v>
      </c>
    </row>
    <row r="395" spans="2:65" s="12" customFormat="1" ht="11.25">
      <c r="B395" s="149"/>
      <c r="D395" s="143" t="s">
        <v>236</v>
      </c>
      <c r="E395" s="150" t="s">
        <v>21</v>
      </c>
      <c r="F395" s="151" t="s">
        <v>158</v>
      </c>
      <c r="H395" s="152">
        <v>1.6140000000000001</v>
      </c>
      <c r="I395" s="153"/>
      <c r="L395" s="149"/>
      <c r="M395" s="154"/>
      <c r="T395" s="155"/>
      <c r="AT395" s="150" t="s">
        <v>236</v>
      </c>
      <c r="AU395" s="150" t="s">
        <v>87</v>
      </c>
      <c r="AV395" s="12" t="s">
        <v>87</v>
      </c>
      <c r="AW395" s="12" t="s">
        <v>38</v>
      </c>
      <c r="AX395" s="12" t="s">
        <v>77</v>
      </c>
      <c r="AY395" s="150" t="s">
        <v>223</v>
      </c>
    </row>
    <row r="396" spans="2:65" s="12" customFormat="1" ht="11.25">
      <c r="B396" s="149"/>
      <c r="D396" s="143" t="s">
        <v>236</v>
      </c>
      <c r="E396" s="150" t="s">
        <v>21</v>
      </c>
      <c r="F396" s="151" t="s">
        <v>169</v>
      </c>
      <c r="H396" s="152">
        <v>0.46600000000000003</v>
      </c>
      <c r="I396" s="153"/>
      <c r="L396" s="149"/>
      <c r="M396" s="154"/>
      <c r="T396" s="155"/>
      <c r="AT396" s="150" t="s">
        <v>236</v>
      </c>
      <c r="AU396" s="150" t="s">
        <v>87</v>
      </c>
      <c r="AV396" s="12" t="s">
        <v>87</v>
      </c>
      <c r="AW396" s="12" t="s">
        <v>38</v>
      </c>
      <c r="AX396" s="12" t="s">
        <v>77</v>
      </c>
      <c r="AY396" s="150" t="s">
        <v>223</v>
      </c>
    </row>
    <row r="397" spans="2:65" s="12" customFormat="1" ht="11.25">
      <c r="B397" s="149"/>
      <c r="D397" s="143" t="s">
        <v>236</v>
      </c>
      <c r="E397" s="150" t="s">
        <v>21</v>
      </c>
      <c r="F397" s="151" t="s">
        <v>146</v>
      </c>
      <c r="H397" s="152">
        <v>1.6659999999999999</v>
      </c>
      <c r="I397" s="153"/>
      <c r="L397" s="149"/>
      <c r="M397" s="154"/>
      <c r="T397" s="155"/>
      <c r="AT397" s="150" t="s">
        <v>236</v>
      </c>
      <c r="AU397" s="150" t="s">
        <v>87</v>
      </c>
      <c r="AV397" s="12" t="s">
        <v>87</v>
      </c>
      <c r="AW397" s="12" t="s">
        <v>38</v>
      </c>
      <c r="AX397" s="12" t="s">
        <v>77</v>
      </c>
      <c r="AY397" s="150" t="s">
        <v>223</v>
      </c>
    </row>
    <row r="398" spans="2:65" s="14" customFormat="1" ht="11.25">
      <c r="B398" s="162"/>
      <c r="D398" s="143" t="s">
        <v>236</v>
      </c>
      <c r="E398" s="163" t="s">
        <v>149</v>
      </c>
      <c r="F398" s="164" t="s">
        <v>255</v>
      </c>
      <c r="H398" s="165">
        <v>3.746</v>
      </c>
      <c r="I398" s="166"/>
      <c r="L398" s="162"/>
      <c r="M398" s="167"/>
      <c r="T398" s="168"/>
      <c r="AT398" s="163" t="s">
        <v>236</v>
      </c>
      <c r="AU398" s="163" t="s">
        <v>87</v>
      </c>
      <c r="AV398" s="14" t="s">
        <v>230</v>
      </c>
      <c r="AW398" s="14" t="s">
        <v>38</v>
      </c>
      <c r="AX398" s="14" t="s">
        <v>85</v>
      </c>
      <c r="AY398" s="163" t="s">
        <v>223</v>
      </c>
    </row>
    <row r="399" spans="2:65" s="1" customFormat="1" ht="16.5" customHeight="1">
      <c r="B399" s="33"/>
      <c r="C399" s="177" t="s">
        <v>586</v>
      </c>
      <c r="D399" s="177" t="s">
        <v>344</v>
      </c>
      <c r="E399" s="178" t="s">
        <v>587</v>
      </c>
      <c r="F399" s="179" t="s">
        <v>588</v>
      </c>
      <c r="G399" s="180" t="s">
        <v>135</v>
      </c>
      <c r="H399" s="181">
        <v>1.6140000000000001</v>
      </c>
      <c r="I399" s="182"/>
      <c r="J399" s="183">
        <f>ROUND(I399*H399,2)</f>
        <v>0</v>
      </c>
      <c r="K399" s="179" t="s">
        <v>21</v>
      </c>
      <c r="L399" s="184"/>
      <c r="M399" s="185" t="s">
        <v>21</v>
      </c>
      <c r="N399" s="186" t="s">
        <v>48</v>
      </c>
      <c r="P399" s="139">
        <f>O399*H399</f>
        <v>0</v>
      </c>
      <c r="Q399" s="139">
        <v>1</v>
      </c>
      <c r="R399" s="139">
        <f>Q399*H399</f>
        <v>1.6140000000000001</v>
      </c>
      <c r="S399" s="139">
        <v>0</v>
      </c>
      <c r="T399" s="140">
        <f>S399*H399</f>
        <v>0</v>
      </c>
      <c r="AR399" s="141" t="s">
        <v>313</v>
      </c>
      <c r="AT399" s="141" t="s">
        <v>344</v>
      </c>
      <c r="AU399" s="141" t="s">
        <v>87</v>
      </c>
      <c r="AY399" s="18" t="s">
        <v>223</v>
      </c>
      <c r="BE399" s="142">
        <f>IF(N399="základní",J399,0)</f>
        <v>0</v>
      </c>
      <c r="BF399" s="142">
        <f>IF(N399="snížená",J399,0)</f>
        <v>0</v>
      </c>
      <c r="BG399" s="142">
        <f>IF(N399="zákl. přenesená",J399,0)</f>
        <v>0</v>
      </c>
      <c r="BH399" s="142">
        <f>IF(N399="sníž. přenesená",J399,0)</f>
        <v>0</v>
      </c>
      <c r="BI399" s="142">
        <f>IF(N399="nulová",J399,0)</f>
        <v>0</v>
      </c>
      <c r="BJ399" s="18" t="s">
        <v>85</v>
      </c>
      <c r="BK399" s="142">
        <f>ROUND(I399*H399,2)</f>
        <v>0</v>
      </c>
      <c r="BL399" s="18" t="s">
        <v>230</v>
      </c>
      <c r="BM399" s="141" t="s">
        <v>589</v>
      </c>
    </row>
    <row r="400" spans="2:65" s="1" customFormat="1" ht="29.25">
      <c r="B400" s="33"/>
      <c r="D400" s="143" t="s">
        <v>232</v>
      </c>
      <c r="F400" s="144" t="s">
        <v>590</v>
      </c>
      <c r="I400" s="145"/>
      <c r="L400" s="33"/>
      <c r="M400" s="146"/>
      <c r="T400" s="54"/>
      <c r="AT400" s="18" t="s">
        <v>232</v>
      </c>
      <c r="AU400" s="18" t="s">
        <v>87</v>
      </c>
    </row>
    <row r="401" spans="2:65" s="13" customFormat="1" ht="11.25">
      <c r="B401" s="156"/>
      <c r="D401" s="143" t="s">
        <v>236</v>
      </c>
      <c r="E401" s="157" t="s">
        <v>21</v>
      </c>
      <c r="F401" s="158" t="s">
        <v>297</v>
      </c>
      <c r="H401" s="157" t="s">
        <v>21</v>
      </c>
      <c r="I401" s="159"/>
      <c r="L401" s="156"/>
      <c r="M401" s="160"/>
      <c r="T401" s="161"/>
      <c r="AT401" s="157" t="s">
        <v>236</v>
      </c>
      <c r="AU401" s="157" t="s">
        <v>87</v>
      </c>
      <c r="AV401" s="13" t="s">
        <v>85</v>
      </c>
      <c r="AW401" s="13" t="s">
        <v>38</v>
      </c>
      <c r="AX401" s="13" t="s">
        <v>77</v>
      </c>
      <c r="AY401" s="157" t="s">
        <v>223</v>
      </c>
    </row>
    <row r="402" spans="2:65" s="13" customFormat="1" ht="11.25">
      <c r="B402" s="156"/>
      <c r="D402" s="143" t="s">
        <v>236</v>
      </c>
      <c r="E402" s="157" t="s">
        <v>21</v>
      </c>
      <c r="F402" s="158" t="s">
        <v>591</v>
      </c>
      <c r="H402" s="157" t="s">
        <v>21</v>
      </c>
      <c r="I402" s="159"/>
      <c r="L402" s="156"/>
      <c r="M402" s="160"/>
      <c r="T402" s="161"/>
      <c r="AT402" s="157" t="s">
        <v>236</v>
      </c>
      <c r="AU402" s="157" t="s">
        <v>87</v>
      </c>
      <c r="AV402" s="13" t="s">
        <v>85</v>
      </c>
      <c r="AW402" s="13" t="s">
        <v>38</v>
      </c>
      <c r="AX402" s="13" t="s">
        <v>77</v>
      </c>
      <c r="AY402" s="157" t="s">
        <v>223</v>
      </c>
    </row>
    <row r="403" spans="2:65" s="12" customFormat="1" ht="11.25">
      <c r="B403" s="149"/>
      <c r="D403" s="143" t="s">
        <v>236</v>
      </c>
      <c r="E403" s="150" t="s">
        <v>21</v>
      </c>
      <c r="F403" s="151" t="s">
        <v>592</v>
      </c>
      <c r="H403" s="152">
        <v>1.254</v>
      </c>
      <c r="I403" s="153"/>
      <c r="L403" s="149"/>
      <c r="M403" s="154"/>
      <c r="T403" s="155"/>
      <c r="AT403" s="150" t="s">
        <v>236</v>
      </c>
      <c r="AU403" s="150" t="s">
        <v>87</v>
      </c>
      <c r="AV403" s="12" t="s">
        <v>87</v>
      </c>
      <c r="AW403" s="12" t="s">
        <v>38</v>
      </c>
      <c r="AX403" s="12" t="s">
        <v>77</v>
      </c>
      <c r="AY403" s="150" t="s">
        <v>223</v>
      </c>
    </row>
    <row r="404" spans="2:65" s="12" customFormat="1" ht="11.25">
      <c r="B404" s="149"/>
      <c r="D404" s="143" t="s">
        <v>236</v>
      </c>
      <c r="E404" s="150" t="s">
        <v>21</v>
      </c>
      <c r="F404" s="151" t="s">
        <v>593</v>
      </c>
      <c r="H404" s="152">
        <v>0.36</v>
      </c>
      <c r="I404" s="153"/>
      <c r="L404" s="149"/>
      <c r="M404" s="154"/>
      <c r="T404" s="155"/>
      <c r="AT404" s="150" t="s">
        <v>236</v>
      </c>
      <c r="AU404" s="150" t="s">
        <v>87</v>
      </c>
      <c r="AV404" s="12" t="s">
        <v>87</v>
      </c>
      <c r="AW404" s="12" t="s">
        <v>38</v>
      </c>
      <c r="AX404" s="12" t="s">
        <v>77</v>
      </c>
      <c r="AY404" s="150" t="s">
        <v>223</v>
      </c>
    </row>
    <row r="405" spans="2:65" s="14" customFormat="1" ht="11.25">
      <c r="B405" s="162"/>
      <c r="D405" s="143" t="s">
        <v>236</v>
      </c>
      <c r="E405" s="163" t="s">
        <v>158</v>
      </c>
      <c r="F405" s="164" t="s">
        <v>255</v>
      </c>
      <c r="H405" s="165">
        <v>1.6140000000000001</v>
      </c>
      <c r="I405" s="166"/>
      <c r="L405" s="162"/>
      <c r="M405" s="167"/>
      <c r="T405" s="168"/>
      <c r="AT405" s="163" t="s">
        <v>236</v>
      </c>
      <c r="AU405" s="163" t="s">
        <v>87</v>
      </c>
      <c r="AV405" s="14" t="s">
        <v>230</v>
      </c>
      <c r="AW405" s="14" t="s">
        <v>38</v>
      </c>
      <c r="AX405" s="14" t="s">
        <v>85</v>
      </c>
      <c r="AY405" s="163" t="s">
        <v>223</v>
      </c>
    </row>
    <row r="406" spans="2:65" s="1" customFormat="1" ht="16.5" customHeight="1">
      <c r="B406" s="33"/>
      <c r="C406" s="177" t="s">
        <v>594</v>
      </c>
      <c r="D406" s="177" t="s">
        <v>344</v>
      </c>
      <c r="E406" s="178" t="s">
        <v>595</v>
      </c>
      <c r="F406" s="179" t="s">
        <v>596</v>
      </c>
      <c r="G406" s="180" t="s">
        <v>135</v>
      </c>
      <c r="H406" s="181">
        <v>0.46600000000000003</v>
      </c>
      <c r="I406" s="182"/>
      <c r="J406" s="183">
        <f>ROUND(I406*H406,2)</f>
        <v>0</v>
      </c>
      <c r="K406" s="179" t="s">
        <v>21</v>
      </c>
      <c r="L406" s="184"/>
      <c r="M406" s="185" t="s">
        <v>21</v>
      </c>
      <c r="N406" s="186" t="s">
        <v>48</v>
      </c>
      <c r="P406" s="139">
        <f>O406*H406</f>
        <v>0</v>
      </c>
      <c r="Q406" s="139">
        <v>1</v>
      </c>
      <c r="R406" s="139">
        <f>Q406*H406</f>
        <v>0.46600000000000003</v>
      </c>
      <c r="S406" s="139">
        <v>0</v>
      </c>
      <c r="T406" s="140">
        <f>S406*H406</f>
        <v>0</v>
      </c>
      <c r="AR406" s="141" t="s">
        <v>313</v>
      </c>
      <c r="AT406" s="141" t="s">
        <v>344</v>
      </c>
      <c r="AU406" s="141" t="s">
        <v>87</v>
      </c>
      <c r="AY406" s="18" t="s">
        <v>223</v>
      </c>
      <c r="BE406" s="142">
        <f>IF(N406="základní",J406,0)</f>
        <v>0</v>
      </c>
      <c r="BF406" s="142">
        <f>IF(N406="snížená",J406,0)</f>
        <v>0</v>
      </c>
      <c r="BG406" s="142">
        <f>IF(N406="zákl. přenesená",J406,0)</f>
        <v>0</v>
      </c>
      <c r="BH406" s="142">
        <f>IF(N406="sníž. přenesená",J406,0)</f>
        <v>0</v>
      </c>
      <c r="BI406" s="142">
        <f>IF(N406="nulová",J406,0)</f>
        <v>0</v>
      </c>
      <c r="BJ406" s="18" t="s">
        <v>85</v>
      </c>
      <c r="BK406" s="142">
        <f>ROUND(I406*H406,2)</f>
        <v>0</v>
      </c>
      <c r="BL406" s="18" t="s">
        <v>230</v>
      </c>
      <c r="BM406" s="141" t="s">
        <v>597</v>
      </c>
    </row>
    <row r="407" spans="2:65" s="1" customFormat="1" ht="29.25">
      <c r="B407" s="33"/>
      <c r="D407" s="143" t="s">
        <v>232</v>
      </c>
      <c r="F407" s="144" t="s">
        <v>598</v>
      </c>
      <c r="I407" s="145"/>
      <c r="L407" s="33"/>
      <c r="M407" s="146"/>
      <c r="T407" s="54"/>
      <c r="AT407" s="18" t="s">
        <v>232</v>
      </c>
      <c r="AU407" s="18" t="s">
        <v>87</v>
      </c>
    </row>
    <row r="408" spans="2:65" s="13" customFormat="1" ht="11.25">
      <c r="B408" s="156"/>
      <c r="D408" s="143" t="s">
        <v>236</v>
      </c>
      <c r="E408" s="157" t="s">
        <v>21</v>
      </c>
      <c r="F408" s="158" t="s">
        <v>599</v>
      </c>
      <c r="H408" s="157" t="s">
        <v>21</v>
      </c>
      <c r="I408" s="159"/>
      <c r="L408" s="156"/>
      <c r="M408" s="160"/>
      <c r="T408" s="161"/>
      <c r="AT408" s="157" t="s">
        <v>236</v>
      </c>
      <c r="AU408" s="157" t="s">
        <v>87</v>
      </c>
      <c r="AV408" s="13" t="s">
        <v>85</v>
      </c>
      <c r="AW408" s="13" t="s">
        <v>38</v>
      </c>
      <c r="AX408" s="13" t="s">
        <v>77</v>
      </c>
      <c r="AY408" s="157" t="s">
        <v>223</v>
      </c>
    </row>
    <row r="409" spans="2:65" s="12" customFormat="1" ht="11.25">
      <c r="B409" s="149"/>
      <c r="D409" s="143" t="s">
        <v>236</v>
      </c>
      <c r="E409" s="150" t="s">
        <v>21</v>
      </c>
      <c r="F409" s="151" t="s">
        <v>600</v>
      </c>
      <c r="H409" s="152">
        <v>4.4999999999999998E-2</v>
      </c>
      <c r="I409" s="153"/>
      <c r="L409" s="149"/>
      <c r="M409" s="154"/>
      <c r="T409" s="155"/>
      <c r="AT409" s="150" t="s">
        <v>236</v>
      </c>
      <c r="AU409" s="150" t="s">
        <v>87</v>
      </c>
      <c r="AV409" s="12" t="s">
        <v>87</v>
      </c>
      <c r="AW409" s="12" t="s">
        <v>38</v>
      </c>
      <c r="AX409" s="12" t="s">
        <v>77</v>
      </c>
      <c r="AY409" s="150" t="s">
        <v>223</v>
      </c>
    </row>
    <row r="410" spans="2:65" s="12" customFormat="1" ht="11.25">
      <c r="B410" s="149"/>
      <c r="D410" s="143" t="s">
        <v>236</v>
      </c>
      <c r="E410" s="150" t="s">
        <v>21</v>
      </c>
      <c r="F410" s="151" t="s">
        <v>601</v>
      </c>
      <c r="H410" s="152">
        <v>0.42099999999999999</v>
      </c>
      <c r="I410" s="153"/>
      <c r="L410" s="149"/>
      <c r="M410" s="154"/>
      <c r="T410" s="155"/>
      <c r="AT410" s="150" t="s">
        <v>236</v>
      </c>
      <c r="AU410" s="150" t="s">
        <v>87</v>
      </c>
      <c r="AV410" s="12" t="s">
        <v>87</v>
      </c>
      <c r="AW410" s="12" t="s">
        <v>38</v>
      </c>
      <c r="AX410" s="12" t="s">
        <v>77</v>
      </c>
      <c r="AY410" s="150" t="s">
        <v>223</v>
      </c>
    </row>
    <row r="411" spans="2:65" s="14" customFormat="1" ht="11.25">
      <c r="B411" s="162"/>
      <c r="D411" s="143" t="s">
        <v>236</v>
      </c>
      <c r="E411" s="163" t="s">
        <v>169</v>
      </c>
      <c r="F411" s="164" t="s">
        <v>255</v>
      </c>
      <c r="H411" s="165">
        <v>0.46600000000000003</v>
      </c>
      <c r="I411" s="166"/>
      <c r="L411" s="162"/>
      <c r="M411" s="167"/>
      <c r="T411" s="168"/>
      <c r="AT411" s="163" t="s">
        <v>236</v>
      </c>
      <c r="AU411" s="163" t="s">
        <v>87</v>
      </c>
      <c r="AV411" s="14" t="s">
        <v>230</v>
      </c>
      <c r="AW411" s="14" t="s">
        <v>38</v>
      </c>
      <c r="AX411" s="14" t="s">
        <v>85</v>
      </c>
      <c r="AY411" s="163" t="s">
        <v>223</v>
      </c>
    </row>
    <row r="412" spans="2:65" s="1" customFormat="1" ht="16.5" customHeight="1">
      <c r="B412" s="33"/>
      <c r="C412" s="177" t="s">
        <v>602</v>
      </c>
      <c r="D412" s="177" t="s">
        <v>344</v>
      </c>
      <c r="E412" s="178" t="s">
        <v>603</v>
      </c>
      <c r="F412" s="179" t="s">
        <v>604</v>
      </c>
      <c r="G412" s="180" t="s">
        <v>605</v>
      </c>
      <c r="H412" s="181">
        <v>26</v>
      </c>
      <c r="I412" s="182"/>
      <c r="J412" s="183">
        <f>ROUND(I412*H412,2)</f>
        <v>0</v>
      </c>
      <c r="K412" s="179" t="s">
        <v>229</v>
      </c>
      <c r="L412" s="184"/>
      <c r="M412" s="185" t="s">
        <v>21</v>
      </c>
      <c r="N412" s="186" t="s">
        <v>48</v>
      </c>
      <c r="P412" s="139">
        <f>O412*H412</f>
        <v>0</v>
      </c>
      <c r="Q412" s="139">
        <v>7.7999999999999999E-4</v>
      </c>
      <c r="R412" s="139">
        <f>Q412*H412</f>
        <v>2.0279999999999999E-2</v>
      </c>
      <c r="S412" s="139">
        <v>0</v>
      </c>
      <c r="T412" s="140">
        <f>S412*H412</f>
        <v>0</v>
      </c>
      <c r="AR412" s="141" t="s">
        <v>313</v>
      </c>
      <c r="AT412" s="141" t="s">
        <v>344</v>
      </c>
      <c r="AU412" s="141" t="s">
        <v>87</v>
      </c>
      <c r="AY412" s="18" t="s">
        <v>223</v>
      </c>
      <c r="BE412" s="142">
        <f>IF(N412="základní",J412,0)</f>
        <v>0</v>
      </c>
      <c r="BF412" s="142">
        <f>IF(N412="snížená",J412,0)</f>
        <v>0</v>
      </c>
      <c r="BG412" s="142">
        <f>IF(N412="zákl. přenesená",J412,0)</f>
        <v>0</v>
      </c>
      <c r="BH412" s="142">
        <f>IF(N412="sníž. přenesená",J412,0)</f>
        <v>0</v>
      </c>
      <c r="BI412" s="142">
        <f>IF(N412="nulová",J412,0)</f>
        <v>0</v>
      </c>
      <c r="BJ412" s="18" t="s">
        <v>85</v>
      </c>
      <c r="BK412" s="142">
        <f>ROUND(I412*H412,2)</f>
        <v>0</v>
      </c>
      <c r="BL412" s="18" t="s">
        <v>230</v>
      </c>
      <c r="BM412" s="141" t="s">
        <v>606</v>
      </c>
    </row>
    <row r="413" spans="2:65" s="1" customFormat="1" ht="11.25">
      <c r="B413" s="33"/>
      <c r="D413" s="143" t="s">
        <v>232</v>
      </c>
      <c r="F413" s="144" t="s">
        <v>604</v>
      </c>
      <c r="I413" s="145"/>
      <c r="L413" s="33"/>
      <c r="M413" s="146"/>
      <c r="T413" s="54"/>
      <c r="AT413" s="18" t="s">
        <v>232</v>
      </c>
      <c r="AU413" s="18" t="s">
        <v>87</v>
      </c>
    </row>
    <row r="414" spans="2:65" s="13" customFormat="1" ht="11.25">
      <c r="B414" s="156"/>
      <c r="D414" s="143" t="s">
        <v>236</v>
      </c>
      <c r="E414" s="157" t="s">
        <v>21</v>
      </c>
      <c r="F414" s="158" t="s">
        <v>607</v>
      </c>
      <c r="H414" s="157" t="s">
        <v>21</v>
      </c>
      <c r="I414" s="159"/>
      <c r="L414" s="156"/>
      <c r="M414" s="160"/>
      <c r="T414" s="161"/>
      <c r="AT414" s="157" t="s">
        <v>236</v>
      </c>
      <c r="AU414" s="157" t="s">
        <v>87</v>
      </c>
      <c r="AV414" s="13" t="s">
        <v>85</v>
      </c>
      <c r="AW414" s="13" t="s">
        <v>38</v>
      </c>
      <c r="AX414" s="13" t="s">
        <v>77</v>
      </c>
      <c r="AY414" s="157" t="s">
        <v>223</v>
      </c>
    </row>
    <row r="415" spans="2:65" s="12" customFormat="1" ht="11.25">
      <c r="B415" s="149"/>
      <c r="D415" s="143" t="s">
        <v>236</v>
      </c>
      <c r="E415" s="150" t="s">
        <v>21</v>
      </c>
      <c r="F415" s="151" t="s">
        <v>608</v>
      </c>
      <c r="H415" s="152">
        <v>2</v>
      </c>
      <c r="I415" s="153"/>
      <c r="L415" s="149"/>
      <c r="M415" s="154"/>
      <c r="T415" s="155"/>
      <c r="AT415" s="150" t="s">
        <v>236</v>
      </c>
      <c r="AU415" s="150" t="s">
        <v>87</v>
      </c>
      <c r="AV415" s="12" t="s">
        <v>87</v>
      </c>
      <c r="AW415" s="12" t="s">
        <v>38</v>
      </c>
      <c r="AX415" s="12" t="s">
        <v>77</v>
      </c>
      <c r="AY415" s="150" t="s">
        <v>223</v>
      </c>
    </row>
    <row r="416" spans="2:65" s="12" customFormat="1" ht="11.25">
      <c r="B416" s="149"/>
      <c r="D416" s="143" t="s">
        <v>236</v>
      </c>
      <c r="E416" s="150" t="s">
        <v>21</v>
      </c>
      <c r="F416" s="151" t="s">
        <v>609</v>
      </c>
      <c r="H416" s="152">
        <v>24</v>
      </c>
      <c r="I416" s="153"/>
      <c r="L416" s="149"/>
      <c r="M416" s="154"/>
      <c r="T416" s="155"/>
      <c r="AT416" s="150" t="s">
        <v>236</v>
      </c>
      <c r="AU416" s="150" t="s">
        <v>87</v>
      </c>
      <c r="AV416" s="12" t="s">
        <v>87</v>
      </c>
      <c r="AW416" s="12" t="s">
        <v>38</v>
      </c>
      <c r="AX416" s="12" t="s">
        <v>77</v>
      </c>
      <c r="AY416" s="150" t="s">
        <v>223</v>
      </c>
    </row>
    <row r="417" spans="2:65" s="14" customFormat="1" ht="11.25">
      <c r="B417" s="162"/>
      <c r="D417" s="143" t="s">
        <v>236</v>
      </c>
      <c r="E417" s="163" t="s">
        <v>125</v>
      </c>
      <c r="F417" s="164" t="s">
        <v>255</v>
      </c>
      <c r="H417" s="165">
        <v>26</v>
      </c>
      <c r="I417" s="166"/>
      <c r="L417" s="162"/>
      <c r="M417" s="167"/>
      <c r="T417" s="168"/>
      <c r="AT417" s="163" t="s">
        <v>236</v>
      </c>
      <c r="AU417" s="163" t="s">
        <v>87</v>
      </c>
      <c r="AV417" s="14" t="s">
        <v>230</v>
      </c>
      <c r="AW417" s="14" t="s">
        <v>38</v>
      </c>
      <c r="AX417" s="14" t="s">
        <v>85</v>
      </c>
      <c r="AY417" s="163" t="s">
        <v>223</v>
      </c>
    </row>
    <row r="418" spans="2:65" s="1" customFormat="1" ht="16.5" customHeight="1">
      <c r="B418" s="33"/>
      <c r="C418" s="177" t="s">
        <v>610</v>
      </c>
      <c r="D418" s="177" t="s">
        <v>344</v>
      </c>
      <c r="E418" s="178" t="s">
        <v>611</v>
      </c>
      <c r="F418" s="179" t="s">
        <v>612</v>
      </c>
      <c r="G418" s="180" t="s">
        <v>605</v>
      </c>
      <c r="H418" s="181">
        <v>26</v>
      </c>
      <c r="I418" s="182"/>
      <c r="J418" s="183">
        <f>ROUND(I418*H418,2)</f>
        <v>0</v>
      </c>
      <c r="K418" s="179" t="s">
        <v>229</v>
      </c>
      <c r="L418" s="184"/>
      <c r="M418" s="185" t="s">
        <v>21</v>
      </c>
      <c r="N418" s="186" t="s">
        <v>48</v>
      </c>
      <c r="P418" s="139">
        <f>O418*H418</f>
        <v>0</v>
      </c>
      <c r="Q418" s="139">
        <v>1.1299999999999999E-2</v>
      </c>
      <c r="R418" s="139">
        <f>Q418*H418</f>
        <v>0.29380000000000001</v>
      </c>
      <c r="S418" s="139">
        <v>0</v>
      </c>
      <c r="T418" s="140">
        <f>S418*H418</f>
        <v>0</v>
      </c>
      <c r="AR418" s="141" t="s">
        <v>313</v>
      </c>
      <c r="AT418" s="141" t="s">
        <v>344</v>
      </c>
      <c r="AU418" s="141" t="s">
        <v>87</v>
      </c>
      <c r="AY418" s="18" t="s">
        <v>223</v>
      </c>
      <c r="BE418" s="142">
        <f>IF(N418="základní",J418,0)</f>
        <v>0</v>
      </c>
      <c r="BF418" s="142">
        <f>IF(N418="snížená",J418,0)</f>
        <v>0</v>
      </c>
      <c r="BG418" s="142">
        <f>IF(N418="zákl. přenesená",J418,0)</f>
        <v>0</v>
      </c>
      <c r="BH418" s="142">
        <f>IF(N418="sníž. přenesená",J418,0)</f>
        <v>0</v>
      </c>
      <c r="BI418" s="142">
        <f>IF(N418="nulová",J418,0)</f>
        <v>0</v>
      </c>
      <c r="BJ418" s="18" t="s">
        <v>85</v>
      </c>
      <c r="BK418" s="142">
        <f>ROUND(I418*H418,2)</f>
        <v>0</v>
      </c>
      <c r="BL418" s="18" t="s">
        <v>230</v>
      </c>
      <c r="BM418" s="141" t="s">
        <v>613</v>
      </c>
    </row>
    <row r="419" spans="2:65" s="1" customFormat="1" ht="11.25">
      <c r="B419" s="33"/>
      <c r="D419" s="143" t="s">
        <v>232</v>
      </c>
      <c r="F419" s="144" t="s">
        <v>612</v>
      </c>
      <c r="I419" s="145"/>
      <c r="L419" s="33"/>
      <c r="M419" s="146"/>
      <c r="T419" s="54"/>
      <c r="AT419" s="18" t="s">
        <v>232</v>
      </c>
      <c r="AU419" s="18" t="s">
        <v>87</v>
      </c>
    </row>
    <row r="420" spans="2:65" s="13" customFormat="1" ht="11.25">
      <c r="B420" s="156"/>
      <c r="D420" s="143" t="s">
        <v>236</v>
      </c>
      <c r="E420" s="157" t="s">
        <v>21</v>
      </c>
      <c r="F420" s="158" t="s">
        <v>607</v>
      </c>
      <c r="H420" s="157" t="s">
        <v>21</v>
      </c>
      <c r="I420" s="159"/>
      <c r="L420" s="156"/>
      <c r="M420" s="160"/>
      <c r="T420" s="161"/>
      <c r="AT420" s="157" t="s">
        <v>236</v>
      </c>
      <c r="AU420" s="157" t="s">
        <v>87</v>
      </c>
      <c r="AV420" s="13" t="s">
        <v>85</v>
      </c>
      <c r="AW420" s="13" t="s">
        <v>38</v>
      </c>
      <c r="AX420" s="13" t="s">
        <v>77</v>
      </c>
      <c r="AY420" s="157" t="s">
        <v>223</v>
      </c>
    </row>
    <row r="421" spans="2:65" s="12" customFormat="1" ht="11.25">
      <c r="B421" s="149"/>
      <c r="D421" s="143" t="s">
        <v>236</v>
      </c>
      <c r="E421" s="150" t="s">
        <v>21</v>
      </c>
      <c r="F421" s="151" t="s">
        <v>125</v>
      </c>
      <c r="H421" s="152">
        <v>26</v>
      </c>
      <c r="I421" s="153"/>
      <c r="L421" s="149"/>
      <c r="M421" s="154"/>
      <c r="T421" s="155"/>
      <c r="AT421" s="150" t="s">
        <v>236</v>
      </c>
      <c r="AU421" s="150" t="s">
        <v>87</v>
      </c>
      <c r="AV421" s="12" t="s">
        <v>87</v>
      </c>
      <c r="AW421" s="12" t="s">
        <v>38</v>
      </c>
      <c r="AX421" s="12" t="s">
        <v>85</v>
      </c>
      <c r="AY421" s="150" t="s">
        <v>223</v>
      </c>
    </row>
    <row r="422" spans="2:65" s="1" customFormat="1" ht="16.5" customHeight="1">
      <c r="B422" s="33"/>
      <c r="C422" s="177" t="s">
        <v>614</v>
      </c>
      <c r="D422" s="177" t="s">
        <v>344</v>
      </c>
      <c r="E422" s="178" t="s">
        <v>615</v>
      </c>
      <c r="F422" s="179" t="s">
        <v>616</v>
      </c>
      <c r="G422" s="180" t="s">
        <v>135</v>
      </c>
      <c r="H422" s="181">
        <v>1.6659999999999999</v>
      </c>
      <c r="I422" s="182"/>
      <c r="J422" s="183">
        <f>ROUND(I422*H422,2)</f>
        <v>0</v>
      </c>
      <c r="K422" s="179" t="s">
        <v>21</v>
      </c>
      <c r="L422" s="184"/>
      <c r="M422" s="185" t="s">
        <v>21</v>
      </c>
      <c r="N422" s="186" t="s">
        <v>48</v>
      </c>
      <c r="P422" s="139">
        <f>O422*H422</f>
        <v>0</v>
      </c>
      <c r="Q422" s="139">
        <v>1</v>
      </c>
      <c r="R422" s="139">
        <f>Q422*H422</f>
        <v>1.6659999999999999</v>
      </c>
      <c r="S422" s="139">
        <v>0</v>
      </c>
      <c r="T422" s="140">
        <f>S422*H422</f>
        <v>0</v>
      </c>
      <c r="AR422" s="141" t="s">
        <v>313</v>
      </c>
      <c r="AT422" s="141" t="s">
        <v>344</v>
      </c>
      <c r="AU422" s="141" t="s">
        <v>87</v>
      </c>
      <c r="AY422" s="18" t="s">
        <v>223</v>
      </c>
      <c r="BE422" s="142">
        <f>IF(N422="základní",J422,0)</f>
        <v>0</v>
      </c>
      <c r="BF422" s="142">
        <f>IF(N422="snížená",J422,0)</f>
        <v>0</v>
      </c>
      <c r="BG422" s="142">
        <f>IF(N422="zákl. přenesená",J422,0)</f>
        <v>0</v>
      </c>
      <c r="BH422" s="142">
        <f>IF(N422="sníž. přenesená",J422,0)</f>
        <v>0</v>
      </c>
      <c r="BI422" s="142">
        <f>IF(N422="nulová",J422,0)</f>
        <v>0</v>
      </c>
      <c r="BJ422" s="18" t="s">
        <v>85</v>
      </c>
      <c r="BK422" s="142">
        <f>ROUND(I422*H422,2)</f>
        <v>0</v>
      </c>
      <c r="BL422" s="18" t="s">
        <v>230</v>
      </c>
      <c r="BM422" s="141" t="s">
        <v>617</v>
      </c>
    </row>
    <row r="423" spans="2:65" s="1" customFormat="1" ht="29.25">
      <c r="B423" s="33"/>
      <c r="D423" s="143" t="s">
        <v>232</v>
      </c>
      <c r="F423" s="144" t="s">
        <v>618</v>
      </c>
      <c r="I423" s="145"/>
      <c r="L423" s="33"/>
      <c r="M423" s="146"/>
      <c r="T423" s="54"/>
      <c r="AT423" s="18" t="s">
        <v>232</v>
      </c>
      <c r="AU423" s="18" t="s">
        <v>87</v>
      </c>
    </row>
    <row r="424" spans="2:65" s="12" customFormat="1" ht="11.25">
      <c r="B424" s="149"/>
      <c r="D424" s="143" t="s">
        <v>236</v>
      </c>
      <c r="E424" s="150" t="s">
        <v>146</v>
      </c>
      <c r="F424" s="151" t="s">
        <v>619</v>
      </c>
      <c r="H424" s="152">
        <v>1.6659999999999999</v>
      </c>
      <c r="I424" s="153"/>
      <c r="L424" s="149"/>
      <c r="M424" s="154"/>
      <c r="T424" s="155"/>
      <c r="AT424" s="150" t="s">
        <v>236</v>
      </c>
      <c r="AU424" s="150" t="s">
        <v>87</v>
      </c>
      <c r="AV424" s="12" t="s">
        <v>87</v>
      </c>
      <c r="AW424" s="12" t="s">
        <v>38</v>
      </c>
      <c r="AX424" s="12" t="s">
        <v>85</v>
      </c>
      <c r="AY424" s="150" t="s">
        <v>223</v>
      </c>
    </row>
    <row r="425" spans="2:65" s="1" customFormat="1" ht="16.5" customHeight="1">
      <c r="B425" s="33"/>
      <c r="C425" s="130" t="s">
        <v>620</v>
      </c>
      <c r="D425" s="130" t="s">
        <v>225</v>
      </c>
      <c r="E425" s="131" t="s">
        <v>621</v>
      </c>
      <c r="F425" s="132" t="s">
        <v>622</v>
      </c>
      <c r="G425" s="133" t="s">
        <v>135</v>
      </c>
      <c r="H425" s="134">
        <v>3.746</v>
      </c>
      <c r="I425" s="135"/>
      <c r="J425" s="136">
        <f>ROUND(I425*H425,2)</f>
        <v>0</v>
      </c>
      <c r="K425" s="132" t="s">
        <v>229</v>
      </c>
      <c r="L425" s="33"/>
      <c r="M425" s="137" t="s">
        <v>21</v>
      </c>
      <c r="N425" s="138" t="s">
        <v>48</v>
      </c>
      <c r="P425" s="139">
        <f>O425*H425</f>
        <v>0</v>
      </c>
      <c r="Q425" s="139">
        <v>0</v>
      </c>
      <c r="R425" s="139">
        <f>Q425*H425</f>
        <v>0</v>
      </c>
      <c r="S425" s="139">
        <v>0</v>
      </c>
      <c r="T425" s="140">
        <f>S425*H425</f>
        <v>0</v>
      </c>
      <c r="AR425" s="141" t="s">
        <v>230</v>
      </c>
      <c r="AT425" s="141" t="s">
        <v>225</v>
      </c>
      <c r="AU425" s="141" t="s">
        <v>87</v>
      </c>
      <c r="AY425" s="18" t="s">
        <v>223</v>
      </c>
      <c r="BE425" s="142">
        <f>IF(N425="základní",J425,0)</f>
        <v>0</v>
      </c>
      <c r="BF425" s="142">
        <f>IF(N425="snížená",J425,0)</f>
        <v>0</v>
      </c>
      <c r="BG425" s="142">
        <f>IF(N425="zákl. přenesená",J425,0)</f>
        <v>0</v>
      </c>
      <c r="BH425" s="142">
        <f>IF(N425="sníž. přenesená",J425,0)</f>
        <v>0</v>
      </c>
      <c r="BI425" s="142">
        <f>IF(N425="nulová",J425,0)</f>
        <v>0</v>
      </c>
      <c r="BJ425" s="18" t="s">
        <v>85</v>
      </c>
      <c r="BK425" s="142">
        <f>ROUND(I425*H425,2)</f>
        <v>0</v>
      </c>
      <c r="BL425" s="18" t="s">
        <v>230</v>
      </c>
      <c r="BM425" s="141" t="s">
        <v>623</v>
      </c>
    </row>
    <row r="426" spans="2:65" s="1" customFormat="1" ht="11.25">
      <c r="B426" s="33"/>
      <c r="D426" s="143" t="s">
        <v>232</v>
      </c>
      <c r="F426" s="144" t="s">
        <v>624</v>
      </c>
      <c r="I426" s="145"/>
      <c r="L426" s="33"/>
      <c r="M426" s="146"/>
      <c r="T426" s="54"/>
      <c r="AT426" s="18" t="s">
        <v>232</v>
      </c>
      <c r="AU426" s="18" t="s">
        <v>87</v>
      </c>
    </row>
    <row r="427" spans="2:65" s="1" customFormat="1" ht="11.25">
      <c r="B427" s="33"/>
      <c r="D427" s="147" t="s">
        <v>234</v>
      </c>
      <c r="F427" s="148" t="s">
        <v>625</v>
      </c>
      <c r="I427" s="145"/>
      <c r="L427" s="33"/>
      <c r="M427" s="146"/>
      <c r="T427" s="54"/>
      <c r="AT427" s="18" t="s">
        <v>234</v>
      </c>
      <c r="AU427" s="18" t="s">
        <v>87</v>
      </c>
    </row>
    <row r="428" spans="2:65" s="12" customFormat="1" ht="11.25">
      <c r="B428" s="149"/>
      <c r="D428" s="143" t="s">
        <v>236</v>
      </c>
      <c r="E428" s="150" t="s">
        <v>21</v>
      </c>
      <c r="F428" s="151" t="s">
        <v>149</v>
      </c>
      <c r="H428" s="152">
        <v>3.746</v>
      </c>
      <c r="I428" s="153"/>
      <c r="L428" s="149"/>
      <c r="M428" s="154"/>
      <c r="T428" s="155"/>
      <c r="AT428" s="150" t="s">
        <v>236</v>
      </c>
      <c r="AU428" s="150" t="s">
        <v>87</v>
      </c>
      <c r="AV428" s="12" t="s">
        <v>87</v>
      </c>
      <c r="AW428" s="12" t="s">
        <v>38</v>
      </c>
      <c r="AX428" s="12" t="s">
        <v>85</v>
      </c>
      <c r="AY428" s="150" t="s">
        <v>223</v>
      </c>
    </row>
    <row r="429" spans="2:65" s="11" customFormat="1" ht="22.9" customHeight="1">
      <c r="B429" s="118"/>
      <c r="D429" s="119" t="s">
        <v>76</v>
      </c>
      <c r="E429" s="128" t="s">
        <v>245</v>
      </c>
      <c r="F429" s="128" t="s">
        <v>626</v>
      </c>
      <c r="I429" s="121"/>
      <c r="J429" s="129">
        <f>BK429</f>
        <v>0</v>
      </c>
      <c r="L429" s="118"/>
      <c r="M429" s="123"/>
      <c r="P429" s="124">
        <f>SUM(P430:P531)</f>
        <v>0</v>
      </c>
      <c r="R429" s="124">
        <f>SUM(R430:R531)</f>
        <v>165.09827992000004</v>
      </c>
      <c r="T429" s="125">
        <f>SUM(T430:T531)</f>
        <v>0</v>
      </c>
      <c r="AR429" s="119" t="s">
        <v>85</v>
      </c>
      <c r="AT429" s="126" t="s">
        <v>76</v>
      </c>
      <c r="AU429" s="126" t="s">
        <v>85</v>
      </c>
      <c r="AY429" s="119" t="s">
        <v>223</v>
      </c>
      <c r="BK429" s="127">
        <f>SUM(BK430:BK531)</f>
        <v>0</v>
      </c>
    </row>
    <row r="430" spans="2:65" s="1" customFormat="1" ht="21.75" customHeight="1">
      <c r="B430" s="33"/>
      <c r="C430" s="130" t="s">
        <v>627</v>
      </c>
      <c r="D430" s="130" t="s">
        <v>225</v>
      </c>
      <c r="E430" s="131" t="s">
        <v>628</v>
      </c>
      <c r="F430" s="132" t="s">
        <v>629</v>
      </c>
      <c r="G430" s="133" t="s">
        <v>605</v>
      </c>
      <c r="H430" s="134">
        <v>504</v>
      </c>
      <c r="I430" s="135"/>
      <c r="J430" s="136">
        <f>ROUND(I430*H430,2)</f>
        <v>0</v>
      </c>
      <c r="K430" s="132" t="s">
        <v>229</v>
      </c>
      <c r="L430" s="33"/>
      <c r="M430" s="137" t="s">
        <v>21</v>
      </c>
      <c r="N430" s="138" t="s">
        <v>48</v>
      </c>
      <c r="P430" s="139">
        <f>O430*H430</f>
        <v>0</v>
      </c>
      <c r="Q430" s="139">
        <v>4.0000000000000002E-4</v>
      </c>
      <c r="R430" s="139">
        <f>Q430*H430</f>
        <v>0.2016</v>
      </c>
      <c r="S430" s="139">
        <v>0</v>
      </c>
      <c r="T430" s="140">
        <f>S430*H430</f>
        <v>0</v>
      </c>
      <c r="AR430" s="141" t="s">
        <v>230</v>
      </c>
      <c r="AT430" s="141" t="s">
        <v>225</v>
      </c>
      <c r="AU430" s="141" t="s">
        <v>87</v>
      </c>
      <c r="AY430" s="18" t="s">
        <v>223</v>
      </c>
      <c r="BE430" s="142">
        <f>IF(N430="základní",J430,0)</f>
        <v>0</v>
      </c>
      <c r="BF430" s="142">
        <f>IF(N430="snížená",J430,0)</f>
        <v>0</v>
      </c>
      <c r="BG430" s="142">
        <f>IF(N430="zákl. přenesená",J430,0)</f>
        <v>0</v>
      </c>
      <c r="BH430" s="142">
        <f>IF(N430="sníž. přenesená",J430,0)</f>
        <v>0</v>
      </c>
      <c r="BI430" s="142">
        <f>IF(N430="nulová",J430,0)</f>
        <v>0</v>
      </c>
      <c r="BJ430" s="18" t="s">
        <v>85</v>
      </c>
      <c r="BK430" s="142">
        <f>ROUND(I430*H430,2)</f>
        <v>0</v>
      </c>
      <c r="BL430" s="18" t="s">
        <v>230</v>
      </c>
      <c r="BM430" s="141" t="s">
        <v>630</v>
      </c>
    </row>
    <row r="431" spans="2:65" s="1" customFormat="1" ht="19.5">
      <c r="B431" s="33"/>
      <c r="D431" s="143" t="s">
        <v>232</v>
      </c>
      <c r="F431" s="144" t="s">
        <v>631</v>
      </c>
      <c r="I431" s="145"/>
      <c r="L431" s="33"/>
      <c r="M431" s="146"/>
      <c r="T431" s="54"/>
      <c r="AT431" s="18" t="s">
        <v>232</v>
      </c>
      <c r="AU431" s="18" t="s">
        <v>87</v>
      </c>
    </row>
    <row r="432" spans="2:65" s="1" customFormat="1" ht="11.25">
      <c r="B432" s="33"/>
      <c r="D432" s="147" t="s">
        <v>234</v>
      </c>
      <c r="F432" s="148" t="s">
        <v>632</v>
      </c>
      <c r="I432" s="145"/>
      <c r="L432" s="33"/>
      <c r="M432" s="146"/>
      <c r="T432" s="54"/>
      <c r="AT432" s="18" t="s">
        <v>234</v>
      </c>
      <c r="AU432" s="18" t="s">
        <v>87</v>
      </c>
    </row>
    <row r="433" spans="2:65" s="13" customFormat="1" ht="11.25">
      <c r="B433" s="156"/>
      <c r="D433" s="143" t="s">
        <v>236</v>
      </c>
      <c r="E433" s="157" t="s">
        <v>21</v>
      </c>
      <c r="F433" s="158" t="s">
        <v>633</v>
      </c>
      <c r="H433" s="157" t="s">
        <v>21</v>
      </c>
      <c r="I433" s="159"/>
      <c r="L433" s="156"/>
      <c r="M433" s="160"/>
      <c r="T433" s="161"/>
      <c r="AT433" s="157" t="s">
        <v>236</v>
      </c>
      <c r="AU433" s="157" t="s">
        <v>87</v>
      </c>
      <c r="AV433" s="13" t="s">
        <v>85</v>
      </c>
      <c r="AW433" s="13" t="s">
        <v>38</v>
      </c>
      <c r="AX433" s="13" t="s">
        <v>77</v>
      </c>
      <c r="AY433" s="157" t="s">
        <v>223</v>
      </c>
    </row>
    <row r="434" spans="2:65" s="12" customFormat="1" ht="11.25">
      <c r="B434" s="149"/>
      <c r="D434" s="143" t="s">
        <v>236</v>
      </c>
      <c r="E434" s="150" t="s">
        <v>21</v>
      </c>
      <c r="F434" s="151" t="s">
        <v>634</v>
      </c>
      <c r="H434" s="152">
        <v>462</v>
      </c>
      <c r="I434" s="153"/>
      <c r="L434" s="149"/>
      <c r="M434" s="154"/>
      <c r="T434" s="155"/>
      <c r="AT434" s="150" t="s">
        <v>236</v>
      </c>
      <c r="AU434" s="150" t="s">
        <v>87</v>
      </c>
      <c r="AV434" s="12" t="s">
        <v>87</v>
      </c>
      <c r="AW434" s="12" t="s">
        <v>38</v>
      </c>
      <c r="AX434" s="12" t="s">
        <v>77</v>
      </c>
      <c r="AY434" s="150" t="s">
        <v>223</v>
      </c>
    </row>
    <row r="435" spans="2:65" s="12" customFormat="1" ht="11.25">
      <c r="B435" s="149"/>
      <c r="D435" s="143" t="s">
        <v>236</v>
      </c>
      <c r="E435" s="150" t="s">
        <v>21</v>
      </c>
      <c r="F435" s="151" t="s">
        <v>635</v>
      </c>
      <c r="H435" s="152">
        <v>42</v>
      </c>
      <c r="I435" s="153"/>
      <c r="L435" s="149"/>
      <c r="M435" s="154"/>
      <c r="T435" s="155"/>
      <c r="AT435" s="150" t="s">
        <v>236</v>
      </c>
      <c r="AU435" s="150" t="s">
        <v>87</v>
      </c>
      <c r="AV435" s="12" t="s">
        <v>87</v>
      </c>
      <c r="AW435" s="12" t="s">
        <v>38</v>
      </c>
      <c r="AX435" s="12" t="s">
        <v>77</v>
      </c>
      <c r="AY435" s="150" t="s">
        <v>223</v>
      </c>
    </row>
    <row r="436" spans="2:65" s="14" customFormat="1" ht="11.25">
      <c r="B436" s="162"/>
      <c r="D436" s="143" t="s">
        <v>236</v>
      </c>
      <c r="E436" s="163" t="s">
        <v>21</v>
      </c>
      <c r="F436" s="164" t="s">
        <v>255</v>
      </c>
      <c r="H436" s="165">
        <v>504</v>
      </c>
      <c r="I436" s="166"/>
      <c r="L436" s="162"/>
      <c r="M436" s="167"/>
      <c r="T436" s="168"/>
      <c r="AT436" s="163" t="s">
        <v>236</v>
      </c>
      <c r="AU436" s="163" t="s">
        <v>87</v>
      </c>
      <c r="AV436" s="14" t="s">
        <v>230</v>
      </c>
      <c r="AW436" s="14" t="s">
        <v>38</v>
      </c>
      <c r="AX436" s="14" t="s">
        <v>85</v>
      </c>
      <c r="AY436" s="163" t="s">
        <v>223</v>
      </c>
    </row>
    <row r="437" spans="2:65" s="1" customFormat="1" ht="16.5" customHeight="1">
      <c r="B437" s="33"/>
      <c r="C437" s="130" t="s">
        <v>636</v>
      </c>
      <c r="D437" s="130" t="s">
        <v>225</v>
      </c>
      <c r="E437" s="131" t="s">
        <v>637</v>
      </c>
      <c r="F437" s="132" t="s">
        <v>638</v>
      </c>
      <c r="G437" s="133" t="s">
        <v>103</v>
      </c>
      <c r="H437" s="134">
        <v>61.005000000000003</v>
      </c>
      <c r="I437" s="135"/>
      <c r="J437" s="136">
        <f>ROUND(I437*H437,2)</f>
        <v>0</v>
      </c>
      <c r="K437" s="132" t="s">
        <v>21</v>
      </c>
      <c r="L437" s="33"/>
      <c r="M437" s="137" t="s">
        <v>21</v>
      </c>
      <c r="N437" s="138" t="s">
        <v>48</v>
      </c>
      <c r="P437" s="139">
        <f>O437*H437</f>
        <v>0</v>
      </c>
      <c r="Q437" s="139">
        <v>0</v>
      </c>
      <c r="R437" s="139">
        <f>Q437*H437</f>
        <v>0</v>
      </c>
      <c r="S437" s="139">
        <v>0</v>
      </c>
      <c r="T437" s="140">
        <f>S437*H437</f>
        <v>0</v>
      </c>
      <c r="AR437" s="141" t="s">
        <v>230</v>
      </c>
      <c r="AT437" s="141" t="s">
        <v>225</v>
      </c>
      <c r="AU437" s="141" t="s">
        <v>87</v>
      </c>
      <c r="AY437" s="18" t="s">
        <v>223</v>
      </c>
      <c r="BE437" s="142">
        <f>IF(N437="základní",J437,0)</f>
        <v>0</v>
      </c>
      <c r="BF437" s="142">
        <f>IF(N437="snížená",J437,0)</f>
        <v>0</v>
      </c>
      <c r="BG437" s="142">
        <f>IF(N437="zákl. přenesená",J437,0)</f>
        <v>0</v>
      </c>
      <c r="BH437" s="142">
        <f>IF(N437="sníž. přenesená",J437,0)</f>
        <v>0</v>
      </c>
      <c r="BI437" s="142">
        <f>IF(N437="nulová",J437,0)</f>
        <v>0</v>
      </c>
      <c r="BJ437" s="18" t="s">
        <v>85</v>
      </c>
      <c r="BK437" s="142">
        <f>ROUND(I437*H437,2)</f>
        <v>0</v>
      </c>
      <c r="BL437" s="18" t="s">
        <v>230</v>
      </c>
      <c r="BM437" s="141" t="s">
        <v>639</v>
      </c>
    </row>
    <row r="438" spans="2:65" s="1" customFormat="1" ht="11.25">
      <c r="B438" s="33"/>
      <c r="D438" s="143" t="s">
        <v>232</v>
      </c>
      <c r="F438" s="144" t="s">
        <v>640</v>
      </c>
      <c r="I438" s="145"/>
      <c r="L438" s="33"/>
      <c r="M438" s="146"/>
      <c r="T438" s="54"/>
      <c r="AT438" s="18" t="s">
        <v>232</v>
      </c>
      <c r="AU438" s="18" t="s">
        <v>87</v>
      </c>
    </row>
    <row r="439" spans="2:65" s="13" customFormat="1" ht="11.25">
      <c r="B439" s="156"/>
      <c r="D439" s="143" t="s">
        <v>236</v>
      </c>
      <c r="E439" s="157" t="s">
        <v>21</v>
      </c>
      <c r="F439" s="158" t="s">
        <v>599</v>
      </c>
      <c r="H439" s="157" t="s">
        <v>21</v>
      </c>
      <c r="I439" s="159"/>
      <c r="L439" s="156"/>
      <c r="M439" s="160"/>
      <c r="T439" s="161"/>
      <c r="AT439" s="157" t="s">
        <v>236</v>
      </c>
      <c r="AU439" s="157" t="s">
        <v>87</v>
      </c>
      <c r="AV439" s="13" t="s">
        <v>85</v>
      </c>
      <c r="AW439" s="13" t="s">
        <v>38</v>
      </c>
      <c r="AX439" s="13" t="s">
        <v>77</v>
      </c>
      <c r="AY439" s="157" t="s">
        <v>223</v>
      </c>
    </row>
    <row r="440" spans="2:65" s="13" customFormat="1" ht="11.25">
      <c r="B440" s="156"/>
      <c r="D440" s="143" t="s">
        <v>236</v>
      </c>
      <c r="E440" s="157" t="s">
        <v>21</v>
      </c>
      <c r="F440" s="158" t="s">
        <v>641</v>
      </c>
      <c r="H440" s="157" t="s">
        <v>21</v>
      </c>
      <c r="I440" s="159"/>
      <c r="L440" s="156"/>
      <c r="M440" s="160"/>
      <c r="T440" s="161"/>
      <c r="AT440" s="157" t="s">
        <v>236</v>
      </c>
      <c r="AU440" s="157" t="s">
        <v>87</v>
      </c>
      <c r="AV440" s="13" t="s">
        <v>85</v>
      </c>
      <c r="AW440" s="13" t="s">
        <v>38</v>
      </c>
      <c r="AX440" s="13" t="s">
        <v>77</v>
      </c>
      <c r="AY440" s="157" t="s">
        <v>223</v>
      </c>
    </row>
    <row r="441" spans="2:65" s="12" customFormat="1" ht="11.25">
      <c r="B441" s="149"/>
      <c r="D441" s="143" t="s">
        <v>236</v>
      </c>
      <c r="E441" s="150" t="s">
        <v>21</v>
      </c>
      <c r="F441" s="151" t="s">
        <v>642</v>
      </c>
      <c r="H441" s="152">
        <v>97.754999999999995</v>
      </c>
      <c r="I441" s="153"/>
      <c r="L441" s="149"/>
      <c r="M441" s="154"/>
      <c r="T441" s="155"/>
      <c r="AT441" s="150" t="s">
        <v>236</v>
      </c>
      <c r="AU441" s="150" t="s">
        <v>87</v>
      </c>
      <c r="AV441" s="12" t="s">
        <v>87</v>
      </c>
      <c r="AW441" s="12" t="s">
        <v>38</v>
      </c>
      <c r="AX441" s="12" t="s">
        <v>77</v>
      </c>
      <c r="AY441" s="150" t="s">
        <v>223</v>
      </c>
    </row>
    <row r="442" spans="2:65" s="12" customFormat="1" ht="11.25">
      <c r="B442" s="149"/>
      <c r="D442" s="143" t="s">
        <v>236</v>
      </c>
      <c r="E442" s="150" t="s">
        <v>21</v>
      </c>
      <c r="F442" s="151" t="s">
        <v>643</v>
      </c>
      <c r="H442" s="152">
        <v>-36.75</v>
      </c>
      <c r="I442" s="153"/>
      <c r="L442" s="149"/>
      <c r="M442" s="154"/>
      <c r="T442" s="155"/>
      <c r="AT442" s="150" t="s">
        <v>236</v>
      </c>
      <c r="AU442" s="150" t="s">
        <v>87</v>
      </c>
      <c r="AV442" s="12" t="s">
        <v>87</v>
      </c>
      <c r="AW442" s="12" t="s">
        <v>38</v>
      </c>
      <c r="AX442" s="12" t="s">
        <v>77</v>
      </c>
      <c r="AY442" s="150" t="s">
        <v>223</v>
      </c>
    </row>
    <row r="443" spans="2:65" s="14" customFormat="1" ht="11.25">
      <c r="B443" s="162"/>
      <c r="D443" s="143" t="s">
        <v>236</v>
      </c>
      <c r="E443" s="163" t="s">
        <v>21</v>
      </c>
      <c r="F443" s="164" t="s">
        <v>255</v>
      </c>
      <c r="H443" s="165">
        <v>61.005000000000003</v>
      </c>
      <c r="I443" s="166"/>
      <c r="L443" s="162"/>
      <c r="M443" s="167"/>
      <c r="T443" s="168"/>
      <c r="AT443" s="163" t="s">
        <v>236</v>
      </c>
      <c r="AU443" s="163" t="s">
        <v>87</v>
      </c>
      <c r="AV443" s="14" t="s">
        <v>230</v>
      </c>
      <c r="AW443" s="14" t="s">
        <v>38</v>
      </c>
      <c r="AX443" s="14" t="s">
        <v>85</v>
      </c>
      <c r="AY443" s="163" t="s">
        <v>223</v>
      </c>
    </row>
    <row r="444" spans="2:65" s="1" customFormat="1" ht="16.5" customHeight="1">
      <c r="B444" s="33"/>
      <c r="C444" s="130" t="s">
        <v>644</v>
      </c>
      <c r="D444" s="130" t="s">
        <v>225</v>
      </c>
      <c r="E444" s="131" t="s">
        <v>645</v>
      </c>
      <c r="F444" s="132" t="s">
        <v>646</v>
      </c>
      <c r="G444" s="133" t="s">
        <v>103</v>
      </c>
      <c r="H444" s="134">
        <v>1275.308</v>
      </c>
      <c r="I444" s="135"/>
      <c r="J444" s="136">
        <f>ROUND(I444*H444,2)</f>
        <v>0</v>
      </c>
      <c r="K444" s="132" t="s">
        <v>229</v>
      </c>
      <c r="L444" s="33"/>
      <c r="M444" s="137" t="s">
        <v>21</v>
      </c>
      <c r="N444" s="138" t="s">
        <v>48</v>
      </c>
      <c r="P444" s="139">
        <f>O444*H444</f>
        <v>0</v>
      </c>
      <c r="Q444" s="139">
        <v>0</v>
      </c>
      <c r="R444" s="139">
        <f>Q444*H444</f>
        <v>0</v>
      </c>
      <c r="S444" s="139">
        <v>0</v>
      </c>
      <c r="T444" s="140">
        <f>S444*H444</f>
        <v>0</v>
      </c>
      <c r="AR444" s="141" t="s">
        <v>230</v>
      </c>
      <c r="AT444" s="141" t="s">
        <v>225</v>
      </c>
      <c r="AU444" s="141" t="s">
        <v>87</v>
      </c>
      <c r="AY444" s="18" t="s">
        <v>223</v>
      </c>
      <c r="BE444" s="142">
        <f>IF(N444="základní",J444,0)</f>
        <v>0</v>
      </c>
      <c r="BF444" s="142">
        <f>IF(N444="snížená",J444,0)</f>
        <v>0</v>
      </c>
      <c r="BG444" s="142">
        <f>IF(N444="zákl. přenesená",J444,0)</f>
        <v>0</v>
      </c>
      <c r="BH444" s="142">
        <f>IF(N444="sníž. přenesená",J444,0)</f>
        <v>0</v>
      </c>
      <c r="BI444" s="142">
        <f>IF(N444="nulová",J444,0)</f>
        <v>0</v>
      </c>
      <c r="BJ444" s="18" t="s">
        <v>85</v>
      </c>
      <c r="BK444" s="142">
        <f>ROUND(I444*H444,2)</f>
        <v>0</v>
      </c>
      <c r="BL444" s="18" t="s">
        <v>230</v>
      </c>
      <c r="BM444" s="141" t="s">
        <v>647</v>
      </c>
    </row>
    <row r="445" spans="2:65" s="1" customFormat="1" ht="19.5">
      <c r="B445" s="33"/>
      <c r="D445" s="143" t="s">
        <v>232</v>
      </c>
      <c r="F445" s="144" t="s">
        <v>648</v>
      </c>
      <c r="I445" s="145"/>
      <c r="L445" s="33"/>
      <c r="M445" s="146"/>
      <c r="T445" s="54"/>
      <c r="AT445" s="18" t="s">
        <v>232</v>
      </c>
      <c r="AU445" s="18" t="s">
        <v>87</v>
      </c>
    </row>
    <row r="446" spans="2:65" s="1" customFormat="1" ht="11.25">
      <c r="B446" s="33"/>
      <c r="D446" s="147" t="s">
        <v>234</v>
      </c>
      <c r="F446" s="148" t="s">
        <v>649</v>
      </c>
      <c r="I446" s="145"/>
      <c r="L446" s="33"/>
      <c r="M446" s="146"/>
      <c r="T446" s="54"/>
      <c r="AT446" s="18" t="s">
        <v>234</v>
      </c>
      <c r="AU446" s="18" t="s">
        <v>87</v>
      </c>
    </row>
    <row r="447" spans="2:65" s="1" customFormat="1" ht="19.5">
      <c r="B447" s="33"/>
      <c r="D447" s="143" t="s">
        <v>261</v>
      </c>
      <c r="F447" s="169" t="s">
        <v>650</v>
      </c>
      <c r="I447" s="145"/>
      <c r="L447" s="33"/>
      <c r="M447" s="146"/>
      <c r="T447" s="54"/>
      <c r="AT447" s="18" t="s">
        <v>261</v>
      </c>
      <c r="AU447" s="18" t="s">
        <v>87</v>
      </c>
    </row>
    <row r="448" spans="2:65" s="13" customFormat="1" ht="11.25">
      <c r="B448" s="156"/>
      <c r="D448" s="143" t="s">
        <v>236</v>
      </c>
      <c r="E448" s="157" t="s">
        <v>21</v>
      </c>
      <c r="F448" s="158" t="s">
        <v>651</v>
      </c>
      <c r="H448" s="157" t="s">
        <v>21</v>
      </c>
      <c r="I448" s="159"/>
      <c r="L448" s="156"/>
      <c r="M448" s="160"/>
      <c r="T448" s="161"/>
      <c r="AT448" s="157" t="s">
        <v>236</v>
      </c>
      <c r="AU448" s="157" t="s">
        <v>87</v>
      </c>
      <c r="AV448" s="13" t="s">
        <v>85</v>
      </c>
      <c r="AW448" s="13" t="s">
        <v>38</v>
      </c>
      <c r="AX448" s="13" t="s">
        <v>77</v>
      </c>
      <c r="AY448" s="157" t="s">
        <v>223</v>
      </c>
    </row>
    <row r="449" spans="2:51" s="13" customFormat="1" ht="11.25">
      <c r="B449" s="156"/>
      <c r="D449" s="143" t="s">
        <v>236</v>
      </c>
      <c r="E449" s="157" t="s">
        <v>21</v>
      </c>
      <c r="F449" s="158" t="s">
        <v>599</v>
      </c>
      <c r="H449" s="157" t="s">
        <v>21</v>
      </c>
      <c r="I449" s="159"/>
      <c r="L449" s="156"/>
      <c r="M449" s="160"/>
      <c r="T449" s="161"/>
      <c r="AT449" s="157" t="s">
        <v>236</v>
      </c>
      <c r="AU449" s="157" t="s">
        <v>87</v>
      </c>
      <c r="AV449" s="13" t="s">
        <v>85</v>
      </c>
      <c r="AW449" s="13" t="s">
        <v>38</v>
      </c>
      <c r="AX449" s="13" t="s">
        <v>77</v>
      </c>
      <c r="AY449" s="157" t="s">
        <v>223</v>
      </c>
    </row>
    <row r="450" spans="2:51" s="13" customFormat="1" ht="11.25">
      <c r="B450" s="156"/>
      <c r="D450" s="143" t="s">
        <v>236</v>
      </c>
      <c r="E450" s="157" t="s">
        <v>21</v>
      </c>
      <c r="F450" s="158" t="s">
        <v>652</v>
      </c>
      <c r="H450" s="157" t="s">
        <v>21</v>
      </c>
      <c r="I450" s="159"/>
      <c r="L450" s="156"/>
      <c r="M450" s="160"/>
      <c r="T450" s="161"/>
      <c r="AT450" s="157" t="s">
        <v>236</v>
      </c>
      <c r="AU450" s="157" t="s">
        <v>87</v>
      </c>
      <c r="AV450" s="13" t="s">
        <v>85</v>
      </c>
      <c r="AW450" s="13" t="s">
        <v>38</v>
      </c>
      <c r="AX450" s="13" t="s">
        <v>77</v>
      </c>
      <c r="AY450" s="157" t="s">
        <v>223</v>
      </c>
    </row>
    <row r="451" spans="2:51" s="12" customFormat="1" ht="11.25">
      <c r="B451" s="149"/>
      <c r="D451" s="143" t="s">
        <v>236</v>
      </c>
      <c r="E451" s="150" t="s">
        <v>21</v>
      </c>
      <c r="F451" s="151" t="s">
        <v>653</v>
      </c>
      <c r="H451" s="152">
        <v>371.66500000000002</v>
      </c>
      <c r="I451" s="153"/>
      <c r="L451" s="149"/>
      <c r="M451" s="154"/>
      <c r="T451" s="155"/>
      <c r="AT451" s="150" t="s">
        <v>236</v>
      </c>
      <c r="AU451" s="150" t="s">
        <v>87</v>
      </c>
      <c r="AV451" s="12" t="s">
        <v>87</v>
      </c>
      <c r="AW451" s="12" t="s">
        <v>38</v>
      </c>
      <c r="AX451" s="12" t="s">
        <v>77</v>
      </c>
      <c r="AY451" s="150" t="s">
        <v>223</v>
      </c>
    </row>
    <row r="452" spans="2:51" s="12" customFormat="1" ht="11.25">
      <c r="B452" s="149"/>
      <c r="D452" s="143" t="s">
        <v>236</v>
      </c>
      <c r="E452" s="150" t="s">
        <v>21</v>
      </c>
      <c r="F452" s="151" t="s">
        <v>654</v>
      </c>
      <c r="H452" s="152">
        <v>57.75</v>
      </c>
      <c r="I452" s="153"/>
      <c r="L452" s="149"/>
      <c r="M452" s="154"/>
      <c r="T452" s="155"/>
      <c r="AT452" s="150" t="s">
        <v>236</v>
      </c>
      <c r="AU452" s="150" t="s">
        <v>87</v>
      </c>
      <c r="AV452" s="12" t="s">
        <v>87</v>
      </c>
      <c r="AW452" s="12" t="s">
        <v>38</v>
      </c>
      <c r="AX452" s="12" t="s">
        <v>77</v>
      </c>
      <c r="AY452" s="150" t="s">
        <v>223</v>
      </c>
    </row>
    <row r="453" spans="2:51" s="13" customFormat="1" ht="11.25">
      <c r="B453" s="156"/>
      <c r="D453" s="143" t="s">
        <v>236</v>
      </c>
      <c r="E453" s="157" t="s">
        <v>21</v>
      </c>
      <c r="F453" s="158" t="s">
        <v>655</v>
      </c>
      <c r="H453" s="157" t="s">
        <v>21</v>
      </c>
      <c r="I453" s="159"/>
      <c r="L453" s="156"/>
      <c r="M453" s="160"/>
      <c r="T453" s="161"/>
      <c r="AT453" s="157" t="s">
        <v>236</v>
      </c>
      <c r="AU453" s="157" t="s">
        <v>87</v>
      </c>
      <c r="AV453" s="13" t="s">
        <v>85</v>
      </c>
      <c r="AW453" s="13" t="s">
        <v>38</v>
      </c>
      <c r="AX453" s="13" t="s">
        <v>77</v>
      </c>
      <c r="AY453" s="157" t="s">
        <v>223</v>
      </c>
    </row>
    <row r="454" spans="2:51" s="12" customFormat="1" ht="11.25">
      <c r="B454" s="149"/>
      <c r="D454" s="143" t="s">
        <v>236</v>
      </c>
      <c r="E454" s="150" t="s">
        <v>21</v>
      </c>
      <c r="F454" s="151" t="s">
        <v>656</v>
      </c>
      <c r="H454" s="152">
        <v>24.132000000000001</v>
      </c>
      <c r="I454" s="153"/>
      <c r="L454" s="149"/>
      <c r="M454" s="154"/>
      <c r="T454" s="155"/>
      <c r="AT454" s="150" t="s">
        <v>236</v>
      </c>
      <c r="AU454" s="150" t="s">
        <v>87</v>
      </c>
      <c r="AV454" s="12" t="s">
        <v>87</v>
      </c>
      <c r="AW454" s="12" t="s">
        <v>38</v>
      </c>
      <c r="AX454" s="12" t="s">
        <v>77</v>
      </c>
      <c r="AY454" s="150" t="s">
        <v>223</v>
      </c>
    </row>
    <row r="455" spans="2:51" s="12" customFormat="1" ht="11.25">
      <c r="B455" s="149"/>
      <c r="D455" s="143" t="s">
        <v>236</v>
      </c>
      <c r="E455" s="150" t="s">
        <v>21</v>
      </c>
      <c r="F455" s="151" t="s">
        <v>657</v>
      </c>
      <c r="H455" s="152">
        <v>7.2480000000000002</v>
      </c>
      <c r="I455" s="153"/>
      <c r="L455" s="149"/>
      <c r="M455" s="154"/>
      <c r="T455" s="155"/>
      <c r="AT455" s="150" t="s">
        <v>236</v>
      </c>
      <c r="AU455" s="150" t="s">
        <v>87</v>
      </c>
      <c r="AV455" s="12" t="s">
        <v>87</v>
      </c>
      <c r="AW455" s="12" t="s">
        <v>38</v>
      </c>
      <c r="AX455" s="12" t="s">
        <v>77</v>
      </c>
      <c r="AY455" s="150" t="s">
        <v>223</v>
      </c>
    </row>
    <row r="456" spans="2:51" s="13" customFormat="1" ht="11.25">
      <c r="B456" s="156"/>
      <c r="D456" s="143" t="s">
        <v>236</v>
      </c>
      <c r="E456" s="157" t="s">
        <v>21</v>
      </c>
      <c r="F456" s="158" t="s">
        <v>658</v>
      </c>
      <c r="H456" s="157" t="s">
        <v>21</v>
      </c>
      <c r="I456" s="159"/>
      <c r="L456" s="156"/>
      <c r="M456" s="160"/>
      <c r="T456" s="161"/>
      <c r="AT456" s="157" t="s">
        <v>236</v>
      </c>
      <c r="AU456" s="157" t="s">
        <v>87</v>
      </c>
      <c r="AV456" s="13" t="s">
        <v>85</v>
      </c>
      <c r="AW456" s="13" t="s">
        <v>38</v>
      </c>
      <c r="AX456" s="13" t="s">
        <v>77</v>
      </c>
      <c r="AY456" s="157" t="s">
        <v>223</v>
      </c>
    </row>
    <row r="457" spans="2:51" s="12" customFormat="1" ht="11.25">
      <c r="B457" s="149"/>
      <c r="D457" s="143" t="s">
        <v>236</v>
      </c>
      <c r="E457" s="150" t="s">
        <v>21</v>
      </c>
      <c r="F457" s="151" t="s">
        <v>659</v>
      </c>
      <c r="H457" s="152">
        <v>12.175000000000001</v>
      </c>
      <c r="I457" s="153"/>
      <c r="L457" s="149"/>
      <c r="M457" s="154"/>
      <c r="T457" s="155"/>
      <c r="AT457" s="150" t="s">
        <v>236</v>
      </c>
      <c r="AU457" s="150" t="s">
        <v>87</v>
      </c>
      <c r="AV457" s="12" t="s">
        <v>87</v>
      </c>
      <c r="AW457" s="12" t="s">
        <v>38</v>
      </c>
      <c r="AX457" s="12" t="s">
        <v>77</v>
      </c>
      <c r="AY457" s="150" t="s">
        <v>223</v>
      </c>
    </row>
    <row r="458" spans="2:51" s="12" customFormat="1" ht="11.25">
      <c r="B458" s="149"/>
      <c r="D458" s="143" t="s">
        <v>236</v>
      </c>
      <c r="E458" s="150" t="s">
        <v>21</v>
      </c>
      <c r="F458" s="151" t="s">
        <v>660</v>
      </c>
      <c r="H458" s="152">
        <v>25.754000000000001</v>
      </c>
      <c r="I458" s="153"/>
      <c r="L458" s="149"/>
      <c r="M458" s="154"/>
      <c r="T458" s="155"/>
      <c r="AT458" s="150" t="s">
        <v>236</v>
      </c>
      <c r="AU458" s="150" t="s">
        <v>87</v>
      </c>
      <c r="AV458" s="12" t="s">
        <v>87</v>
      </c>
      <c r="AW458" s="12" t="s">
        <v>38</v>
      </c>
      <c r="AX458" s="12" t="s">
        <v>77</v>
      </c>
      <c r="AY458" s="150" t="s">
        <v>223</v>
      </c>
    </row>
    <row r="459" spans="2:51" s="13" customFormat="1" ht="11.25">
      <c r="B459" s="156"/>
      <c r="D459" s="143" t="s">
        <v>236</v>
      </c>
      <c r="E459" s="157" t="s">
        <v>21</v>
      </c>
      <c r="F459" s="158" t="s">
        <v>661</v>
      </c>
      <c r="H459" s="157" t="s">
        <v>21</v>
      </c>
      <c r="I459" s="159"/>
      <c r="L459" s="156"/>
      <c r="M459" s="160"/>
      <c r="T459" s="161"/>
      <c r="AT459" s="157" t="s">
        <v>236</v>
      </c>
      <c r="AU459" s="157" t="s">
        <v>87</v>
      </c>
      <c r="AV459" s="13" t="s">
        <v>85</v>
      </c>
      <c r="AW459" s="13" t="s">
        <v>38</v>
      </c>
      <c r="AX459" s="13" t="s">
        <v>77</v>
      </c>
      <c r="AY459" s="157" t="s">
        <v>223</v>
      </c>
    </row>
    <row r="460" spans="2:51" s="12" customFormat="1" ht="11.25">
      <c r="B460" s="149"/>
      <c r="D460" s="143" t="s">
        <v>236</v>
      </c>
      <c r="E460" s="150" t="s">
        <v>21</v>
      </c>
      <c r="F460" s="151" t="s">
        <v>662</v>
      </c>
      <c r="H460" s="152">
        <v>485.67</v>
      </c>
      <c r="I460" s="153"/>
      <c r="L460" s="149"/>
      <c r="M460" s="154"/>
      <c r="T460" s="155"/>
      <c r="AT460" s="150" t="s">
        <v>236</v>
      </c>
      <c r="AU460" s="150" t="s">
        <v>87</v>
      </c>
      <c r="AV460" s="12" t="s">
        <v>87</v>
      </c>
      <c r="AW460" s="12" t="s">
        <v>38</v>
      </c>
      <c r="AX460" s="12" t="s">
        <v>77</v>
      </c>
      <c r="AY460" s="150" t="s">
        <v>223</v>
      </c>
    </row>
    <row r="461" spans="2:51" s="12" customFormat="1" ht="11.25">
      <c r="B461" s="149"/>
      <c r="D461" s="143" t="s">
        <v>236</v>
      </c>
      <c r="E461" s="150" t="s">
        <v>21</v>
      </c>
      <c r="F461" s="151" t="s">
        <v>663</v>
      </c>
      <c r="H461" s="152">
        <v>33.353999999999999</v>
      </c>
      <c r="I461" s="153"/>
      <c r="L461" s="149"/>
      <c r="M461" s="154"/>
      <c r="T461" s="155"/>
      <c r="AT461" s="150" t="s">
        <v>236</v>
      </c>
      <c r="AU461" s="150" t="s">
        <v>87</v>
      </c>
      <c r="AV461" s="12" t="s">
        <v>87</v>
      </c>
      <c r="AW461" s="12" t="s">
        <v>38</v>
      </c>
      <c r="AX461" s="12" t="s">
        <v>77</v>
      </c>
      <c r="AY461" s="150" t="s">
        <v>223</v>
      </c>
    </row>
    <row r="462" spans="2:51" s="12" customFormat="1" ht="11.25">
      <c r="B462" s="149"/>
      <c r="D462" s="143" t="s">
        <v>236</v>
      </c>
      <c r="E462" s="150" t="s">
        <v>21</v>
      </c>
      <c r="F462" s="151" t="s">
        <v>664</v>
      </c>
      <c r="H462" s="152">
        <v>170.43</v>
      </c>
      <c r="I462" s="153"/>
      <c r="L462" s="149"/>
      <c r="M462" s="154"/>
      <c r="T462" s="155"/>
      <c r="AT462" s="150" t="s">
        <v>236</v>
      </c>
      <c r="AU462" s="150" t="s">
        <v>87</v>
      </c>
      <c r="AV462" s="12" t="s">
        <v>87</v>
      </c>
      <c r="AW462" s="12" t="s">
        <v>38</v>
      </c>
      <c r="AX462" s="12" t="s">
        <v>77</v>
      </c>
      <c r="AY462" s="150" t="s">
        <v>223</v>
      </c>
    </row>
    <row r="463" spans="2:51" s="12" customFormat="1" ht="11.25">
      <c r="B463" s="149"/>
      <c r="D463" s="143" t="s">
        <v>236</v>
      </c>
      <c r="E463" s="150" t="s">
        <v>21</v>
      </c>
      <c r="F463" s="151" t="s">
        <v>665</v>
      </c>
      <c r="H463" s="152">
        <v>65.22</v>
      </c>
      <c r="I463" s="153"/>
      <c r="L463" s="149"/>
      <c r="M463" s="154"/>
      <c r="T463" s="155"/>
      <c r="AT463" s="150" t="s">
        <v>236</v>
      </c>
      <c r="AU463" s="150" t="s">
        <v>87</v>
      </c>
      <c r="AV463" s="12" t="s">
        <v>87</v>
      </c>
      <c r="AW463" s="12" t="s">
        <v>38</v>
      </c>
      <c r="AX463" s="12" t="s">
        <v>77</v>
      </c>
      <c r="AY463" s="150" t="s">
        <v>223</v>
      </c>
    </row>
    <row r="464" spans="2:51" s="13" customFormat="1" ht="11.25">
      <c r="B464" s="156"/>
      <c r="D464" s="143" t="s">
        <v>236</v>
      </c>
      <c r="E464" s="157" t="s">
        <v>21</v>
      </c>
      <c r="F464" s="158" t="s">
        <v>666</v>
      </c>
      <c r="H464" s="157" t="s">
        <v>21</v>
      </c>
      <c r="I464" s="159"/>
      <c r="L464" s="156"/>
      <c r="M464" s="160"/>
      <c r="T464" s="161"/>
      <c r="AT464" s="157" t="s">
        <v>236</v>
      </c>
      <c r="AU464" s="157" t="s">
        <v>87</v>
      </c>
      <c r="AV464" s="13" t="s">
        <v>85</v>
      </c>
      <c r="AW464" s="13" t="s">
        <v>38</v>
      </c>
      <c r="AX464" s="13" t="s">
        <v>77</v>
      </c>
      <c r="AY464" s="157" t="s">
        <v>223</v>
      </c>
    </row>
    <row r="465" spans="2:65" s="12" customFormat="1" ht="11.25">
      <c r="B465" s="149"/>
      <c r="D465" s="143" t="s">
        <v>236</v>
      </c>
      <c r="E465" s="150" t="s">
        <v>21</v>
      </c>
      <c r="F465" s="151" t="s">
        <v>667</v>
      </c>
      <c r="H465" s="152">
        <v>16.260000000000002</v>
      </c>
      <c r="I465" s="153"/>
      <c r="L465" s="149"/>
      <c r="M465" s="154"/>
      <c r="T465" s="155"/>
      <c r="AT465" s="150" t="s">
        <v>236</v>
      </c>
      <c r="AU465" s="150" t="s">
        <v>87</v>
      </c>
      <c r="AV465" s="12" t="s">
        <v>87</v>
      </c>
      <c r="AW465" s="12" t="s">
        <v>38</v>
      </c>
      <c r="AX465" s="12" t="s">
        <v>77</v>
      </c>
      <c r="AY465" s="150" t="s">
        <v>223</v>
      </c>
    </row>
    <row r="466" spans="2:65" s="13" customFormat="1" ht="11.25">
      <c r="B466" s="156"/>
      <c r="D466" s="143" t="s">
        <v>236</v>
      </c>
      <c r="E466" s="157" t="s">
        <v>21</v>
      </c>
      <c r="F466" s="158" t="s">
        <v>668</v>
      </c>
      <c r="H466" s="157" t="s">
        <v>21</v>
      </c>
      <c r="I466" s="159"/>
      <c r="L466" s="156"/>
      <c r="M466" s="160"/>
      <c r="T466" s="161"/>
      <c r="AT466" s="157" t="s">
        <v>236</v>
      </c>
      <c r="AU466" s="157" t="s">
        <v>87</v>
      </c>
      <c r="AV466" s="13" t="s">
        <v>85</v>
      </c>
      <c r="AW466" s="13" t="s">
        <v>38</v>
      </c>
      <c r="AX466" s="13" t="s">
        <v>77</v>
      </c>
      <c r="AY466" s="157" t="s">
        <v>223</v>
      </c>
    </row>
    <row r="467" spans="2:65" s="12" customFormat="1" ht="11.25">
      <c r="B467" s="149"/>
      <c r="D467" s="143" t="s">
        <v>236</v>
      </c>
      <c r="E467" s="150" t="s">
        <v>21</v>
      </c>
      <c r="F467" s="151" t="s">
        <v>669</v>
      </c>
      <c r="H467" s="152">
        <v>2.8</v>
      </c>
      <c r="I467" s="153"/>
      <c r="L467" s="149"/>
      <c r="M467" s="154"/>
      <c r="T467" s="155"/>
      <c r="AT467" s="150" t="s">
        <v>236</v>
      </c>
      <c r="AU467" s="150" t="s">
        <v>87</v>
      </c>
      <c r="AV467" s="12" t="s">
        <v>87</v>
      </c>
      <c r="AW467" s="12" t="s">
        <v>38</v>
      </c>
      <c r="AX467" s="12" t="s">
        <v>77</v>
      </c>
      <c r="AY467" s="150" t="s">
        <v>223</v>
      </c>
    </row>
    <row r="468" spans="2:65" s="12" customFormat="1" ht="11.25">
      <c r="B468" s="149"/>
      <c r="D468" s="143" t="s">
        <v>236</v>
      </c>
      <c r="E468" s="150" t="s">
        <v>21</v>
      </c>
      <c r="F468" s="151" t="s">
        <v>670</v>
      </c>
      <c r="H468" s="152">
        <v>1.575</v>
      </c>
      <c r="I468" s="153"/>
      <c r="L468" s="149"/>
      <c r="M468" s="154"/>
      <c r="T468" s="155"/>
      <c r="AT468" s="150" t="s">
        <v>236</v>
      </c>
      <c r="AU468" s="150" t="s">
        <v>87</v>
      </c>
      <c r="AV468" s="12" t="s">
        <v>87</v>
      </c>
      <c r="AW468" s="12" t="s">
        <v>38</v>
      </c>
      <c r="AX468" s="12" t="s">
        <v>77</v>
      </c>
      <c r="AY468" s="150" t="s">
        <v>223</v>
      </c>
    </row>
    <row r="469" spans="2:65" s="12" customFormat="1" ht="11.25">
      <c r="B469" s="149"/>
      <c r="D469" s="143" t="s">
        <v>236</v>
      </c>
      <c r="E469" s="150" t="s">
        <v>21</v>
      </c>
      <c r="F469" s="151" t="s">
        <v>671</v>
      </c>
      <c r="H469" s="152">
        <v>1.05</v>
      </c>
      <c r="I469" s="153"/>
      <c r="L469" s="149"/>
      <c r="M469" s="154"/>
      <c r="T469" s="155"/>
      <c r="AT469" s="150" t="s">
        <v>236</v>
      </c>
      <c r="AU469" s="150" t="s">
        <v>87</v>
      </c>
      <c r="AV469" s="12" t="s">
        <v>87</v>
      </c>
      <c r="AW469" s="12" t="s">
        <v>38</v>
      </c>
      <c r="AX469" s="12" t="s">
        <v>77</v>
      </c>
      <c r="AY469" s="150" t="s">
        <v>223</v>
      </c>
    </row>
    <row r="470" spans="2:65" s="13" customFormat="1" ht="11.25">
      <c r="B470" s="156"/>
      <c r="D470" s="143" t="s">
        <v>236</v>
      </c>
      <c r="E470" s="157" t="s">
        <v>21</v>
      </c>
      <c r="F470" s="158" t="s">
        <v>672</v>
      </c>
      <c r="H470" s="157" t="s">
        <v>21</v>
      </c>
      <c r="I470" s="159"/>
      <c r="L470" s="156"/>
      <c r="M470" s="160"/>
      <c r="T470" s="161"/>
      <c r="AT470" s="157" t="s">
        <v>236</v>
      </c>
      <c r="AU470" s="157" t="s">
        <v>87</v>
      </c>
      <c r="AV470" s="13" t="s">
        <v>85</v>
      </c>
      <c r="AW470" s="13" t="s">
        <v>38</v>
      </c>
      <c r="AX470" s="13" t="s">
        <v>77</v>
      </c>
      <c r="AY470" s="157" t="s">
        <v>223</v>
      </c>
    </row>
    <row r="471" spans="2:65" s="12" customFormat="1" ht="11.25">
      <c r="B471" s="149"/>
      <c r="D471" s="143" t="s">
        <v>236</v>
      </c>
      <c r="E471" s="150" t="s">
        <v>21</v>
      </c>
      <c r="F471" s="151" t="s">
        <v>673</v>
      </c>
      <c r="H471" s="152">
        <v>0.22500000000000001</v>
      </c>
      <c r="I471" s="153"/>
      <c r="L471" s="149"/>
      <c r="M471" s="154"/>
      <c r="T471" s="155"/>
      <c r="AT471" s="150" t="s">
        <v>236</v>
      </c>
      <c r="AU471" s="150" t="s">
        <v>87</v>
      </c>
      <c r="AV471" s="12" t="s">
        <v>87</v>
      </c>
      <c r="AW471" s="12" t="s">
        <v>38</v>
      </c>
      <c r="AX471" s="12" t="s">
        <v>77</v>
      </c>
      <c r="AY471" s="150" t="s">
        <v>223</v>
      </c>
    </row>
    <row r="472" spans="2:65" s="14" customFormat="1" ht="11.25">
      <c r="B472" s="162"/>
      <c r="D472" s="143" t="s">
        <v>236</v>
      </c>
      <c r="E472" s="163" t="s">
        <v>102</v>
      </c>
      <c r="F472" s="164" t="s">
        <v>255</v>
      </c>
      <c r="H472" s="165">
        <v>1275.308</v>
      </c>
      <c r="I472" s="166"/>
      <c r="L472" s="162"/>
      <c r="M472" s="167"/>
      <c r="T472" s="168"/>
      <c r="AT472" s="163" t="s">
        <v>236</v>
      </c>
      <c r="AU472" s="163" t="s">
        <v>87</v>
      </c>
      <c r="AV472" s="14" t="s">
        <v>230</v>
      </c>
      <c r="AW472" s="14" t="s">
        <v>38</v>
      </c>
      <c r="AX472" s="14" t="s">
        <v>85</v>
      </c>
      <c r="AY472" s="163" t="s">
        <v>223</v>
      </c>
    </row>
    <row r="473" spans="2:65" s="1" customFormat="1" ht="16.5" customHeight="1">
      <c r="B473" s="33"/>
      <c r="C473" s="130" t="s">
        <v>674</v>
      </c>
      <c r="D473" s="130" t="s">
        <v>225</v>
      </c>
      <c r="E473" s="131" t="s">
        <v>675</v>
      </c>
      <c r="F473" s="132" t="s">
        <v>676</v>
      </c>
      <c r="G473" s="133" t="s">
        <v>93</v>
      </c>
      <c r="H473" s="134">
        <v>2677.8719999999998</v>
      </c>
      <c r="I473" s="135"/>
      <c r="J473" s="136">
        <f>ROUND(I473*H473,2)</f>
        <v>0</v>
      </c>
      <c r="K473" s="132" t="s">
        <v>229</v>
      </c>
      <c r="L473" s="33"/>
      <c r="M473" s="137" t="s">
        <v>21</v>
      </c>
      <c r="N473" s="138" t="s">
        <v>48</v>
      </c>
      <c r="P473" s="139">
        <f>O473*H473</f>
        <v>0</v>
      </c>
      <c r="Q473" s="139">
        <v>7.26E-3</v>
      </c>
      <c r="R473" s="139">
        <f>Q473*H473</f>
        <v>19.441350719999999</v>
      </c>
      <c r="S473" s="139">
        <v>0</v>
      </c>
      <c r="T473" s="140">
        <f>S473*H473</f>
        <v>0</v>
      </c>
      <c r="AR473" s="141" t="s">
        <v>230</v>
      </c>
      <c r="AT473" s="141" t="s">
        <v>225</v>
      </c>
      <c r="AU473" s="141" t="s">
        <v>87</v>
      </c>
      <c r="AY473" s="18" t="s">
        <v>223</v>
      </c>
      <c r="BE473" s="142">
        <f>IF(N473="základní",J473,0)</f>
        <v>0</v>
      </c>
      <c r="BF473" s="142">
        <f>IF(N473="snížená",J473,0)</f>
        <v>0</v>
      </c>
      <c r="BG473" s="142">
        <f>IF(N473="zákl. přenesená",J473,0)</f>
        <v>0</v>
      </c>
      <c r="BH473" s="142">
        <f>IF(N473="sníž. přenesená",J473,0)</f>
        <v>0</v>
      </c>
      <c r="BI473" s="142">
        <f>IF(N473="nulová",J473,0)</f>
        <v>0</v>
      </c>
      <c r="BJ473" s="18" t="s">
        <v>85</v>
      </c>
      <c r="BK473" s="142">
        <f>ROUND(I473*H473,2)</f>
        <v>0</v>
      </c>
      <c r="BL473" s="18" t="s">
        <v>230</v>
      </c>
      <c r="BM473" s="141" t="s">
        <v>677</v>
      </c>
    </row>
    <row r="474" spans="2:65" s="1" customFormat="1" ht="29.25">
      <c r="B474" s="33"/>
      <c r="D474" s="143" t="s">
        <v>232</v>
      </c>
      <c r="F474" s="144" t="s">
        <v>678</v>
      </c>
      <c r="I474" s="145"/>
      <c r="L474" s="33"/>
      <c r="M474" s="146"/>
      <c r="T474" s="54"/>
      <c r="AT474" s="18" t="s">
        <v>232</v>
      </c>
      <c r="AU474" s="18" t="s">
        <v>87</v>
      </c>
    </row>
    <row r="475" spans="2:65" s="1" customFormat="1" ht="11.25">
      <c r="B475" s="33"/>
      <c r="D475" s="147" t="s">
        <v>234</v>
      </c>
      <c r="F475" s="148" t="s">
        <v>679</v>
      </c>
      <c r="I475" s="145"/>
      <c r="L475" s="33"/>
      <c r="M475" s="146"/>
      <c r="T475" s="54"/>
      <c r="AT475" s="18" t="s">
        <v>234</v>
      </c>
      <c r="AU475" s="18" t="s">
        <v>87</v>
      </c>
    </row>
    <row r="476" spans="2:65" s="1" customFormat="1" ht="19.5">
      <c r="B476" s="33"/>
      <c r="D476" s="143" t="s">
        <v>261</v>
      </c>
      <c r="F476" s="169" t="s">
        <v>680</v>
      </c>
      <c r="I476" s="145"/>
      <c r="L476" s="33"/>
      <c r="M476" s="146"/>
      <c r="T476" s="54"/>
      <c r="AT476" s="18" t="s">
        <v>261</v>
      </c>
      <c r="AU476" s="18" t="s">
        <v>87</v>
      </c>
    </row>
    <row r="477" spans="2:65" s="13" customFormat="1" ht="11.25">
      <c r="B477" s="156"/>
      <c r="D477" s="143" t="s">
        <v>236</v>
      </c>
      <c r="E477" s="157" t="s">
        <v>21</v>
      </c>
      <c r="F477" s="158" t="s">
        <v>599</v>
      </c>
      <c r="H477" s="157" t="s">
        <v>21</v>
      </c>
      <c r="I477" s="159"/>
      <c r="L477" s="156"/>
      <c r="M477" s="160"/>
      <c r="T477" s="161"/>
      <c r="AT477" s="157" t="s">
        <v>236</v>
      </c>
      <c r="AU477" s="157" t="s">
        <v>87</v>
      </c>
      <c r="AV477" s="13" t="s">
        <v>85</v>
      </c>
      <c r="AW477" s="13" t="s">
        <v>38</v>
      </c>
      <c r="AX477" s="13" t="s">
        <v>77</v>
      </c>
      <c r="AY477" s="157" t="s">
        <v>223</v>
      </c>
    </row>
    <row r="478" spans="2:65" s="13" customFormat="1" ht="11.25">
      <c r="B478" s="156"/>
      <c r="D478" s="143" t="s">
        <v>236</v>
      </c>
      <c r="E478" s="157" t="s">
        <v>21</v>
      </c>
      <c r="F478" s="158" t="s">
        <v>655</v>
      </c>
      <c r="H478" s="157" t="s">
        <v>21</v>
      </c>
      <c r="I478" s="159"/>
      <c r="L478" s="156"/>
      <c r="M478" s="160"/>
      <c r="T478" s="161"/>
      <c r="AT478" s="157" t="s">
        <v>236</v>
      </c>
      <c r="AU478" s="157" t="s">
        <v>87</v>
      </c>
      <c r="AV478" s="13" t="s">
        <v>85</v>
      </c>
      <c r="AW478" s="13" t="s">
        <v>38</v>
      </c>
      <c r="AX478" s="13" t="s">
        <v>77</v>
      </c>
      <c r="AY478" s="157" t="s">
        <v>223</v>
      </c>
    </row>
    <row r="479" spans="2:65" s="12" customFormat="1" ht="11.25">
      <c r="B479" s="149"/>
      <c r="D479" s="143" t="s">
        <v>236</v>
      </c>
      <c r="E479" s="150" t="s">
        <v>21</v>
      </c>
      <c r="F479" s="151" t="s">
        <v>681</v>
      </c>
      <c r="H479" s="152">
        <v>1.08</v>
      </c>
      <c r="I479" s="153"/>
      <c r="L479" s="149"/>
      <c r="M479" s="154"/>
      <c r="T479" s="155"/>
      <c r="AT479" s="150" t="s">
        <v>236</v>
      </c>
      <c r="AU479" s="150" t="s">
        <v>87</v>
      </c>
      <c r="AV479" s="12" t="s">
        <v>87</v>
      </c>
      <c r="AW479" s="12" t="s">
        <v>38</v>
      </c>
      <c r="AX479" s="12" t="s">
        <v>77</v>
      </c>
      <c r="AY479" s="150" t="s">
        <v>223</v>
      </c>
    </row>
    <row r="480" spans="2:65" s="12" customFormat="1" ht="11.25">
      <c r="B480" s="149"/>
      <c r="D480" s="143" t="s">
        <v>236</v>
      </c>
      <c r="E480" s="150" t="s">
        <v>21</v>
      </c>
      <c r="F480" s="151" t="s">
        <v>682</v>
      </c>
      <c r="H480" s="152">
        <v>5.7380000000000004</v>
      </c>
      <c r="I480" s="153"/>
      <c r="L480" s="149"/>
      <c r="M480" s="154"/>
      <c r="T480" s="155"/>
      <c r="AT480" s="150" t="s">
        <v>236</v>
      </c>
      <c r="AU480" s="150" t="s">
        <v>87</v>
      </c>
      <c r="AV480" s="12" t="s">
        <v>87</v>
      </c>
      <c r="AW480" s="12" t="s">
        <v>38</v>
      </c>
      <c r="AX480" s="12" t="s">
        <v>77</v>
      </c>
      <c r="AY480" s="150" t="s">
        <v>223</v>
      </c>
    </row>
    <row r="481" spans="2:51" s="13" customFormat="1" ht="11.25">
      <c r="B481" s="156"/>
      <c r="D481" s="143" t="s">
        <v>236</v>
      </c>
      <c r="E481" s="157" t="s">
        <v>21</v>
      </c>
      <c r="F481" s="158" t="s">
        <v>658</v>
      </c>
      <c r="H481" s="157" t="s">
        <v>21</v>
      </c>
      <c r="I481" s="159"/>
      <c r="L481" s="156"/>
      <c r="M481" s="160"/>
      <c r="T481" s="161"/>
      <c r="AT481" s="157" t="s">
        <v>236</v>
      </c>
      <c r="AU481" s="157" t="s">
        <v>87</v>
      </c>
      <c r="AV481" s="13" t="s">
        <v>85</v>
      </c>
      <c r="AW481" s="13" t="s">
        <v>38</v>
      </c>
      <c r="AX481" s="13" t="s">
        <v>77</v>
      </c>
      <c r="AY481" s="157" t="s">
        <v>223</v>
      </c>
    </row>
    <row r="482" spans="2:51" s="12" customFormat="1" ht="11.25">
      <c r="B482" s="149"/>
      <c r="D482" s="143" t="s">
        <v>236</v>
      </c>
      <c r="E482" s="150" t="s">
        <v>21</v>
      </c>
      <c r="F482" s="151" t="s">
        <v>683</v>
      </c>
      <c r="H482" s="152">
        <v>3.15</v>
      </c>
      <c r="I482" s="153"/>
      <c r="L482" s="149"/>
      <c r="M482" s="154"/>
      <c r="T482" s="155"/>
      <c r="AT482" s="150" t="s">
        <v>236</v>
      </c>
      <c r="AU482" s="150" t="s">
        <v>87</v>
      </c>
      <c r="AV482" s="12" t="s">
        <v>87</v>
      </c>
      <c r="AW482" s="12" t="s">
        <v>38</v>
      </c>
      <c r="AX482" s="12" t="s">
        <v>77</v>
      </c>
      <c r="AY482" s="150" t="s">
        <v>223</v>
      </c>
    </row>
    <row r="483" spans="2:51" s="12" customFormat="1" ht="11.25">
      <c r="B483" s="149"/>
      <c r="D483" s="143" t="s">
        <v>236</v>
      </c>
      <c r="E483" s="150" t="s">
        <v>21</v>
      </c>
      <c r="F483" s="151" t="s">
        <v>684</v>
      </c>
      <c r="H483" s="152">
        <v>79.715999999999994</v>
      </c>
      <c r="I483" s="153"/>
      <c r="L483" s="149"/>
      <c r="M483" s="154"/>
      <c r="T483" s="155"/>
      <c r="AT483" s="150" t="s">
        <v>236</v>
      </c>
      <c r="AU483" s="150" t="s">
        <v>87</v>
      </c>
      <c r="AV483" s="12" t="s">
        <v>87</v>
      </c>
      <c r="AW483" s="12" t="s">
        <v>38</v>
      </c>
      <c r="AX483" s="12" t="s">
        <v>77</v>
      </c>
      <c r="AY483" s="150" t="s">
        <v>223</v>
      </c>
    </row>
    <row r="484" spans="2:51" s="12" customFormat="1" ht="11.25">
      <c r="B484" s="149"/>
      <c r="D484" s="143" t="s">
        <v>236</v>
      </c>
      <c r="E484" s="150" t="s">
        <v>21</v>
      </c>
      <c r="F484" s="151" t="s">
        <v>685</v>
      </c>
      <c r="H484" s="152">
        <v>7.0679999999999996</v>
      </c>
      <c r="I484" s="153"/>
      <c r="L484" s="149"/>
      <c r="M484" s="154"/>
      <c r="T484" s="155"/>
      <c r="AT484" s="150" t="s">
        <v>236</v>
      </c>
      <c r="AU484" s="150" t="s">
        <v>87</v>
      </c>
      <c r="AV484" s="12" t="s">
        <v>87</v>
      </c>
      <c r="AW484" s="12" t="s">
        <v>38</v>
      </c>
      <c r="AX484" s="12" t="s">
        <v>77</v>
      </c>
      <c r="AY484" s="150" t="s">
        <v>223</v>
      </c>
    </row>
    <row r="485" spans="2:51" s="13" customFormat="1" ht="11.25">
      <c r="B485" s="156"/>
      <c r="D485" s="143" t="s">
        <v>236</v>
      </c>
      <c r="E485" s="157" t="s">
        <v>21</v>
      </c>
      <c r="F485" s="158" t="s">
        <v>686</v>
      </c>
      <c r="H485" s="157" t="s">
        <v>21</v>
      </c>
      <c r="I485" s="159"/>
      <c r="L485" s="156"/>
      <c r="M485" s="160"/>
      <c r="T485" s="161"/>
      <c r="AT485" s="157" t="s">
        <v>236</v>
      </c>
      <c r="AU485" s="157" t="s">
        <v>87</v>
      </c>
      <c r="AV485" s="13" t="s">
        <v>85</v>
      </c>
      <c r="AW485" s="13" t="s">
        <v>38</v>
      </c>
      <c r="AX485" s="13" t="s">
        <v>77</v>
      </c>
      <c r="AY485" s="157" t="s">
        <v>223</v>
      </c>
    </row>
    <row r="486" spans="2:51" s="12" customFormat="1" ht="11.25">
      <c r="B486" s="149"/>
      <c r="D486" s="143" t="s">
        <v>236</v>
      </c>
      <c r="E486" s="150" t="s">
        <v>21</v>
      </c>
      <c r="F486" s="151" t="s">
        <v>687</v>
      </c>
      <c r="H486" s="152">
        <v>156.97499999999999</v>
      </c>
      <c r="I486" s="153"/>
      <c r="L486" s="149"/>
      <c r="M486" s="154"/>
      <c r="T486" s="155"/>
      <c r="AT486" s="150" t="s">
        <v>236</v>
      </c>
      <c r="AU486" s="150" t="s">
        <v>87</v>
      </c>
      <c r="AV486" s="12" t="s">
        <v>87</v>
      </c>
      <c r="AW486" s="12" t="s">
        <v>38</v>
      </c>
      <c r="AX486" s="12" t="s">
        <v>77</v>
      </c>
      <c r="AY486" s="150" t="s">
        <v>223</v>
      </c>
    </row>
    <row r="487" spans="2:51" s="13" customFormat="1" ht="11.25">
      <c r="B487" s="156"/>
      <c r="D487" s="143" t="s">
        <v>236</v>
      </c>
      <c r="E487" s="157" t="s">
        <v>21</v>
      </c>
      <c r="F487" s="158" t="s">
        <v>661</v>
      </c>
      <c r="H487" s="157" t="s">
        <v>21</v>
      </c>
      <c r="I487" s="159"/>
      <c r="L487" s="156"/>
      <c r="M487" s="160"/>
      <c r="T487" s="161"/>
      <c r="AT487" s="157" t="s">
        <v>236</v>
      </c>
      <c r="AU487" s="157" t="s">
        <v>87</v>
      </c>
      <c r="AV487" s="13" t="s">
        <v>85</v>
      </c>
      <c r="AW487" s="13" t="s">
        <v>38</v>
      </c>
      <c r="AX487" s="13" t="s">
        <v>77</v>
      </c>
      <c r="AY487" s="157" t="s">
        <v>223</v>
      </c>
    </row>
    <row r="488" spans="2:51" s="12" customFormat="1" ht="11.25">
      <c r="B488" s="149"/>
      <c r="D488" s="143" t="s">
        <v>236</v>
      </c>
      <c r="E488" s="150" t="s">
        <v>21</v>
      </c>
      <c r="F488" s="151" t="s">
        <v>688</v>
      </c>
      <c r="H488" s="152">
        <v>577.41999999999996</v>
      </c>
      <c r="I488" s="153"/>
      <c r="L488" s="149"/>
      <c r="M488" s="154"/>
      <c r="T488" s="155"/>
      <c r="AT488" s="150" t="s">
        <v>236</v>
      </c>
      <c r="AU488" s="150" t="s">
        <v>87</v>
      </c>
      <c r="AV488" s="12" t="s">
        <v>87</v>
      </c>
      <c r="AW488" s="12" t="s">
        <v>38</v>
      </c>
      <c r="AX488" s="12" t="s">
        <v>77</v>
      </c>
      <c r="AY488" s="150" t="s">
        <v>223</v>
      </c>
    </row>
    <row r="489" spans="2:51" s="12" customFormat="1" ht="11.25">
      <c r="B489" s="149"/>
      <c r="D489" s="143" t="s">
        <v>236</v>
      </c>
      <c r="E489" s="150" t="s">
        <v>21</v>
      </c>
      <c r="F489" s="151" t="s">
        <v>689</v>
      </c>
      <c r="H489" s="152">
        <v>151.06</v>
      </c>
      <c r="I489" s="153"/>
      <c r="L489" s="149"/>
      <c r="M489" s="154"/>
      <c r="T489" s="155"/>
      <c r="AT489" s="150" t="s">
        <v>236</v>
      </c>
      <c r="AU489" s="150" t="s">
        <v>87</v>
      </c>
      <c r="AV489" s="12" t="s">
        <v>87</v>
      </c>
      <c r="AW489" s="12" t="s">
        <v>38</v>
      </c>
      <c r="AX489" s="12" t="s">
        <v>77</v>
      </c>
      <c r="AY489" s="150" t="s">
        <v>223</v>
      </c>
    </row>
    <row r="490" spans="2:51" s="12" customFormat="1" ht="11.25">
      <c r="B490" s="149"/>
      <c r="D490" s="143" t="s">
        <v>236</v>
      </c>
      <c r="E490" s="150" t="s">
        <v>21</v>
      </c>
      <c r="F490" s="151" t="s">
        <v>690</v>
      </c>
      <c r="H490" s="152">
        <v>148.55199999999999</v>
      </c>
      <c r="I490" s="153"/>
      <c r="L490" s="149"/>
      <c r="M490" s="154"/>
      <c r="T490" s="155"/>
      <c r="AT490" s="150" t="s">
        <v>236</v>
      </c>
      <c r="AU490" s="150" t="s">
        <v>87</v>
      </c>
      <c r="AV490" s="12" t="s">
        <v>87</v>
      </c>
      <c r="AW490" s="12" t="s">
        <v>38</v>
      </c>
      <c r="AX490" s="12" t="s">
        <v>77</v>
      </c>
      <c r="AY490" s="150" t="s">
        <v>223</v>
      </c>
    </row>
    <row r="491" spans="2:51" s="12" customFormat="1" ht="11.25">
      <c r="B491" s="149"/>
      <c r="D491" s="143" t="s">
        <v>236</v>
      </c>
      <c r="E491" s="150" t="s">
        <v>21</v>
      </c>
      <c r="F491" s="151" t="s">
        <v>691</v>
      </c>
      <c r="H491" s="152">
        <v>34.768000000000001</v>
      </c>
      <c r="I491" s="153"/>
      <c r="L491" s="149"/>
      <c r="M491" s="154"/>
      <c r="T491" s="155"/>
      <c r="AT491" s="150" t="s">
        <v>236</v>
      </c>
      <c r="AU491" s="150" t="s">
        <v>87</v>
      </c>
      <c r="AV491" s="12" t="s">
        <v>87</v>
      </c>
      <c r="AW491" s="12" t="s">
        <v>38</v>
      </c>
      <c r="AX491" s="12" t="s">
        <v>77</v>
      </c>
      <c r="AY491" s="150" t="s">
        <v>223</v>
      </c>
    </row>
    <row r="492" spans="2:51" s="12" customFormat="1" ht="11.25">
      <c r="B492" s="149"/>
      <c r="D492" s="143" t="s">
        <v>236</v>
      </c>
      <c r="E492" s="150" t="s">
        <v>21</v>
      </c>
      <c r="F492" s="151" t="s">
        <v>692</v>
      </c>
      <c r="H492" s="152">
        <v>527.66</v>
      </c>
      <c r="I492" s="153"/>
      <c r="L492" s="149"/>
      <c r="M492" s="154"/>
      <c r="T492" s="155"/>
      <c r="AT492" s="150" t="s">
        <v>236</v>
      </c>
      <c r="AU492" s="150" t="s">
        <v>87</v>
      </c>
      <c r="AV492" s="12" t="s">
        <v>87</v>
      </c>
      <c r="AW492" s="12" t="s">
        <v>38</v>
      </c>
      <c r="AX492" s="12" t="s">
        <v>77</v>
      </c>
      <c r="AY492" s="150" t="s">
        <v>223</v>
      </c>
    </row>
    <row r="493" spans="2:51" s="12" customFormat="1" ht="11.25">
      <c r="B493" s="149"/>
      <c r="D493" s="143" t="s">
        <v>236</v>
      </c>
      <c r="E493" s="150" t="s">
        <v>21</v>
      </c>
      <c r="F493" s="151" t="s">
        <v>693</v>
      </c>
      <c r="H493" s="152">
        <v>111.18</v>
      </c>
      <c r="I493" s="153"/>
      <c r="L493" s="149"/>
      <c r="M493" s="154"/>
      <c r="T493" s="155"/>
      <c r="AT493" s="150" t="s">
        <v>236</v>
      </c>
      <c r="AU493" s="150" t="s">
        <v>87</v>
      </c>
      <c r="AV493" s="12" t="s">
        <v>87</v>
      </c>
      <c r="AW493" s="12" t="s">
        <v>38</v>
      </c>
      <c r="AX493" s="12" t="s">
        <v>77</v>
      </c>
      <c r="AY493" s="150" t="s">
        <v>223</v>
      </c>
    </row>
    <row r="494" spans="2:51" s="12" customFormat="1" ht="11.25">
      <c r="B494" s="149"/>
      <c r="D494" s="143" t="s">
        <v>236</v>
      </c>
      <c r="E494" s="150" t="s">
        <v>21</v>
      </c>
      <c r="F494" s="151" t="s">
        <v>694</v>
      </c>
      <c r="H494" s="152">
        <v>731.45699999999999</v>
      </c>
      <c r="I494" s="153"/>
      <c r="L494" s="149"/>
      <c r="M494" s="154"/>
      <c r="T494" s="155"/>
      <c r="AT494" s="150" t="s">
        <v>236</v>
      </c>
      <c r="AU494" s="150" t="s">
        <v>87</v>
      </c>
      <c r="AV494" s="12" t="s">
        <v>87</v>
      </c>
      <c r="AW494" s="12" t="s">
        <v>38</v>
      </c>
      <c r="AX494" s="12" t="s">
        <v>77</v>
      </c>
      <c r="AY494" s="150" t="s">
        <v>223</v>
      </c>
    </row>
    <row r="495" spans="2:51" s="12" customFormat="1" ht="11.25">
      <c r="B495" s="149"/>
      <c r="D495" s="143" t="s">
        <v>236</v>
      </c>
      <c r="E495" s="150" t="s">
        <v>21</v>
      </c>
      <c r="F495" s="151" t="s">
        <v>695</v>
      </c>
      <c r="H495" s="152">
        <v>53.89</v>
      </c>
      <c r="I495" s="153"/>
      <c r="L495" s="149"/>
      <c r="M495" s="154"/>
      <c r="T495" s="155"/>
      <c r="AT495" s="150" t="s">
        <v>236</v>
      </c>
      <c r="AU495" s="150" t="s">
        <v>87</v>
      </c>
      <c r="AV495" s="12" t="s">
        <v>87</v>
      </c>
      <c r="AW495" s="12" t="s">
        <v>38</v>
      </c>
      <c r="AX495" s="12" t="s">
        <v>77</v>
      </c>
      <c r="AY495" s="150" t="s">
        <v>223</v>
      </c>
    </row>
    <row r="496" spans="2:51" s="13" customFormat="1" ht="11.25">
      <c r="B496" s="156"/>
      <c r="D496" s="143" t="s">
        <v>236</v>
      </c>
      <c r="E496" s="157" t="s">
        <v>21</v>
      </c>
      <c r="F496" s="158" t="s">
        <v>666</v>
      </c>
      <c r="H496" s="157" t="s">
        <v>21</v>
      </c>
      <c r="I496" s="159"/>
      <c r="L496" s="156"/>
      <c r="M496" s="160"/>
      <c r="T496" s="161"/>
      <c r="AT496" s="157" t="s">
        <v>236</v>
      </c>
      <c r="AU496" s="157" t="s">
        <v>87</v>
      </c>
      <c r="AV496" s="13" t="s">
        <v>85</v>
      </c>
      <c r="AW496" s="13" t="s">
        <v>38</v>
      </c>
      <c r="AX496" s="13" t="s">
        <v>77</v>
      </c>
      <c r="AY496" s="157" t="s">
        <v>223</v>
      </c>
    </row>
    <row r="497" spans="2:65" s="12" customFormat="1" ht="11.25">
      <c r="B497" s="149"/>
      <c r="D497" s="143" t="s">
        <v>236</v>
      </c>
      <c r="E497" s="150" t="s">
        <v>21</v>
      </c>
      <c r="F497" s="151" t="s">
        <v>696</v>
      </c>
      <c r="H497" s="152">
        <v>6.8280000000000003</v>
      </c>
      <c r="I497" s="153"/>
      <c r="L497" s="149"/>
      <c r="M497" s="154"/>
      <c r="T497" s="155"/>
      <c r="AT497" s="150" t="s">
        <v>236</v>
      </c>
      <c r="AU497" s="150" t="s">
        <v>87</v>
      </c>
      <c r="AV497" s="12" t="s">
        <v>87</v>
      </c>
      <c r="AW497" s="12" t="s">
        <v>38</v>
      </c>
      <c r="AX497" s="12" t="s">
        <v>77</v>
      </c>
      <c r="AY497" s="150" t="s">
        <v>223</v>
      </c>
    </row>
    <row r="498" spans="2:65" s="12" customFormat="1" ht="11.25">
      <c r="B498" s="149"/>
      <c r="D498" s="143" t="s">
        <v>236</v>
      </c>
      <c r="E498" s="150" t="s">
        <v>21</v>
      </c>
      <c r="F498" s="151" t="s">
        <v>697</v>
      </c>
      <c r="H498" s="152">
        <v>-7.968</v>
      </c>
      <c r="I498" s="153"/>
      <c r="L498" s="149"/>
      <c r="M498" s="154"/>
      <c r="T498" s="155"/>
      <c r="AT498" s="150" t="s">
        <v>236</v>
      </c>
      <c r="AU498" s="150" t="s">
        <v>87</v>
      </c>
      <c r="AV498" s="12" t="s">
        <v>87</v>
      </c>
      <c r="AW498" s="12" t="s">
        <v>38</v>
      </c>
      <c r="AX498" s="12" t="s">
        <v>77</v>
      </c>
      <c r="AY498" s="150" t="s">
        <v>223</v>
      </c>
    </row>
    <row r="499" spans="2:65" s="13" customFormat="1" ht="11.25">
      <c r="B499" s="156"/>
      <c r="D499" s="143" t="s">
        <v>236</v>
      </c>
      <c r="E499" s="157" t="s">
        <v>21</v>
      </c>
      <c r="F499" s="158" t="s">
        <v>668</v>
      </c>
      <c r="H499" s="157" t="s">
        <v>21</v>
      </c>
      <c r="I499" s="159"/>
      <c r="L499" s="156"/>
      <c r="M499" s="160"/>
      <c r="T499" s="161"/>
      <c r="AT499" s="157" t="s">
        <v>236</v>
      </c>
      <c r="AU499" s="157" t="s">
        <v>87</v>
      </c>
      <c r="AV499" s="13" t="s">
        <v>85</v>
      </c>
      <c r="AW499" s="13" t="s">
        <v>38</v>
      </c>
      <c r="AX499" s="13" t="s">
        <v>77</v>
      </c>
      <c r="AY499" s="157" t="s">
        <v>223</v>
      </c>
    </row>
    <row r="500" spans="2:65" s="12" customFormat="1" ht="11.25">
      <c r="B500" s="149"/>
      <c r="D500" s="143" t="s">
        <v>236</v>
      </c>
      <c r="E500" s="150" t="s">
        <v>21</v>
      </c>
      <c r="F500" s="151" t="s">
        <v>698</v>
      </c>
      <c r="H500" s="152">
        <v>16.414999999999999</v>
      </c>
      <c r="I500" s="153"/>
      <c r="L500" s="149"/>
      <c r="M500" s="154"/>
      <c r="T500" s="155"/>
      <c r="AT500" s="150" t="s">
        <v>236</v>
      </c>
      <c r="AU500" s="150" t="s">
        <v>87</v>
      </c>
      <c r="AV500" s="12" t="s">
        <v>87</v>
      </c>
      <c r="AW500" s="12" t="s">
        <v>38</v>
      </c>
      <c r="AX500" s="12" t="s">
        <v>77</v>
      </c>
      <c r="AY500" s="150" t="s">
        <v>223</v>
      </c>
    </row>
    <row r="501" spans="2:65" s="12" customFormat="1" ht="11.25">
      <c r="B501" s="149"/>
      <c r="D501" s="143" t="s">
        <v>236</v>
      </c>
      <c r="E501" s="150" t="s">
        <v>21</v>
      </c>
      <c r="F501" s="151" t="s">
        <v>699</v>
      </c>
      <c r="H501" s="152">
        <v>7.35</v>
      </c>
      <c r="I501" s="153"/>
      <c r="L501" s="149"/>
      <c r="M501" s="154"/>
      <c r="T501" s="155"/>
      <c r="AT501" s="150" t="s">
        <v>236</v>
      </c>
      <c r="AU501" s="150" t="s">
        <v>87</v>
      </c>
      <c r="AV501" s="12" t="s">
        <v>87</v>
      </c>
      <c r="AW501" s="12" t="s">
        <v>38</v>
      </c>
      <c r="AX501" s="12" t="s">
        <v>77</v>
      </c>
      <c r="AY501" s="150" t="s">
        <v>223</v>
      </c>
    </row>
    <row r="502" spans="2:65" s="12" customFormat="1" ht="11.25">
      <c r="B502" s="149"/>
      <c r="D502" s="143" t="s">
        <v>236</v>
      </c>
      <c r="E502" s="150" t="s">
        <v>21</v>
      </c>
      <c r="F502" s="151" t="s">
        <v>700</v>
      </c>
      <c r="H502" s="152">
        <v>5.6</v>
      </c>
      <c r="I502" s="153"/>
      <c r="L502" s="149"/>
      <c r="M502" s="154"/>
      <c r="T502" s="155"/>
      <c r="AT502" s="150" t="s">
        <v>236</v>
      </c>
      <c r="AU502" s="150" t="s">
        <v>87</v>
      </c>
      <c r="AV502" s="12" t="s">
        <v>87</v>
      </c>
      <c r="AW502" s="12" t="s">
        <v>38</v>
      </c>
      <c r="AX502" s="12" t="s">
        <v>77</v>
      </c>
      <c r="AY502" s="150" t="s">
        <v>223</v>
      </c>
    </row>
    <row r="503" spans="2:65" s="13" customFormat="1" ht="11.25">
      <c r="B503" s="156"/>
      <c r="D503" s="143" t="s">
        <v>236</v>
      </c>
      <c r="E503" s="157" t="s">
        <v>21</v>
      </c>
      <c r="F503" s="158" t="s">
        <v>672</v>
      </c>
      <c r="H503" s="157" t="s">
        <v>21</v>
      </c>
      <c r="I503" s="159"/>
      <c r="L503" s="156"/>
      <c r="M503" s="160"/>
      <c r="T503" s="161"/>
      <c r="AT503" s="157" t="s">
        <v>236</v>
      </c>
      <c r="AU503" s="157" t="s">
        <v>87</v>
      </c>
      <c r="AV503" s="13" t="s">
        <v>85</v>
      </c>
      <c r="AW503" s="13" t="s">
        <v>38</v>
      </c>
      <c r="AX503" s="13" t="s">
        <v>77</v>
      </c>
      <c r="AY503" s="157" t="s">
        <v>223</v>
      </c>
    </row>
    <row r="504" spans="2:65" s="12" customFormat="1" ht="11.25">
      <c r="B504" s="149"/>
      <c r="D504" s="143" t="s">
        <v>236</v>
      </c>
      <c r="E504" s="150" t="s">
        <v>21</v>
      </c>
      <c r="F504" s="151" t="s">
        <v>701</v>
      </c>
      <c r="H504" s="152">
        <v>1.2250000000000001</v>
      </c>
      <c r="I504" s="153"/>
      <c r="L504" s="149"/>
      <c r="M504" s="154"/>
      <c r="T504" s="155"/>
      <c r="AT504" s="150" t="s">
        <v>236</v>
      </c>
      <c r="AU504" s="150" t="s">
        <v>87</v>
      </c>
      <c r="AV504" s="12" t="s">
        <v>87</v>
      </c>
      <c r="AW504" s="12" t="s">
        <v>38</v>
      </c>
      <c r="AX504" s="12" t="s">
        <v>77</v>
      </c>
      <c r="AY504" s="150" t="s">
        <v>223</v>
      </c>
    </row>
    <row r="505" spans="2:65" s="13" customFormat="1" ht="11.25">
      <c r="B505" s="156"/>
      <c r="D505" s="143" t="s">
        <v>236</v>
      </c>
      <c r="E505" s="157" t="s">
        <v>21</v>
      </c>
      <c r="F505" s="158" t="s">
        <v>702</v>
      </c>
      <c r="H505" s="157" t="s">
        <v>21</v>
      </c>
      <c r="I505" s="159"/>
      <c r="L505" s="156"/>
      <c r="M505" s="160"/>
      <c r="T505" s="161"/>
      <c r="AT505" s="157" t="s">
        <v>236</v>
      </c>
      <c r="AU505" s="157" t="s">
        <v>87</v>
      </c>
      <c r="AV505" s="13" t="s">
        <v>85</v>
      </c>
      <c r="AW505" s="13" t="s">
        <v>38</v>
      </c>
      <c r="AX505" s="13" t="s">
        <v>77</v>
      </c>
      <c r="AY505" s="157" t="s">
        <v>223</v>
      </c>
    </row>
    <row r="506" spans="2:65" s="12" customFormat="1" ht="11.25">
      <c r="B506" s="149"/>
      <c r="D506" s="143" t="s">
        <v>236</v>
      </c>
      <c r="E506" s="150" t="s">
        <v>21</v>
      </c>
      <c r="F506" s="151" t="s">
        <v>703</v>
      </c>
      <c r="H506" s="152">
        <v>56.908000000000001</v>
      </c>
      <c r="I506" s="153"/>
      <c r="L506" s="149"/>
      <c r="M506" s="154"/>
      <c r="T506" s="155"/>
      <c r="AT506" s="150" t="s">
        <v>236</v>
      </c>
      <c r="AU506" s="150" t="s">
        <v>87</v>
      </c>
      <c r="AV506" s="12" t="s">
        <v>87</v>
      </c>
      <c r="AW506" s="12" t="s">
        <v>38</v>
      </c>
      <c r="AX506" s="12" t="s">
        <v>77</v>
      </c>
      <c r="AY506" s="150" t="s">
        <v>223</v>
      </c>
    </row>
    <row r="507" spans="2:65" s="12" customFormat="1" ht="11.25">
      <c r="B507" s="149"/>
      <c r="D507" s="143" t="s">
        <v>236</v>
      </c>
      <c r="E507" s="150" t="s">
        <v>21</v>
      </c>
      <c r="F507" s="151" t="s">
        <v>704</v>
      </c>
      <c r="H507" s="152">
        <v>1.8</v>
      </c>
      <c r="I507" s="153"/>
      <c r="L507" s="149"/>
      <c r="M507" s="154"/>
      <c r="T507" s="155"/>
      <c r="AT507" s="150" t="s">
        <v>236</v>
      </c>
      <c r="AU507" s="150" t="s">
        <v>87</v>
      </c>
      <c r="AV507" s="12" t="s">
        <v>87</v>
      </c>
      <c r="AW507" s="12" t="s">
        <v>38</v>
      </c>
      <c r="AX507" s="12" t="s">
        <v>77</v>
      </c>
      <c r="AY507" s="150" t="s">
        <v>223</v>
      </c>
    </row>
    <row r="508" spans="2:65" s="14" customFormat="1" ht="11.25">
      <c r="B508" s="162"/>
      <c r="D508" s="143" t="s">
        <v>236</v>
      </c>
      <c r="E508" s="163" t="s">
        <v>99</v>
      </c>
      <c r="F508" s="164" t="s">
        <v>255</v>
      </c>
      <c r="H508" s="165">
        <v>2677.8719999999998</v>
      </c>
      <c r="I508" s="166"/>
      <c r="L508" s="162"/>
      <c r="M508" s="167"/>
      <c r="T508" s="168"/>
      <c r="AT508" s="163" t="s">
        <v>236</v>
      </c>
      <c r="AU508" s="163" t="s">
        <v>87</v>
      </c>
      <c r="AV508" s="14" t="s">
        <v>230</v>
      </c>
      <c r="AW508" s="14" t="s">
        <v>38</v>
      </c>
      <c r="AX508" s="14" t="s">
        <v>85</v>
      </c>
      <c r="AY508" s="163" t="s">
        <v>223</v>
      </c>
    </row>
    <row r="509" spans="2:65" s="1" customFormat="1" ht="16.5" customHeight="1">
      <c r="B509" s="33"/>
      <c r="C509" s="130" t="s">
        <v>192</v>
      </c>
      <c r="D509" s="130" t="s">
        <v>225</v>
      </c>
      <c r="E509" s="131" t="s">
        <v>705</v>
      </c>
      <c r="F509" s="132" t="s">
        <v>706</v>
      </c>
      <c r="G509" s="133" t="s">
        <v>93</v>
      </c>
      <c r="H509" s="134">
        <v>2.82</v>
      </c>
      <c r="I509" s="135"/>
      <c r="J509" s="136">
        <f>ROUND(I509*H509,2)</f>
        <v>0</v>
      </c>
      <c r="K509" s="132" t="s">
        <v>229</v>
      </c>
      <c r="L509" s="33"/>
      <c r="M509" s="137" t="s">
        <v>21</v>
      </c>
      <c r="N509" s="138" t="s">
        <v>48</v>
      </c>
      <c r="P509" s="139">
        <f>O509*H509</f>
        <v>0</v>
      </c>
      <c r="Q509" s="139">
        <v>8.8800000000000007E-3</v>
      </c>
      <c r="R509" s="139">
        <f>Q509*H509</f>
        <v>2.5041600000000001E-2</v>
      </c>
      <c r="S509" s="139">
        <v>0</v>
      </c>
      <c r="T509" s="140">
        <f>S509*H509</f>
        <v>0</v>
      </c>
      <c r="AR509" s="141" t="s">
        <v>230</v>
      </c>
      <c r="AT509" s="141" t="s">
        <v>225</v>
      </c>
      <c r="AU509" s="141" t="s">
        <v>87</v>
      </c>
      <c r="AY509" s="18" t="s">
        <v>223</v>
      </c>
      <c r="BE509" s="142">
        <f>IF(N509="základní",J509,0)</f>
        <v>0</v>
      </c>
      <c r="BF509" s="142">
        <f>IF(N509="snížená",J509,0)</f>
        <v>0</v>
      </c>
      <c r="BG509" s="142">
        <f>IF(N509="zákl. přenesená",J509,0)</f>
        <v>0</v>
      </c>
      <c r="BH509" s="142">
        <f>IF(N509="sníž. přenesená",J509,0)</f>
        <v>0</v>
      </c>
      <c r="BI509" s="142">
        <f>IF(N509="nulová",J509,0)</f>
        <v>0</v>
      </c>
      <c r="BJ509" s="18" t="s">
        <v>85</v>
      </c>
      <c r="BK509" s="142">
        <f>ROUND(I509*H509,2)</f>
        <v>0</v>
      </c>
      <c r="BL509" s="18" t="s">
        <v>230</v>
      </c>
      <c r="BM509" s="141" t="s">
        <v>707</v>
      </c>
    </row>
    <row r="510" spans="2:65" s="1" customFormat="1" ht="29.25">
      <c r="B510" s="33"/>
      <c r="D510" s="143" t="s">
        <v>232</v>
      </c>
      <c r="F510" s="144" t="s">
        <v>708</v>
      </c>
      <c r="I510" s="145"/>
      <c r="L510" s="33"/>
      <c r="M510" s="146"/>
      <c r="T510" s="54"/>
      <c r="AT510" s="18" t="s">
        <v>232</v>
      </c>
      <c r="AU510" s="18" t="s">
        <v>87</v>
      </c>
    </row>
    <row r="511" spans="2:65" s="1" customFormat="1" ht="11.25">
      <c r="B511" s="33"/>
      <c r="D511" s="147" t="s">
        <v>234</v>
      </c>
      <c r="F511" s="148" t="s">
        <v>709</v>
      </c>
      <c r="I511" s="145"/>
      <c r="L511" s="33"/>
      <c r="M511" s="146"/>
      <c r="T511" s="54"/>
      <c r="AT511" s="18" t="s">
        <v>234</v>
      </c>
      <c r="AU511" s="18" t="s">
        <v>87</v>
      </c>
    </row>
    <row r="512" spans="2:65" s="1" customFormat="1" ht="19.5">
      <c r="B512" s="33"/>
      <c r="D512" s="143" t="s">
        <v>261</v>
      </c>
      <c r="F512" s="169" t="s">
        <v>680</v>
      </c>
      <c r="I512" s="145"/>
      <c r="L512" s="33"/>
      <c r="M512" s="146"/>
      <c r="T512" s="54"/>
      <c r="AT512" s="18" t="s">
        <v>261</v>
      </c>
      <c r="AU512" s="18" t="s">
        <v>87</v>
      </c>
    </row>
    <row r="513" spans="2:65" s="13" customFormat="1" ht="11.25">
      <c r="B513" s="156"/>
      <c r="D513" s="143" t="s">
        <v>236</v>
      </c>
      <c r="E513" s="157" t="s">
        <v>21</v>
      </c>
      <c r="F513" s="158" t="s">
        <v>599</v>
      </c>
      <c r="H513" s="157" t="s">
        <v>21</v>
      </c>
      <c r="I513" s="159"/>
      <c r="L513" s="156"/>
      <c r="M513" s="160"/>
      <c r="T513" s="161"/>
      <c r="AT513" s="157" t="s">
        <v>236</v>
      </c>
      <c r="AU513" s="157" t="s">
        <v>87</v>
      </c>
      <c r="AV513" s="13" t="s">
        <v>85</v>
      </c>
      <c r="AW513" s="13" t="s">
        <v>38</v>
      </c>
      <c r="AX513" s="13" t="s">
        <v>77</v>
      </c>
      <c r="AY513" s="157" t="s">
        <v>223</v>
      </c>
    </row>
    <row r="514" spans="2:65" s="13" customFormat="1" ht="11.25">
      <c r="B514" s="156"/>
      <c r="D514" s="143" t="s">
        <v>236</v>
      </c>
      <c r="E514" s="157" t="s">
        <v>21</v>
      </c>
      <c r="F514" s="158" t="s">
        <v>655</v>
      </c>
      <c r="H514" s="157" t="s">
        <v>21</v>
      </c>
      <c r="I514" s="159"/>
      <c r="L514" s="156"/>
      <c r="M514" s="160"/>
      <c r="T514" s="161"/>
      <c r="AT514" s="157" t="s">
        <v>236</v>
      </c>
      <c r="AU514" s="157" t="s">
        <v>87</v>
      </c>
      <c r="AV514" s="13" t="s">
        <v>85</v>
      </c>
      <c r="AW514" s="13" t="s">
        <v>38</v>
      </c>
      <c r="AX514" s="13" t="s">
        <v>77</v>
      </c>
      <c r="AY514" s="157" t="s">
        <v>223</v>
      </c>
    </row>
    <row r="515" spans="2:65" s="12" customFormat="1" ht="11.25">
      <c r="B515" s="149"/>
      <c r="D515" s="143" t="s">
        <v>236</v>
      </c>
      <c r="E515" s="150" t="s">
        <v>95</v>
      </c>
      <c r="F515" s="151" t="s">
        <v>710</v>
      </c>
      <c r="H515" s="152">
        <v>2.82</v>
      </c>
      <c r="I515" s="153"/>
      <c r="L515" s="149"/>
      <c r="M515" s="154"/>
      <c r="T515" s="155"/>
      <c r="AT515" s="150" t="s">
        <v>236</v>
      </c>
      <c r="AU515" s="150" t="s">
        <v>87</v>
      </c>
      <c r="AV515" s="12" t="s">
        <v>87</v>
      </c>
      <c r="AW515" s="12" t="s">
        <v>38</v>
      </c>
      <c r="AX515" s="12" t="s">
        <v>85</v>
      </c>
      <c r="AY515" s="150" t="s">
        <v>223</v>
      </c>
    </row>
    <row r="516" spans="2:65" s="1" customFormat="1" ht="16.5" customHeight="1">
      <c r="B516" s="33"/>
      <c r="C516" s="130" t="s">
        <v>711</v>
      </c>
      <c r="D516" s="130" t="s">
        <v>225</v>
      </c>
      <c r="E516" s="131" t="s">
        <v>712</v>
      </c>
      <c r="F516" s="132" t="s">
        <v>713</v>
      </c>
      <c r="G516" s="133" t="s">
        <v>93</v>
      </c>
      <c r="H516" s="134">
        <v>2677.8719999999998</v>
      </c>
      <c r="I516" s="135"/>
      <c r="J516" s="136">
        <f>ROUND(I516*H516,2)</f>
        <v>0</v>
      </c>
      <c r="K516" s="132" t="s">
        <v>229</v>
      </c>
      <c r="L516" s="33"/>
      <c r="M516" s="137" t="s">
        <v>21</v>
      </c>
      <c r="N516" s="138" t="s">
        <v>48</v>
      </c>
      <c r="P516" s="139">
        <f>O516*H516</f>
        <v>0</v>
      </c>
      <c r="Q516" s="139">
        <v>8.5999999999999998E-4</v>
      </c>
      <c r="R516" s="139">
        <f>Q516*H516</f>
        <v>2.3029699199999998</v>
      </c>
      <c r="S516" s="139">
        <v>0</v>
      </c>
      <c r="T516" s="140">
        <f>S516*H516</f>
        <v>0</v>
      </c>
      <c r="AR516" s="141" t="s">
        <v>230</v>
      </c>
      <c r="AT516" s="141" t="s">
        <v>225</v>
      </c>
      <c r="AU516" s="141" t="s">
        <v>87</v>
      </c>
      <c r="AY516" s="18" t="s">
        <v>223</v>
      </c>
      <c r="BE516" s="142">
        <f>IF(N516="základní",J516,0)</f>
        <v>0</v>
      </c>
      <c r="BF516" s="142">
        <f>IF(N516="snížená",J516,0)</f>
        <v>0</v>
      </c>
      <c r="BG516" s="142">
        <f>IF(N516="zákl. přenesená",J516,0)</f>
        <v>0</v>
      </c>
      <c r="BH516" s="142">
        <f>IF(N516="sníž. přenesená",J516,0)</f>
        <v>0</v>
      </c>
      <c r="BI516" s="142">
        <f>IF(N516="nulová",J516,0)</f>
        <v>0</v>
      </c>
      <c r="BJ516" s="18" t="s">
        <v>85</v>
      </c>
      <c r="BK516" s="142">
        <f>ROUND(I516*H516,2)</f>
        <v>0</v>
      </c>
      <c r="BL516" s="18" t="s">
        <v>230</v>
      </c>
      <c r="BM516" s="141" t="s">
        <v>714</v>
      </c>
    </row>
    <row r="517" spans="2:65" s="1" customFormat="1" ht="29.25">
      <c r="B517" s="33"/>
      <c r="D517" s="143" t="s">
        <v>232</v>
      </c>
      <c r="F517" s="144" t="s">
        <v>715</v>
      </c>
      <c r="I517" s="145"/>
      <c r="L517" s="33"/>
      <c r="M517" s="146"/>
      <c r="T517" s="54"/>
      <c r="AT517" s="18" t="s">
        <v>232</v>
      </c>
      <c r="AU517" s="18" t="s">
        <v>87</v>
      </c>
    </row>
    <row r="518" spans="2:65" s="1" customFormat="1" ht="11.25">
      <c r="B518" s="33"/>
      <c r="D518" s="147" t="s">
        <v>234</v>
      </c>
      <c r="F518" s="148" t="s">
        <v>716</v>
      </c>
      <c r="I518" s="145"/>
      <c r="L518" s="33"/>
      <c r="M518" s="146"/>
      <c r="T518" s="54"/>
      <c r="AT518" s="18" t="s">
        <v>234</v>
      </c>
      <c r="AU518" s="18" t="s">
        <v>87</v>
      </c>
    </row>
    <row r="519" spans="2:65" s="12" customFormat="1" ht="11.25">
      <c r="B519" s="149"/>
      <c r="D519" s="143" t="s">
        <v>236</v>
      </c>
      <c r="E519" s="150" t="s">
        <v>21</v>
      </c>
      <c r="F519" s="151" t="s">
        <v>99</v>
      </c>
      <c r="H519" s="152">
        <v>2677.8719999999998</v>
      </c>
      <c r="I519" s="153"/>
      <c r="L519" s="149"/>
      <c r="M519" s="154"/>
      <c r="T519" s="155"/>
      <c r="AT519" s="150" t="s">
        <v>236</v>
      </c>
      <c r="AU519" s="150" t="s">
        <v>87</v>
      </c>
      <c r="AV519" s="12" t="s">
        <v>87</v>
      </c>
      <c r="AW519" s="12" t="s">
        <v>38</v>
      </c>
      <c r="AX519" s="12" t="s">
        <v>85</v>
      </c>
      <c r="AY519" s="150" t="s">
        <v>223</v>
      </c>
    </row>
    <row r="520" spans="2:65" s="1" customFormat="1" ht="16.5" customHeight="1">
      <c r="B520" s="33"/>
      <c r="C520" s="130" t="s">
        <v>717</v>
      </c>
      <c r="D520" s="130" t="s">
        <v>225</v>
      </c>
      <c r="E520" s="131" t="s">
        <v>718</v>
      </c>
      <c r="F520" s="132" t="s">
        <v>719</v>
      </c>
      <c r="G520" s="133" t="s">
        <v>93</v>
      </c>
      <c r="H520" s="134">
        <v>2.82</v>
      </c>
      <c r="I520" s="135"/>
      <c r="J520" s="136">
        <f>ROUND(I520*H520,2)</f>
        <v>0</v>
      </c>
      <c r="K520" s="132" t="s">
        <v>229</v>
      </c>
      <c r="L520" s="33"/>
      <c r="M520" s="137" t="s">
        <v>21</v>
      </c>
      <c r="N520" s="138" t="s">
        <v>48</v>
      </c>
      <c r="P520" s="139">
        <f>O520*H520</f>
        <v>0</v>
      </c>
      <c r="Q520" s="139">
        <v>1.0200000000000001E-3</v>
      </c>
      <c r="R520" s="139">
        <f>Q520*H520</f>
        <v>2.8763999999999999E-3</v>
      </c>
      <c r="S520" s="139">
        <v>0</v>
      </c>
      <c r="T520" s="140">
        <f>S520*H520</f>
        <v>0</v>
      </c>
      <c r="AR520" s="141" t="s">
        <v>230</v>
      </c>
      <c r="AT520" s="141" t="s">
        <v>225</v>
      </c>
      <c r="AU520" s="141" t="s">
        <v>87</v>
      </c>
      <c r="AY520" s="18" t="s">
        <v>223</v>
      </c>
      <c r="BE520" s="142">
        <f>IF(N520="základní",J520,0)</f>
        <v>0</v>
      </c>
      <c r="BF520" s="142">
        <f>IF(N520="snížená",J520,0)</f>
        <v>0</v>
      </c>
      <c r="BG520" s="142">
        <f>IF(N520="zákl. přenesená",J520,0)</f>
        <v>0</v>
      </c>
      <c r="BH520" s="142">
        <f>IF(N520="sníž. přenesená",J520,0)</f>
        <v>0</v>
      </c>
      <c r="BI520" s="142">
        <f>IF(N520="nulová",J520,0)</f>
        <v>0</v>
      </c>
      <c r="BJ520" s="18" t="s">
        <v>85</v>
      </c>
      <c r="BK520" s="142">
        <f>ROUND(I520*H520,2)</f>
        <v>0</v>
      </c>
      <c r="BL520" s="18" t="s">
        <v>230</v>
      </c>
      <c r="BM520" s="141" t="s">
        <v>720</v>
      </c>
    </row>
    <row r="521" spans="2:65" s="1" customFormat="1" ht="29.25">
      <c r="B521" s="33"/>
      <c r="D521" s="143" t="s">
        <v>232</v>
      </c>
      <c r="F521" s="144" t="s">
        <v>721</v>
      </c>
      <c r="I521" s="145"/>
      <c r="L521" s="33"/>
      <c r="M521" s="146"/>
      <c r="T521" s="54"/>
      <c r="AT521" s="18" t="s">
        <v>232</v>
      </c>
      <c r="AU521" s="18" t="s">
        <v>87</v>
      </c>
    </row>
    <row r="522" spans="2:65" s="1" customFormat="1" ht="11.25">
      <c r="B522" s="33"/>
      <c r="D522" s="147" t="s">
        <v>234</v>
      </c>
      <c r="F522" s="148" t="s">
        <v>722</v>
      </c>
      <c r="I522" s="145"/>
      <c r="L522" s="33"/>
      <c r="M522" s="146"/>
      <c r="T522" s="54"/>
      <c r="AT522" s="18" t="s">
        <v>234</v>
      </c>
      <c r="AU522" s="18" t="s">
        <v>87</v>
      </c>
    </row>
    <row r="523" spans="2:65" s="12" customFormat="1" ht="11.25">
      <c r="B523" s="149"/>
      <c r="D523" s="143" t="s">
        <v>236</v>
      </c>
      <c r="E523" s="150" t="s">
        <v>21</v>
      </c>
      <c r="F523" s="151" t="s">
        <v>95</v>
      </c>
      <c r="H523" s="152">
        <v>2.82</v>
      </c>
      <c r="I523" s="153"/>
      <c r="L523" s="149"/>
      <c r="M523" s="154"/>
      <c r="T523" s="155"/>
      <c r="AT523" s="150" t="s">
        <v>236</v>
      </c>
      <c r="AU523" s="150" t="s">
        <v>87</v>
      </c>
      <c r="AV523" s="12" t="s">
        <v>87</v>
      </c>
      <c r="AW523" s="12" t="s">
        <v>38</v>
      </c>
      <c r="AX523" s="12" t="s">
        <v>85</v>
      </c>
      <c r="AY523" s="150" t="s">
        <v>223</v>
      </c>
    </row>
    <row r="524" spans="2:65" s="1" customFormat="1" ht="16.5" customHeight="1">
      <c r="B524" s="33"/>
      <c r="C524" s="130" t="s">
        <v>723</v>
      </c>
      <c r="D524" s="130" t="s">
        <v>225</v>
      </c>
      <c r="E524" s="131" t="s">
        <v>724</v>
      </c>
      <c r="F524" s="132" t="s">
        <v>725</v>
      </c>
      <c r="G524" s="133" t="s">
        <v>135</v>
      </c>
      <c r="H524" s="134">
        <v>44.636000000000003</v>
      </c>
      <c r="I524" s="135"/>
      <c r="J524" s="136">
        <f>ROUND(I524*H524,2)</f>
        <v>0</v>
      </c>
      <c r="K524" s="132" t="s">
        <v>229</v>
      </c>
      <c r="L524" s="33"/>
      <c r="M524" s="137" t="s">
        <v>21</v>
      </c>
      <c r="N524" s="138" t="s">
        <v>48</v>
      </c>
      <c r="P524" s="139">
        <f>O524*H524</f>
        <v>0</v>
      </c>
      <c r="Q524" s="139">
        <v>1.09528</v>
      </c>
      <c r="R524" s="139">
        <f>Q524*H524</f>
        <v>48.888918080000003</v>
      </c>
      <c r="S524" s="139">
        <v>0</v>
      </c>
      <c r="T524" s="140">
        <f>S524*H524</f>
        <v>0</v>
      </c>
      <c r="AR524" s="141" t="s">
        <v>230</v>
      </c>
      <c r="AT524" s="141" t="s">
        <v>225</v>
      </c>
      <c r="AU524" s="141" t="s">
        <v>87</v>
      </c>
      <c r="AY524" s="18" t="s">
        <v>223</v>
      </c>
      <c r="BE524" s="142">
        <f>IF(N524="základní",J524,0)</f>
        <v>0</v>
      </c>
      <c r="BF524" s="142">
        <f>IF(N524="snížená",J524,0)</f>
        <v>0</v>
      </c>
      <c r="BG524" s="142">
        <f>IF(N524="zákl. přenesená",J524,0)</f>
        <v>0</v>
      </c>
      <c r="BH524" s="142">
        <f>IF(N524="sníž. přenesená",J524,0)</f>
        <v>0</v>
      </c>
      <c r="BI524" s="142">
        <f>IF(N524="nulová",J524,0)</f>
        <v>0</v>
      </c>
      <c r="BJ524" s="18" t="s">
        <v>85</v>
      </c>
      <c r="BK524" s="142">
        <f>ROUND(I524*H524,2)</f>
        <v>0</v>
      </c>
      <c r="BL524" s="18" t="s">
        <v>230</v>
      </c>
      <c r="BM524" s="141" t="s">
        <v>726</v>
      </c>
    </row>
    <row r="525" spans="2:65" s="1" customFormat="1" ht="29.25">
      <c r="B525" s="33"/>
      <c r="D525" s="143" t="s">
        <v>232</v>
      </c>
      <c r="F525" s="144" t="s">
        <v>727</v>
      </c>
      <c r="I525" s="145"/>
      <c r="L525" s="33"/>
      <c r="M525" s="146"/>
      <c r="T525" s="54"/>
      <c r="AT525" s="18" t="s">
        <v>232</v>
      </c>
      <c r="AU525" s="18" t="s">
        <v>87</v>
      </c>
    </row>
    <row r="526" spans="2:65" s="1" customFormat="1" ht="11.25">
      <c r="B526" s="33"/>
      <c r="D526" s="147" t="s">
        <v>234</v>
      </c>
      <c r="F526" s="148" t="s">
        <v>728</v>
      </c>
      <c r="I526" s="145"/>
      <c r="L526" s="33"/>
      <c r="M526" s="146"/>
      <c r="T526" s="54"/>
      <c r="AT526" s="18" t="s">
        <v>234</v>
      </c>
      <c r="AU526" s="18" t="s">
        <v>87</v>
      </c>
    </row>
    <row r="527" spans="2:65" s="12" customFormat="1" ht="11.25">
      <c r="B527" s="149"/>
      <c r="D527" s="143" t="s">
        <v>236</v>
      </c>
      <c r="E527" s="150" t="s">
        <v>21</v>
      </c>
      <c r="F527" s="151" t="s">
        <v>729</v>
      </c>
      <c r="H527" s="152">
        <v>44.636000000000003</v>
      </c>
      <c r="I527" s="153"/>
      <c r="L527" s="149"/>
      <c r="M527" s="154"/>
      <c r="T527" s="155"/>
      <c r="AT527" s="150" t="s">
        <v>236</v>
      </c>
      <c r="AU527" s="150" t="s">
        <v>87</v>
      </c>
      <c r="AV527" s="12" t="s">
        <v>87</v>
      </c>
      <c r="AW527" s="12" t="s">
        <v>38</v>
      </c>
      <c r="AX527" s="12" t="s">
        <v>85</v>
      </c>
      <c r="AY527" s="150" t="s">
        <v>223</v>
      </c>
    </row>
    <row r="528" spans="2:65" s="1" customFormat="1" ht="16.5" customHeight="1">
      <c r="B528" s="33"/>
      <c r="C528" s="130" t="s">
        <v>730</v>
      </c>
      <c r="D528" s="130" t="s">
        <v>225</v>
      </c>
      <c r="E528" s="131" t="s">
        <v>731</v>
      </c>
      <c r="F528" s="132" t="s">
        <v>732</v>
      </c>
      <c r="G528" s="133" t="s">
        <v>135</v>
      </c>
      <c r="H528" s="134">
        <v>89.272000000000006</v>
      </c>
      <c r="I528" s="135"/>
      <c r="J528" s="136">
        <f>ROUND(I528*H528,2)</f>
        <v>0</v>
      </c>
      <c r="K528" s="132" t="s">
        <v>229</v>
      </c>
      <c r="L528" s="33"/>
      <c r="M528" s="137" t="s">
        <v>21</v>
      </c>
      <c r="N528" s="138" t="s">
        <v>48</v>
      </c>
      <c r="P528" s="139">
        <f>O528*H528</f>
        <v>0</v>
      </c>
      <c r="Q528" s="139">
        <v>1.0556000000000001</v>
      </c>
      <c r="R528" s="139">
        <f>Q528*H528</f>
        <v>94.235523200000017</v>
      </c>
      <c r="S528" s="139">
        <v>0</v>
      </c>
      <c r="T528" s="140">
        <f>S528*H528</f>
        <v>0</v>
      </c>
      <c r="AR528" s="141" t="s">
        <v>230</v>
      </c>
      <c r="AT528" s="141" t="s">
        <v>225</v>
      </c>
      <c r="AU528" s="141" t="s">
        <v>87</v>
      </c>
      <c r="AY528" s="18" t="s">
        <v>223</v>
      </c>
      <c r="BE528" s="142">
        <f>IF(N528="základní",J528,0)</f>
        <v>0</v>
      </c>
      <c r="BF528" s="142">
        <f>IF(N528="snížená",J528,0)</f>
        <v>0</v>
      </c>
      <c r="BG528" s="142">
        <f>IF(N528="zákl. přenesená",J528,0)</f>
        <v>0</v>
      </c>
      <c r="BH528" s="142">
        <f>IF(N528="sníž. přenesená",J528,0)</f>
        <v>0</v>
      </c>
      <c r="BI528" s="142">
        <f>IF(N528="nulová",J528,0)</f>
        <v>0</v>
      </c>
      <c r="BJ528" s="18" t="s">
        <v>85</v>
      </c>
      <c r="BK528" s="142">
        <f>ROUND(I528*H528,2)</f>
        <v>0</v>
      </c>
      <c r="BL528" s="18" t="s">
        <v>230</v>
      </c>
      <c r="BM528" s="141" t="s">
        <v>733</v>
      </c>
    </row>
    <row r="529" spans="2:65" s="1" customFormat="1" ht="29.25">
      <c r="B529" s="33"/>
      <c r="D529" s="143" t="s">
        <v>232</v>
      </c>
      <c r="F529" s="144" t="s">
        <v>734</v>
      </c>
      <c r="I529" s="145"/>
      <c r="L529" s="33"/>
      <c r="M529" s="146"/>
      <c r="T529" s="54"/>
      <c r="AT529" s="18" t="s">
        <v>232</v>
      </c>
      <c r="AU529" s="18" t="s">
        <v>87</v>
      </c>
    </row>
    <row r="530" spans="2:65" s="1" customFormat="1" ht="11.25">
      <c r="B530" s="33"/>
      <c r="D530" s="147" t="s">
        <v>234</v>
      </c>
      <c r="F530" s="148" t="s">
        <v>735</v>
      </c>
      <c r="I530" s="145"/>
      <c r="L530" s="33"/>
      <c r="M530" s="146"/>
      <c r="T530" s="54"/>
      <c r="AT530" s="18" t="s">
        <v>234</v>
      </c>
      <c r="AU530" s="18" t="s">
        <v>87</v>
      </c>
    </row>
    <row r="531" spans="2:65" s="12" customFormat="1" ht="11.25">
      <c r="B531" s="149"/>
      <c r="D531" s="143" t="s">
        <v>236</v>
      </c>
      <c r="E531" s="150" t="s">
        <v>21</v>
      </c>
      <c r="F531" s="151" t="s">
        <v>736</v>
      </c>
      <c r="H531" s="152">
        <v>89.272000000000006</v>
      </c>
      <c r="I531" s="153"/>
      <c r="L531" s="149"/>
      <c r="M531" s="154"/>
      <c r="T531" s="155"/>
      <c r="AT531" s="150" t="s">
        <v>236</v>
      </c>
      <c r="AU531" s="150" t="s">
        <v>87</v>
      </c>
      <c r="AV531" s="12" t="s">
        <v>87</v>
      </c>
      <c r="AW531" s="12" t="s">
        <v>38</v>
      </c>
      <c r="AX531" s="12" t="s">
        <v>85</v>
      </c>
      <c r="AY531" s="150" t="s">
        <v>223</v>
      </c>
    </row>
    <row r="532" spans="2:65" s="11" customFormat="1" ht="22.9" customHeight="1">
      <c r="B532" s="118"/>
      <c r="D532" s="119" t="s">
        <v>76</v>
      </c>
      <c r="E532" s="128" t="s">
        <v>230</v>
      </c>
      <c r="F532" s="128" t="s">
        <v>737</v>
      </c>
      <c r="I532" s="121"/>
      <c r="J532" s="129">
        <f>BK532</f>
        <v>0</v>
      </c>
      <c r="L532" s="118"/>
      <c r="M532" s="123"/>
      <c r="P532" s="124">
        <f>SUM(P533:P564)</f>
        <v>0</v>
      </c>
      <c r="R532" s="124">
        <f>SUM(R533:R564)</f>
        <v>461.88183999999995</v>
      </c>
      <c r="T532" s="125">
        <f>SUM(T533:T564)</f>
        <v>0</v>
      </c>
      <c r="AR532" s="119" t="s">
        <v>85</v>
      </c>
      <c r="AT532" s="126" t="s">
        <v>76</v>
      </c>
      <c r="AU532" s="126" t="s">
        <v>85</v>
      </c>
      <c r="AY532" s="119" t="s">
        <v>223</v>
      </c>
      <c r="BK532" s="127">
        <f>SUM(BK533:BK564)</f>
        <v>0</v>
      </c>
    </row>
    <row r="533" spans="2:65" s="1" customFormat="1" ht="16.5" customHeight="1">
      <c r="B533" s="33"/>
      <c r="C533" s="130" t="s">
        <v>190</v>
      </c>
      <c r="D533" s="130" t="s">
        <v>225</v>
      </c>
      <c r="E533" s="131" t="s">
        <v>738</v>
      </c>
      <c r="F533" s="132" t="s">
        <v>739</v>
      </c>
      <c r="G533" s="133" t="s">
        <v>93</v>
      </c>
      <c r="H533" s="134">
        <v>882.07899999999995</v>
      </c>
      <c r="I533" s="135"/>
      <c r="J533" s="136">
        <f>ROUND(I533*H533,2)</f>
        <v>0</v>
      </c>
      <c r="K533" s="132" t="s">
        <v>229</v>
      </c>
      <c r="L533" s="33"/>
      <c r="M533" s="137" t="s">
        <v>21</v>
      </c>
      <c r="N533" s="138" t="s">
        <v>48</v>
      </c>
      <c r="P533" s="139">
        <f>O533*H533</f>
        <v>0</v>
      </c>
      <c r="Q533" s="139">
        <v>0</v>
      </c>
      <c r="R533" s="139">
        <f>Q533*H533</f>
        <v>0</v>
      </c>
      <c r="S533" s="139">
        <v>0</v>
      </c>
      <c r="T533" s="140">
        <f>S533*H533</f>
        <v>0</v>
      </c>
      <c r="AR533" s="141" t="s">
        <v>230</v>
      </c>
      <c r="AT533" s="141" t="s">
        <v>225</v>
      </c>
      <c r="AU533" s="141" t="s">
        <v>87</v>
      </c>
      <c r="AY533" s="18" t="s">
        <v>223</v>
      </c>
      <c r="BE533" s="142">
        <f>IF(N533="základní",J533,0)</f>
        <v>0</v>
      </c>
      <c r="BF533" s="142">
        <f>IF(N533="snížená",J533,0)</f>
        <v>0</v>
      </c>
      <c r="BG533" s="142">
        <f>IF(N533="zákl. přenesená",J533,0)</f>
        <v>0</v>
      </c>
      <c r="BH533" s="142">
        <f>IF(N533="sníž. přenesená",J533,0)</f>
        <v>0</v>
      </c>
      <c r="BI533" s="142">
        <f>IF(N533="nulová",J533,0)</f>
        <v>0</v>
      </c>
      <c r="BJ533" s="18" t="s">
        <v>85</v>
      </c>
      <c r="BK533" s="142">
        <f>ROUND(I533*H533,2)</f>
        <v>0</v>
      </c>
      <c r="BL533" s="18" t="s">
        <v>230</v>
      </c>
      <c r="BM533" s="141" t="s">
        <v>740</v>
      </c>
    </row>
    <row r="534" spans="2:65" s="1" customFormat="1" ht="11.25">
      <c r="B534" s="33"/>
      <c r="D534" s="143" t="s">
        <v>232</v>
      </c>
      <c r="F534" s="144" t="s">
        <v>741</v>
      </c>
      <c r="I534" s="145"/>
      <c r="L534" s="33"/>
      <c r="M534" s="146"/>
      <c r="T534" s="54"/>
      <c r="AT534" s="18" t="s">
        <v>232</v>
      </c>
      <c r="AU534" s="18" t="s">
        <v>87</v>
      </c>
    </row>
    <row r="535" spans="2:65" s="1" customFormat="1" ht="11.25">
      <c r="B535" s="33"/>
      <c r="D535" s="147" t="s">
        <v>234</v>
      </c>
      <c r="F535" s="148" t="s">
        <v>742</v>
      </c>
      <c r="I535" s="145"/>
      <c r="L535" s="33"/>
      <c r="M535" s="146"/>
      <c r="T535" s="54"/>
      <c r="AT535" s="18" t="s">
        <v>234</v>
      </c>
      <c r="AU535" s="18" t="s">
        <v>87</v>
      </c>
    </row>
    <row r="536" spans="2:65" s="1" customFormat="1" ht="19.5">
      <c r="B536" s="33"/>
      <c r="D536" s="143" t="s">
        <v>261</v>
      </c>
      <c r="F536" s="169" t="s">
        <v>743</v>
      </c>
      <c r="I536" s="145"/>
      <c r="L536" s="33"/>
      <c r="M536" s="146"/>
      <c r="T536" s="54"/>
      <c r="AT536" s="18" t="s">
        <v>261</v>
      </c>
      <c r="AU536" s="18" t="s">
        <v>87</v>
      </c>
    </row>
    <row r="537" spans="2:65" s="13" customFormat="1" ht="11.25">
      <c r="B537" s="156"/>
      <c r="D537" s="143" t="s">
        <v>236</v>
      </c>
      <c r="E537" s="157" t="s">
        <v>21</v>
      </c>
      <c r="F537" s="158" t="s">
        <v>744</v>
      </c>
      <c r="H537" s="157" t="s">
        <v>21</v>
      </c>
      <c r="I537" s="159"/>
      <c r="L537" s="156"/>
      <c r="M537" s="160"/>
      <c r="T537" s="161"/>
      <c r="AT537" s="157" t="s">
        <v>236</v>
      </c>
      <c r="AU537" s="157" t="s">
        <v>87</v>
      </c>
      <c r="AV537" s="13" t="s">
        <v>85</v>
      </c>
      <c r="AW537" s="13" t="s">
        <v>38</v>
      </c>
      <c r="AX537" s="13" t="s">
        <v>77</v>
      </c>
      <c r="AY537" s="157" t="s">
        <v>223</v>
      </c>
    </row>
    <row r="538" spans="2:65" s="13" customFormat="1" ht="11.25">
      <c r="B538" s="156"/>
      <c r="D538" s="143" t="s">
        <v>236</v>
      </c>
      <c r="E538" s="157" t="s">
        <v>21</v>
      </c>
      <c r="F538" s="158" t="s">
        <v>599</v>
      </c>
      <c r="H538" s="157" t="s">
        <v>21</v>
      </c>
      <c r="I538" s="159"/>
      <c r="L538" s="156"/>
      <c r="M538" s="160"/>
      <c r="T538" s="161"/>
      <c r="AT538" s="157" t="s">
        <v>236</v>
      </c>
      <c r="AU538" s="157" t="s">
        <v>87</v>
      </c>
      <c r="AV538" s="13" t="s">
        <v>85</v>
      </c>
      <c r="AW538" s="13" t="s">
        <v>38</v>
      </c>
      <c r="AX538" s="13" t="s">
        <v>77</v>
      </c>
      <c r="AY538" s="157" t="s">
        <v>223</v>
      </c>
    </row>
    <row r="539" spans="2:65" s="13" customFormat="1" ht="11.25">
      <c r="B539" s="156"/>
      <c r="D539" s="143" t="s">
        <v>236</v>
      </c>
      <c r="E539" s="157" t="s">
        <v>21</v>
      </c>
      <c r="F539" s="158" t="s">
        <v>652</v>
      </c>
      <c r="H539" s="157" t="s">
        <v>21</v>
      </c>
      <c r="I539" s="159"/>
      <c r="L539" s="156"/>
      <c r="M539" s="160"/>
      <c r="T539" s="161"/>
      <c r="AT539" s="157" t="s">
        <v>236</v>
      </c>
      <c r="AU539" s="157" t="s">
        <v>87</v>
      </c>
      <c r="AV539" s="13" t="s">
        <v>85</v>
      </c>
      <c r="AW539" s="13" t="s">
        <v>38</v>
      </c>
      <c r="AX539" s="13" t="s">
        <v>77</v>
      </c>
      <c r="AY539" s="157" t="s">
        <v>223</v>
      </c>
    </row>
    <row r="540" spans="2:65" s="12" customFormat="1" ht="22.5">
      <c r="B540" s="149"/>
      <c r="D540" s="143" t="s">
        <v>236</v>
      </c>
      <c r="E540" s="150" t="s">
        <v>21</v>
      </c>
      <c r="F540" s="151" t="s">
        <v>745</v>
      </c>
      <c r="H540" s="152">
        <v>482.6</v>
      </c>
      <c r="I540" s="153"/>
      <c r="L540" s="149"/>
      <c r="M540" s="154"/>
      <c r="T540" s="155"/>
      <c r="AT540" s="150" t="s">
        <v>236</v>
      </c>
      <c r="AU540" s="150" t="s">
        <v>87</v>
      </c>
      <c r="AV540" s="12" t="s">
        <v>87</v>
      </c>
      <c r="AW540" s="12" t="s">
        <v>38</v>
      </c>
      <c r="AX540" s="12" t="s">
        <v>77</v>
      </c>
      <c r="AY540" s="150" t="s">
        <v>223</v>
      </c>
    </row>
    <row r="541" spans="2:65" s="12" customFormat="1" ht="11.25">
      <c r="B541" s="149"/>
      <c r="D541" s="143" t="s">
        <v>236</v>
      </c>
      <c r="E541" s="150" t="s">
        <v>21</v>
      </c>
      <c r="F541" s="151" t="s">
        <v>746</v>
      </c>
      <c r="H541" s="152">
        <v>99.989000000000004</v>
      </c>
      <c r="I541" s="153"/>
      <c r="L541" s="149"/>
      <c r="M541" s="154"/>
      <c r="T541" s="155"/>
      <c r="AT541" s="150" t="s">
        <v>236</v>
      </c>
      <c r="AU541" s="150" t="s">
        <v>87</v>
      </c>
      <c r="AV541" s="12" t="s">
        <v>87</v>
      </c>
      <c r="AW541" s="12" t="s">
        <v>38</v>
      </c>
      <c r="AX541" s="12" t="s">
        <v>77</v>
      </c>
      <c r="AY541" s="150" t="s">
        <v>223</v>
      </c>
    </row>
    <row r="542" spans="2:65" s="12" customFormat="1" ht="11.25">
      <c r="B542" s="149"/>
      <c r="D542" s="143" t="s">
        <v>236</v>
      </c>
      <c r="E542" s="150" t="s">
        <v>21</v>
      </c>
      <c r="F542" s="151" t="s">
        <v>747</v>
      </c>
      <c r="H542" s="152">
        <v>75.599999999999994</v>
      </c>
      <c r="I542" s="153"/>
      <c r="L542" s="149"/>
      <c r="M542" s="154"/>
      <c r="T542" s="155"/>
      <c r="AT542" s="150" t="s">
        <v>236</v>
      </c>
      <c r="AU542" s="150" t="s">
        <v>87</v>
      </c>
      <c r="AV542" s="12" t="s">
        <v>87</v>
      </c>
      <c r="AW542" s="12" t="s">
        <v>38</v>
      </c>
      <c r="AX542" s="12" t="s">
        <v>77</v>
      </c>
      <c r="AY542" s="150" t="s">
        <v>223</v>
      </c>
    </row>
    <row r="543" spans="2:65" s="12" customFormat="1" ht="11.25">
      <c r="B543" s="149"/>
      <c r="D543" s="143" t="s">
        <v>236</v>
      </c>
      <c r="E543" s="150" t="s">
        <v>21</v>
      </c>
      <c r="F543" s="151" t="s">
        <v>748</v>
      </c>
      <c r="H543" s="152">
        <v>138.93600000000001</v>
      </c>
      <c r="I543" s="153"/>
      <c r="L543" s="149"/>
      <c r="M543" s="154"/>
      <c r="T543" s="155"/>
      <c r="AT543" s="150" t="s">
        <v>236</v>
      </c>
      <c r="AU543" s="150" t="s">
        <v>87</v>
      </c>
      <c r="AV543" s="12" t="s">
        <v>87</v>
      </c>
      <c r="AW543" s="12" t="s">
        <v>38</v>
      </c>
      <c r="AX543" s="12" t="s">
        <v>77</v>
      </c>
      <c r="AY543" s="150" t="s">
        <v>223</v>
      </c>
    </row>
    <row r="544" spans="2:65" s="13" customFormat="1" ht="11.25">
      <c r="B544" s="156"/>
      <c r="D544" s="143" t="s">
        <v>236</v>
      </c>
      <c r="E544" s="157" t="s">
        <v>21</v>
      </c>
      <c r="F544" s="158" t="s">
        <v>655</v>
      </c>
      <c r="H544" s="157" t="s">
        <v>21</v>
      </c>
      <c r="I544" s="159"/>
      <c r="L544" s="156"/>
      <c r="M544" s="160"/>
      <c r="T544" s="161"/>
      <c r="AT544" s="157" t="s">
        <v>236</v>
      </c>
      <c r="AU544" s="157" t="s">
        <v>87</v>
      </c>
      <c r="AV544" s="13" t="s">
        <v>85</v>
      </c>
      <c r="AW544" s="13" t="s">
        <v>38</v>
      </c>
      <c r="AX544" s="13" t="s">
        <v>77</v>
      </c>
      <c r="AY544" s="157" t="s">
        <v>223</v>
      </c>
    </row>
    <row r="545" spans="2:65" s="12" customFormat="1" ht="11.25">
      <c r="B545" s="149"/>
      <c r="D545" s="143" t="s">
        <v>236</v>
      </c>
      <c r="E545" s="150" t="s">
        <v>21</v>
      </c>
      <c r="F545" s="151" t="s">
        <v>749</v>
      </c>
      <c r="H545" s="152">
        <v>25.29</v>
      </c>
      <c r="I545" s="153"/>
      <c r="L545" s="149"/>
      <c r="M545" s="154"/>
      <c r="T545" s="155"/>
      <c r="AT545" s="150" t="s">
        <v>236</v>
      </c>
      <c r="AU545" s="150" t="s">
        <v>87</v>
      </c>
      <c r="AV545" s="12" t="s">
        <v>87</v>
      </c>
      <c r="AW545" s="12" t="s">
        <v>38</v>
      </c>
      <c r="AX545" s="12" t="s">
        <v>77</v>
      </c>
      <c r="AY545" s="150" t="s">
        <v>223</v>
      </c>
    </row>
    <row r="546" spans="2:65" s="13" customFormat="1" ht="11.25">
      <c r="B546" s="156"/>
      <c r="D546" s="143" t="s">
        <v>236</v>
      </c>
      <c r="E546" s="157" t="s">
        <v>21</v>
      </c>
      <c r="F546" s="158" t="s">
        <v>658</v>
      </c>
      <c r="H546" s="157" t="s">
        <v>21</v>
      </c>
      <c r="I546" s="159"/>
      <c r="L546" s="156"/>
      <c r="M546" s="160"/>
      <c r="T546" s="161"/>
      <c r="AT546" s="157" t="s">
        <v>236</v>
      </c>
      <c r="AU546" s="157" t="s">
        <v>87</v>
      </c>
      <c r="AV546" s="13" t="s">
        <v>85</v>
      </c>
      <c r="AW546" s="13" t="s">
        <v>38</v>
      </c>
      <c r="AX546" s="13" t="s">
        <v>77</v>
      </c>
      <c r="AY546" s="157" t="s">
        <v>223</v>
      </c>
    </row>
    <row r="547" spans="2:65" s="12" customFormat="1" ht="11.25">
      <c r="B547" s="149"/>
      <c r="D547" s="143" t="s">
        <v>236</v>
      </c>
      <c r="E547" s="150" t="s">
        <v>21</v>
      </c>
      <c r="F547" s="151" t="s">
        <v>750</v>
      </c>
      <c r="H547" s="152">
        <v>24.35</v>
      </c>
      <c r="I547" s="153"/>
      <c r="L547" s="149"/>
      <c r="M547" s="154"/>
      <c r="T547" s="155"/>
      <c r="AT547" s="150" t="s">
        <v>236</v>
      </c>
      <c r="AU547" s="150" t="s">
        <v>87</v>
      </c>
      <c r="AV547" s="12" t="s">
        <v>87</v>
      </c>
      <c r="AW547" s="12" t="s">
        <v>38</v>
      </c>
      <c r="AX547" s="12" t="s">
        <v>77</v>
      </c>
      <c r="AY547" s="150" t="s">
        <v>223</v>
      </c>
    </row>
    <row r="548" spans="2:65" s="12" customFormat="1" ht="11.25">
      <c r="B548" s="149"/>
      <c r="D548" s="143" t="s">
        <v>236</v>
      </c>
      <c r="E548" s="150" t="s">
        <v>21</v>
      </c>
      <c r="F548" s="151" t="s">
        <v>751</v>
      </c>
      <c r="H548" s="152">
        <v>7.1539999999999999</v>
      </c>
      <c r="I548" s="153"/>
      <c r="L548" s="149"/>
      <c r="M548" s="154"/>
      <c r="T548" s="155"/>
      <c r="AT548" s="150" t="s">
        <v>236</v>
      </c>
      <c r="AU548" s="150" t="s">
        <v>87</v>
      </c>
      <c r="AV548" s="12" t="s">
        <v>87</v>
      </c>
      <c r="AW548" s="12" t="s">
        <v>38</v>
      </c>
      <c r="AX548" s="12" t="s">
        <v>77</v>
      </c>
      <c r="AY548" s="150" t="s">
        <v>223</v>
      </c>
    </row>
    <row r="549" spans="2:65" s="13" customFormat="1" ht="11.25">
      <c r="B549" s="156"/>
      <c r="D549" s="143" t="s">
        <v>236</v>
      </c>
      <c r="E549" s="157" t="s">
        <v>21</v>
      </c>
      <c r="F549" s="158" t="s">
        <v>752</v>
      </c>
      <c r="H549" s="157" t="s">
        <v>21</v>
      </c>
      <c r="I549" s="159"/>
      <c r="L549" s="156"/>
      <c r="M549" s="160"/>
      <c r="T549" s="161"/>
      <c r="AT549" s="157" t="s">
        <v>236</v>
      </c>
      <c r="AU549" s="157" t="s">
        <v>87</v>
      </c>
      <c r="AV549" s="13" t="s">
        <v>85</v>
      </c>
      <c r="AW549" s="13" t="s">
        <v>38</v>
      </c>
      <c r="AX549" s="13" t="s">
        <v>77</v>
      </c>
      <c r="AY549" s="157" t="s">
        <v>223</v>
      </c>
    </row>
    <row r="550" spans="2:65" s="12" customFormat="1" ht="11.25">
      <c r="B550" s="149"/>
      <c r="D550" s="143" t="s">
        <v>236</v>
      </c>
      <c r="E550" s="150" t="s">
        <v>21</v>
      </c>
      <c r="F550" s="151" t="s">
        <v>753</v>
      </c>
      <c r="H550" s="152">
        <v>28.16</v>
      </c>
      <c r="I550" s="153"/>
      <c r="L550" s="149"/>
      <c r="M550" s="154"/>
      <c r="T550" s="155"/>
      <c r="AT550" s="150" t="s">
        <v>236</v>
      </c>
      <c r="AU550" s="150" t="s">
        <v>87</v>
      </c>
      <c r="AV550" s="12" t="s">
        <v>87</v>
      </c>
      <c r="AW550" s="12" t="s">
        <v>38</v>
      </c>
      <c r="AX550" s="12" t="s">
        <v>77</v>
      </c>
      <c r="AY550" s="150" t="s">
        <v>223</v>
      </c>
    </row>
    <row r="551" spans="2:65" s="14" customFormat="1" ht="11.25">
      <c r="B551" s="162"/>
      <c r="D551" s="143" t="s">
        <v>236</v>
      </c>
      <c r="E551" s="163" t="s">
        <v>21</v>
      </c>
      <c r="F551" s="164" t="s">
        <v>255</v>
      </c>
      <c r="H551" s="165">
        <v>882.07899999999995</v>
      </c>
      <c r="I551" s="166"/>
      <c r="L551" s="162"/>
      <c r="M551" s="167"/>
      <c r="T551" s="168"/>
      <c r="AT551" s="163" t="s">
        <v>236</v>
      </c>
      <c r="AU551" s="163" t="s">
        <v>87</v>
      </c>
      <c r="AV551" s="14" t="s">
        <v>230</v>
      </c>
      <c r="AW551" s="14" t="s">
        <v>38</v>
      </c>
      <c r="AX551" s="14" t="s">
        <v>85</v>
      </c>
      <c r="AY551" s="163" t="s">
        <v>223</v>
      </c>
    </row>
    <row r="552" spans="2:65" s="1" customFormat="1" ht="21.75" customHeight="1">
      <c r="B552" s="33"/>
      <c r="C552" s="130" t="s">
        <v>754</v>
      </c>
      <c r="D552" s="130" t="s">
        <v>225</v>
      </c>
      <c r="E552" s="131" t="s">
        <v>755</v>
      </c>
      <c r="F552" s="132" t="s">
        <v>756</v>
      </c>
      <c r="G552" s="133" t="s">
        <v>103</v>
      </c>
      <c r="H552" s="134">
        <v>121.8</v>
      </c>
      <c r="I552" s="135"/>
      <c r="J552" s="136">
        <f>ROUND(I552*H552,2)</f>
        <v>0</v>
      </c>
      <c r="K552" s="132" t="s">
        <v>229</v>
      </c>
      <c r="L552" s="33"/>
      <c r="M552" s="137" t="s">
        <v>21</v>
      </c>
      <c r="N552" s="138" t="s">
        <v>48</v>
      </c>
      <c r="P552" s="139">
        <f>O552*H552</f>
        <v>0</v>
      </c>
      <c r="Q552" s="139">
        <v>1.89</v>
      </c>
      <c r="R552" s="139">
        <f>Q552*H552</f>
        <v>230.20199999999997</v>
      </c>
      <c r="S552" s="139">
        <v>0</v>
      </c>
      <c r="T552" s="140">
        <f>S552*H552</f>
        <v>0</v>
      </c>
      <c r="AR552" s="141" t="s">
        <v>230</v>
      </c>
      <c r="AT552" s="141" t="s">
        <v>225</v>
      </c>
      <c r="AU552" s="141" t="s">
        <v>87</v>
      </c>
      <c r="AY552" s="18" t="s">
        <v>223</v>
      </c>
      <c r="BE552" s="142">
        <f>IF(N552="základní",J552,0)</f>
        <v>0</v>
      </c>
      <c r="BF552" s="142">
        <f>IF(N552="snížená",J552,0)</f>
        <v>0</v>
      </c>
      <c r="BG552" s="142">
        <f>IF(N552="zákl. přenesená",J552,0)</f>
        <v>0</v>
      </c>
      <c r="BH552" s="142">
        <f>IF(N552="sníž. přenesená",J552,0)</f>
        <v>0</v>
      </c>
      <c r="BI552" s="142">
        <f>IF(N552="nulová",J552,0)</f>
        <v>0</v>
      </c>
      <c r="BJ552" s="18" t="s">
        <v>85</v>
      </c>
      <c r="BK552" s="142">
        <f>ROUND(I552*H552,2)</f>
        <v>0</v>
      </c>
      <c r="BL552" s="18" t="s">
        <v>230</v>
      </c>
      <c r="BM552" s="141" t="s">
        <v>757</v>
      </c>
    </row>
    <row r="553" spans="2:65" s="1" customFormat="1" ht="11.25">
      <c r="B553" s="33"/>
      <c r="D553" s="143" t="s">
        <v>232</v>
      </c>
      <c r="F553" s="144" t="s">
        <v>758</v>
      </c>
      <c r="I553" s="145"/>
      <c r="L553" s="33"/>
      <c r="M553" s="146"/>
      <c r="T553" s="54"/>
      <c r="AT553" s="18" t="s">
        <v>232</v>
      </c>
      <c r="AU553" s="18" t="s">
        <v>87</v>
      </c>
    </row>
    <row r="554" spans="2:65" s="1" customFormat="1" ht="11.25">
      <c r="B554" s="33"/>
      <c r="D554" s="147" t="s">
        <v>234</v>
      </c>
      <c r="F554" s="148" t="s">
        <v>759</v>
      </c>
      <c r="I554" s="145"/>
      <c r="L554" s="33"/>
      <c r="M554" s="146"/>
      <c r="T554" s="54"/>
      <c r="AT554" s="18" t="s">
        <v>234</v>
      </c>
      <c r="AU554" s="18" t="s">
        <v>87</v>
      </c>
    </row>
    <row r="555" spans="2:65" s="13" customFormat="1" ht="11.25">
      <c r="B555" s="156"/>
      <c r="D555" s="143" t="s">
        <v>236</v>
      </c>
      <c r="E555" s="157" t="s">
        <v>21</v>
      </c>
      <c r="F555" s="158" t="s">
        <v>599</v>
      </c>
      <c r="H555" s="157" t="s">
        <v>21</v>
      </c>
      <c r="I555" s="159"/>
      <c r="L555" s="156"/>
      <c r="M555" s="160"/>
      <c r="T555" s="161"/>
      <c r="AT555" s="157" t="s">
        <v>236</v>
      </c>
      <c r="AU555" s="157" t="s">
        <v>87</v>
      </c>
      <c r="AV555" s="13" t="s">
        <v>85</v>
      </c>
      <c r="AW555" s="13" t="s">
        <v>38</v>
      </c>
      <c r="AX555" s="13" t="s">
        <v>77</v>
      </c>
      <c r="AY555" s="157" t="s">
        <v>223</v>
      </c>
    </row>
    <row r="556" spans="2:65" s="13" customFormat="1" ht="11.25">
      <c r="B556" s="156"/>
      <c r="D556" s="143" t="s">
        <v>236</v>
      </c>
      <c r="E556" s="157" t="s">
        <v>21</v>
      </c>
      <c r="F556" s="158" t="s">
        <v>760</v>
      </c>
      <c r="H556" s="157" t="s">
        <v>21</v>
      </c>
      <c r="I556" s="159"/>
      <c r="L556" s="156"/>
      <c r="M556" s="160"/>
      <c r="T556" s="161"/>
      <c r="AT556" s="157" t="s">
        <v>236</v>
      </c>
      <c r="AU556" s="157" t="s">
        <v>87</v>
      </c>
      <c r="AV556" s="13" t="s">
        <v>85</v>
      </c>
      <c r="AW556" s="13" t="s">
        <v>38</v>
      </c>
      <c r="AX556" s="13" t="s">
        <v>77</v>
      </c>
      <c r="AY556" s="157" t="s">
        <v>223</v>
      </c>
    </row>
    <row r="557" spans="2:65" s="12" customFormat="1" ht="11.25">
      <c r="B557" s="149"/>
      <c r="D557" s="143" t="s">
        <v>236</v>
      </c>
      <c r="E557" s="150" t="s">
        <v>21</v>
      </c>
      <c r="F557" s="151" t="s">
        <v>761</v>
      </c>
      <c r="H557" s="152">
        <v>121.8</v>
      </c>
      <c r="I557" s="153"/>
      <c r="L557" s="149"/>
      <c r="M557" s="154"/>
      <c r="T557" s="155"/>
      <c r="AT557" s="150" t="s">
        <v>236</v>
      </c>
      <c r="AU557" s="150" t="s">
        <v>87</v>
      </c>
      <c r="AV557" s="12" t="s">
        <v>87</v>
      </c>
      <c r="AW557" s="12" t="s">
        <v>38</v>
      </c>
      <c r="AX557" s="12" t="s">
        <v>85</v>
      </c>
      <c r="AY557" s="150" t="s">
        <v>223</v>
      </c>
    </row>
    <row r="558" spans="2:65" s="1" customFormat="1" ht="16.5" customHeight="1">
      <c r="B558" s="33"/>
      <c r="C558" s="130" t="s">
        <v>762</v>
      </c>
      <c r="D558" s="130" t="s">
        <v>225</v>
      </c>
      <c r="E558" s="131" t="s">
        <v>763</v>
      </c>
      <c r="F558" s="132" t="s">
        <v>764</v>
      </c>
      <c r="G558" s="133" t="s">
        <v>103</v>
      </c>
      <c r="H558" s="134">
        <v>99.861999999999995</v>
      </c>
      <c r="I558" s="135"/>
      <c r="J558" s="136">
        <f>ROUND(I558*H558,2)</f>
        <v>0</v>
      </c>
      <c r="K558" s="132" t="s">
        <v>229</v>
      </c>
      <c r="L558" s="33"/>
      <c r="M558" s="137" t="s">
        <v>21</v>
      </c>
      <c r="N558" s="138" t="s">
        <v>48</v>
      </c>
      <c r="P558" s="139">
        <f>O558*H558</f>
        <v>0</v>
      </c>
      <c r="Q558" s="139">
        <v>2.3199999999999998</v>
      </c>
      <c r="R558" s="139">
        <f>Q558*H558</f>
        <v>231.67983999999998</v>
      </c>
      <c r="S558" s="139">
        <v>0</v>
      </c>
      <c r="T558" s="140">
        <f>S558*H558</f>
        <v>0</v>
      </c>
      <c r="AR558" s="141" t="s">
        <v>230</v>
      </c>
      <c r="AT558" s="141" t="s">
        <v>225</v>
      </c>
      <c r="AU558" s="141" t="s">
        <v>87</v>
      </c>
      <c r="AY558" s="18" t="s">
        <v>223</v>
      </c>
      <c r="BE558" s="142">
        <f>IF(N558="základní",J558,0)</f>
        <v>0</v>
      </c>
      <c r="BF558" s="142">
        <f>IF(N558="snížená",J558,0)</f>
        <v>0</v>
      </c>
      <c r="BG558" s="142">
        <f>IF(N558="zákl. přenesená",J558,0)</f>
        <v>0</v>
      </c>
      <c r="BH558" s="142">
        <f>IF(N558="sníž. přenesená",J558,0)</f>
        <v>0</v>
      </c>
      <c r="BI558" s="142">
        <f>IF(N558="nulová",J558,0)</f>
        <v>0</v>
      </c>
      <c r="BJ558" s="18" t="s">
        <v>85</v>
      </c>
      <c r="BK558" s="142">
        <f>ROUND(I558*H558,2)</f>
        <v>0</v>
      </c>
      <c r="BL558" s="18" t="s">
        <v>230</v>
      </c>
      <c r="BM558" s="141" t="s">
        <v>765</v>
      </c>
    </row>
    <row r="559" spans="2:65" s="1" customFormat="1" ht="11.25">
      <c r="B559" s="33"/>
      <c r="D559" s="143" t="s">
        <v>232</v>
      </c>
      <c r="F559" s="144" t="s">
        <v>766</v>
      </c>
      <c r="I559" s="145"/>
      <c r="L559" s="33"/>
      <c r="M559" s="146"/>
      <c r="T559" s="54"/>
      <c r="AT559" s="18" t="s">
        <v>232</v>
      </c>
      <c r="AU559" s="18" t="s">
        <v>87</v>
      </c>
    </row>
    <row r="560" spans="2:65" s="1" customFormat="1" ht="11.25">
      <c r="B560" s="33"/>
      <c r="D560" s="147" t="s">
        <v>234</v>
      </c>
      <c r="F560" s="148" t="s">
        <v>767</v>
      </c>
      <c r="I560" s="145"/>
      <c r="L560" s="33"/>
      <c r="M560" s="146"/>
      <c r="T560" s="54"/>
      <c r="AT560" s="18" t="s">
        <v>234</v>
      </c>
      <c r="AU560" s="18" t="s">
        <v>87</v>
      </c>
    </row>
    <row r="561" spans="2:65" s="13" customFormat="1" ht="11.25">
      <c r="B561" s="156"/>
      <c r="D561" s="143" t="s">
        <v>236</v>
      </c>
      <c r="E561" s="157" t="s">
        <v>21</v>
      </c>
      <c r="F561" s="158" t="s">
        <v>599</v>
      </c>
      <c r="H561" s="157" t="s">
        <v>21</v>
      </c>
      <c r="I561" s="159"/>
      <c r="L561" s="156"/>
      <c r="M561" s="160"/>
      <c r="T561" s="161"/>
      <c r="AT561" s="157" t="s">
        <v>236</v>
      </c>
      <c r="AU561" s="157" t="s">
        <v>87</v>
      </c>
      <c r="AV561" s="13" t="s">
        <v>85</v>
      </c>
      <c r="AW561" s="13" t="s">
        <v>38</v>
      </c>
      <c r="AX561" s="13" t="s">
        <v>77</v>
      </c>
      <c r="AY561" s="157" t="s">
        <v>223</v>
      </c>
    </row>
    <row r="562" spans="2:65" s="12" customFormat="1" ht="11.25">
      <c r="B562" s="149"/>
      <c r="D562" s="143" t="s">
        <v>236</v>
      </c>
      <c r="E562" s="150" t="s">
        <v>21</v>
      </c>
      <c r="F562" s="151" t="s">
        <v>768</v>
      </c>
      <c r="H562" s="152">
        <v>85.75</v>
      </c>
      <c r="I562" s="153"/>
      <c r="L562" s="149"/>
      <c r="M562" s="154"/>
      <c r="T562" s="155"/>
      <c r="AT562" s="150" t="s">
        <v>236</v>
      </c>
      <c r="AU562" s="150" t="s">
        <v>87</v>
      </c>
      <c r="AV562" s="12" t="s">
        <v>87</v>
      </c>
      <c r="AW562" s="12" t="s">
        <v>38</v>
      </c>
      <c r="AX562" s="12" t="s">
        <v>77</v>
      </c>
      <c r="AY562" s="150" t="s">
        <v>223</v>
      </c>
    </row>
    <row r="563" spans="2:65" s="12" customFormat="1" ht="11.25">
      <c r="B563" s="149"/>
      <c r="D563" s="143" t="s">
        <v>236</v>
      </c>
      <c r="E563" s="150" t="s">
        <v>21</v>
      </c>
      <c r="F563" s="151" t="s">
        <v>769</v>
      </c>
      <c r="H563" s="152">
        <v>14.112</v>
      </c>
      <c r="I563" s="153"/>
      <c r="L563" s="149"/>
      <c r="M563" s="154"/>
      <c r="T563" s="155"/>
      <c r="AT563" s="150" t="s">
        <v>236</v>
      </c>
      <c r="AU563" s="150" t="s">
        <v>87</v>
      </c>
      <c r="AV563" s="12" t="s">
        <v>87</v>
      </c>
      <c r="AW563" s="12" t="s">
        <v>38</v>
      </c>
      <c r="AX563" s="12" t="s">
        <v>77</v>
      </c>
      <c r="AY563" s="150" t="s">
        <v>223</v>
      </c>
    </row>
    <row r="564" spans="2:65" s="14" customFormat="1" ht="11.25">
      <c r="B564" s="162"/>
      <c r="D564" s="143" t="s">
        <v>236</v>
      </c>
      <c r="E564" s="163" t="s">
        <v>21</v>
      </c>
      <c r="F564" s="164" t="s">
        <v>255</v>
      </c>
      <c r="H564" s="165">
        <v>99.861999999999995</v>
      </c>
      <c r="I564" s="166"/>
      <c r="L564" s="162"/>
      <c r="M564" s="167"/>
      <c r="T564" s="168"/>
      <c r="AT564" s="163" t="s">
        <v>236</v>
      </c>
      <c r="AU564" s="163" t="s">
        <v>87</v>
      </c>
      <c r="AV564" s="14" t="s">
        <v>230</v>
      </c>
      <c r="AW564" s="14" t="s">
        <v>38</v>
      </c>
      <c r="AX564" s="14" t="s">
        <v>85</v>
      </c>
      <c r="AY564" s="163" t="s">
        <v>223</v>
      </c>
    </row>
    <row r="565" spans="2:65" s="11" customFormat="1" ht="22.9" customHeight="1">
      <c r="B565" s="118"/>
      <c r="D565" s="119" t="s">
        <v>76</v>
      </c>
      <c r="E565" s="128" t="s">
        <v>330</v>
      </c>
      <c r="F565" s="128" t="s">
        <v>770</v>
      </c>
      <c r="I565" s="121"/>
      <c r="J565" s="129">
        <f>BK565</f>
        <v>0</v>
      </c>
      <c r="L565" s="118"/>
      <c r="M565" s="123"/>
      <c r="P565" s="124">
        <f>SUM(P566:P649)</f>
        <v>0</v>
      </c>
      <c r="R565" s="124">
        <f>SUM(R566:R649)</f>
        <v>0.62802080690850004</v>
      </c>
      <c r="T565" s="125">
        <f>SUM(T566:T649)</f>
        <v>0</v>
      </c>
      <c r="AR565" s="119" t="s">
        <v>85</v>
      </c>
      <c r="AT565" s="126" t="s">
        <v>76</v>
      </c>
      <c r="AU565" s="126" t="s">
        <v>85</v>
      </c>
      <c r="AY565" s="119" t="s">
        <v>223</v>
      </c>
      <c r="BK565" s="127">
        <f>SUM(BK566:BK649)</f>
        <v>0</v>
      </c>
    </row>
    <row r="566" spans="2:65" s="1" customFormat="1" ht="16.5" customHeight="1">
      <c r="B566" s="33"/>
      <c r="C566" s="130" t="s">
        <v>771</v>
      </c>
      <c r="D566" s="130" t="s">
        <v>225</v>
      </c>
      <c r="E566" s="131" t="s">
        <v>772</v>
      </c>
      <c r="F566" s="132" t="s">
        <v>773</v>
      </c>
      <c r="G566" s="133" t="s">
        <v>174</v>
      </c>
      <c r="H566" s="134">
        <v>115.78</v>
      </c>
      <c r="I566" s="135"/>
      <c r="J566" s="136">
        <f>ROUND(I566*H566,2)</f>
        <v>0</v>
      </c>
      <c r="K566" s="132" t="s">
        <v>229</v>
      </c>
      <c r="L566" s="33"/>
      <c r="M566" s="137" t="s">
        <v>21</v>
      </c>
      <c r="N566" s="138" t="s">
        <v>48</v>
      </c>
      <c r="P566" s="139">
        <f>O566*H566</f>
        <v>0</v>
      </c>
      <c r="Q566" s="139">
        <v>1.7000000000000001E-4</v>
      </c>
      <c r="R566" s="139">
        <f>Q566*H566</f>
        <v>1.9682600000000001E-2</v>
      </c>
      <c r="S566" s="139">
        <v>0</v>
      </c>
      <c r="T566" s="140">
        <f>S566*H566</f>
        <v>0</v>
      </c>
      <c r="AR566" s="141" t="s">
        <v>230</v>
      </c>
      <c r="AT566" s="141" t="s">
        <v>225</v>
      </c>
      <c r="AU566" s="141" t="s">
        <v>87</v>
      </c>
      <c r="AY566" s="18" t="s">
        <v>223</v>
      </c>
      <c r="BE566" s="142">
        <f>IF(N566="základní",J566,0)</f>
        <v>0</v>
      </c>
      <c r="BF566" s="142">
        <f>IF(N566="snížená",J566,0)</f>
        <v>0</v>
      </c>
      <c r="BG566" s="142">
        <f>IF(N566="zákl. přenesená",J566,0)</f>
        <v>0</v>
      </c>
      <c r="BH566" s="142">
        <f>IF(N566="sníž. přenesená",J566,0)</f>
        <v>0</v>
      </c>
      <c r="BI566" s="142">
        <f>IF(N566="nulová",J566,0)</f>
        <v>0</v>
      </c>
      <c r="BJ566" s="18" t="s">
        <v>85</v>
      </c>
      <c r="BK566" s="142">
        <f>ROUND(I566*H566,2)</f>
        <v>0</v>
      </c>
      <c r="BL566" s="18" t="s">
        <v>230</v>
      </c>
      <c r="BM566" s="141" t="s">
        <v>774</v>
      </c>
    </row>
    <row r="567" spans="2:65" s="1" customFormat="1" ht="11.25">
      <c r="B567" s="33"/>
      <c r="D567" s="143" t="s">
        <v>232</v>
      </c>
      <c r="F567" s="144" t="s">
        <v>775</v>
      </c>
      <c r="I567" s="145"/>
      <c r="L567" s="33"/>
      <c r="M567" s="146"/>
      <c r="T567" s="54"/>
      <c r="AT567" s="18" t="s">
        <v>232</v>
      </c>
      <c r="AU567" s="18" t="s">
        <v>87</v>
      </c>
    </row>
    <row r="568" spans="2:65" s="1" customFormat="1" ht="11.25">
      <c r="B568" s="33"/>
      <c r="D568" s="147" t="s">
        <v>234</v>
      </c>
      <c r="F568" s="148" t="s">
        <v>776</v>
      </c>
      <c r="I568" s="145"/>
      <c r="L568" s="33"/>
      <c r="M568" s="146"/>
      <c r="T568" s="54"/>
      <c r="AT568" s="18" t="s">
        <v>234</v>
      </c>
      <c r="AU568" s="18" t="s">
        <v>87</v>
      </c>
    </row>
    <row r="569" spans="2:65" s="13" customFormat="1" ht="11.25">
      <c r="B569" s="156"/>
      <c r="D569" s="143" t="s">
        <v>236</v>
      </c>
      <c r="E569" s="157" t="s">
        <v>21</v>
      </c>
      <c r="F569" s="158" t="s">
        <v>599</v>
      </c>
      <c r="H569" s="157" t="s">
        <v>21</v>
      </c>
      <c r="I569" s="159"/>
      <c r="L569" s="156"/>
      <c r="M569" s="160"/>
      <c r="T569" s="161"/>
      <c r="AT569" s="157" t="s">
        <v>236</v>
      </c>
      <c r="AU569" s="157" t="s">
        <v>87</v>
      </c>
      <c r="AV569" s="13" t="s">
        <v>85</v>
      </c>
      <c r="AW569" s="13" t="s">
        <v>38</v>
      </c>
      <c r="AX569" s="13" t="s">
        <v>77</v>
      </c>
      <c r="AY569" s="157" t="s">
        <v>223</v>
      </c>
    </row>
    <row r="570" spans="2:65" s="13" customFormat="1" ht="11.25">
      <c r="B570" s="156"/>
      <c r="D570" s="143" t="s">
        <v>236</v>
      </c>
      <c r="E570" s="157" t="s">
        <v>21</v>
      </c>
      <c r="F570" s="158" t="s">
        <v>702</v>
      </c>
      <c r="H570" s="157" t="s">
        <v>21</v>
      </c>
      <c r="I570" s="159"/>
      <c r="L570" s="156"/>
      <c r="M570" s="160"/>
      <c r="T570" s="161"/>
      <c r="AT570" s="157" t="s">
        <v>236</v>
      </c>
      <c r="AU570" s="157" t="s">
        <v>87</v>
      </c>
      <c r="AV570" s="13" t="s">
        <v>85</v>
      </c>
      <c r="AW570" s="13" t="s">
        <v>38</v>
      </c>
      <c r="AX570" s="13" t="s">
        <v>77</v>
      </c>
      <c r="AY570" s="157" t="s">
        <v>223</v>
      </c>
    </row>
    <row r="571" spans="2:65" s="12" customFormat="1" ht="11.25">
      <c r="B571" s="149"/>
      <c r="D571" s="143" t="s">
        <v>236</v>
      </c>
      <c r="E571" s="150" t="s">
        <v>21</v>
      </c>
      <c r="F571" s="151" t="s">
        <v>777</v>
      </c>
      <c r="H571" s="152">
        <v>103.38</v>
      </c>
      <c r="I571" s="153"/>
      <c r="L571" s="149"/>
      <c r="M571" s="154"/>
      <c r="T571" s="155"/>
      <c r="AT571" s="150" t="s">
        <v>236</v>
      </c>
      <c r="AU571" s="150" t="s">
        <v>87</v>
      </c>
      <c r="AV571" s="12" t="s">
        <v>87</v>
      </c>
      <c r="AW571" s="12" t="s">
        <v>38</v>
      </c>
      <c r="AX571" s="12" t="s">
        <v>77</v>
      </c>
      <c r="AY571" s="150" t="s">
        <v>223</v>
      </c>
    </row>
    <row r="572" spans="2:65" s="12" customFormat="1" ht="11.25">
      <c r="B572" s="149"/>
      <c r="D572" s="143" t="s">
        <v>236</v>
      </c>
      <c r="E572" s="150" t="s">
        <v>21</v>
      </c>
      <c r="F572" s="151" t="s">
        <v>778</v>
      </c>
      <c r="H572" s="152">
        <v>12.4</v>
      </c>
      <c r="I572" s="153"/>
      <c r="L572" s="149"/>
      <c r="M572" s="154"/>
      <c r="T572" s="155"/>
      <c r="AT572" s="150" t="s">
        <v>236</v>
      </c>
      <c r="AU572" s="150" t="s">
        <v>87</v>
      </c>
      <c r="AV572" s="12" t="s">
        <v>87</v>
      </c>
      <c r="AW572" s="12" t="s">
        <v>38</v>
      </c>
      <c r="AX572" s="12" t="s">
        <v>77</v>
      </c>
      <c r="AY572" s="150" t="s">
        <v>223</v>
      </c>
    </row>
    <row r="573" spans="2:65" s="14" customFormat="1" ht="11.25">
      <c r="B573" s="162"/>
      <c r="D573" s="143" t="s">
        <v>236</v>
      </c>
      <c r="E573" s="163" t="s">
        <v>172</v>
      </c>
      <c r="F573" s="164" t="s">
        <v>255</v>
      </c>
      <c r="H573" s="165">
        <v>115.78</v>
      </c>
      <c r="I573" s="166"/>
      <c r="L573" s="162"/>
      <c r="M573" s="167"/>
      <c r="T573" s="168"/>
      <c r="AT573" s="163" t="s">
        <v>236</v>
      </c>
      <c r="AU573" s="163" t="s">
        <v>87</v>
      </c>
      <c r="AV573" s="14" t="s">
        <v>230</v>
      </c>
      <c r="AW573" s="14" t="s">
        <v>38</v>
      </c>
      <c r="AX573" s="14" t="s">
        <v>85</v>
      </c>
      <c r="AY573" s="163" t="s">
        <v>223</v>
      </c>
    </row>
    <row r="574" spans="2:65" s="1" customFormat="1" ht="16.5" customHeight="1">
      <c r="B574" s="33"/>
      <c r="C574" s="130" t="s">
        <v>188</v>
      </c>
      <c r="D574" s="130" t="s">
        <v>225</v>
      </c>
      <c r="E574" s="131" t="s">
        <v>779</v>
      </c>
      <c r="F574" s="132" t="s">
        <v>780</v>
      </c>
      <c r="G574" s="133" t="s">
        <v>174</v>
      </c>
      <c r="H574" s="134">
        <v>115.78</v>
      </c>
      <c r="I574" s="135"/>
      <c r="J574" s="136">
        <f>ROUND(I574*H574,2)</f>
        <v>0</v>
      </c>
      <c r="K574" s="132" t="s">
        <v>229</v>
      </c>
      <c r="L574" s="33"/>
      <c r="M574" s="137" t="s">
        <v>21</v>
      </c>
      <c r="N574" s="138" t="s">
        <v>48</v>
      </c>
      <c r="P574" s="139">
        <f>O574*H574</f>
        <v>0</v>
      </c>
      <c r="Q574" s="139">
        <v>1.0000000000000001E-5</v>
      </c>
      <c r="R574" s="139">
        <f>Q574*H574</f>
        <v>1.1578000000000001E-3</v>
      </c>
      <c r="S574" s="139">
        <v>0</v>
      </c>
      <c r="T574" s="140">
        <f>S574*H574</f>
        <v>0</v>
      </c>
      <c r="AR574" s="141" t="s">
        <v>230</v>
      </c>
      <c r="AT574" s="141" t="s">
        <v>225</v>
      </c>
      <c r="AU574" s="141" t="s">
        <v>87</v>
      </c>
      <c r="AY574" s="18" t="s">
        <v>223</v>
      </c>
      <c r="BE574" s="142">
        <f>IF(N574="základní",J574,0)</f>
        <v>0</v>
      </c>
      <c r="BF574" s="142">
        <f>IF(N574="snížená",J574,0)</f>
        <v>0</v>
      </c>
      <c r="BG574" s="142">
        <f>IF(N574="zákl. přenesená",J574,0)</f>
        <v>0</v>
      </c>
      <c r="BH574" s="142">
        <f>IF(N574="sníž. přenesená",J574,0)</f>
        <v>0</v>
      </c>
      <c r="BI574" s="142">
        <f>IF(N574="nulová",J574,0)</f>
        <v>0</v>
      </c>
      <c r="BJ574" s="18" t="s">
        <v>85</v>
      </c>
      <c r="BK574" s="142">
        <f>ROUND(I574*H574,2)</f>
        <v>0</v>
      </c>
      <c r="BL574" s="18" t="s">
        <v>230</v>
      </c>
      <c r="BM574" s="141" t="s">
        <v>781</v>
      </c>
    </row>
    <row r="575" spans="2:65" s="1" customFormat="1" ht="11.25">
      <c r="B575" s="33"/>
      <c r="D575" s="143" t="s">
        <v>232</v>
      </c>
      <c r="F575" s="144" t="s">
        <v>782</v>
      </c>
      <c r="I575" s="145"/>
      <c r="L575" s="33"/>
      <c r="M575" s="146"/>
      <c r="T575" s="54"/>
      <c r="AT575" s="18" t="s">
        <v>232</v>
      </c>
      <c r="AU575" s="18" t="s">
        <v>87</v>
      </c>
    </row>
    <row r="576" spans="2:65" s="1" customFormat="1" ht="11.25">
      <c r="B576" s="33"/>
      <c r="D576" s="147" t="s">
        <v>234</v>
      </c>
      <c r="F576" s="148" t="s">
        <v>783</v>
      </c>
      <c r="I576" s="145"/>
      <c r="L576" s="33"/>
      <c r="M576" s="146"/>
      <c r="T576" s="54"/>
      <c r="AT576" s="18" t="s">
        <v>234</v>
      </c>
      <c r="AU576" s="18" t="s">
        <v>87</v>
      </c>
    </row>
    <row r="577" spans="2:65" s="12" customFormat="1" ht="11.25">
      <c r="B577" s="149"/>
      <c r="D577" s="143" t="s">
        <v>236</v>
      </c>
      <c r="E577" s="150" t="s">
        <v>21</v>
      </c>
      <c r="F577" s="151" t="s">
        <v>172</v>
      </c>
      <c r="H577" s="152">
        <v>115.78</v>
      </c>
      <c r="I577" s="153"/>
      <c r="L577" s="149"/>
      <c r="M577" s="154"/>
      <c r="T577" s="155"/>
      <c r="AT577" s="150" t="s">
        <v>236</v>
      </c>
      <c r="AU577" s="150" t="s">
        <v>87</v>
      </c>
      <c r="AV577" s="12" t="s">
        <v>87</v>
      </c>
      <c r="AW577" s="12" t="s">
        <v>38</v>
      </c>
      <c r="AX577" s="12" t="s">
        <v>85</v>
      </c>
      <c r="AY577" s="150" t="s">
        <v>223</v>
      </c>
    </row>
    <row r="578" spans="2:65" s="1" customFormat="1" ht="16.5" customHeight="1">
      <c r="B578" s="33"/>
      <c r="C578" s="130" t="s">
        <v>784</v>
      </c>
      <c r="D578" s="130" t="s">
        <v>225</v>
      </c>
      <c r="E578" s="131" t="s">
        <v>785</v>
      </c>
      <c r="F578" s="132" t="s">
        <v>786</v>
      </c>
      <c r="G578" s="133" t="s">
        <v>174</v>
      </c>
      <c r="H578" s="134">
        <v>3.5550000000000002</v>
      </c>
      <c r="I578" s="135"/>
      <c r="J578" s="136">
        <f>ROUND(I578*H578,2)</f>
        <v>0</v>
      </c>
      <c r="K578" s="132" t="s">
        <v>21</v>
      </c>
      <c r="L578" s="33"/>
      <c r="M578" s="137" t="s">
        <v>21</v>
      </c>
      <c r="N578" s="138" t="s">
        <v>48</v>
      </c>
      <c r="P578" s="139">
        <f>O578*H578</f>
        <v>0</v>
      </c>
      <c r="Q578" s="139">
        <v>9.6545644700000002E-2</v>
      </c>
      <c r="R578" s="139">
        <f>Q578*H578</f>
        <v>0.34321976690850003</v>
      </c>
      <c r="S578" s="139">
        <v>0</v>
      </c>
      <c r="T578" s="140">
        <f>S578*H578</f>
        <v>0</v>
      </c>
      <c r="AR578" s="141" t="s">
        <v>230</v>
      </c>
      <c r="AT578" s="141" t="s">
        <v>225</v>
      </c>
      <c r="AU578" s="141" t="s">
        <v>87</v>
      </c>
      <c r="AY578" s="18" t="s">
        <v>223</v>
      </c>
      <c r="BE578" s="142">
        <f>IF(N578="základní",J578,0)</f>
        <v>0</v>
      </c>
      <c r="BF578" s="142">
        <f>IF(N578="snížená",J578,0)</f>
        <v>0</v>
      </c>
      <c r="BG578" s="142">
        <f>IF(N578="zákl. přenesená",J578,0)</f>
        <v>0</v>
      </c>
      <c r="BH578" s="142">
        <f>IF(N578="sníž. přenesená",J578,0)</f>
        <v>0</v>
      </c>
      <c r="BI578" s="142">
        <f>IF(N578="nulová",J578,0)</f>
        <v>0</v>
      </c>
      <c r="BJ578" s="18" t="s">
        <v>85</v>
      </c>
      <c r="BK578" s="142">
        <f>ROUND(I578*H578,2)</f>
        <v>0</v>
      </c>
      <c r="BL578" s="18" t="s">
        <v>230</v>
      </c>
      <c r="BM578" s="141" t="s">
        <v>787</v>
      </c>
    </row>
    <row r="579" spans="2:65" s="1" customFormat="1" ht="29.25">
      <c r="B579" s="33"/>
      <c r="D579" s="143" t="s">
        <v>232</v>
      </c>
      <c r="F579" s="144" t="s">
        <v>788</v>
      </c>
      <c r="I579" s="145"/>
      <c r="L579" s="33"/>
      <c r="M579" s="146"/>
      <c r="T579" s="54"/>
      <c r="AT579" s="18" t="s">
        <v>232</v>
      </c>
      <c r="AU579" s="18" t="s">
        <v>87</v>
      </c>
    </row>
    <row r="580" spans="2:65" s="13" customFormat="1" ht="11.25">
      <c r="B580" s="156"/>
      <c r="D580" s="143" t="s">
        <v>236</v>
      </c>
      <c r="E580" s="157" t="s">
        <v>21</v>
      </c>
      <c r="F580" s="158" t="s">
        <v>789</v>
      </c>
      <c r="H580" s="157" t="s">
        <v>21</v>
      </c>
      <c r="I580" s="159"/>
      <c r="L580" s="156"/>
      <c r="M580" s="160"/>
      <c r="T580" s="161"/>
      <c r="AT580" s="157" t="s">
        <v>236</v>
      </c>
      <c r="AU580" s="157" t="s">
        <v>87</v>
      </c>
      <c r="AV580" s="13" t="s">
        <v>85</v>
      </c>
      <c r="AW580" s="13" t="s">
        <v>38</v>
      </c>
      <c r="AX580" s="13" t="s">
        <v>77</v>
      </c>
      <c r="AY580" s="157" t="s">
        <v>223</v>
      </c>
    </row>
    <row r="581" spans="2:65" s="12" customFormat="1" ht="11.25">
      <c r="B581" s="149"/>
      <c r="D581" s="143" t="s">
        <v>236</v>
      </c>
      <c r="E581" s="150" t="s">
        <v>21</v>
      </c>
      <c r="F581" s="151" t="s">
        <v>790</v>
      </c>
      <c r="H581" s="152">
        <v>3.5550000000000002</v>
      </c>
      <c r="I581" s="153"/>
      <c r="L581" s="149"/>
      <c r="M581" s="154"/>
      <c r="T581" s="155"/>
      <c r="AT581" s="150" t="s">
        <v>236</v>
      </c>
      <c r="AU581" s="150" t="s">
        <v>87</v>
      </c>
      <c r="AV581" s="12" t="s">
        <v>87</v>
      </c>
      <c r="AW581" s="12" t="s">
        <v>38</v>
      </c>
      <c r="AX581" s="12" t="s">
        <v>85</v>
      </c>
      <c r="AY581" s="150" t="s">
        <v>223</v>
      </c>
    </row>
    <row r="582" spans="2:65" s="1" customFormat="1" ht="21.75" customHeight="1">
      <c r="B582" s="33"/>
      <c r="C582" s="130" t="s">
        <v>791</v>
      </c>
      <c r="D582" s="130" t="s">
        <v>225</v>
      </c>
      <c r="E582" s="131" t="s">
        <v>792</v>
      </c>
      <c r="F582" s="132" t="s">
        <v>793</v>
      </c>
      <c r="G582" s="133" t="s">
        <v>93</v>
      </c>
      <c r="H582" s="134">
        <v>1295.6600000000001</v>
      </c>
      <c r="I582" s="135"/>
      <c r="J582" s="136">
        <f>ROUND(I582*H582,2)</f>
        <v>0</v>
      </c>
      <c r="K582" s="132" t="s">
        <v>229</v>
      </c>
      <c r="L582" s="33"/>
      <c r="M582" s="137" t="s">
        <v>21</v>
      </c>
      <c r="N582" s="138" t="s">
        <v>48</v>
      </c>
      <c r="P582" s="139">
        <f>O582*H582</f>
        <v>0</v>
      </c>
      <c r="Q582" s="139">
        <v>0</v>
      </c>
      <c r="R582" s="139">
        <f>Q582*H582</f>
        <v>0</v>
      </c>
      <c r="S582" s="139">
        <v>0</v>
      </c>
      <c r="T582" s="140">
        <f>S582*H582</f>
        <v>0</v>
      </c>
      <c r="AR582" s="141" t="s">
        <v>230</v>
      </c>
      <c r="AT582" s="141" t="s">
        <v>225</v>
      </c>
      <c r="AU582" s="141" t="s">
        <v>87</v>
      </c>
      <c r="AY582" s="18" t="s">
        <v>223</v>
      </c>
      <c r="BE582" s="142">
        <f>IF(N582="základní",J582,0)</f>
        <v>0</v>
      </c>
      <c r="BF582" s="142">
        <f>IF(N582="snížená",J582,0)</f>
        <v>0</v>
      </c>
      <c r="BG582" s="142">
        <f>IF(N582="zákl. přenesená",J582,0)</f>
        <v>0</v>
      </c>
      <c r="BH582" s="142">
        <f>IF(N582="sníž. přenesená",J582,0)</f>
        <v>0</v>
      </c>
      <c r="BI582" s="142">
        <f>IF(N582="nulová",J582,0)</f>
        <v>0</v>
      </c>
      <c r="BJ582" s="18" t="s">
        <v>85</v>
      </c>
      <c r="BK582" s="142">
        <f>ROUND(I582*H582,2)</f>
        <v>0</v>
      </c>
      <c r="BL582" s="18" t="s">
        <v>230</v>
      </c>
      <c r="BM582" s="141" t="s">
        <v>794</v>
      </c>
    </row>
    <row r="583" spans="2:65" s="1" customFormat="1" ht="19.5">
      <c r="B583" s="33"/>
      <c r="D583" s="143" t="s">
        <v>232</v>
      </c>
      <c r="F583" s="144" t="s">
        <v>795</v>
      </c>
      <c r="I583" s="145"/>
      <c r="L583" s="33"/>
      <c r="M583" s="146"/>
      <c r="T583" s="54"/>
      <c r="AT583" s="18" t="s">
        <v>232</v>
      </c>
      <c r="AU583" s="18" t="s">
        <v>87</v>
      </c>
    </row>
    <row r="584" spans="2:65" s="1" customFormat="1" ht="11.25">
      <c r="B584" s="33"/>
      <c r="D584" s="147" t="s">
        <v>234</v>
      </c>
      <c r="F584" s="148" t="s">
        <v>796</v>
      </c>
      <c r="I584" s="145"/>
      <c r="L584" s="33"/>
      <c r="M584" s="146"/>
      <c r="T584" s="54"/>
      <c r="AT584" s="18" t="s">
        <v>234</v>
      </c>
      <c r="AU584" s="18" t="s">
        <v>87</v>
      </c>
    </row>
    <row r="585" spans="2:65" s="13" customFormat="1" ht="11.25">
      <c r="B585" s="156"/>
      <c r="D585" s="143" t="s">
        <v>236</v>
      </c>
      <c r="E585" s="157" t="s">
        <v>21</v>
      </c>
      <c r="F585" s="158" t="s">
        <v>599</v>
      </c>
      <c r="H585" s="157" t="s">
        <v>21</v>
      </c>
      <c r="I585" s="159"/>
      <c r="L585" s="156"/>
      <c r="M585" s="160"/>
      <c r="T585" s="161"/>
      <c r="AT585" s="157" t="s">
        <v>236</v>
      </c>
      <c r="AU585" s="157" t="s">
        <v>87</v>
      </c>
      <c r="AV585" s="13" t="s">
        <v>85</v>
      </c>
      <c r="AW585" s="13" t="s">
        <v>38</v>
      </c>
      <c r="AX585" s="13" t="s">
        <v>77</v>
      </c>
      <c r="AY585" s="157" t="s">
        <v>223</v>
      </c>
    </row>
    <row r="586" spans="2:65" s="13" customFormat="1" ht="11.25">
      <c r="B586" s="156"/>
      <c r="D586" s="143" t="s">
        <v>236</v>
      </c>
      <c r="E586" s="157" t="s">
        <v>21</v>
      </c>
      <c r="F586" s="158" t="s">
        <v>661</v>
      </c>
      <c r="H586" s="157" t="s">
        <v>21</v>
      </c>
      <c r="I586" s="159"/>
      <c r="L586" s="156"/>
      <c r="M586" s="160"/>
      <c r="T586" s="161"/>
      <c r="AT586" s="157" t="s">
        <v>236</v>
      </c>
      <c r="AU586" s="157" t="s">
        <v>87</v>
      </c>
      <c r="AV586" s="13" t="s">
        <v>85</v>
      </c>
      <c r="AW586" s="13" t="s">
        <v>38</v>
      </c>
      <c r="AX586" s="13" t="s">
        <v>77</v>
      </c>
      <c r="AY586" s="157" t="s">
        <v>223</v>
      </c>
    </row>
    <row r="587" spans="2:65" s="12" customFormat="1" ht="11.25">
      <c r="B587" s="149"/>
      <c r="D587" s="143" t="s">
        <v>236</v>
      </c>
      <c r="E587" s="150" t="s">
        <v>21</v>
      </c>
      <c r="F587" s="151" t="s">
        <v>797</v>
      </c>
      <c r="H587" s="152">
        <v>1257.5</v>
      </c>
      <c r="I587" s="153"/>
      <c r="L587" s="149"/>
      <c r="M587" s="154"/>
      <c r="T587" s="155"/>
      <c r="AT587" s="150" t="s">
        <v>236</v>
      </c>
      <c r="AU587" s="150" t="s">
        <v>87</v>
      </c>
      <c r="AV587" s="12" t="s">
        <v>87</v>
      </c>
      <c r="AW587" s="12" t="s">
        <v>38</v>
      </c>
      <c r="AX587" s="12" t="s">
        <v>77</v>
      </c>
      <c r="AY587" s="150" t="s">
        <v>223</v>
      </c>
    </row>
    <row r="588" spans="2:65" s="12" customFormat="1" ht="11.25">
      <c r="B588" s="149"/>
      <c r="D588" s="143" t="s">
        <v>236</v>
      </c>
      <c r="E588" s="150" t="s">
        <v>21</v>
      </c>
      <c r="F588" s="151" t="s">
        <v>798</v>
      </c>
      <c r="H588" s="152">
        <v>38.159999999999997</v>
      </c>
      <c r="I588" s="153"/>
      <c r="L588" s="149"/>
      <c r="M588" s="154"/>
      <c r="T588" s="155"/>
      <c r="AT588" s="150" t="s">
        <v>236</v>
      </c>
      <c r="AU588" s="150" t="s">
        <v>87</v>
      </c>
      <c r="AV588" s="12" t="s">
        <v>87</v>
      </c>
      <c r="AW588" s="12" t="s">
        <v>38</v>
      </c>
      <c r="AX588" s="12" t="s">
        <v>77</v>
      </c>
      <c r="AY588" s="150" t="s">
        <v>223</v>
      </c>
    </row>
    <row r="589" spans="2:65" s="14" customFormat="1" ht="11.25">
      <c r="B589" s="162"/>
      <c r="D589" s="143" t="s">
        <v>236</v>
      </c>
      <c r="E589" s="163" t="s">
        <v>122</v>
      </c>
      <c r="F589" s="164" t="s">
        <v>255</v>
      </c>
      <c r="H589" s="165">
        <v>1295.6600000000001</v>
      </c>
      <c r="I589" s="166"/>
      <c r="L589" s="162"/>
      <c r="M589" s="167"/>
      <c r="T589" s="168"/>
      <c r="AT589" s="163" t="s">
        <v>236</v>
      </c>
      <c r="AU589" s="163" t="s">
        <v>87</v>
      </c>
      <c r="AV589" s="14" t="s">
        <v>230</v>
      </c>
      <c r="AW589" s="14" t="s">
        <v>38</v>
      </c>
      <c r="AX589" s="14" t="s">
        <v>85</v>
      </c>
      <c r="AY589" s="163" t="s">
        <v>223</v>
      </c>
    </row>
    <row r="590" spans="2:65" s="1" customFormat="1" ht="21.75" customHeight="1">
      <c r="B590" s="33"/>
      <c r="C590" s="130" t="s">
        <v>799</v>
      </c>
      <c r="D590" s="130" t="s">
        <v>225</v>
      </c>
      <c r="E590" s="131" t="s">
        <v>800</v>
      </c>
      <c r="F590" s="132" t="s">
        <v>801</v>
      </c>
      <c r="G590" s="133" t="s">
        <v>93</v>
      </c>
      <c r="H590" s="134">
        <v>38869.800000000003</v>
      </c>
      <c r="I590" s="135"/>
      <c r="J590" s="136">
        <f>ROUND(I590*H590,2)</f>
        <v>0</v>
      </c>
      <c r="K590" s="132" t="s">
        <v>229</v>
      </c>
      <c r="L590" s="33"/>
      <c r="M590" s="137" t="s">
        <v>21</v>
      </c>
      <c r="N590" s="138" t="s">
        <v>48</v>
      </c>
      <c r="P590" s="139">
        <f>O590*H590</f>
        <v>0</v>
      </c>
      <c r="Q590" s="139">
        <v>0</v>
      </c>
      <c r="R590" s="139">
        <f>Q590*H590</f>
        <v>0</v>
      </c>
      <c r="S590" s="139">
        <v>0</v>
      </c>
      <c r="T590" s="140">
        <f>S590*H590</f>
        <v>0</v>
      </c>
      <c r="AR590" s="141" t="s">
        <v>230</v>
      </c>
      <c r="AT590" s="141" t="s">
        <v>225</v>
      </c>
      <c r="AU590" s="141" t="s">
        <v>87</v>
      </c>
      <c r="AY590" s="18" t="s">
        <v>223</v>
      </c>
      <c r="BE590" s="142">
        <f>IF(N590="základní",J590,0)</f>
        <v>0</v>
      </c>
      <c r="BF590" s="142">
        <f>IF(N590="snížená",J590,0)</f>
        <v>0</v>
      </c>
      <c r="BG590" s="142">
        <f>IF(N590="zákl. přenesená",J590,0)</f>
        <v>0</v>
      </c>
      <c r="BH590" s="142">
        <f>IF(N590="sníž. přenesená",J590,0)</f>
        <v>0</v>
      </c>
      <c r="BI590" s="142">
        <f>IF(N590="nulová",J590,0)</f>
        <v>0</v>
      </c>
      <c r="BJ590" s="18" t="s">
        <v>85</v>
      </c>
      <c r="BK590" s="142">
        <f>ROUND(I590*H590,2)</f>
        <v>0</v>
      </c>
      <c r="BL590" s="18" t="s">
        <v>230</v>
      </c>
      <c r="BM590" s="141" t="s">
        <v>802</v>
      </c>
    </row>
    <row r="591" spans="2:65" s="1" customFormat="1" ht="19.5">
      <c r="B591" s="33"/>
      <c r="D591" s="143" t="s">
        <v>232</v>
      </c>
      <c r="F591" s="144" t="s">
        <v>803</v>
      </c>
      <c r="I591" s="145"/>
      <c r="L591" s="33"/>
      <c r="M591" s="146"/>
      <c r="T591" s="54"/>
      <c r="AT591" s="18" t="s">
        <v>232</v>
      </c>
      <c r="AU591" s="18" t="s">
        <v>87</v>
      </c>
    </row>
    <row r="592" spans="2:65" s="1" customFormat="1" ht="11.25">
      <c r="B592" s="33"/>
      <c r="D592" s="147" t="s">
        <v>234</v>
      </c>
      <c r="F592" s="148" t="s">
        <v>804</v>
      </c>
      <c r="I592" s="145"/>
      <c r="L592" s="33"/>
      <c r="M592" s="146"/>
      <c r="T592" s="54"/>
      <c r="AT592" s="18" t="s">
        <v>234</v>
      </c>
      <c r="AU592" s="18" t="s">
        <v>87</v>
      </c>
    </row>
    <row r="593" spans="2:65" s="12" customFormat="1" ht="11.25">
      <c r="B593" s="149"/>
      <c r="D593" s="143" t="s">
        <v>236</v>
      </c>
      <c r="E593" s="150" t="s">
        <v>21</v>
      </c>
      <c r="F593" s="151" t="s">
        <v>805</v>
      </c>
      <c r="H593" s="152">
        <v>38869.800000000003</v>
      </c>
      <c r="I593" s="153"/>
      <c r="L593" s="149"/>
      <c r="M593" s="154"/>
      <c r="T593" s="155"/>
      <c r="AT593" s="150" t="s">
        <v>236</v>
      </c>
      <c r="AU593" s="150" t="s">
        <v>87</v>
      </c>
      <c r="AV593" s="12" t="s">
        <v>87</v>
      </c>
      <c r="AW593" s="12" t="s">
        <v>38</v>
      </c>
      <c r="AX593" s="12" t="s">
        <v>85</v>
      </c>
      <c r="AY593" s="150" t="s">
        <v>223</v>
      </c>
    </row>
    <row r="594" spans="2:65" s="1" customFormat="1" ht="24.2" customHeight="1">
      <c r="B594" s="33"/>
      <c r="C594" s="130" t="s">
        <v>806</v>
      </c>
      <c r="D594" s="130" t="s">
        <v>225</v>
      </c>
      <c r="E594" s="131" t="s">
        <v>807</v>
      </c>
      <c r="F594" s="132" t="s">
        <v>808</v>
      </c>
      <c r="G594" s="133" t="s">
        <v>93</v>
      </c>
      <c r="H594" s="134">
        <v>1295.6600000000001</v>
      </c>
      <c r="I594" s="135"/>
      <c r="J594" s="136">
        <f>ROUND(I594*H594,2)</f>
        <v>0</v>
      </c>
      <c r="K594" s="132" t="s">
        <v>229</v>
      </c>
      <c r="L594" s="33"/>
      <c r="M594" s="137" t="s">
        <v>21</v>
      </c>
      <c r="N594" s="138" t="s">
        <v>48</v>
      </c>
      <c r="P594" s="139">
        <f>O594*H594</f>
        <v>0</v>
      </c>
      <c r="Q594" s="139">
        <v>0</v>
      </c>
      <c r="R594" s="139">
        <f>Q594*H594</f>
        <v>0</v>
      </c>
      <c r="S594" s="139">
        <v>0</v>
      </c>
      <c r="T594" s="140">
        <f>S594*H594</f>
        <v>0</v>
      </c>
      <c r="AR594" s="141" t="s">
        <v>230</v>
      </c>
      <c r="AT594" s="141" t="s">
        <v>225</v>
      </c>
      <c r="AU594" s="141" t="s">
        <v>87</v>
      </c>
      <c r="AY594" s="18" t="s">
        <v>223</v>
      </c>
      <c r="BE594" s="142">
        <f>IF(N594="základní",J594,0)</f>
        <v>0</v>
      </c>
      <c r="BF594" s="142">
        <f>IF(N594="snížená",J594,0)</f>
        <v>0</v>
      </c>
      <c r="BG594" s="142">
        <f>IF(N594="zákl. přenesená",J594,0)</f>
        <v>0</v>
      </c>
      <c r="BH594" s="142">
        <f>IF(N594="sníž. přenesená",J594,0)</f>
        <v>0</v>
      </c>
      <c r="BI594" s="142">
        <f>IF(N594="nulová",J594,0)</f>
        <v>0</v>
      </c>
      <c r="BJ594" s="18" t="s">
        <v>85</v>
      </c>
      <c r="BK594" s="142">
        <f>ROUND(I594*H594,2)</f>
        <v>0</v>
      </c>
      <c r="BL594" s="18" t="s">
        <v>230</v>
      </c>
      <c r="BM594" s="141" t="s">
        <v>809</v>
      </c>
    </row>
    <row r="595" spans="2:65" s="1" customFormat="1" ht="19.5">
      <c r="B595" s="33"/>
      <c r="D595" s="143" t="s">
        <v>232</v>
      </c>
      <c r="F595" s="144" t="s">
        <v>810</v>
      </c>
      <c r="I595" s="145"/>
      <c r="L595" s="33"/>
      <c r="M595" s="146"/>
      <c r="T595" s="54"/>
      <c r="AT595" s="18" t="s">
        <v>232</v>
      </c>
      <c r="AU595" s="18" t="s">
        <v>87</v>
      </c>
    </row>
    <row r="596" spans="2:65" s="1" customFormat="1" ht="11.25">
      <c r="B596" s="33"/>
      <c r="D596" s="147" t="s">
        <v>234</v>
      </c>
      <c r="F596" s="148" t="s">
        <v>811</v>
      </c>
      <c r="I596" s="145"/>
      <c r="L596" s="33"/>
      <c r="M596" s="146"/>
      <c r="T596" s="54"/>
      <c r="AT596" s="18" t="s">
        <v>234</v>
      </c>
      <c r="AU596" s="18" t="s">
        <v>87</v>
      </c>
    </row>
    <row r="597" spans="2:65" s="12" customFormat="1" ht="11.25">
      <c r="B597" s="149"/>
      <c r="D597" s="143" t="s">
        <v>236</v>
      </c>
      <c r="E597" s="150" t="s">
        <v>21</v>
      </c>
      <c r="F597" s="151" t="s">
        <v>122</v>
      </c>
      <c r="H597" s="152">
        <v>1295.6600000000001</v>
      </c>
      <c r="I597" s="153"/>
      <c r="L597" s="149"/>
      <c r="M597" s="154"/>
      <c r="T597" s="155"/>
      <c r="AT597" s="150" t="s">
        <v>236</v>
      </c>
      <c r="AU597" s="150" t="s">
        <v>87</v>
      </c>
      <c r="AV597" s="12" t="s">
        <v>87</v>
      </c>
      <c r="AW597" s="12" t="s">
        <v>38</v>
      </c>
      <c r="AX597" s="12" t="s">
        <v>85</v>
      </c>
      <c r="AY597" s="150" t="s">
        <v>223</v>
      </c>
    </row>
    <row r="598" spans="2:65" s="1" customFormat="1" ht="21.75" customHeight="1">
      <c r="B598" s="33"/>
      <c r="C598" s="130" t="s">
        <v>812</v>
      </c>
      <c r="D598" s="130" t="s">
        <v>225</v>
      </c>
      <c r="E598" s="131" t="s">
        <v>813</v>
      </c>
      <c r="F598" s="132" t="s">
        <v>814</v>
      </c>
      <c r="G598" s="133" t="s">
        <v>103</v>
      </c>
      <c r="H598" s="134">
        <v>44.643000000000001</v>
      </c>
      <c r="I598" s="135"/>
      <c r="J598" s="136">
        <f>ROUND(I598*H598,2)</f>
        <v>0</v>
      </c>
      <c r="K598" s="132" t="s">
        <v>229</v>
      </c>
      <c r="L598" s="33"/>
      <c r="M598" s="137" t="s">
        <v>21</v>
      </c>
      <c r="N598" s="138" t="s">
        <v>48</v>
      </c>
      <c r="P598" s="139">
        <f>O598*H598</f>
        <v>0</v>
      </c>
      <c r="Q598" s="139">
        <v>0</v>
      </c>
      <c r="R598" s="139">
        <f>Q598*H598</f>
        <v>0</v>
      </c>
      <c r="S598" s="139">
        <v>0</v>
      </c>
      <c r="T598" s="140">
        <f>S598*H598</f>
        <v>0</v>
      </c>
      <c r="AR598" s="141" t="s">
        <v>230</v>
      </c>
      <c r="AT598" s="141" t="s">
        <v>225</v>
      </c>
      <c r="AU598" s="141" t="s">
        <v>87</v>
      </c>
      <c r="AY598" s="18" t="s">
        <v>223</v>
      </c>
      <c r="BE598" s="142">
        <f>IF(N598="základní",J598,0)</f>
        <v>0</v>
      </c>
      <c r="BF598" s="142">
        <f>IF(N598="snížená",J598,0)</f>
        <v>0</v>
      </c>
      <c r="BG598" s="142">
        <f>IF(N598="zákl. přenesená",J598,0)</f>
        <v>0</v>
      </c>
      <c r="BH598" s="142">
        <f>IF(N598="sníž. přenesená",J598,0)</f>
        <v>0</v>
      </c>
      <c r="BI598" s="142">
        <f>IF(N598="nulová",J598,0)</f>
        <v>0</v>
      </c>
      <c r="BJ598" s="18" t="s">
        <v>85</v>
      </c>
      <c r="BK598" s="142">
        <f>ROUND(I598*H598,2)</f>
        <v>0</v>
      </c>
      <c r="BL598" s="18" t="s">
        <v>230</v>
      </c>
      <c r="BM598" s="141" t="s">
        <v>815</v>
      </c>
    </row>
    <row r="599" spans="2:65" s="1" customFormat="1" ht="11.25">
      <c r="B599" s="33"/>
      <c r="D599" s="143" t="s">
        <v>232</v>
      </c>
      <c r="F599" s="144" t="s">
        <v>816</v>
      </c>
      <c r="I599" s="145"/>
      <c r="L599" s="33"/>
      <c r="M599" s="146"/>
      <c r="T599" s="54"/>
      <c r="AT599" s="18" t="s">
        <v>232</v>
      </c>
      <c r="AU599" s="18" t="s">
        <v>87</v>
      </c>
    </row>
    <row r="600" spans="2:65" s="1" customFormat="1" ht="11.25">
      <c r="B600" s="33"/>
      <c r="D600" s="147" t="s">
        <v>234</v>
      </c>
      <c r="F600" s="148" t="s">
        <v>817</v>
      </c>
      <c r="I600" s="145"/>
      <c r="L600" s="33"/>
      <c r="M600" s="146"/>
      <c r="T600" s="54"/>
      <c r="AT600" s="18" t="s">
        <v>234</v>
      </c>
      <c r="AU600" s="18" t="s">
        <v>87</v>
      </c>
    </row>
    <row r="601" spans="2:65" s="12" customFormat="1" ht="11.25">
      <c r="B601" s="149"/>
      <c r="D601" s="143" t="s">
        <v>236</v>
      </c>
      <c r="E601" s="150" t="s">
        <v>21</v>
      </c>
      <c r="F601" s="151" t="s">
        <v>120</v>
      </c>
      <c r="H601" s="152">
        <v>44.643000000000001</v>
      </c>
      <c r="I601" s="153"/>
      <c r="L601" s="149"/>
      <c r="M601" s="154"/>
      <c r="T601" s="155"/>
      <c r="AT601" s="150" t="s">
        <v>236</v>
      </c>
      <c r="AU601" s="150" t="s">
        <v>87</v>
      </c>
      <c r="AV601" s="12" t="s">
        <v>87</v>
      </c>
      <c r="AW601" s="12" t="s">
        <v>38</v>
      </c>
      <c r="AX601" s="12" t="s">
        <v>85</v>
      </c>
      <c r="AY601" s="150" t="s">
        <v>223</v>
      </c>
    </row>
    <row r="602" spans="2:65" s="1" customFormat="1" ht="21.75" customHeight="1">
      <c r="B602" s="33"/>
      <c r="C602" s="130" t="s">
        <v>818</v>
      </c>
      <c r="D602" s="130" t="s">
        <v>225</v>
      </c>
      <c r="E602" s="131" t="s">
        <v>819</v>
      </c>
      <c r="F602" s="132" t="s">
        <v>820</v>
      </c>
      <c r="G602" s="133" t="s">
        <v>103</v>
      </c>
      <c r="H602" s="134">
        <v>44.643000000000001</v>
      </c>
      <c r="I602" s="135"/>
      <c r="J602" s="136">
        <f>ROUND(I602*H602,2)</f>
        <v>0</v>
      </c>
      <c r="K602" s="132" t="s">
        <v>229</v>
      </c>
      <c r="L602" s="33"/>
      <c r="M602" s="137" t="s">
        <v>21</v>
      </c>
      <c r="N602" s="138" t="s">
        <v>48</v>
      </c>
      <c r="P602" s="139">
        <f>O602*H602</f>
        <v>0</v>
      </c>
      <c r="Q602" s="139">
        <v>0</v>
      </c>
      <c r="R602" s="139">
        <f>Q602*H602</f>
        <v>0</v>
      </c>
      <c r="S602" s="139">
        <v>0</v>
      </c>
      <c r="T602" s="140">
        <f>S602*H602</f>
        <v>0</v>
      </c>
      <c r="AR602" s="141" t="s">
        <v>230</v>
      </c>
      <c r="AT602" s="141" t="s">
        <v>225</v>
      </c>
      <c r="AU602" s="141" t="s">
        <v>87</v>
      </c>
      <c r="AY602" s="18" t="s">
        <v>223</v>
      </c>
      <c r="BE602" s="142">
        <f>IF(N602="základní",J602,0)</f>
        <v>0</v>
      </c>
      <c r="BF602" s="142">
        <f>IF(N602="snížená",J602,0)</f>
        <v>0</v>
      </c>
      <c r="BG602" s="142">
        <f>IF(N602="zákl. přenesená",J602,0)</f>
        <v>0</v>
      </c>
      <c r="BH602" s="142">
        <f>IF(N602="sníž. přenesená",J602,0)</f>
        <v>0</v>
      </c>
      <c r="BI602" s="142">
        <f>IF(N602="nulová",J602,0)</f>
        <v>0</v>
      </c>
      <c r="BJ602" s="18" t="s">
        <v>85</v>
      </c>
      <c r="BK602" s="142">
        <f>ROUND(I602*H602,2)</f>
        <v>0</v>
      </c>
      <c r="BL602" s="18" t="s">
        <v>230</v>
      </c>
      <c r="BM602" s="141" t="s">
        <v>821</v>
      </c>
    </row>
    <row r="603" spans="2:65" s="1" customFormat="1" ht="19.5">
      <c r="B603" s="33"/>
      <c r="D603" s="143" t="s">
        <v>232</v>
      </c>
      <c r="F603" s="144" t="s">
        <v>822</v>
      </c>
      <c r="I603" s="145"/>
      <c r="L603" s="33"/>
      <c r="M603" s="146"/>
      <c r="T603" s="54"/>
      <c r="AT603" s="18" t="s">
        <v>232</v>
      </c>
      <c r="AU603" s="18" t="s">
        <v>87</v>
      </c>
    </row>
    <row r="604" spans="2:65" s="1" customFormat="1" ht="11.25">
      <c r="B604" s="33"/>
      <c r="D604" s="147" t="s">
        <v>234</v>
      </c>
      <c r="F604" s="148" t="s">
        <v>823</v>
      </c>
      <c r="I604" s="145"/>
      <c r="L604" s="33"/>
      <c r="M604" s="146"/>
      <c r="T604" s="54"/>
      <c r="AT604" s="18" t="s">
        <v>234</v>
      </c>
      <c r="AU604" s="18" t="s">
        <v>87</v>
      </c>
    </row>
    <row r="605" spans="2:65" s="13" customFormat="1" ht="11.25">
      <c r="B605" s="156"/>
      <c r="D605" s="143" t="s">
        <v>236</v>
      </c>
      <c r="E605" s="157" t="s">
        <v>21</v>
      </c>
      <c r="F605" s="158" t="s">
        <v>599</v>
      </c>
      <c r="H605" s="157" t="s">
        <v>21</v>
      </c>
      <c r="I605" s="159"/>
      <c r="L605" s="156"/>
      <c r="M605" s="160"/>
      <c r="T605" s="161"/>
      <c r="AT605" s="157" t="s">
        <v>236</v>
      </c>
      <c r="AU605" s="157" t="s">
        <v>87</v>
      </c>
      <c r="AV605" s="13" t="s">
        <v>85</v>
      </c>
      <c r="AW605" s="13" t="s">
        <v>38</v>
      </c>
      <c r="AX605" s="13" t="s">
        <v>77</v>
      </c>
      <c r="AY605" s="157" t="s">
        <v>223</v>
      </c>
    </row>
    <row r="606" spans="2:65" s="13" customFormat="1" ht="11.25">
      <c r="B606" s="156"/>
      <c r="D606" s="143" t="s">
        <v>236</v>
      </c>
      <c r="E606" s="157" t="s">
        <v>21</v>
      </c>
      <c r="F606" s="158" t="s">
        <v>668</v>
      </c>
      <c r="H606" s="157" t="s">
        <v>21</v>
      </c>
      <c r="I606" s="159"/>
      <c r="L606" s="156"/>
      <c r="M606" s="160"/>
      <c r="T606" s="161"/>
      <c r="AT606" s="157" t="s">
        <v>236</v>
      </c>
      <c r="AU606" s="157" t="s">
        <v>87</v>
      </c>
      <c r="AV606" s="13" t="s">
        <v>85</v>
      </c>
      <c r="AW606" s="13" t="s">
        <v>38</v>
      </c>
      <c r="AX606" s="13" t="s">
        <v>77</v>
      </c>
      <c r="AY606" s="157" t="s">
        <v>223</v>
      </c>
    </row>
    <row r="607" spans="2:65" s="12" customFormat="1" ht="11.25">
      <c r="B607" s="149"/>
      <c r="D607" s="143" t="s">
        <v>236</v>
      </c>
      <c r="E607" s="150" t="s">
        <v>21</v>
      </c>
      <c r="F607" s="151" t="s">
        <v>824</v>
      </c>
      <c r="H607" s="152">
        <v>13.23</v>
      </c>
      <c r="I607" s="153"/>
      <c r="L607" s="149"/>
      <c r="M607" s="154"/>
      <c r="T607" s="155"/>
      <c r="AT607" s="150" t="s">
        <v>236</v>
      </c>
      <c r="AU607" s="150" t="s">
        <v>87</v>
      </c>
      <c r="AV607" s="12" t="s">
        <v>87</v>
      </c>
      <c r="AW607" s="12" t="s">
        <v>38</v>
      </c>
      <c r="AX607" s="12" t="s">
        <v>77</v>
      </c>
      <c r="AY607" s="150" t="s">
        <v>223</v>
      </c>
    </row>
    <row r="608" spans="2:65" s="12" customFormat="1" ht="11.25">
      <c r="B608" s="149"/>
      <c r="D608" s="143" t="s">
        <v>236</v>
      </c>
      <c r="E608" s="150" t="s">
        <v>21</v>
      </c>
      <c r="F608" s="151" t="s">
        <v>825</v>
      </c>
      <c r="H608" s="152">
        <v>21.263000000000002</v>
      </c>
      <c r="I608" s="153"/>
      <c r="L608" s="149"/>
      <c r="M608" s="154"/>
      <c r="T608" s="155"/>
      <c r="AT608" s="150" t="s">
        <v>236</v>
      </c>
      <c r="AU608" s="150" t="s">
        <v>87</v>
      </c>
      <c r="AV608" s="12" t="s">
        <v>87</v>
      </c>
      <c r="AW608" s="12" t="s">
        <v>38</v>
      </c>
      <c r="AX608" s="12" t="s">
        <v>77</v>
      </c>
      <c r="AY608" s="150" t="s">
        <v>223</v>
      </c>
    </row>
    <row r="609" spans="2:65" s="12" customFormat="1" ht="11.25">
      <c r="B609" s="149"/>
      <c r="D609" s="143" t="s">
        <v>236</v>
      </c>
      <c r="E609" s="150" t="s">
        <v>21</v>
      </c>
      <c r="F609" s="151" t="s">
        <v>826</v>
      </c>
      <c r="H609" s="152">
        <v>10.15</v>
      </c>
      <c r="I609" s="153"/>
      <c r="L609" s="149"/>
      <c r="M609" s="154"/>
      <c r="T609" s="155"/>
      <c r="AT609" s="150" t="s">
        <v>236</v>
      </c>
      <c r="AU609" s="150" t="s">
        <v>87</v>
      </c>
      <c r="AV609" s="12" t="s">
        <v>87</v>
      </c>
      <c r="AW609" s="12" t="s">
        <v>38</v>
      </c>
      <c r="AX609" s="12" t="s">
        <v>77</v>
      </c>
      <c r="AY609" s="150" t="s">
        <v>223</v>
      </c>
    </row>
    <row r="610" spans="2:65" s="14" customFormat="1" ht="11.25">
      <c r="B610" s="162"/>
      <c r="D610" s="143" t="s">
        <v>236</v>
      </c>
      <c r="E610" s="163" t="s">
        <v>120</v>
      </c>
      <c r="F610" s="164" t="s">
        <v>255</v>
      </c>
      <c r="H610" s="165">
        <v>44.643000000000001</v>
      </c>
      <c r="I610" s="166"/>
      <c r="L610" s="162"/>
      <c r="M610" s="167"/>
      <c r="T610" s="168"/>
      <c r="AT610" s="163" t="s">
        <v>236</v>
      </c>
      <c r="AU610" s="163" t="s">
        <v>87</v>
      </c>
      <c r="AV610" s="14" t="s">
        <v>230</v>
      </c>
      <c r="AW610" s="14" t="s">
        <v>38</v>
      </c>
      <c r="AX610" s="14" t="s">
        <v>85</v>
      </c>
      <c r="AY610" s="163" t="s">
        <v>223</v>
      </c>
    </row>
    <row r="611" spans="2:65" s="1" customFormat="1" ht="21.75" customHeight="1">
      <c r="B611" s="33"/>
      <c r="C611" s="130" t="s">
        <v>827</v>
      </c>
      <c r="D611" s="130" t="s">
        <v>225</v>
      </c>
      <c r="E611" s="131" t="s">
        <v>828</v>
      </c>
      <c r="F611" s="132" t="s">
        <v>829</v>
      </c>
      <c r="G611" s="133" t="s">
        <v>103</v>
      </c>
      <c r="H611" s="134">
        <v>1339.29</v>
      </c>
      <c r="I611" s="135"/>
      <c r="J611" s="136">
        <f>ROUND(I611*H611,2)</f>
        <v>0</v>
      </c>
      <c r="K611" s="132" t="s">
        <v>229</v>
      </c>
      <c r="L611" s="33"/>
      <c r="M611" s="137" t="s">
        <v>21</v>
      </c>
      <c r="N611" s="138" t="s">
        <v>48</v>
      </c>
      <c r="P611" s="139">
        <f>O611*H611</f>
        <v>0</v>
      </c>
      <c r="Q611" s="139">
        <v>0</v>
      </c>
      <c r="R611" s="139">
        <f>Q611*H611</f>
        <v>0</v>
      </c>
      <c r="S611" s="139">
        <v>0</v>
      </c>
      <c r="T611" s="140">
        <f>S611*H611</f>
        <v>0</v>
      </c>
      <c r="AR611" s="141" t="s">
        <v>230</v>
      </c>
      <c r="AT611" s="141" t="s">
        <v>225</v>
      </c>
      <c r="AU611" s="141" t="s">
        <v>87</v>
      </c>
      <c r="AY611" s="18" t="s">
        <v>223</v>
      </c>
      <c r="BE611" s="142">
        <f>IF(N611="základní",J611,0)</f>
        <v>0</v>
      </c>
      <c r="BF611" s="142">
        <f>IF(N611="snížená",J611,0)</f>
        <v>0</v>
      </c>
      <c r="BG611" s="142">
        <f>IF(N611="zákl. přenesená",J611,0)</f>
        <v>0</v>
      </c>
      <c r="BH611" s="142">
        <f>IF(N611="sníž. přenesená",J611,0)</f>
        <v>0</v>
      </c>
      <c r="BI611" s="142">
        <f>IF(N611="nulová",J611,0)</f>
        <v>0</v>
      </c>
      <c r="BJ611" s="18" t="s">
        <v>85</v>
      </c>
      <c r="BK611" s="142">
        <f>ROUND(I611*H611,2)</f>
        <v>0</v>
      </c>
      <c r="BL611" s="18" t="s">
        <v>230</v>
      </c>
      <c r="BM611" s="141" t="s">
        <v>830</v>
      </c>
    </row>
    <row r="612" spans="2:65" s="1" customFormat="1" ht="19.5">
      <c r="B612" s="33"/>
      <c r="D612" s="143" t="s">
        <v>232</v>
      </c>
      <c r="F612" s="144" t="s">
        <v>831</v>
      </c>
      <c r="I612" s="145"/>
      <c r="L612" s="33"/>
      <c r="M612" s="146"/>
      <c r="T612" s="54"/>
      <c r="AT612" s="18" t="s">
        <v>232</v>
      </c>
      <c r="AU612" s="18" t="s">
        <v>87</v>
      </c>
    </row>
    <row r="613" spans="2:65" s="1" customFormat="1" ht="11.25">
      <c r="B613" s="33"/>
      <c r="D613" s="147" t="s">
        <v>234</v>
      </c>
      <c r="F613" s="148" t="s">
        <v>832</v>
      </c>
      <c r="I613" s="145"/>
      <c r="L613" s="33"/>
      <c r="M613" s="146"/>
      <c r="T613" s="54"/>
      <c r="AT613" s="18" t="s">
        <v>234</v>
      </c>
      <c r="AU613" s="18" t="s">
        <v>87</v>
      </c>
    </row>
    <row r="614" spans="2:65" s="12" customFormat="1" ht="11.25">
      <c r="B614" s="149"/>
      <c r="D614" s="143" t="s">
        <v>236</v>
      </c>
      <c r="E614" s="150" t="s">
        <v>21</v>
      </c>
      <c r="F614" s="151" t="s">
        <v>833</v>
      </c>
      <c r="H614" s="152">
        <v>1339.29</v>
      </c>
      <c r="I614" s="153"/>
      <c r="L614" s="149"/>
      <c r="M614" s="154"/>
      <c r="T614" s="155"/>
      <c r="AT614" s="150" t="s">
        <v>236</v>
      </c>
      <c r="AU614" s="150" t="s">
        <v>87</v>
      </c>
      <c r="AV614" s="12" t="s">
        <v>87</v>
      </c>
      <c r="AW614" s="12" t="s">
        <v>38</v>
      </c>
      <c r="AX614" s="12" t="s">
        <v>85</v>
      </c>
      <c r="AY614" s="150" t="s">
        <v>223</v>
      </c>
    </row>
    <row r="615" spans="2:65" s="1" customFormat="1" ht="16.5" customHeight="1">
      <c r="B615" s="33"/>
      <c r="C615" s="130" t="s">
        <v>834</v>
      </c>
      <c r="D615" s="130" t="s">
        <v>225</v>
      </c>
      <c r="E615" s="131" t="s">
        <v>835</v>
      </c>
      <c r="F615" s="132" t="s">
        <v>836</v>
      </c>
      <c r="G615" s="133" t="s">
        <v>93</v>
      </c>
      <c r="H615" s="134">
        <v>64.128</v>
      </c>
      <c r="I615" s="135"/>
      <c r="J615" s="136">
        <f>ROUND(I615*H615,2)</f>
        <v>0</v>
      </c>
      <c r="K615" s="132" t="s">
        <v>229</v>
      </c>
      <c r="L615" s="33"/>
      <c r="M615" s="137" t="s">
        <v>21</v>
      </c>
      <c r="N615" s="138" t="s">
        <v>48</v>
      </c>
      <c r="P615" s="139">
        <f>O615*H615</f>
        <v>0</v>
      </c>
      <c r="Q615" s="139">
        <v>6.3000000000000003E-4</v>
      </c>
      <c r="R615" s="139">
        <f>Q615*H615</f>
        <v>4.0400640000000002E-2</v>
      </c>
      <c r="S615" s="139">
        <v>0</v>
      </c>
      <c r="T615" s="140">
        <f>S615*H615</f>
        <v>0</v>
      </c>
      <c r="AR615" s="141" t="s">
        <v>230</v>
      </c>
      <c r="AT615" s="141" t="s">
        <v>225</v>
      </c>
      <c r="AU615" s="141" t="s">
        <v>87</v>
      </c>
      <c r="AY615" s="18" t="s">
        <v>223</v>
      </c>
      <c r="BE615" s="142">
        <f>IF(N615="základní",J615,0)</f>
        <v>0</v>
      </c>
      <c r="BF615" s="142">
        <f>IF(N615="snížená",J615,0)</f>
        <v>0</v>
      </c>
      <c r="BG615" s="142">
        <f>IF(N615="zákl. přenesená",J615,0)</f>
        <v>0</v>
      </c>
      <c r="BH615" s="142">
        <f>IF(N615="sníž. přenesená",J615,0)</f>
        <v>0</v>
      </c>
      <c r="BI615" s="142">
        <f>IF(N615="nulová",J615,0)</f>
        <v>0</v>
      </c>
      <c r="BJ615" s="18" t="s">
        <v>85</v>
      </c>
      <c r="BK615" s="142">
        <f>ROUND(I615*H615,2)</f>
        <v>0</v>
      </c>
      <c r="BL615" s="18" t="s">
        <v>230</v>
      </c>
      <c r="BM615" s="141" t="s">
        <v>837</v>
      </c>
    </row>
    <row r="616" spans="2:65" s="1" customFormat="1" ht="19.5">
      <c r="B616" s="33"/>
      <c r="D616" s="143" t="s">
        <v>232</v>
      </c>
      <c r="F616" s="144" t="s">
        <v>838</v>
      </c>
      <c r="I616" s="145"/>
      <c r="L616" s="33"/>
      <c r="M616" s="146"/>
      <c r="T616" s="54"/>
      <c r="AT616" s="18" t="s">
        <v>232</v>
      </c>
      <c r="AU616" s="18" t="s">
        <v>87</v>
      </c>
    </row>
    <row r="617" spans="2:65" s="1" customFormat="1" ht="11.25">
      <c r="B617" s="33"/>
      <c r="D617" s="147" t="s">
        <v>234</v>
      </c>
      <c r="F617" s="148" t="s">
        <v>839</v>
      </c>
      <c r="I617" s="145"/>
      <c r="L617" s="33"/>
      <c r="M617" s="146"/>
      <c r="T617" s="54"/>
      <c r="AT617" s="18" t="s">
        <v>234</v>
      </c>
      <c r="AU617" s="18" t="s">
        <v>87</v>
      </c>
    </row>
    <row r="618" spans="2:65" s="13" customFormat="1" ht="11.25">
      <c r="B618" s="156"/>
      <c r="D618" s="143" t="s">
        <v>236</v>
      </c>
      <c r="E618" s="157" t="s">
        <v>21</v>
      </c>
      <c r="F618" s="158" t="s">
        <v>599</v>
      </c>
      <c r="H618" s="157" t="s">
        <v>21</v>
      </c>
      <c r="I618" s="159"/>
      <c r="L618" s="156"/>
      <c r="M618" s="160"/>
      <c r="T618" s="161"/>
      <c r="AT618" s="157" t="s">
        <v>236</v>
      </c>
      <c r="AU618" s="157" t="s">
        <v>87</v>
      </c>
      <c r="AV618" s="13" t="s">
        <v>85</v>
      </c>
      <c r="AW618" s="13" t="s">
        <v>38</v>
      </c>
      <c r="AX618" s="13" t="s">
        <v>77</v>
      </c>
      <c r="AY618" s="157" t="s">
        <v>223</v>
      </c>
    </row>
    <row r="619" spans="2:65" s="13" customFormat="1" ht="11.25">
      <c r="B619" s="156"/>
      <c r="D619" s="143" t="s">
        <v>236</v>
      </c>
      <c r="E619" s="157" t="s">
        <v>21</v>
      </c>
      <c r="F619" s="158" t="s">
        <v>702</v>
      </c>
      <c r="H619" s="157" t="s">
        <v>21</v>
      </c>
      <c r="I619" s="159"/>
      <c r="L619" s="156"/>
      <c r="M619" s="160"/>
      <c r="T619" s="161"/>
      <c r="AT619" s="157" t="s">
        <v>236</v>
      </c>
      <c r="AU619" s="157" t="s">
        <v>87</v>
      </c>
      <c r="AV619" s="13" t="s">
        <v>85</v>
      </c>
      <c r="AW619" s="13" t="s">
        <v>38</v>
      </c>
      <c r="AX619" s="13" t="s">
        <v>77</v>
      </c>
      <c r="AY619" s="157" t="s">
        <v>223</v>
      </c>
    </row>
    <row r="620" spans="2:65" s="12" customFormat="1" ht="11.25">
      <c r="B620" s="149"/>
      <c r="D620" s="143" t="s">
        <v>236</v>
      </c>
      <c r="E620" s="150" t="s">
        <v>21</v>
      </c>
      <c r="F620" s="151" t="s">
        <v>703</v>
      </c>
      <c r="H620" s="152">
        <v>56.908000000000001</v>
      </c>
      <c r="I620" s="153"/>
      <c r="L620" s="149"/>
      <c r="M620" s="154"/>
      <c r="T620" s="155"/>
      <c r="AT620" s="150" t="s">
        <v>236</v>
      </c>
      <c r="AU620" s="150" t="s">
        <v>87</v>
      </c>
      <c r="AV620" s="12" t="s">
        <v>87</v>
      </c>
      <c r="AW620" s="12" t="s">
        <v>38</v>
      </c>
      <c r="AX620" s="12" t="s">
        <v>77</v>
      </c>
      <c r="AY620" s="150" t="s">
        <v>223</v>
      </c>
    </row>
    <row r="621" spans="2:65" s="12" customFormat="1" ht="11.25">
      <c r="B621" s="149"/>
      <c r="D621" s="143" t="s">
        <v>236</v>
      </c>
      <c r="E621" s="150" t="s">
        <v>21</v>
      </c>
      <c r="F621" s="151" t="s">
        <v>840</v>
      </c>
      <c r="H621" s="152">
        <v>7.22</v>
      </c>
      <c r="I621" s="153"/>
      <c r="L621" s="149"/>
      <c r="M621" s="154"/>
      <c r="T621" s="155"/>
      <c r="AT621" s="150" t="s">
        <v>236</v>
      </c>
      <c r="AU621" s="150" t="s">
        <v>87</v>
      </c>
      <c r="AV621" s="12" t="s">
        <v>87</v>
      </c>
      <c r="AW621" s="12" t="s">
        <v>38</v>
      </c>
      <c r="AX621" s="12" t="s">
        <v>77</v>
      </c>
      <c r="AY621" s="150" t="s">
        <v>223</v>
      </c>
    </row>
    <row r="622" spans="2:65" s="14" customFormat="1" ht="11.25">
      <c r="B622" s="162"/>
      <c r="D622" s="143" t="s">
        <v>236</v>
      </c>
      <c r="E622" s="163" t="s">
        <v>21</v>
      </c>
      <c r="F622" s="164" t="s">
        <v>255</v>
      </c>
      <c r="H622" s="165">
        <v>64.128</v>
      </c>
      <c r="I622" s="166"/>
      <c r="L622" s="162"/>
      <c r="M622" s="167"/>
      <c r="T622" s="168"/>
      <c r="AT622" s="163" t="s">
        <v>236</v>
      </c>
      <c r="AU622" s="163" t="s">
        <v>87</v>
      </c>
      <c r="AV622" s="14" t="s">
        <v>230</v>
      </c>
      <c r="AW622" s="14" t="s">
        <v>38</v>
      </c>
      <c r="AX622" s="14" t="s">
        <v>85</v>
      </c>
      <c r="AY622" s="163" t="s">
        <v>223</v>
      </c>
    </row>
    <row r="623" spans="2:65" s="1" customFormat="1" ht="16.5" customHeight="1">
      <c r="B623" s="33"/>
      <c r="C623" s="130" t="s">
        <v>841</v>
      </c>
      <c r="D623" s="130" t="s">
        <v>225</v>
      </c>
      <c r="E623" s="131" t="s">
        <v>842</v>
      </c>
      <c r="F623" s="132" t="s">
        <v>843</v>
      </c>
      <c r="G623" s="133" t="s">
        <v>174</v>
      </c>
      <c r="H623" s="134">
        <v>105.78</v>
      </c>
      <c r="I623" s="135"/>
      <c r="J623" s="136">
        <f>ROUND(I623*H623,2)</f>
        <v>0</v>
      </c>
      <c r="K623" s="132" t="s">
        <v>229</v>
      </c>
      <c r="L623" s="33"/>
      <c r="M623" s="137" t="s">
        <v>21</v>
      </c>
      <c r="N623" s="138" t="s">
        <v>48</v>
      </c>
      <c r="P623" s="139">
        <f>O623*H623</f>
        <v>0</v>
      </c>
      <c r="Q623" s="139">
        <v>2E-3</v>
      </c>
      <c r="R623" s="139">
        <f>Q623*H623</f>
        <v>0.21156</v>
      </c>
      <c r="S623" s="139">
        <v>0</v>
      </c>
      <c r="T623" s="140">
        <f>S623*H623</f>
        <v>0</v>
      </c>
      <c r="AR623" s="141" t="s">
        <v>230</v>
      </c>
      <c r="AT623" s="141" t="s">
        <v>225</v>
      </c>
      <c r="AU623" s="141" t="s">
        <v>87</v>
      </c>
      <c r="AY623" s="18" t="s">
        <v>223</v>
      </c>
      <c r="BE623" s="142">
        <f>IF(N623="základní",J623,0)</f>
        <v>0</v>
      </c>
      <c r="BF623" s="142">
        <f>IF(N623="snížená",J623,0)</f>
        <v>0</v>
      </c>
      <c r="BG623" s="142">
        <f>IF(N623="zákl. přenesená",J623,0)</f>
        <v>0</v>
      </c>
      <c r="BH623" s="142">
        <f>IF(N623="sníž. přenesená",J623,0)</f>
        <v>0</v>
      </c>
      <c r="BI623" s="142">
        <f>IF(N623="nulová",J623,0)</f>
        <v>0</v>
      </c>
      <c r="BJ623" s="18" t="s">
        <v>85</v>
      </c>
      <c r="BK623" s="142">
        <f>ROUND(I623*H623,2)</f>
        <v>0</v>
      </c>
      <c r="BL623" s="18" t="s">
        <v>230</v>
      </c>
      <c r="BM623" s="141" t="s">
        <v>844</v>
      </c>
    </row>
    <row r="624" spans="2:65" s="1" customFormat="1" ht="11.25">
      <c r="B624" s="33"/>
      <c r="D624" s="143" t="s">
        <v>232</v>
      </c>
      <c r="F624" s="144" t="s">
        <v>845</v>
      </c>
      <c r="I624" s="145"/>
      <c r="L624" s="33"/>
      <c r="M624" s="146"/>
      <c r="T624" s="54"/>
      <c r="AT624" s="18" t="s">
        <v>232</v>
      </c>
      <c r="AU624" s="18" t="s">
        <v>87</v>
      </c>
    </row>
    <row r="625" spans="2:65" s="1" customFormat="1" ht="11.25">
      <c r="B625" s="33"/>
      <c r="D625" s="147" t="s">
        <v>234</v>
      </c>
      <c r="F625" s="148" t="s">
        <v>846</v>
      </c>
      <c r="I625" s="145"/>
      <c r="L625" s="33"/>
      <c r="M625" s="146"/>
      <c r="T625" s="54"/>
      <c r="AT625" s="18" t="s">
        <v>234</v>
      </c>
      <c r="AU625" s="18" t="s">
        <v>87</v>
      </c>
    </row>
    <row r="626" spans="2:65" s="13" customFormat="1" ht="11.25">
      <c r="B626" s="156"/>
      <c r="D626" s="143" t="s">
        <v>236</v>
      </c>
      <c r="E626" s="157" t="s">
        <v>21</v>
      </c>
      <c r="F626" s="158" t="s">
        <v>599</v>
      </c>
      <c r="H626" s="157" t="s">
        <v>21</v>
      </c>
      <c r="I626" s="159"/>
      <c r="L626" s="156"/>
      <c r="M626" s="160"/>
      <c r="T626" s="161"/>
      <c r="AT626" s="157" t="s">
        <v>236</v>
      </c>
      <c r="AU626" s="157" t="s">
        <v>87</v>
      </c>
      <c r="AV626" s="13" t="s">
        <v>85</v>
      </c>
      <c r="AW626" s="13" t="s">
        <v>38</v>
      </c>
      <c r="AX626" s="13" t="s">
        <v>77</v>
      </c>
      <c r="AY626" s="157" t="s">
        <v>223</v>
      </c>
    </row>
    <row r="627" spans="2:65" s="13" customFormat="1" ht="11.25">
      <c r="B627" s="156"/>
      <c r="D627" s="143" t="s">
        <v>236</v>
      </c>
      <c r="E627" s="157" t="s">
        <v>21</v>
      </c>
      <c r="F627" s="158" t="s">
        <v>702</v>
      </c>
      <c r="H627" s="157" t="s">
        <v>21</v>
      </c>
      <c r="I627" s="159"/>
      <c r="L627" s="156"/>
      <c r="M627" s="160"/>
      <c r="T627" s="161"/>
      <c r="AT627" s="157" t="s">
        <v>236</v>
      </c>
      <c r="AU627" s="157" t="s">
        <v>87</v>
      </c>
      <c r="AV627" s="13" t="s">
        <v>85</v>
      </c>
      <c r="AW627" s="13" t="s">
        <v>38</v>
      </c>
      <c r="AX627" s="13" t="s">
        <v>77</v>
      </c>
      <c r="AY627" s="157" t="s">
        <v>223</v>
      </c>
    </row>
    <row r="628" spans="2:65" s="12" customFormat="1" ht="11.25">
      <c r="B628" s="149"/>
      <c r="D628" s="143" t="s">
        <v>236</v>
      </c>
      <c r="E628" s="150" t="s">
        <v>21</v>
      </c>
      <c r="F628" s="151" t="s">
        <v>847</v>
      </c>
      <c r="H628" s="152">
        <v>94.98</v>
      </c>
      <c r="I628" s="153"/>
      <c r="L628" s="149"/>
      <c r="M628" s="154"/>
      <c r="T628" s="155"/>
      <c r="AT628" s="150" t="s">
        <v>236</v>
      </c>
      <c r="AU628" s="150" t="s">
        <v>87</v>
      </c>
      <c r="AV628" s="12" t="s">
        <v>87</v>
      </c>
      <c r="AW628" s="12" t="s">
        <v>38</v>
      </c>
      <c r="AX628" s="12" t="s">
        <v>77</v>
      </c>
      <c r="AY628" s="150" t="s">
        <v>223</v>
      </c>
    </row>
    <row r="629" spans="2:65" s="12" customFormat="1" ht="11.25">
      <c r="B629" s="149"/>
      <c r="D629" s="143" t="s">
        <v>236</v>
      </c>
      <c r="E629" s="150" t="s">
        <v>21</v>
      </c>
      <c r="F629" s="151" t="s">
        <v>848</v>
      </c>
      <c r="H629" s="152">
        <v>10.8</v>
      </c>
      <c r="I629" s="153"/>
      <c r="L629" s="149"/>
      <c r="M629" s="154"/>
      <c r="T629" s="155"/>
      <c r="AT629" s="150" t="s">
        <v>236</v>
      </c>
      <c r="AU629" s="150" t="s">
        <v>87</v>
      </c>
      <c r="AV629" s="12" t="s">
        <v>87</v>
      </c>
      <c r="AW629" s="12" t="s">
        <v>38</v>
      </c>
      <c r="AX629" s="12" t="s">
        <v>77</v>
      </c>
      <c r="AY629" s="150" t="s">
        <v>223</v>
      </c>
    </row>
    <row r="630" spans="2:65" s="14" customFormat="1" ht="11.25">
      <c r="B630" s="162"/>
      <c r="D630" s="143" t="s">
        <v>236</v>
      </c>
      <c r="E630" s="163" t="s">
        <v>21</v>
      </c>
      <c r="F630" s="164" t="s">
        <v>255</v>
      </c>
      <c r="H630" s="165">
        <v>105.78</v>
      </c>
      <c r="I630" s="166"/>
      <c r="L630" s="162"/>
      <c r="M630" s="167"/>
      <c r="T630" s="168"/>
      <c r="AT630" s="163" t="s">
        <v>236</v>
      </c>
      <c r="AU630" s="163" t="s">
        <v>87</v>
      </c>
      <c r="AV630" s="14" t="s">
        <v>230</v>
      </c>
      <c r="AW630" s="14" t="s">
        <v>38</v>
      </c>
      <c r="AX630" s="14" t="s">
        <v>85</v>
      </c>
      <c r="AY630" s="163" t="s">
        <v>223</v>
      </c>
    </row>
    <row r="631" spans="2:65" s="1" customFormat="1" ht="21.75" customHeight="1">
      <c r="B631" s="33"/>
      <c r="C631" s="130" t="s">
        <v>849</v>
      </c>
      <c r="D631" s="130" t="s">
        <v>225</v>
      </c>
      <c r="E631" s="131" t="s">
        <v>850</v>
      </c>
      <c r="F631" s="132" t="s">
        <v>851</v>
      </c>
      <c r="G631" s="133" t="s">
        <v>605</v>
      </c>
      <c r="H631" s="134">
        <v>40</v>
      </c>
      <c r="I631" s="135"/>
      <c r="J631" s="136">
        <f>ROUND(I631*H631,2)</f>
        <v>0</v>
      </c>
      <c r="K631" s="132" t="s">
        <v>21</v>
      </c>
      <c r="L631" s="33"/>
      <c r="M631" s="137" t="s">
        <v>21</v>
      </c>
      <c r="N631" s="138" t="s">
        <v>48</v>
      </c>
      <c r="P631" s="139">
        <f>O631*H631</f>
        <v>0</v>
      </c>
      <c r="Q631" s="139">
        <v>2.9999999999999997E-4</v>
      </c>
      <c r="R631" s="139">
        <f>Q631*H631</f>
        <v>1.1999999999999999E-2</v>
      </c>
      <c r="S631" s="139">
        <v>0</v>
      </c>
      <c r="T631" s="140">
        <f>S631*H631</f>
        <v>0</v>
      </c>
      <c r="AR631" s="141" t="s">
        <v>230</v>
      </c>
      <c r="AT631" s="141" t="s">
        <v>225</v>
      </c>
      <c r="AU631" s="141" t="s">
        <v>87</v>
      </c>
      <c r="AY631" s="18" t="s">
        <v>223</v>
      </c>
      <c r="BE631" s="142">
        <f>IF(N631="základní",J631,0)</f>
        <v>0</v>
      </c>
      <c r="BF631" s="142">
        <f>IF(N631="snížená",J631,0)</f>
        <v>0</v>
      </c>
      <c r="BG631" s="142">
        <f>IF(N631="zákl. přenesená",J631,0)</f>
        <v>0</v>
      </c>
      <c r="BH631" s="142">
        <f>IF(N631="sníž. přenesená",J631,0)</f>
        <v>0</v>
      </c>
      <c r="BI631" s="142">
        <f>IF(N631="nulová",J631,0)</f>
        <v>0</v>
      </c>
      <c r="BJ631" s="18" t="s">
        <v>85</v>
      </c>
      <c r="BK631" s="142">
        <f>ROUND(I631*H631,2)</f>
        <v>0</v>
      </c>
      <c r="BL631" s="18" t="s">
        <v>230</v>
      </c>
      <c r="BM631" s="141" t="s">
        <v>852</v>
      </c>
    </row>
    <row r="632" spans="2:65" s="1" customFormat="1" ht="19.5">
      <c r="B632" s="33"/>
      <c r="D632" s="143" t="s">
        <v>232</v>
      </c>
      <c r="F632" s="144" t="s">
        <v>853</v>
      </c>
      <c r="I632" s="145"/>
      <c r="L632" s="33"/>
      <c r="M632" s="146"/>
      <c r="T632" s="54"/>
      <c r="AT632" s="18" t="s">
        <v>232</v>
      </c>
      <c r="AU632" s="18" t="s">
        <v>87</v>
      </c>
    </row>
    <row r="633" spans="2:65" s="13" customFormat="1" ht="11.25">
      <c r="B633" s="156"/>
      <c r="D633" s="143" t="s">
        <v>236</v>
      </c>
      <c r="E633" s="157" t="s">
        <v>21</v>
      </c>
      <c r="F633" s="158" t="s">
        <v>854</v>
      </c>
      <c r="H633" s="157" t="s">
        <v>21</v>
      </c>
      <c r="I633" s="159"/>
      <c r="L633" s="156"/>
      <c r="M633" s="160"/>
      <c r="T633" s="161"/>
      <c r="AT633" s="157" t="s">
        <v>236</v>
      </c>
      <c r="AU633" s="157" t="s">
        <v>87</v>
      </c>
      <c r="AV633" s="13" t="s">
        <v>85</v>
      </c>
      <c r="AW633" s="13" t="s">
        <v>38</v>
      </c>
      <c r="AX633" s="13" t="s">
        <v>77</v>
      </c>
      <c r="AY633" s="157" t="s">
        <v>223</v>
      </c>
    </row>
    <row r="634" spans="2:65" s="12" customFormat="1" ht="11.25">
      <c r="B634" s="149"/>
      <c r="D634" s="143" t="s">
        <v>236</v>
      </c>
      <c r="E634" s="150" t="s">
        <v>21</v>
      </c>
      <c r="F634" s="151" t="s">
        <v>855</v>
      </c>
      <c r="H634" s="152">
        <v>16</v>
      </c>
      <c r="I634" s="153"/>
      <c r="L634" s="149"/>
      <c r="M634" s="154"/>
      <c r="T634" s="155"/>
      <c r="AT634" s="150" t="s">
        <v>236</v>
      </c>
      <c r="AU634" s="150" t="s">
        <v>87</v>
      </c>
      <c r="AV634" s="12" t="s">
        <v>87</v>
      </c>
      <c r="AW634" s="12" t="s">
        <v>38</v>
      </c>
      <c r="AX634" s="12" t="s">
        <v>77</v>
      </c>
      <c r="AY634" s="150" t="s">
        <v>223</v>
      </c>
    </row>
    <row r="635" spans="2:65" s="12" customFormat="1" ht="11.25">
      <c r="B635" s="149"/>
      <c r="D635" s="143" t="s">
        <v>236</v>
      </c>
      <c r="E635" s="150" t="s">
        <v>21</v>
      </c>
      <c r="F635" s="151" t="s">
        <v>856</v>
      </c>
      <c r="H635" s="152">
        <v>12</v>
      </c>
      <c r="I635" s="153"/>
      <c r="L635" s="149"/>
      <c r="M635" s="154"/>
      <c r="T635" s="155"/>
      <c r="AT635" s="150" t="s">
        <v>236</v>
      </c>
      <c r="AU635" s="150" t="s">
        <v>87</v>
      </c>
      <c r="AV635" s="12" t="s">
        <v>87</v>
      </c>
      <c r="AW635" s="12" t="s">
        <v>38</v>
      </c>
      <c r="AX635" s="12" t="s">
        <v>77</v>
      </c>
      <c r="AY635" s="150" t="s">
        <v>223</v>
      </c>
    </row>
    <row r="636" spans="2:65" s="12" customFormat="1" ht="11.25">
      <c r="B636" s="149"/>
      <c r="D636" s="143" t="s">
        <v>236</v>
      </c>
      <c r="E636" s="150" t="s">
        <v>21</v>
      </c>
      <c r="F636" s="151" t="s">
        <v>857</v>
      </c>
      <c r="H636" s="152">
        <v>12</v>
      </c>
      <c r="I636" s="153"/>
      <c r="L636" s="149"/>
      <c r="M636" s="154"/>
      <c r="T636" s="155"/>
      <c r="AT636" s="150" t="s">
        <v>236</v>
      </c>
      <c r="AU636" s="150" t="s">
        <v>87</v>
      </c>
      <c r="AV636" s="12" t="s">
        <v>87</v>
      </c>
      <c r="AW636" s="12" t="s">
        <v>38</v>
      </c>
      <c r="AX636" s="12" t="s">
        <v>77</v>
      </c>
      <c r="AY636" s="150" t="s">
        <v>223</v>
      </c>
    </row>
    <row r="637" spans="2:65" s="14" customFormat="1" ht="11.25">
      <c r="B637" s="162"/>
      <c r="D637" s="143" t="s">
        <v>236</v>
      </c>
      <c r="E637" s="163" t="s">
        <v>21</v>
      </c>
      <c r="F637" s="164" t="s">
        <v>255</v>
      </c>
      <c r="H637" s="165">
        <v>40</v>
      </c>
      <c r="I637" s="166"/>
      <c r="L637" s="162"/>
      <c r="M637" s="167"/>
      <c r="T637" s="168"/>
      <c r="AT637" s="163" t="s">
        <v>236</v>
      </c>
      <c r="AU637" s="163" t="s">
        <v>87</v>
      </c>
      <c r="AV637" s="14" t="s">
        <v>230</v>
      </c>
      <c r="AW637" s="14" t="s">
        <v>38</v>
      </c>
      <c r="AX637" s="14" t="s">
        <v>85</v>
      </c>
      <c r="AY637" s="163" t="s">
        <v>223</v>
      </c>
    </row>
    <row r="638" spans="2:65" s="1" customFormat="1" ht="16.5" customHeight="1">
      <c r="B638" s="33"/>
      <c r="C638" s="130" t="s">
        <v>858</v>
      </c>
      <c r="D638" s="130" t="s">
        <v>225</v>
      </c>
      <c r="E638" s="131" t="s">
        <v>859</v>
      </c>
      <c r="F638" s="132" t="s">
        <v>860</v>
      </c>
      <c r="G638" s="133" t="s">
        <v>861</v>
      </c>
      <c r="H638" s="134">
        <v>1</v>
      </c>
      <c r="I638" s="135"/>
      <c r="J638" s="136">
        <f>ROUND(I638*H638,2)</f>
        <v>0</v>
      </c>
      <c r="K638" s="132" t="s">
        <v>21</v>
      </c>
      <c r="L638" s="33"/>
      <c r="M638" s="137" t="s">
        <v>21</v>
      </c>
      <c r="N638" s="138" t="s">
        <v>48</v>
      </c>
      <c r="P638" s="139">
        <f>O638*H638</f>
        <v>0</v>
      </c>
      <c r="Q638" s="139">
        <v>0</v>
      </c>
      <c r="R638" s="139">
        <f>Q638*H638</f>
        <v>0</v>
      </c>
      <c r="S638" s="139">
        <v>0</v>
      </c>
      <c r="T638" s="140">
        <f>S638*H638</f>
        <v>0</v>
      </c>
      <c r="AR638" s="141" t="s">
        <v>230</v>
      </c>
      <c r="AT638" s="141" t="s">
        <v>225</v>
      </c>
      <c r="AU638" s="141" t="s">
        <v>87</v>
      </c>
      <c r="AY638" s="18" t="s">
        <v>223</v>
      </c>
      <c r="BE638" s="142">
        <f>IF(N638="základní",J638,0)</f>
        <v>0</v>
      </c>
      <c r="BF638" s="142">
        <f>IF(N638="snížená",J638,0)</f>
        <v>0</v>
      </c>
      <c r="BG638" s="142">
        <f>IF(N638="zákl. přenesená",J638,0)</f>
        <v>0</v>
      </c>
      <c r="BH638" s="142">
        <f>IF(N638="sníž. přenesená",J638,0)</f>
        <v>0</v>
      </c>
      <c r="BI638" s="142">
        <f>IF(N638="nulová",J638,0)</f>
        <v>0</v>
      </c>
      <c r="BJ638" s="18" t="s">
        <v>85</v>
      </c>
      <c r="BK638" s="142">
        <f>ROUND(I638*H638,2)</f>
        <v>0</v>
      </c>
      <c r="BL638" s="18" t="s">
        <v>230</v>
      </c>
      <c r="BM638" s="141" t="s">
        <v>862</v>
      </c>
    </row>
    <row r="639" spans="2:65" s="1" customFormat="1" ht="11.25">
      <c r="B639" s="33"/>
      <c r="D639" s="143" t="s">
        <v>232</v>
      </c>
      <c r="F639" s="144" t="s">
        <v>860</v>
      </c>
      <c r="I639" s="145"/>
      <c r="L639" s="33"/>
      <c r="M639" s="146"/>
      <c r="T639" s="54"/>
      <c r="AT639" s="18" t="s">
        <v>232</v>
      </c>
      <c r="AU639" s="18" t="s">
        <v>87</v>
      </c>
    </row>
    <row r="640" spans="2:65" s="1" customFormat="1" ht="29.25">
      <c r="B640" s="33"/>
      <c r="D640" s="143" t="s">
        <v>261</v>
      </c>
      <c r="F640" s="169" t="s">
        <v>863</v>
      </c>
      <c r="I640" s="145"/>
      <c r="L640" s="33"/>
      <c r="M640" s="146"/>
      <c r="T640" s="54"/>
      <c r="AT640" s="18" t="s">
        <v>261</v>
      </c>
      <c r="AU640" s="18" t="s">
        <v>87</v>
      </c>
    </row>
    <row r="641" spans="2:65" s="1" customFormat="1" ht="16.5" customHeight="1">
      <c r="B641" s="33"/>
      <c r="C641" s="130" t="s">
        <v>864</v>
      </c>
      <c r="D641" s="130" t="s">
        <v>225</v>
      </c>
      <c r="E641" s="131" t="s">
        <v>865</v>
      </c>
      <c r="F641" s="132" t="s">
        <v>866</v>
      </c>
      <c r="G641" s="133" t="s">
        <v>861</v>
      </c>
      <c r="H641" s="134">
        <v>1</v>
      </c>
      <c r="I641" s="135"/>
      <c r="J641" s="136">
        <f>ROUND(I641*H641,2)</f>
        <v>0</v>
      </c>
      <c r="K641" s="132" t="s">
        <v>21</v>
      </c>
      <c r="L641" s="33"/>
      <c r="M641" s="137" t="s">
        <v>21</v>
      </c>
      <c r="N641" s="138" t="s">
        <v>48</v>
      </c>
      <c r="P641" s="139">
        <f>O641*H641</f>
        <v>0</v>
      </c>
      <c r="Q641" s="139">
        <v>0</v>
      </c>
      <c r="R641" s="139">
        <f>Q641*H641</f>
        <v>0</v>
      </c>
      <c r="S641" s="139">
        <v>0</v>
      </c>
      <c r="T641" s="140">
        <f>S641*H641</f>
        <v>0</v>
      </c>
      <c r="AR641" s="141" t="s">
        <v>230</v>
      </c>
      <c r="AT641" s="141" t="s">
        <v>225</v>
      </c>
      <c r="AU641" s="141" t="s">
        <v>87</v>
      </c>
      <c r="AY641" s="18" t="s">
        <v>223</v>
      </c>
      <c r="BE641" s="142">
        <f>IF(N641="základní",J641,0)</f>
        <v>0</v>
      </c>
      <c r="BF641" s="142">
        <f>IF(N641="snížená",J641,0)</f>
        <v>0</v>
      </c>
      <c r="BG641" s="142">
        <f>IF(N641="zákl. přenesená",J641,0)</f>
        <v>0</v>
      </c>
      <c r="BH641" s="142">
        <f>IF(N641="sníž. přenesená",J641,0)</f>
        <v>0</v>
      </c>
      <c r="BI641" s="142">
        <f>IF(N641="nulová",J641,0)</f>
        <v>0</v>
      </c>
      <c r="BJ641" s="18" t="s">
        <v>85</v>
      </c>
      <c r="BK641" s="142">
        <f>ROUND(I641*H641,2)</f>
        <v>0</v>
      </c>
      <c r="BL641" s="18" t="s">
        <v>230</v>
      </c>
      <c r="BM641" s="141" t="s">
        <v>867</v>
      </c>
    </row>
    <row r="642" spans="2:65" s="1" customFormat="1" ht="11.25">
      <c r="B642" s="33"/>
      <c r="D642" s="143" t="s">
        <v>232</v>
      </c>
      <c r="F642" s="144" t="s">
        <v>868</v>
      </c>
      <c r="I642" s="145"/>
      <c r="L642" s="33"/>
      <c r="M642" s="146"/>
      <c r="T642" s="54"/>
      <c r="AT642" s="18" t="s">
        <v>232</v>
      </c>
      <c r="AU642" s="18" t="s">
        <v>87</v>
      </c>
    </row>
    <row r="643" spans="2:65" s="1" customFormat="1" ht="29.25">
      <c r="B643" s="33"/>
      <c r="D643" s="143" t="s">
        <v>261</v>
      </c>
      <c r="F643" s="169" t="s">
        <v>863</v>
      </c>
      <c r="I643" s="145"/>
      <c r="L643" s="33"/>
      <c r="M643" s="146"/>
      <c r="T643" s="54"/>
      <c r="AT643" s="18" t="s">
        <v>261</v>
      </c>
      <c r="AU643" s="18" t="s">
        <v>87</v>
      </c>
    </row>
    <row r="644" spans="2:65" s="1" customFormat="1" ht="16.5" customHeight="1">
      <c r="B644" s="33"/>
      <c r="C644" s="130" t="s">
        <v>869</v>
      </c>
      <c r="D644" s="130" t="s">
        <v>225</v>
      </c>
      <c r="E644" s="131" t="s">
        <v>870</v>
      </c>
      <c r="F644" s="132" t="s">
        <v>871</v>
      </c>
      <c r="G644" s="133" t="s">
        <v>861</v>
      </c>
      <c r="H644" s="134">
        <v>1</v>
      </c>
      <c r="I644" s="135"/>
      <c r="J644" s="136">
        <f>ROUND(I644*H644,2)</f>
        <v>0</v>
      </c>
      <c r="K644" s="132" t="s">
        <v>21</v>
      </c>
      <c r="L644" s="33"/>
      <c r="M644" s="137" t="s">
        <v>21</v>
      </c>
      <c r="N644" s="138" t="s">
        <v>48</v>
      </c>
      <c r="P644" s="139">
        <f>O644*H644</f>
        <v>0</v>
      </c>
      <c r="Q644" s="139">
        <v>0</v>
      </c>
      <c r="R644" s="139">
        <f>Q644*H644</f>
        <v>0</v>
      </c>
      <c r="S644" s="139">
        <v>0</v>
      </c>
      <c r="T644" s="140">
        <f>S644*H644</f>
        <v>0</v>
      </c>
      <c r="AR644" s="141" t="s">
        <v>230</v>
      </c>
      <c r="AT644" s="141" t="s">
        <v>225</v>
      </c>
      <c r="AU644" s="141" t="s">
        <v>87</v>
      </c>
      <c r="AY644" s="18" t="s">
        <v>223</v>
      </c>
      <c r="BE644" s="142">
        <f>IF(N644="základní",J644,0)</f>
        <v>0</v>
      </c>
      <c r="BF644" s="142">
        <f>IF(N644="snížená",J644,0)</f>
        <v>0</v>
      </c>
      <c r="BG644" s="142">
        <f>IF(N644="zákl. přenesená",J644,0)</f>
        <v>0</v>
      </c>
      <c r="BH644" s="142">
        <f>IF(N644="sníž. přenesená",J644,0)</f>
        <v>0</v>
      </c>
      <c r="BI644" s="142">
        <f>IF(N644="nulová",J644,0)</f>
        <v>0</v>
      </c>
      <c r="BJ644" s="18" t="s">
        <v>85</v>
      </c>
      <c r="BK644" s="142">
        <f>ROUND(I644*H644,2)</f>
        <v>0</v>
      </c>
      <c r="BL644" s="18" t="s">
        <v>230</v>
      </c>
      <c r="BM644" s="141" t="s">
        <v>872</v>
      </c>
    </row>
    <row r="645" spans="2:65" s="1" customFormat="1" ht="11.25">
      <c r="B645" s="33"/>
      <c r="D645" s="143" t="s">
        <v>232</v>
      </c>
      <c r="F645" s="144" t="s">
        <v>873</v>
      </c>
      <c r="I645" s="145"/>
      <c r="L645" s="33"/>
      <c r="M645" s="146"/>
      <c r="T645" s="54"/>
      <c r="AT645" s="18" t="s">
        <v>232</v>
      </c>
      <c r="AU645" s="18" t="s">
        <v>87</v>
      </c>
    </row>
    <row r="646" spans="2:65" s="1" customFormat="1" ht="19.5">
      <c r="B646" s="33"/>
      <c r="D646" s="143" t="s">
        <v>261</v>
      </c>
      <c r="F646" s="169" t="s">
        <v>874</v>
      </c>
      <c r="I646" s="145"/>
      <c r="L646" s="33"/>
      <c r="M646" s="146"/>
      <c r="T646" s="54"/>
      <c r="AT646" s="18" t="s">
        <v>261</v>
      </c>
      <c r="AU646" s="18" t="s">
        <v>87</v>
      </c>
    </row>
    <row r="647" spans="2:65" s="1" customFormat="1" ht="16.5" customHeight="1">
      <c r="B647" s="33"/>
      <c r="C647" s="130" t="s">
        <v>875</v>
      </c>
      <c r="D647" s="130" t="s">
        <v>225</v>
      </c>
      <c r="E647" s="131" t="s">
        <v>876</v>
      </c>
      <c r="F647" s="132" t="s">
        <v>877</v>
      </c>
      <c r="G647" s="133" t="s">
        <v>861</v>
      </c>
      <c r="H647" s="134">
        <v>1</v>
      </c>
      <c r="I647" s="135"/>
      <c r="J647" s="136">
        <f>ROUND(I647*H647,2)</f>
        <v>0</v>
      </c>
      <c r="K647" s="132" t="s">
        <v>21</v>
      </c>
      <c r="L647" s="33"/>
      <c r="M647" s="137" t="s">
        <v>21</v>
      </c>
      <c r="N647" s="138" t="s">
        <v>48</v>
      </c>
      <c r="P647" s="139">
        <f>O647*H647</f>
        <v>0</v>
      </c>
      <c r="Q647" s="139">
        <v>0</v>
      </c>
      <c r="R647" s="139">
        <f>Q647*H647</f>
        <v>0</v>
      </c>
      <c r="S647" s="139">
        <v>0</v>
      </c>
      <c r="T647" s="140">
        <f>S647*H647</f>
        <v>0</v>
      </c>
      <c r="AR647" s="141" t="s">
        <v>230</v>
      </c>
      <c r="AT647" s="141" t="s">
        <v>225</v>
      </c>
      <c r="AU647" s="141" t="s">
        <v>87</v>
      </c>
      <c r="AY647" s="18" t="s">
        <v>223</v>
      </c>
      <c r="BE647" s="142">
        <f>IF(N647="základní",J647,0)</f>
        <v>0</v>
      </c>
      <c r="BF647" s="142">
        <f>IF(N647="snížená",J647,0)</f>
        <v>0</v>
      </c>
      <c r="BG647" s="142">
        <f>IF(N647="zákl. přenesená",J647,0)</f>
        <v>0</v>
      </c>
      <c r="BH647" s="142">
        <f>IF(N647="sníž. přenesená",J647,0)</f>
        <v>0</v>
      </c>
      <c r="BI647" s="142">
        <f>IF(N647="nulová",J647,0)</f>
        <v>0</v>
      </c>
      <c r="BJ647" s="18" t="s">
        <v>85</v>
      </c>
      <c r="BK647" s="142">
        <f>ROUND(I647*H647,2)</f>
        <v>0</v>
      </c>
      <c r="BL647" s="18" t="s">
        <v>230</v>
      </c>
      <c r="BM647" s="141" t="s">
        <v>878</v>
      </c>
    </row>
    <row r="648" spans="2:65" s="1" customFormat="1" ht="11.25">
      <c r="B648" s="33"/>
      <c r="D648" s="143" t="s">
        <v>232</v>
      </c>
      <c r="F648" s="144" t="s">
        <v>879</v>
      </c>
      <c r="I648" s="145"/>
      <c r="L648" s="33"/>
      <c r="M648" s="146"/>
      <c r="T648" s="54"/>
      <c r="AT648" s="18" t="s">
        <v>232</v>
      </c>
      <c r="AU648" s="18" t="s">
        <v>87</v>
      </c>
    </row>
    <row r="649" spans="2:65" s="1" customFormat="1" ht="19.5">
      <c r="B649" s="33"/>
      <c r="D649" s="143" t="s">
        <v>261</v>
      </c>
      <c r="F649" s="169" t="s">
        <v>880</v>
      </c>
      <c r="I649" s="145"/>
      <c r="L649" s="33"/>
      <c r="M649" s="146"/>
      <c r="T649" s="54"/>
      <c r="AT649" s="18" t="s">
        <v>261</v>
      </c>
      <c r="AU649" s="18" t="s">
        <v>87</v>
      </c>
    </row>
    <row r="650" spans="2:65" s="11" customFormat="1" ht="22.9" customHeight="1">
      <c r="B650" s="118"/>
      <c r="D650" s="119" t="s">
        <v>76</v>
      </c>
      <c r="E650" s="128" t="s">
        <v>881</v>
      </c>
      <c r="F650" s="128" t="s">
        <v>882</v>
      </c>
      <c r="I650" s="121"/>
      <c r="J650" s="129">
        <f>BK650</f>
        <v>0</v>
      </c>
      <c r="L650" s="118"/>
      <c r="M650" s="123"/>
      <c r="P650" s="124">
        <f>SUM(P651:P663)</f>
        <v>0</v>
      </c>
      <c r="R650" s="124">
        <f>SUM(R651:R663)</f>
        <v>0</v>
      </c>
      <c r="T650" s="125">
        <f>SUM(T651:T663)</f>
        <v>0</v>
      </c>
      <c r="AR650" s="119" t="s">
        <v>85</v>
      </c>
      <c r="AT650" s="126" t="s">
        <v>76</v>
      </c>
      <c r="AU650" s="126" t="s">
        <v>85</v>
      </c>
      <c r="AY650" s="119" t="s">
        <v>223</v>
      </c>
      <c r="BK650" s="127">
        <f>SUM(BK651:BK663)</f>
        <v>0</v>
      </c>
    </row>
    <row r="651" spans="2:65" s="1" customFormat="1" ht="16.5" customHeight="1">
      <c r="B651" s="33"/>
      <c r="C651" s="130" t="s">
        <v>883</v>
      </c>
      <c r="D651" s="130" t="s">
        <v>225</v>
      </c>
      <c r="E651" s="131" t="s">
        <v>884</v>
      </c>
      <c r="F651" s="132" t="s">
        <v>885</v>
      </c>
      <c r="G651" s="133" t="s">
        <v>107</v>
      </c>
      <c r="H651" s="134">
        <v>10067</v>
      </c>
      <c r="I651" s="135"/>
      <c r="J651" s="136">
        <f>ROUND(I651*H651,2)</f>
        <v>0</v>
      </c>
      <c r="K651" s="132" t="s">
        <v>21</v>
      </c>
      <c r="L651" s="33"/>
      <c r="M651" s="137" t="s">
        <v>21</v>
      </c>
      <c r="N651" s="138" t="s">
        <v>48</v>
      </c>
      <c r="P651" s="139">
        <f>O651*H651</f>
        <v>0</v>
      </c>
      <c r="Q651" s="139">
        <v>0</v>
      </c>
      <c r="R651" s="139">
        <f>Q651*H651</f>
        <v>0</v>
      </c>
      <c r="S651" s="139">
        <v>0</v>
      </c>
      <c r="T651" s="140">
        <f>S651*H651</f>
        <v>0</v>
      </c>
      <c r="AR651" s="141" t="s">
        <v>230</v>
      </c>
      <c r="AT651" s="141" t="s">
        <v>225</v>
      </c>
      <c r="AU651" s="141" t="s">
        <v>87</v>
      </c>
      <c r="AY651" s="18" t="s">
        <v>223</v>
      </c>
      <c r="BE651" s="142">
        <f>IF(N651="základní",J651,0)</f>
        <v>0</v>
      </c>
      <c r="BF651" s="142">
        <f>IF(N651="snížená",J651,0)</f>
        <v>0</v>
      </c>
      <c r="BG651" s="142">
        <f>IF(N651="zákl. přenesená",J651,0)</f>
        <v>0</v>
      </c>
      <c r="BH651" s="142">
        <f>IF(N651="sníž. přenesená",J651,0)</f>
        <v>0</v>
      </c>
      <c r="BI651" s="142">
        <f>IF(N651="nulová",J651,0)</f>
        <v>0</v>
      </c>
      <c r="BJ651" s="18" t="s">
        <v>85</v>
      </c>
      <c r="BK651" s="142">
        <f>ROUND(I651*H651,2)</f>
        <v>0</v>
      </c>
      <c r="BL651" s="18" t="s">
        <v>230</v>
      </c>
      <c r="BM651" s="141" t="s">
        <v>886</v>
      </c>
    </row>
    <row r="652" spans="2:65" s="1" customFormat="1" ht="11.25">
      <c r="B652" s="33"/>
      <c r="D652" s="143" t="s">
        <v>232</v>
      </c>
      <c r="F652" s="144" t="s">
        <v>885</v>
      </c>
      <c r="I652" s="145"/>
      <c r="L652" s="33"/>
      <c r="M652" s="146"/>
      <c r="T652" s="54"/>
      <c r="AT652" s="18" t="s">
        <v>232</v>
      </c>
      <c r="AU652" s="18" t="s">
        <v>87</v>
      </c>
    </row>
    <row r="653" spans="2:65" s="12" customFormat="1" ht="11.25">
      <c r="B653" s="149"/>
      <c r="D653" s="143" t="s">
        <v>236</v>
      </c>
      <c r="E653" s="150" t="s">
        <v>21</v>
      </c>
      <c r="F653" s="151" t="s">
        <v>887</v>
      </c>
      <c r="H653" s="152">
        <v>10067</v>
      </c>
      <c r="I653" s="153"/>
      <c r="L653" s="149"/>
      <c r="M653" s="154"/>
      <c r="T653" s="155"/>
      <c r="AT653" s="150" t="s">
        <v>236</v>
      </c>
      <c r="AU653" s="150" t="s">
        <v>87</v>
      </c>
      <c r="AV653" s="12" t="s">
        <v>87</v>
      </c>
      <c r="AW653" s="12" t="s">
        <v>38</v>
      </c>
      <c r="AX653" s="12" t="s">
        <v>85</v>
      </c>
      <c r="AY653" s="150" t="s">
        <v>223</v>
      </c>
    </row>
    <row r="654" spans="2:65" s="1" customFormat="1" ht="16.5" customHeight="1">
      <c r="B654" s="33"/>
      <c r="C654" s="130" t="s">
        <v>888</v>
      </c>
      <c r="D654" s="130" t="s">
        <v>225</v>
      </c>
      <c r="E654" s="131" t="s">
        <v>889</v>
      </c>
      <c r="F654" s="132" t="s">
        <v>890</v>
      </c>
      <c r="G654" s="133" t="s">
        <v>135</v>
      </c>
      <c r="H654" s="134">
        <v>10.067</v>
      </c>
      <c r="I654" s="135"/>
      <c r="J654" s="136">
        <f>ROUND(I654*H654,2)</f>
        <v>0</v>
      </c>
      <c r="K654" s="132" t="s">
        <v>229</v>
      </c>
      <c r="L654" s="33"/>
      <c r="M654" s="137" t="s">
        <v>21</v>
      </c>
      <c r="N654" s="138" t="s">
        <v>48</v>
      </c>
      <c r="P654" s="139">
        <f>O654*H654</f>
        <v>0</v>
      </c>
      <c r="Q654" s="139">
        <v>0</v>
      </c>
      <c r="R654" s="139">
        <f>Q654*H654</f>
        <v>0</v>
      </c>
      <c r="S654" s="139">
        <v>0</v>
      </c>
      <c r="T654" s="140">
        <f>S654*H654</f>
        <v>0</v>
      </c>
      <c r="AR654" s="141" t="s">
        <v>230</v>
      </c>
      <c r="AT654" s="141" t="s">
        <v>225</v>
      </c>
      <c r="AU654" s="141" t="s">
        <v>87</v>
      </c>
      <c r="AY654" s="18" t="s">
        <v>223</v>
      </c>
      <c r="BE654" s="142">
        <f>IF(N654="základní",J654,0)</f>
        <v>0</v>
      </c>
      <c r="BF654" s="142">
        <f>IF(N654="snížená",J654,0)</f>
        <v>0</v>
      </c>
      <c r="BG654" s="142">
        <f>IF(N654="zákl. přenesená",J654,0)</f>
        <v>0</v>
      </c>
      <c r="BH654" s="142">
        <f>IF(N654="sníž. přenesená",J654,0)</f>
        <v>0</v>
      </c>
      <c r="BI654" s="142">
        <f>IF(N654="nulová",J654,0)</f>
        <v>0</v>
      </c>
      <c r="BJ654" s="18" t="s">
        <v>85</v>
      </c>
      <c r="BK654" s="142">
        <f>ROUND(I654*H654,2)</f>
        <v>0</v>
      </c>
      <c r="BL654" s="18" t="s">
        <v>230</v>
      </c>
      <c r="BM654" s="141" t="s">
        <v>891</v>
      </c>
    </row>
    <row r="655" spans="2:65" s="1" customFormat="1" ht="11.25">
      <c r="B655" s="33"/>
      <c r="D655" s="143" t="s">
        <v>232</v>
      </c>
      <c r="F655" s="144" t="s">
        <v>892</v>
      </c>
      <c r="I655" s="145"/>
      <c r="L655" s="33"/>
      <c r="M655" s="146"/>
      <c r="T655" s="54"/>
      <c r="AT655" s="18" t="s">
        <v>232</v>
      </c>
      <c r="AU655" s="18" t="s">
        <v>87</v>
      </c>
    </row>
    <row r="656" spans="2:65" s="1" customFormat="1" ht="11.25">
      <c r="B656" s="33"/>
      <c r="D656" s="147" t="s">
        <v>234</v>
      </c>
      <c r="F656" s="148" t="s">
        <v>893</v>
      </c>
      <c r="I656" s="145"/>
      <c r="L656" s="33"/>
      <c r="M656" s="146"/>
      <c r="T656" s="54"/>
      <c r="AT656" s="18" t="s">
        <v>234</v>
      </c>
      <c r="AU656" s="18" t="s">
        <v>87</v>
      </c>
    </row>
    <row r="657" spans="2:65" s="13" customFormat="1" ht="11.25">
      <c r="B657" s="156"/>
      <c r="D657" s="143" t="s">
        <v>236</v>
      </c>
      <c r="E657" s="157" t="s">
        <v>21</v>
      </c>
      <c r="F657" s="158" t="s">
        <v>894</v>
      </c>
      <c r="H657" s="157" t="s">
        <v>21</v>
      </c>
      <c r="I657" s="159"/>
      <c r="L657" s="156"/>
      <c r="M657" s="160"/>
      <c r="T657" s="161"/>
      <c r="AT657" s="157" t="s">
        <v>236</v>
      </c>
      <c r="AU657" s="157" t="s">
        <v>87</v>
      </c>
      <c r="AV657" s="13" t="s">
        <v>85</v>
      </c>
      <c r="AW657" s="13" t="s">
        <v>38</v>
      </c>
      <c r="AX657" s="13" t="s">
        <v>77</v>
      </c>
      <c r="AY657" s="157" t="s">
        <v>223</v>
      </c>
    </row>
    <row r="658" spans="2:65" s="12" customFormat="1" ht="11.25">
      <c r="B658" s="149"/>
      <c r="D658" s="143" t="s">
        <v>236</v>
      </c>
      <c r="E658" s="150" t="s">
        <v>21</v>
      </c>
      <c r="F658" s="151" t="s">
        <v>895</v>
      </c>
      <c r="H658" s="152">
        <v>4.4610000000000003</v>
      </c>
      <c r="I658" s="153"/>
      <c r="L658" s="149"/>
      <c r="M658" s="154"/>
      <c r="T658" s="155"/>
      <c r="AT658" s="150" t="s">
        <v>236</v>
      </c>
      <c r="AU658" s="150" t="s">
        <v>87</v>
      </c>
      <c r="AV658" s="12" t="s">
        <v>87</v>
      </c>
      <c r="AW658" s="12" t="s">
        <v>38</v>
      </c>
      <c r="AX658" s="12" t="s">
        <v>77</v>
      </c>
      <c r="AY658" s="150" t="s">
        <v>223</v>
      </c>
    </row>
    <row r="659" spans="2:65" s="12" customFormat="1" ht="11.25">
      <c r="B659" s="149"/>
      <c r="D659" s="143" t="s">
        <v>236</v>
      </c>
      <c r="E659" s="150" t="s">
        <v>21</v>
      </c>
      <c r="F659" s="151" t="s">
        <v>896</v>
      </c>
      <c r="H659" s="152">
        <v>5.6059999999999999</v>
      </c>
      <c r="I659" s="153"/>
      <c r="L659" s="149"/>
      <c r="M659" s="154"/>
      <c r="T659" s="155"/>
      <c r="AT659" s="150" t="s">
        <v>236</v>
      </c>
      <c r="AU659" s="150" t="s">
        <v>87</v>
      </c>
      <c r="AV659" s="12" t="s">
        <v>87</v>
      </c>
      <c r="AW659" s="12" t="s">
        <v>38</v>
      </c>
      <c r="AX659" s="12" t="s">
        <v>77</v>
      </c>
      <c r="AY659" s="150" t="s">
        <v>223</v>
      </c>
    </row>
    <row r="660" spans="2:65" s="14" customFormat="1" ht="11.25">
      <c r="B660" s="162"/>
      <c r="D660" s="143" t="s">
        <v>236</v>
      </c>
      <c r="E660" s="163" t="s">
        <v>133</v>
      </c>
      <c r="F660" s="164" t="s">
        <v>255</v>
      </c>
      <c r="H660" s="165">
        <v>10.067</v>
      </c>
      <c r="I660" s="166"/>
      <c r="L660" s="162"/>
      <c r="M660" s="167"/>
      <c r="T660" s="168"/>
      <c r="AT660" s="163" t="s">
        <v>236</v>
      </c>
      <c r="AU660" s="163" t="s">
        <v>87</v>
      </c>
      <c r="AV660" s="14" t="s">
        <v>230</v>
      </c>
      <c r="AW660" s="14" t="s">
        <v>38</v>
      </c>
      <c r="AX660" s="14" t="s">
        <v>85</v>
      </c>
      <c r="AY660" s="163" t="s">
        <v>223</v>
      </c>
    </row>
    <row r="661" spans="2:65" s="1" customFormat="1" ht="16.5" customHeight="1">
      <c r="B661" s="33"/>
      <c r="C661" s="130" t="s">
        <v>897</v>
      </c>
      <c r="D661" s="130" t="s">
        <v>225</v>
      </c>
      <c r="E661" s="131" t="s">
        <v>898</v>
      </c>
      <c r="F661" s="132" t="s">
        <v>899</v>
      </c>
      <c r="G661" s="133" t="s">
        <v>135</v>
      </c>
      <c r="H661" s="134">
        <v>10.067</v>
      </c>
      <c r="I661" s="135"/>
      <c r="J661" s="136">
        <f>ROUND(I661*H661,2)</f>
        <v>0</v>
      </c>
      <c r="K661" s="132" t="s">
        <v>21</v>
      </c>
      <c r="L661" s="33"/>
      <c r="M661" s="137" t="s">
        <v>21</v>
      </c>
      <c r="N661" s="138" t="s">
        <v>48</v>
      </c>
      <c r="P661" s="139">
        <f>O661*H661</f>
        <v>0</v>
      </c>
      <c r="Q661" s="139">
        <v>0</v>
      </c>
      <c r="R661" s="139">
        <f>Q661*H661</f>
        <v>0</v>
      </c>
      <c r="S661" s="139">
        <v>0</v>
      </c>
      <c r="T661" s="140">
        <f>S661*H661</f>
        <v>0</v>
      </c>
      <c r="AR661" s="141" t="s">
        <v>230</v>
      </c>
      <c r="AT661" s="141" t="s">
        <v>225</v>
      </c>
      <c r="AU661" s="141" t="s">
        <v>87</v>
      </c>
      <c r="AY661" s="18" t="s">
        <v>223</v>
      </c>
      <c r="BE661" s="142">
        <f>IF(N661="základní",J661,0)</f>
        <v>0</v>
      </c>
      <c r="BF661" s="142">
        <f>IF(N661="snížená",J661,0)</f>
        <v>0</v>
      </c>
      <c r="BG661" s="142">
        <f>IF(N661="zákl. přenesená",J661,0)</f>
        <v>0</v>
      </c>
      <c r="BH661" s="142">
        <f>IF(N661="sníž. přenesená",J661,0)</f>
        <v>0</v>
      </c>
      <c r="BI661" s="142">
        <f>IF(N661="nulová",J661,0)</f>
        <v>0</v>
      </c>
      <c r="BJ661" s="18" t="s">
        <v>85</v>
      </c>
      <c r="BK661" s="142">
        <f>ROUND(I661*H661,2)</f>
        <v>0</v>
      </c>
      <c r="BL661" s="18" t="s">
        <v>230</v>
      </c>
      <c r="BM661" s="141" t="s">
        <v>900</v>
      </c>
    </row>
    <row r="662" spans="2:65" s="1" customFormat="1" ht="11.25">
      <c r="B662" s="33"/>
      <c r="D662" s="143" t="s">
        <v>232</v>
      </c>
      <c r="F662" s="144" t="s">
        <v>899</v>
      </c>
      <c r="I662" s="145"/>
      <c r="L662" s="33"/>
      <c r="M662" s="146"/>
      <c r="T662" s="54"/>
      <c r="AT662" s="18" t="s">
        <v>232</v>
      </c>
      <c r="AU662" s="18" t="s">
        <v>87</v>
      </c>
    </row>
    <row r="663" spans="2:65" s="12" customFormat="1" ht="11.25">
      <c r="B663" s="149"/>
      <c r="D663" s="143" t="s">
        <v>236</v>
      </c>
      <c r="E663" s="150" t="s">
        <v>21</v>
      </c>
      <c r="F663" s="151" t="s">
        <v>133</v>
      </c>
      <c r="H663" s="152">
        <v>10.067</v>
      </c>
      <c r="I663" s="153"/>
      <c r="L663" s="149"/>
      <c r="M663" s="154"/>
      <c r="T663" s="155"/>
      <c r="AT663" s="150" t="s">
        <v>236</v>
      </c>
      <c r="AU663" s="150" t="s">
        <v>87</v>
      </c>
      <c r="AV663" s="12" t="s">
        <v>87</v>
      </c>
      <c r="AW663" s="12" t="s">
        <v>38</v>
      </c>
      <c r="AX663" s="12" t="s">
        <v>85</v>
      </c>
      <c r="AY663" s="150" t="s">
        <v>223</v>
      </c>
    </row>
    <row r="664" spans="2:65" s="11" customFormat="1" ht="22.9" customHeight="1">
      <c r="B664" s="118"/>
      <c r="D664" s="119" t="s">
        <v>76</v>
      </c>
      <c r="E664" s="128" t="s">
        <v>901</v>
      </c>
      <c r="F664" s="128" t="s">
        <v>902</v>
      </c>
      <c r="I664" s="121"/>
      <c r="J664" s="129">
        <f>BK664</f>
        <v>0</v>
      </c>
      <c r="L664" s="118"/>
      <c r="M664" s="123"/>
      <c r="P664" s="124">
        <f>SUM(P665:P667)</f>
        <v>0</v>
      </c>
      <c r="R664" s="124">
        <f>SUM(R665:R667)</f>
        <v>0</v>
      </c>
      <c r="T664" s="125">
        <f>SUM(T665:T667)</f>
        <v>0</v>
      </c>
      <c r="AR664" s="119" t="s">
        <v>85</v>
      </c>
      <c r="AT664" s="126" t="s">
        <v>76</v>
      </c>
      <c r="AU664" s="126" t="s">
        <v>85</v>
      </c>
      <c r="AY664" s="119" t="s">
        <v>223</v>
      </c>
      <c r="BK664" s="127">
        <f>SUM(BK665:BK667)</f>
        <v>0</v>
      </c>
    </row>
    <row r="665" spans="2:65" s="1" customFormat="1" ht="16.5" customHeight="1">
      <c r="B665" s="33"/>
      <c r="C665" s="130" t="s">
        <v>903</v>
      </c>
      <c r="D665" s="130" t="s">
        <v>225</v>
      </c>
      <c r="E665" s="131" t="s">
        <v>904</v>
      </c>
      <c r="F665" s="132" t="s">
        <v>905</v>
      </c>
      <c r="G665" s="133" t="s">
        <v>135</v>
      </c>
      <c r="H665" s="134">
        <v>853.42200000000003</v>
      </c>
      <c r="I665" s="135"/>
      <c r="J665" s="136">
        <f>ROUND(I665*H665,2)</f>
        <v>0</v>
      </c>
      <c r="K665" s="132" t="s">
        <v>229</v>
      </c>
      <c r="L665" s="33"/>
      <c r="M665" s="137" t="s">
        <v>21</v>
      </c>
      <c r="N665" s="138" t="s">
        <v>48</v>
      </c>
      <c r="P665" s="139">
        <f>O665*H665</f>
        <v>0</v>
      </c>
      <c r="Q665" s="139">
        <v>0</v>
      </c>
      <c r="R665" s="139">
        <f>Q665*H665</f>
        <v>0</v>
      </c>
      <c r="S665" s="139">
        <v>0</v>
      </c>
      <c r="T665" s="140">
        <f>S665*H665</f>
        <v>0</v>
      </c>
      <c r="AR665" s="141" t="s">
        <v>230</v>
      </c>
      <c r="AT665" s="141" t="s">
        <v>225</v>
      </c>
      <c r="AU665" s="141" t="s">
        <v>87</v>
      </c>
      <c r="AY665" s="18" t="s">
        <v>223</v>
      </c>
      <c r="BE665" s="142">
        <f>IF(N665="základní",J665,0)</f>
        <v>0</v>
      </c>
      <c r="BF665" s="142">
        <f>IF(N665="snížená",J665,0)</f>
        <v>0</v>
      </c>
      <c r="BG665" s="142">
        <f>IF(N665="zákl. přenesená",J665,0)</f>
        <v>0</v>
      </c>
      <c r="BH665" s="142">
        <f>IF(N665="sníž. přenesená",J665,0)</f>
        <v>0</v>
      </c>
      <c r="BI665" s="142">
        <f>IF(N665="nulová",J665,0)</f>
        <v>0</v>
      </c>
      <c r="BJ665" s="18" t="s">
        <v>85</v>
      </c>
      <c r="BK665" s="142">
        <f>ROUND(I665*H665,2)</f>
        <v>0</v>
      </c>
      <c r="BL665" s="18" t="s">
        <v>230</v>
      </c>
      <c r="BM665" s="141" t="s">
        <v>906</v>
      </c>
    </row>
    <row r="666" spans="2:65" s="1" customFormat="1" ht="11.25">
      <c r="B666" s="33"/>
      <c r="D666" s="143" t="s">
        <v>232</v>
      </c>
      <c r="F666" s="144" t="s">
        <v>907</v>
      </c>
      <c r="I666" s="145"/>
      <c r="L666" s="33"/>
      <c r="M666" s="146"/>
      <c r="T666" s="54"/>
      <c r="AT666" s="18" t="s">
        <v>232</v>
      </c>
      <c r="AU666" s="18" t="s">
        <v>87</v>
      </c>
    </row>
    <row r="667" spans="2:65" s="1" customFormat="1" ht="11.25">
      <c r="B667" s="33"/>
      <c r="D667" s="147" t="s">
        <v>234</v>
      </c>
      <c r="F667" s="148" t="s">
        <v>908</v>
      </c>
      <c r="I667" s="145"/>
      <c r="L667" s="33"/>
      <c r="M667" s="146"/>
      <c r="T667" s="54"/>
      <c r="AT667" s="18" t="s">
        <v>234</v>
      </c>
      <c r="AU667" s="18" t="s">
        <v>87</v>
      </c>
    </row>
    <row r="668" spans="2:65" s="11" customFormat="1" ht="25.9" customHeight="1">
      <c r="B668" s="118"/>
      <c r="D668" s="119" t="s">
        <v>76</v>
      </c>
      <c r="E668" s="120" t="s">
        <v>909</v>
      </c>
      <c r="F668" s="120" t="s">
        <v>910</v>
      </c>
      <c r="I668" s="121"/>
      <c r="J668" s="122">
        <f>BK668</f>
        <v>0</v>
      </c>
      <c r="L668" s="118"/>
      <c r="M668" s="123"/>
      <c r="P668" s="124">
        <f>P669+P689</f>
        <v>0</v>
      </c>
      <c r="R668" s="124">
        <f>R669+R689</f>
        <v>1.2553639999999999</v>
      </c>
      <c r="T668" s="125">
        <f>T669+T689</f>
        <v>0</v>
      </c>
      <c r="AR668" s="119" t="s">
        <v>87</v>
      </c>
      <c r="AT668" s="126" t="s">
        <v>76</v>
      </c>
      <c r="AU668" s="126" t="s">
        <v>77</v>
      </c>
      <c r="AY668" s="119" t="s">
        <v>223</v>
      </c>
      <c r="BK668" s="127">
        <f>BK669+BK689</f>
        <v>0</v>
      </c>
    </row>
    <row r="669" spans="2:65" s="11" customFormat="1" ht="22.9" customHeight="1">
      <c r="B669" s="118"/>
      <c r="D669" s="119" t="s">
        <v>76</v>
      </c>
      <c r="E669" s="128" t="s">
        <v>911</v>
      </c>
      <c r="F669" s="128" t="s">
        <v>912</v>
      </c>
      <c r="I669" s="121"/>
      <c r="J669" s="129">
        <f>BK669</f>
        <v>0</v>
      </c>
      <c r="L669" s="118"/>
      <c r="M669" s="123"/>
      <c r="P669" s="124">
        <f>SUM(P670:P688)</f>
        <v>0</v>
      </c>
      <c r="R669" s="124">
        <f>SUM(R670:R688)</f>
        <v>0.71</v>
      </c>
      <c r="T669" s="125">
        <f>SUM(T670:T688)</f>
        <v>0</v>
      </c>
      <c r="AR669" s="119" t="s">
        <v>87</v>
      </c>
      <c r="AT669" s="126" t="s">
        <v>76</v>
      </c>
      <c r="AU669" s="126" t="s">
        <v>85</v>
      </c>
      <c r="AY669" s="119" t="s">
        <v>223</v>
      </c>
      <c r="BK669" s="127">
        <f>SUM(BK670:BK688)</f>
        <v>0</v>
      </c>
    </row>
    <row r="670" spans="2:65" s="1" customFormat="1" ht="16.5" customHeight="1">
      <c r="B670" s="33"/>
      <c r="C670" s="130" t="s">
        <v>913</v>
      </c>
      <c r="D670" s="130" t="s">
        <v>225</v>
      </c>
      <c r="E670" s="131" t="s">
        <v>914</v>
      </c>
      <c r="F670" s="132" t="s">
        <v>915</v>
      </c>
      <c r="G670" s="133" t="s">
        <v>93</v>
      </c>
      <c r="H670" s="134">
        <v>946.7</v>
      </c>
      <c r="I670" s="135"/>
      <c r="J670" s="136">
        <f>ROUND(I670*H670,2)</f>
        <v>0</v>
      </c>
      <c r="K670" s="132" t="s">
        <v>229</v>
      </c>
      <c r="L670" s="33"/>
      <c r="M670" s="137" t="s">
        <v>21</v>
      </c>
      <c r="N670" s="138" t="s">
        <v>48</v>
      </c>
      <c r="P670" s="139">
        <f>O670*H670</f>
        <v>0</v>
      </c>
      <c r="Q670" s="139">
        <v>0</v>
      </c>
      <c r="R670" s="139">
        <f>Q670*H670</f>
        <v>0</v>
      </c>
      <c r="S670" s="139">
        <v>0</v>
      </c>
      <c r="T670" s="140">
        <f>S670*H670</f>
        <v>0</v>
      </c>
      <c r="AR670" s="141" t="s">
        <v>392</v>
      </c>
      <c r="AT670" s="141" t="s">
        <v>225</v>
      </c>
      <c r="AU670" s="141" t="s">
        <v>87</v>
      </c>
      <c r="AY670" s="18" t="s">
        <v>223</v>
      </c>
      <c r="BE670" s="142">
        <f>IF(N670="základní",J670,0)</f>
        <v>0</v>
      </c>
      <c r="BF670" s="142">
        <f>IF(N670="snížená",J670,0)</f>
        <v>0</v>
      </c>
      <c r="BG670" s="142">
        <f>IF(N670="zákl. přenesená",J670,0)</f>
        <v>0</v>
      </c>
      <c r="BH670" s="142">
        <f>IF(N670="sníž. přenesená",J670,0)</f>
        <v>0</v>
      </c>
      <c r="BI670" s="142">
        <f>IF(N670="nulová",J670,0)</f>
        <v>0</v>
      </c>
      <c r="BJ670" s="18" t="s">
        <v>85</v>
      </c>
      <c r="BK670" s="142">
        <f>ROUND(I670*H670,2)</f>
        <v>0</v>
      </c>
      <c r="BL670" s="18" t="s">
        <v>392</v>
      </c>
      <c r="BM670" s="141" t="s">
        <v>916</v>
      </c>
    </row>
    <row r="671" spans="2:65" s="1" customFormat="1" ht="11.25">
      <c r="B671" s="33"/>
      <c r="D671" s="143" t="s">
        <v>232</v>
      </c>
      <c r="F671" s="144" t="s">
        <v>917</v>
      </c>
      <c r="I671" s="145"/>
      <c r="L671" s="33"/>
      <c r="M671" s="146"/>
      <c r="T671" s="54"/>
      <c r="AT671" s="18" t="s">
        <v>232</v>
      </c>
      <c r="AU671" s="18" t="s">
        <v>87</v>
      </c>
    </row>
    <row r="672" spans="2:65" s="1" customFormat="1" ht="11.25">
      <c r="B672" s="33"/>
      <c r="D672" s="147" t="s">
        <v>234</v>
      </c>
      <c r="F672" s="148" t="s">
        <v>918</v>
      </c>
      <c r="I672" s="145"/>
      <c r="L672" s="33"/>
      <c r="M672" s="146"/>
      <c r="T672" s="54"/>
      <c r="AT672" s="18" t="s">
        <v>234</v>
      </c>
      <c r="AU672" s="18" t="s">
        <v>87</v>
      </c>
    </row>
    <row r="673" spans="2:65" s="13" customFormat="1" ht="11.25">
      <c r="B673" s="156"/>
      <c r="D673" s="143" t="s">
        <v>236</v>
      </c>
      <c r="E673" s="157" t="s">
        <v>21</v>
      </c>
      <c r="F673" s="158" t="s">
        <v>599</v>
      </c>
      <c r="H673" s="157" t="s">
        <v>21</v>
      </c>
      <c r="I673" s="159"/>
      <c r="L673" s="156"/>
      <c r="M673" s="160"/>
      <c r="T673" s="161"/>
      <c r="AT673" s="157" t="s">
        <v>236</v>
      </c>
      <c r="AU673" s="157" t="s">
        <v>87</v>
      </c>
      <c r="AV673" s="13" t="s">
        <v>85</v>
      </c>
      <c r="AW673" s="13" t="s">
        <v>38</v>
      </c>
      <c r="AX673" s="13" t="s">
        <v>77</v>
      </c>
      <c r="AY673" s="157" t="s">
        <v>223</v>
      </c>
    </row>
    <row r="674" spans="2:65" s="12" customFormat="1" ht="11.25">
      <c r="B674" s="149"/>
      <c r="D674" s="143" t="s">
        <v>236</v>
      </c>
      <c r="E674" s="150" t="s">
        <v>91</v>
      </c>
      <c r="F674" s="151" t="s">
        <v>919</v>
      </c>
      <c r="H674" s="152">
        <v>946.7</v>
      </c>
      <c r="I674" s="153"/>
      <c r="L674" s="149"/>
      <c r="M674" s="154"/>
      <c r="T674" s="155"/>
      <c r="AT674" s="150" t="s">
        <v>236</v>
      </c>
      <c r="AU674" s="150" t="s">
        <v>87</v>
      </c>
      <c r="AV674" s="12" t="s">
        <v>87</v>
      </c>
      <c r="AW674" s="12" t="s">
        <v>38</v>
      </c>
      <c r="AX674" s="12" t="s">
        <v>85</v>
      </c>
      <c r="AY674" s="150" t="s">
        <v>223</v>
      </c>
    </row>
    <row r="675" spans="2:65" s="1" customFormat="1" ht="16.5" customHeight="1">
      <c r="B675" s="33"/>
      <c r="C675" s="177" t="s">
        <v>920</v>
      </c>
      <c r="D675" s="177" t="s">
        <v>344</v>
      </c>
      <c r="E675" s="178" t="s">
        <v>921</v>
      </c>
      <c r="F675" s="179" t="s">
        <v>922</v>
      </c>
      <c r="G675" s="180" t="s">
        <v>135</v>
      </c>
      <c r="H675" s="181">
        <v>0.32200000000000001</v>
      </c>
      <c r="I675" s="182"/>
      <c r="J675" s="183">
        <f>ROUND(I675*H675,2)</f>
        <v>0</v>
      </c>
      <c r="K675" s="179" t="s">
        <v>229</v>
      </c>
      <c r="L675" s="184"/>
      <c r="M675" s="185" t="s">
        <v>21</v>
      </c>
      <c r="N675" s="186" t="s">
        <v>48</v>
      </c>
      <c r="P675" s="139">
        <f>O675*H675</f>
        <v>0</v>
      </c>
      <c r="Q675" s="139">
        <v>1</v>
      </c>
      <c r="R675" s="139">
        <f>Q675*H675</f>
        <v>0.32200000000000001</v>
      </c>
      <c r="S675" s="139">
        <v>0</v>
      </c>
      <c r="T675" s="140">
        <f>S675*H675</f>
        <v>0</v>
      </c>
      <c r="AR675" s="141" t="s">
        <v>525</v>
      </c>
      <c r="AT675" s="141" t="s">
        <v>344</v>
      </c>
      <c r="AU675" s="141" t="s">
        <v>87</v>
      </c>
      <c r="AY675" s="18" t="s">
        <v>223</v>
      </c>
      <c r="BE675" s="142">
        <f>IF(N675="základní",J675,0)</f>
        <v>0</v>
      </c>
      <c r="BF675" s="142">
        <f>IF(N675="snížená",J675,0)</f>
        <v>0</v>
      </c>
      <c r="BG675" s="142">
        <f>IF(N675="zákl. přenesená",J675,0)</f>
        <v>0</v>
      </c>
      <c r="BH675" s="142">
        <f>IF(N675="sníž. přenesená",J675,0)</f>
        <v>0</v>
      </c>
      <c r="BI675" s="142">
        <f>IF(N675="nulová",J675,0)</f>
        <v>0</v>
      </c>
      <c r="BJ675" s="18" t="s">
        <v>85</v>
      </c>
      <c r="BK675" s="142">
        <f>ROUND(I675*H675,2)</f>
        <v>0</v>
      </c>
      <c r="BL675" s="18" t="s">
        <v>392</v>
      </c>
      <c r="BM675" s="141" t="s">
        <v>923</v>
      </c>
    </row>
    <row r="676" spans="2:65" s="1" customFormat="1" ht="11.25">
      <c r="B676" s="33"/>
      <c r="D676" s="143" t="s">
        <v>232</v>
      </c>
      <c r="F676" s="144" t="s">
        <v>922</v>
      </c>
      <c r="I676" s="145"/>
      <c r="L676" s="33"/>
      <c r="M676" s="146"/>
      <c r="T676" s="54"/>
      <c r="AT676" s="18" t="s">
        <v>232</v>
      </c>
      <c r="AU676" s="18" t="s">
        <v>87</v>
      </c>
    </row>
    <row r="677" spans="2:65" s="12" customFormat="1" ht="11.25">
      <c r="B677" s="149"/>
      <c r="D677" s="143" t="s">
        <v>236</v>
      </c>
      <c r="E677" s="150" t="s">
        <v>21</v>
      </c>
      <c r="F677" s="151" t="s">
        <v>91</v>
      </c>
      <c r="H677" s="152">
        <v>946.7</v>
      </c>
      <c r="I677" s="153"/>
      <c r="L677" s="149"/>
      <c r="M677" s="154"/>
      <c r="T677" s="155"/>
      <c r="AT677" s="150" t="s">
        <v>236</v>
      </c>
      <c r="AU677" s="150" t="s">
        <v>87</v>
      </c>
      <c r="AV677" s="12" t="s">
        <v>87</v>
      </c>
      <c r="AW677" s="12" t="s">
        <v>38</v>
      </c>
      <c r="AX677" s="12" t="s">
        <v>85</v>
      </c>
      <c r="AY677" s="150" t="s">
        <v>223</v>
      </c>
    </row>
    <row r="678" spans="2:65" s="12" customFormat="1" ht="11.25">
      <c r="B678" s="149"/>
      <c r="D678" s="143" t="s">
        <v>236</v>
      </c>
      <c r="F678" s="151" t="s">
        <v>924</v>
      </c>
      <c r="H678" s="152">
        <v>0.32200000000000001</v>
      </c>
      <c r="I678" s="153"/>
      <c r="L678" s="149"/>
      <c r="M678" s="154"/>
      <c r="T678" s="155"/>
      <c r="AT678" s="150" t="s">
        <v>236</v>
      </c>
      <c r="AU678" s="150" t="s">
        <v>87</v>
      </c>
      <c r="AV678" s="12" t="s">
        <v>87</v>
      </c>
      <c r="AW678" s="12" t="s">
        <v>4</v>
      </c>
      <c r="AX678" s="12" t="s">
        <v>85</v>
      </c>
      <c r="AY678" s="150" t="s">
        <v>223</v>
      </c>
    </row>
    <row r="679" spans="2:65" s="1" customFormat="1" ht="16.5" customHeight="1">
      <c r="B679" s="33"/>
      <c r="C679" s="130" t="s">
        <v>925</v>
      </c>
      <c r="D679" s="130" t="s">
        <v>225</v>
      </c>
      <c r="E679" s="131" t="s">
        <v>926</v>
      </c>
      <c r="F679" s="132" t="s">
        <v>927</v>
      </c>
      <c r="G679" s="133" t="s">
        <v>93</v>
      </c>
      <c r="H679" s="134">
        <v>946.7</v>
      </c>
      <c r="I679" s="135"/>
      <c r="J679" s="136">
        <f>ROUND(I679*H679,2)</f>
        <v>0</v>
      </c>
      <c r="K679" s="132" t="s">
        <v>21</v>
      </c>
      <c r="L679" s="33"/>
      <c r="M679" s="137" t="s">
        <v>21</v>
      </c>
      <c r="N679" s="138" t="s">
        <v>48</v>
      </c>
      <c r="P679" s="139">
        <f>O679*H679</f>
        <v>0</v>
      </c>
      <c r="Q679" s="139">
        <v>0</v>
      </c>
      <c r="R679" s="139">
        <f>Q679*H679</f>
        <v>0</v>
      </c>
      <c r="S679" s="139">
        <v>0</v>
      </c>
      <c r="T679" s="140">
        <f>S679*H679</f>
        <v>0</v>
      </c>
      <c r="AR679" s="141" t="s">
        <v>392</v>
      </c>
      <c r="AT679" s="141" t="s">
        <v>225</v>
      </c>
      <c r="AU679" s="141" t="s">
        <v>87</v>
      </c>
      <c r="AY679" s="18" t="s">
        <v>223</v>
      </c>
      <c r="BE679" s="142">
        <f>IF(N679="základní",J679,0)</f>
        <v>0</v>
      </c>
      <c r="BF679" s="142">
        <f>IF(N679="snížená",J679,0)</f>
        <v>0</v>
      </c>
      <c r="BG679" s="142">
        <f>IF(N679="zákl. přenesená",J679,0)</f>
        <v>0</v>
      </c>
      <c r="BH679" s="142">
        <f>IF(N679="sníž. přenesená",J679,0)</f>
        <v>0</v>
      </c>
      <c r="BI679" s="142">
        <f>IF(N679="nulová",J679,0)</f>
        <v>0</v>
      </c>
      <c r="BJ679" s="18" t="s">
        <v>85</v>
      </c>
      <c r="BK679" s="142">
        <f>ROUND(I679*H679,2)</f>
        <v>0</v>
      </c>
      <c r="BL679" s="18" t="s">
        <v>392</v>
      </c>
      <c r="BM679" s="141" t="s">
        <v>928</v>
      </c>
    </row>
    <row r="680" spans="2:65" s="1" customFormat="1" ht="11.25">
      <c r="B680" s="33"/>
      <c r="D680" s="143" t="s">
        <v>232</v>
      </c>
      <c r="F680" s="144" t="s">
        <v>929</v>
      </c>
      <c r="I680" s="145"/>
      <c r="L680" s="33"/>
      <c r="M680" s="146"/>
      <c r="T680" s="54"/>
      <c r="AT680" s="18" t="s">
        <v>232</v>
      </c>
      <c r="AU680" s="18" t="s">
        <v>87</v>
      </c>
    </row>
    <row r="681" spans="2:65" s="12" customFormat="1" ht="11.25">
      <c r="B681" s="149"/>
      <c r="D681" s="143" t="s">
        <v>236</v>
      </c>
      <c r="E681" s="150" t="s">
        <v>21</v>
      </c>
      <c r="F681" s="151" t="s">
        <v>91</v>
      </c>
      <c r="H681" s="152">
        <v>946.7</v>
      </c>
      <c r="I681" s="153"/>
      <c r="L681" s="149"/>
      <c r="M681" s="154"/>
      <c r="T681" s="155"/>
      <c r="AT681" s="150" t="s">
        <v>236</v>
      </c>
      <c r="AU681" s="150" t="s">
        <v>87</v>
      </c>
      <c r="AV681" s="12" t="s">
        <v>87</v>
      </c>
      <c r="AW681" s="12" t="s">
        <v>38</v>
      </c>
      <c r="AX681" s="12" t="s">
        <v>85</v>
      </c>
      <c r="AY681" s="150" t="s">
        <v>223</v>
      </c>
    </row>
    <row r="682" spans="2:65" s="1" customFormat="1" ht="16.5" customHeight="1">
      <c r="B682" s="33"/>
      <c r="C682" s="177" t="s">
        <v>930</v>
      </c>
      <c r="D682" s="177" t="s">
        <v>344</v>
      </c>
      <c r="E682" s="178" t="s">
        <v>931</v>
      </c>
      <c r="F682" s="179" t="s">
        <v>932</v>
      </c>
      <c r="G682" s="180" t="s">
        <v>135</v>
      </c>
      <c r="H682" s="181">
        <v>0.38800000000000001</v>
      </c>
      <c r="I682" s="182"/>
      <c r="J682" s="183">
        <f>ROUND(I682*H682,2)</f>
        <v>0</v>
      </c>
      <c r="K682" s="179" t="s">
        <v>229</v>
      </c>
      <c r="L682" s="184"/>
      <c r="M682" s="185" t="s">
        <v>21</v>
      </c>
      <c r="N682" s="186" t="s">
        <v>48</v>
      </c>
      <c r="P682" s="139">
        <f>O682*H682</f>
        <v>0</v>
      </c>
      <c r="Q682" s="139">
        <v>1</v>
      </c>
      <c r="R682" s="139">
        <f>Q682*H682</f>
        <v>0.38800000000000001</v>
      </c>
      <c r="S682" s="139">
        <v>0</v>
      </c>
      <c r="T682" s="140">
        <f>S682*H682</f>
        <v>0</v>
      </c>
      <c r="AR682" s="141" t="s">
        <v>525</v>
      </c>
      <c r="AT682" s="141" t="s">
        <v>344</v>
      </c>
      <c r="AU682" s="141" t="s">
        <v>87</v>
      </c>
      <c r="AY682" s="18" t="s">
        <v>223</v>
      </c>
      <c r="BE682" s="142">
        <f>IF(N682="základní",J682,0)</f>
        <v>0</v>
      </c>
      <c r="BF682" s="142">
        <f>IF(N682="snížená",J682,0)</f>
        <v>0</v>
      </c>
      <c r="BG682" s="142">
        <f>IF(N682="zákl. přenesená",J682,0)</f>
        <v>0</v>
      </c>
      <c r="BH682" s="142">
        <f>IF(N682="sníž. přenesená",J682,0)</f>
        <v>0</v>
      </c>
      <c r="BI682" s="142">
        <f>IF(N682="nulová",J682,0)</f>
        <v>0</v>
      </c>
      <c r="BJ682" s="18" t="s">
        <v>85</v>
      </c>
      <c r="BK682" s="142">
        <f>ROUND(I682*H682,2)</f>
        <v>0</v>
      </c>
      <c r="BL682" s="18" t="s">
        <v>392</v>
      </c>
      <c r="BM682" s="141" t="s">
        <v>933</v>
      </c>
    </row>
    <row r="683" spans="2:65" s="1" customFormat="1" ht="11.25">
      <c r="B683" s="33"/>
      <c r="D683" s="143" t="s">
        <v>232</v>
      </c>
      <c r="F683" s="144" t="s">
        <v>932</v>
      </c>
      <c r="I683" s="145"/>
      <c r="L683" s="33"/>
      <c r="M683" s="146"/>
      <c r="T683" s="54"/>
      <c r="AT683" s="18" t="s">
        <v>232</v>
      </c>
      <c r="AU683" s="18" t="s">
        <v>87</v>
      </c>
    </row>
    <row r="684" spans="2:65" s="12" customFormat="1" ht="11.25">
      <c r="B684" s="149"/>
      <c r="D684" s="143" t="s">
        <v>236</v>
      </c>
      <c r="E684" s="150" t="s">
        <v>21</v>
      </c>
      <c r="F684" s="151" t="s">
        <v>91</v>
      </c>
      <c r="H684" s="152">
        <v>946.7</v>
      </c>
      <c r="I684" s="153"/>
      <c r="L684" s="149"/>
      <c r="M684" s="154"/>
      <c r="T684" s="155"/>
      <c r="AT684" s="150" t="s">
        <v>236</v>
      </c>
      <c r="AU684" s="150" t="s">
        <v>87</v>
      </c>
      <c r="AV684" s="12" t="s">
        <v>87</v>
      </c>
      <c r="AW684" s="12" t="s">
        <v>38</v>
      </c>
      <c r="AX684" s="12" t="s">
        <v>85</v>
      </c>
      <c r="AY684" s="150" t="s">
        <v>223</v>
      </c>
    </row>
    <row r="685" spans="2:65" s="12" customFormat="1" ht="11.25">
      <c r="B685" s="149"/>
      <c r="D685" s="143" t="s">
        <v>236</v>
      </c>
      <c r="F685" s="151" t="s">
        <v>934</v>
      </c>
      <c r="H685" s="152">
        <v>0.38800000000000001</v>
      </c>
      <c r="I685" s="153"/>
      <c r="L685" s="149"/>
      <c r="M685" s="154"/>
      <c r="T685" s="155"/>
      <c r="AT685" s="150" t="s">
        <v>236</v>
      </c>
      <c r="AU685" s="150" t="s">
        <v>87</v>
      </c>
      <c r="AV685" s="12" t="s">
        <v>87</v>
      </c>
      <c r="AW685" s="12" t="s">
        <v>4</v>
      </c>
      <c r="AX685" s="12" t="s">
        <v>85</v>
      </c>
      <c r="AY685" s="150" t="s">
        <v>223</v>
      </c>
    </row>
    <row r="686" spans="2:65" s="1" customFormat="1" ht="16.5" customHeight="1">
      <c r="B686" s="33"/>
      <c r="C686" s="130" t="s">
        <v>935</v>
      </c>
      <c r="D686" s="130" t="s">
        <v>225</v>
      </c>
      <c r="E686" s="131" t="s">
        <v>936</v>
      </c>
      <c r="F686" s="132" t="s">
        <v>937</v>
      </c>
      <c r="G686" s="133" t="s">
        <v>135</v>
      </c>
      <c r="H686" s="134">
        <v>0.71</v>
      </c>
      <c r="I686" s="135"/>
      <c r="J686" s="136">
        <f>ROUND(I686*H686,2)</f>
        <v>0</v>
      </c>
      <c r="K686" s="132" t="s">
        <v>229</v>
      </c>
      <c r="L686" s="33"/>
      <c r="M686" s="137" t="s">
        <v>21</v>
      </c>
      <c r="N686" s="138" t="s">
        <v>48</v>
      </c>
      <c r="P686" s="139">
        <f>O686*H686</f>
        <v>0</v>
      </c>
      <c r="Q686" s="139">
        <v>0</v>
      </c>
      <c r="R686" s="139">
        <f>Q686*H686</f>
        <v>0</v>
      </c>
      <c r="S686" s="139">
        <v>0</v>
      </c>
      <c r="T686" s="140">
        <f>S686*H686</f>
        <v>0</v>
      </c>
      <c r="AR686" s="141" t="s">
        <v>392</v>
      </c>
      <c r="AT686" s="141" t="s">
        <v>225</v>
      </c>
      <c r="AU686" s="141" t="s">
        <v>87</v>
      </c>
      <c r="AY686" s="18" t="s">
        <v>223</v>
      </c>
      <c r="BE686" s="142">
        <f>IF(N686="základní",J686,0)</f>
        <v>0</v>
      </c>
      <c r="BF686" s="142">
        <f>IF(N686="snížená",J686,0)</f>
        <v>0</v>
      </c>
      <c r="BG686" s="142">
        <f>IF(N686="zákl. přenesená",J686,0)</f>
        <v>0</v>
      </c>
      <c r="BH686" s="142">
        <f>IF(N686="sníž. přenesená",J686,0)</f>
        <v>0</v>
      </c>
      <c r="BI686" s="142">
        <f>IF(N686="nulová",J686,0)</f>
        <v>0</v>
      </c>
      <c r="BJ686" s="18" t="s">
        <v>85</v>
      </c>
      <c r="BK686" s="142">
        <f>ROUND(I686*H686,2)</f>
        <v>0</v>
      </c>
      <c r="BL686" s="18" t="s">
        <v>392</v>
      </c>
      <c r="BM686" s="141" t="s">
        <v>938</v>
      </c>
    </row>
    <row r="687" spans="2:65" s="1" customFormat="1" ht="19.5">
      <c r="B687" s="33"/>
      <c r="D687" s="143" t="s">
        <v>232</v>
      </c>
      <c r="F687" s="144" t="s">
        <v>939</v>
      </c>
      <c r="I687" s="145"/>
      <c r="L687" s="33"/>
      <c r="M687" s="146"/>
      <c r="T687" s="54"/>
      <c r="AT687" s="18" t="s">
        <v>232</v>
      </c>
      <c r="AU687" s="18" t="s">
        <v>87</v>
      </c>
    </row>
    <row r="688" spans="2:65" s="1" customFormat="1" ht="11.25">
      <c r="B688" s="33"/>
      <c r="D688" s="147" t="s">
        <v>234</v>
      </c>
      <c r="F688" s="148" t="s">
        <v>940</v>
      </c>
      <c r="I688" s="145"/>
      <c r="L688" s="33"/>
      <c r="M688" s="146"/>
      <c r="T688" s="54"/>
      <c r="AT688" s="18" t="s">
        <v>234</v>
      </c>
      <c r="AU688" s="18" t="s">
        <v>87</v>
      </c>
    </row>
    <row r="689" spans="2:65" s="11" customFormat="1" ht="22.9" customHeight="1">
      <c r="B689" s="118"/>
      <c r="D689" s="119" t="s">
        <v>76</v>
      </c>
      <c r="E689" s="128" t="s">
        <v>941</v>
      </c>
      <c r="F689" s="128" t="s">
        <v>942</v>
      </c>
      <c r="I689" s="121"/>
      <c r="J689" s="129">
        <f>BK689</f>
        <v>0</v>
      </c>
      <c r="L689" s="118"/>
      <c r="M689" s="123"/>
      <c r="P689" s="124">
        <f>SUM(P690:P753)</f>
        <v>0</v>
      </c>
      <c r="R689" s="124">
        <f>SUM(R690:R753)</f>
        <v>0.54536399999999996</v>
      </c>
      <c r="T689" s="125">
        <f>SUM(T690:T753)</f>
        <v>0</v>
      </c>
      <c r="AR689" s="119" t="s">
        <v>87</v>
      </c>
      <c r="AT689" s="126" t="s">
        <v>76</v>
      </c>
      <c r="AU689" s="126" t="s">
        <v>85</v>
      </c>
      <c r="AY689" s="119" t="s">
        <v>223</v>
      </c>
      <c r="BK689" s="127">
        <f>SUM(BK690:BK753)</f>
        <v>0</v>
      </c>
    </row>
    <row r="690" spans="2:65" s="1" customFormat="1" ht="16.5" customHeight="1">
      <c r="B690" s="33"/>
      <c r="C690" s="130" t="s">
        <v>943</v>
      </c>
      <c r="D690" s="130" t="s">
        <v>225</v>
      </c>
      <c r="E690" s="131" t="s">
        <v>944</v>
      </c>
      <c r="F690" s="132" t="s">
        <v>945</v>
      </c>
      <c r="G690" s="133" t="s">
        <v>107</v>
      </c>
      <c r="H690" s="134">
        <v>115.2</v>
      </c>
      <c r="I690" s="135"/>
      <c r="J690" s="136">
        <f>ROUND(I690*H690,2)</f>
        <v>0</v>
      </c>
      <c r="K690" s="132" t="s">
        <v>229</v>
      </c>
      <c r="L690" s="33"/>
      <c r="M690" s="137" t="s">
        <v>21</v>
      </c>
      <c r="N690" s="138" t="s">
        <v>48</v>
      </c>
      <c r="P690" s="139">
        <f>O690*H690</f>
        <v>0</v>
      </c>
      <c r="Q690" s="139">
        <v>6.9999999999999994E-5</v>
      </c>
      <c r="R690" s="139">
        <f>Q690*H690</f>
        <v>8.064E-3</v>
      </c>
      <c r="S690" s="139">
        <v>0</v>
      </c>
      <c r="T690" s="140">
        <f>S690*H690</f>
        <v>0</v>
      </c>
      <c r="AR690" s="141" t="s">
        <v>392</v>
      </c>
      <c r="AT690" s="141" t="s">
        <v>225</v>
      </c>
      <c r="AU690" s="141" t="s">
        <v>87</v>
      </c>
      <c r="AY690" s="18" t="s">
        <v>223</v>
      </c>
      <c r="BE690" s="142">
        <f>IF(N690="základní",J690,0)</f>
        <v>0</v>
      </c>
      <c r="BF690" s="142">
        <f>IF(N690="snížená",J690,0)</f>
        <v>0</v>
      </c>
      <c r="BG690" s="142">
        <f>IF(N690="zákl. přenesená",J690,0)</f>
        <v>0</v>
      </c>
      <c r="BH690" s="142">
        <f>IF(N690="sníž. přenesená",J690,0)</f>
        <v>0</v>
      </c>
      <c r="BI690" s="142">
        <f>IF(N690="nulová",J690,0)</f>
        <v>0</v>
      </c>
      <c r="BJ690" s="18" t="s">
        <v>85</v>
      </c>
      <c r="BK690" s="142">
        <f>ROUND(I690*H690,2)</f>
        <v>0</v>
      </c>
      <c r="BL690" s="18" t="s">
        <v>392</v>
      </c>
      <c r="BM690" s="141" t="s">
        <v>946</v>
      </c>
    </row>
    <row r="691" spans="2:65" s="1" customFormat="1" ht="11.25">
      <c r="B691" s="33"/>
      <c r="D691" s="143" t="s">
        <v>232</v>
      </c>
      <c r="F691" s="144" t="s">
        <v>947</v>
      </c>
      <c r="I691" s="145"/>
      <c r="L691" s="33"/>
      <c r="M691" s="146"/>
      <c r="T691" s="54"/>
      <c r="AT691" s="18" t="s">
        <v>232</v>
      </c>
      <c r="AU691" s="18" t="s">
        <v>87</v>
      </c>
    </row>
    <row r="692" spans="2:65" s="1" customFormat="1" ht="11.25">
      <c r="B692" s="33"/>
      <c r="D692" s="147" t="s">
        <v>234</v>
      </c>
      <c r="F692" s="148" t="s">
        <v>948</v>
      </c>
      <c r="I692" s="145"/>
      <c r="L692" s="33"/>
      <c r="M692" s="146"/>
      <c r="T692" s="54"/>
      <c r="AT692" s="18" t="s">
        <v>234</v>
      </c>
      <c r="AU692" s="18" t="s">
        <v>87</v>
      </c>
    </row>
    <row r="693" spans="2:65" s="12" customFormat="1" ht="11.25">
      <c r="B693" s="149"/>
      <c r="D693" s="143" t="s">
        <v>236</v>
      </c>
      <c r="E693" s="150" t="s">
        <v>21</v>
      </c>
      <c r="F693" s="151" t="s">
        <v>113</v>
      </c>
      <c r="H693" s="152">
        <v>79.2</v>
      </c>
      <c r="I693" s="153"/>
      <c r="L693" s="149"/>
      <c r="M693" s="154"/>
      <c r="T693" s="155"/>
      <c r="AT693" s="150" t="s">
        <v>236</v>
      </c>
      <c r="AU693" s="150" t="s">
        <v>87</v>
      </c>
      <c r="AV693" s="12" t="s">
        <v>87</v>
      </c>
      <c r="AW693" s="12" t="s">
        <v>38</v>
      </c>
      <c r="AX693" s="12" t="s">
        <v>77</v>
      </c>
      <c r="AY693" s="150" t="s">
        <v>223</v>
      </c>
    </row>
    <row r="694" spans="2:65" s="12" customFormat="1" ht="11.25">
      <c r="B694" s="149"/>
      <c r="D694" s="143" t="s">
        <v>236</v>
      </c>
      <c r="E694" s="150" t="s">
        <v>21</v>
      </c>
      <c r="F694" s="151" t="s">
        <v>117</v>
      </c>
      <c r="H694" s="152">
        <v>15.6</v>
      </c>
      <c r="I694" s="153"/>
      <c r="L694" s="149"/>
      <c r="M694" s="154"/>
      <c r="T694" s="155"/>
      <c r="AT694" s="150" t="s">
        <v>236</v>
      </c>
      <c r="AU694" s="150" t="s">
        <v>87</v>
      </c>
      <c r="AV694" s="12" t="s">
        <v>87</v>
      </c>
      <c r="AW694" s="12" t="s">
        <v>38</v>
      </c>
      <c r="AX694" s="12" t="s">
        <v>77</v>
      </c>
      <c r="AY694" s="150" t="s">
        <v>223</v>
      </c>
    </row>
    <row r="695" spans="2:65" s="12" customFormat="1" ht="11.25">
      <c r="B695" s="149"/>
      <c r="D695" s="143" t="s">
        <v>236</v>
      </c>
      <c r="E695" s="150" t="s">
        <v>21</v>
      </c>
      <c r="F695" s="151" t="s">
        <v>105</v>
      </c>
      <c r="H695" s="152">
        <v>20.399999999999999</v>
      </c>
      <c r="I695" s="153"/>
      <c r="L695" s="149"/>
      <c r="M695" s="154"/>
      <c r="T695" s="155"/>
      <c r="AT695" s="150" t="s">
        <v>236</v>
      </c>
      <c r="AU695" s="150" t="s">
        <v>87</v>
      </c>
      <c r="AV695" s="12" t="s">
        <v>87</v>
      </c>
      <c r="AW695" s="12" t="s">
        <v>38</v>
      </c>
      <c r="AX695" s="12" t="s">
        <v>77</v>
      </c>
      <c r="AY695" s="150" t="s">
        <v>223</v>
      </c>
    </row>
    <row r="696" spans="2:65" s="14" customFormat="1" ht="11.25">
      <c r="B696" s="162"/>
      <c r="D696" s="143" t="s">
        <v>236</v>
      </c>
      <c r="E696" s="163" t="s">
        <v>21</v>
      </c>
      <c r="F696" s="164" t="s">
        <v>255</v>
      </c>
      <c r="H696" s="165">
        <v>115.2</v>
      </c>
      <c r="I696" s="166"/>
      <c r="L696" s="162"/>
      <c r="M696" s="167"/>
      <c r="T696" s="168"/>
      <c r="AT696" s="163" t="s">
        <v>236</v>
      </c>
      <c r="AU696" s="163" t="s">
        <v>87</v>
      </c>
      <c r="AV696" s="14" t="s">
        <v>230</v>
      </c>
      <c r="AW696" s="14" t="s">
        <v>38</v>
      </c>
      <c r="AX696" s="14" t="s">
        <v>85</v>
      </c>
      <c r="AY696" s="163" t="s">
        <v>223</v>
      </c>
    </row>
    <row r="697" spans="2:65" s="1" customFormat="1" ht="16.5" customHeight="1">
      <c r="B697" s="33"/>
      <c r="C697" s="177" t="s">
        <v>949</v>
      </c>
      <c r="D697" s="177" t="s">
        <v>344</v>
      </c>
      <c r="E697" s="178" t="s">
        <v>950</v>
      </c>
      <c r="F697" s="179" t="s">
        <v>951</v>
      </c>
      <c r="G697" s="180" t="s">
        <v>107</v>
      </c>
      <c r="H697" s="181">
        <v>79.2</v>
      </c>
      <c r="I697" s="182"/>
      <c r="J697" s="183">
        <f>ROUND(I697*H697,2)</f>
        <v>0</v>
      </c>
      <c r="K697" s="179" t="s">
        <v>21</v>
      </c>
      <c r="L697" s="184"/>
      <c r="M697" s="185" t="s">
        <v>21</v>
      </c>
      <c r="N697" s="186" t="s">
        <v>48</v>
      </c>
      <c r="P697" s="139">
        <f>O697*H697</f>
        <v>0</v>
      </c>
      <c r="Q697" s="139">
        <v>1E-3</v>
      </c>
      <c r="R697" s="139">
        <f>Q697*H697</f>
        <v>7.9200000000000007E-2</v>
      </c>
      <c r="S697" s="139">
        <v>0</v>
      </c>
      <c r="T697" s="140">
        <f>S697*H697</f>
        <v>0</v>
      </c>
      <c r="AR697" s="141" t="s">
        <v>525</v>
      </c>
      <c r="AT697" s="141" t="s">
        <v>344</v>
      </c>
      <c r="AU697" s="141" t="s">
        <v>87</v>
      </c>
      <c r="AY697" s="18" t="s">
        <v>223</v>
      </c>
      <c r="BE697" s="142">
        <f>IF(N697="základní",J697,0)</f>
        <v>0</v>
      </c>
      <c r="BF697" s="142">
        <f>IF(N697="snížená",J697,0)</f>
        <v>0</v>
      </c>
      <c r="BG697" s="142">
        <f>IF(N697="zákl. přenesená",J697,0)</f>
        <v>0</v>
      </c>
      <c r="BH697" s="142">
        <f>IF(N697="sníž. přenesená",J697,0)</f>
        <v>0</v>
      </c>
      <c r="BI697" s="142">
        <f>IF(N697="nulová",J697,0)</f>
        <v>0</v>
      </c>
      <c r="BJ697" s="18" t="s">
        <v>85</v>
      </c>
      <c r="BK697" s="142">
        <f>ROUND(I697*H697,2)</f>
        <v>0</v>
      </c>
      <c r="BL697" s="18" t="s">
        <v>392</v>
      </c>
      <c r="BM697" s="141" t="s">
        <v>952</v>
      </c>
    </row>
    <row r="698" spans="2:65" s="1" customFormat="1" ht="11.25">
      <c r="B698" s="33"/>
      <c r="D698" s="143" t="s">
        <v>232</v>
      </c>
      <c r="F698" s="144" t="s">
        <v>953</v>
      </c>
      <c r="I698" s="145"/>
      <c r="L698" s="33"/>
      <c r="M698" s="146"/>
      <c r="T698" s="54"/>
      <c r="AT698" s="18" t="s">
        <v>232</v>
      </c>
      <c r="AU698" s="18" t="s">
        <v>87</v>
      </c>
    </row>
    <row r="699" spans="2:65" s="1" customFormat="1" ht="19.5">
      <c r="B699" s="33"/>
      <c r="D699" s="143" t="s">
        <v>261</v>
      </c>
      <c r="F699" s="169" t="s">
        <v>954</v>
      </c>
      <c r="I699" s="145"/>
      <c r="L699" s="33"/>
      <c r="M699" s="146"/>
      <c r="T699" s="54"/>
      <c r="AT699" s="18" t="s">
        <v>261</v>
      </c>
      <c r="AU699" s="18" t="s">
        <v>87</v>
      </c>
    </row>
    <row r="700" spans="2:65" s="13" customFormat="1" ht="11.25">
      <c r="B700" s="156"/>
      <c r="D700" s="143" t="s">
        <v>236</v>
      </c>
      <c r="E700" s="157" t="s">
        <v>21</v>
      </c>
      <c r="F700" s="158" t="s">
        <v>955</v>
      </c>
      <c r="H700" s="157" t="s">
        <v>21</v>
      </c>
      <c r="I700" s="159"/>
      <c r="L700" s="156"/>
      <c r="M700" s="160"/>
      <c r="T700" s="161"/>
      <c r="AT700" s="157" t="s">
        <v>236</v>
      </c>
      <c r="AU700" s="157" t="s">
        <v>87</v>
      </c>
      <c r="AV700" s="13" t="s">
        <v>85</v>
      </c>
      <c r="AW700" s="13" t="s">
        <v>38</v>
      </c>
      <c r="AX700" s="13" t="s">
        <v>77</v>
      </c>
      <c r="AY700" s="157" t="s">
        <v>223</v>
      </c>
    </row>
    <row r="701" spans="2:65" s="12" customFormat="1" ht="11.25">
      <c r="B701" s="149"/>
      <c r="D701" s="143" t="s">
        <v>236</v>
      </c>
      <c r="E701" s="150" t="s">
        <v>113</v>
      </c>
      <c r="F701" s="151" t="s">
        <v>956</v>
      </c>
      <c r="H701" s="152">
        <v>79.2</v>
      </c>
      <c r="I701" s="153"/>
      <c r="L701" s="149"/>
      <c r="M701" s="154"/>
      <c r="T701" s="155"/>
      <c r="AT701" s="150" t="s">
        <v>236</v>
      </c>
      <c r="AU701" s="150" t="s">
        <v>87</v>
      </c>
      <c r="AV701" s="12" t="s">
        <v>87</v>
      </c>
      <c r="AW701" s="12" t="s">
        <v>38</v>
      </c>
      <c r="AX701" s="12" t="s">
        <v>85</v>
      </c>
      <c r="AY701" s="150" t="s">
        <v>223</v>
      </c>
    </row>
    <row r="702" spans="2:65" s="1" customFormat="1" ht="16.5" customHeight="1">
      <c r="B702" s="33"/>
      <c r="C702" s="177" t="s">
        <v>957</v>
      </c>
      <c r="D702" s="177" t="s">
        <v>344</v>
      </c>
      <c r="E702" s="178" t="s">
        <v>958</v>
      </c>
      <c r="F702" s="179" t="s">
        <v>959</v>
      </c>
      <c r="G702" s="180" t="s">
        <v>107</v>
      </c>
      <c r="H702" s="181">
        <v>15.6</v>
      </c>
      <c r="I702" s="182"/>
      <c r="J702" s="183">
        <f>ROUND(I702*H702,2)</f>
        <v>0</v>
      </c>
      <c r="K702" s="179" t="s">
        <v>21</v>
      </c>
      <c r="L702" s="184"/>
      <c r="M702" s="185" t="s">
        <v>21</v>
      </c>
      <c r="N702" s="186" t="s">
        <v>48</v>
      </c>
      <c r="P702" s="139">
        <f>O702*H702</f>
        <v>0</v>
      </c>
      <c r="Q702" s="139">
        <v>1E-3</v>
      </c>
      <c r="R702" s="139">
        <f>Q702*H702</f>
        <v>1.5599999999999999E-2</v>
      </c>
      <c r="S702" s="139">
        <v>0</v>
      </c>
      <c r="T702" s="140">
        <f>S702*H702</f>
        <v>0</v>
      </c>
      <c r="AR702" s="141" t="s">
        <v>525</v>
      </c>
      <c r="AT702" s="141" t="s">
        <v>344</v>
      </c>
      <c r="AU702" s="141" t="s">
        <v>87</v>
      </c>
      <c r="AY702" s="18" t="s">
        <v>223</v>
      </c>
      <c r="BE702" s="142">
        <f>IF(N702="základní",J702,0)</f>
        <v>0</v>
      </c>
      <c r="BF702" s="142">
        <f>IF(N702="snížená",J702,0)</f>
        <v>0</v>
      </c>
      <c r="BG702" s="142">
        <f>IF(N702="zákl. přenesená",J702,0)</f>
        <v>0</v>
      </c>
      <c r="BH702" s="142">
        <f>IF(N702="sníž. přenesená",J702,0)</f>
        <v>0</v>
      </c>
      <c r="BI702" s="142">
        <f>IF(N702="nulová",J702,0)</f>
        <v>0</v>
      </c>
      <c r="BJ702" s="18" t="s">
        <v>85</v>
      </c>
      <c r="BK702" s="142">
        <f>ROUND(I702*H702,2)</f>
        <v>0</v>
      </c>
      <c r="BL702" s="18" t="s">
        <v>392</v>
      </c>
      <c r="BM702" s="141" t="s">
        <v>960</v>
      </c>
    </row>
    <row r="703" spans="2:65" s="1" customFormat="1" ht="11.25">
      <c r="B703" s="33"/>
      <c r="D703" s="143" t="s">
        <v>232</v>
      </c>
      <c r="F703" s="144" t="s">
        <v>961</v>
      </c>
      <c r="I703" s="145"/>
      <c r="L703" s="33"/>
      <c r="M703" s="146"/>
      <c r="T703" s="54"/>
      <c r="AT703" s="18" t="s">
        <v>232</v>
      </c>
      <c r="AU703" s="18" t="s">
        <v>87</v>
      </c>
    </row>
    <row r="704" spans="2:65" s="1" customFormat="1" ht="19.5">
      <c r="B704" s="33"/>
      <c r="D704" s="143" t="s">
        <v>261</v>
      </c>
      <c r="F704" s="169" t="s">
        <v>954</v>
      </c>
      <c r="I704" s="145"/>
      <c r="L704" s="33"/>
      <c r="M704" s="146"/>
      <c r="T704" s="54"/>
      <c r="AT704" s="18" t="s">
        <v>261</v>
      </c>
      <c r="AU704" s="18" t="s">
        <v>87</v>
      </c>
    </row>
    <row r="705" spans="2:65" s="13" customFormat="1" ht="11.25">
      <c r="B705" s="156"/>
      <c r="D705" s="143" t="s">
        <v>236</v>
      </c>
      <c r="E705" s="157" t="s">
        <v>21</v>
      </c>
      <c r="F705" s="158" t="s">
        <v>955</v>
      </c>
      <c r="H705" s="157" t="s">
        <v>21</v>
      </c>
      <c r="I705" s="159"/>
      <c r="L705" s="156"/>
      <c r="M705" s="160"/>
      <c r="T705" s="161"/>
      <c r="AT705" s="157" t="s">
        <v>236</v>
      </c>
      <c r="AU705" s="157" t="s">
        <v>87</v>
      </c>
      <c r="AV705" s="13" t="s">
        <v>85</v>
      </c>
      <c r="AW705" s="13" t="s">
        <v>38</v>
      </c>
      <c r="AX705" s="13" t="s">
        <v>77</v>
      </c>
      <c r="AY705" s="157" t="s">
        <v>223</v>
      </c>
    </row>
    <row r="706" spans="2:65" s="12" customFormat="1" ht="11.25">
      <c r="B706" s="149"/>
      <c r="D706" s="143" t="s">
        <v>236</v>
      </c>
      <c r="E706" s="150" t="s">
        <v>117</v>
      </c>
      <c r="F706" s="151" t="s">
        <v>962</v>
      </c>
      <c r="H706" s="152">
        <v>15.6</v>
      </c>
      <c r="I706" s="153"/>
      <c r="L706" s="149"/>
      <c r="M706" s="154"/>
      <c r="T706" s="155"/>
      <c r="AT706" s="150" t="s">
        <v>236</v>
      </c>
      <c r="AU706" s="150" t="s">
        <v>87</v>
      </c>
      <c r="AV706" s="12" t="s">
        <v>87</v>
      </c>
      <c r="AW706" s="12" t="s">
        <v>38</v>
      </c>
      <c r="AX706" s="12" t="s">
        <v>85</v>
      </c>
      <c r="AY706" s="150" t="s">
        <v>223</v>
      </c>
    </row>
    <row r="707" spans="2:65" s="1" customFormat="1" ht="16.5" customHeight="1">
      <c r="B707" s="33"/>
      <c r="C707" s="177" t="s">
        <v>963</v>
      </c>
      <c r="D707" s="177" t="s">
        <v>344</v>
      </c>
      <c r="E707" s="178" t="s">
        <v>964</v>
      </c>
      <c r="F707" s="179" t="s">
        <v>965</v>
      </c>
      <c r="G707" s="180" t="s">
        <v>107</v>
      </c>
      <c r="H707" s="181">
        <v>20.399999999999999</v>
      </c>
      <c r="I707" s="182"/>
      <c r="J707" s="183">
        <f>ROUND(I707*H707,2)</f>
        <v>0</v>
      </c>
      <c r="K707" s="179" t="s">
        <v>21</v>
      </c>
      <c r="L707" s="184"/>
      <c r="M707" s="185" t="s">
        <v>21</v>
      </c>
      <c r="N707" s="186" t="s">
        <v>48</v>
      </c>
      <c r="P707" s="139">
        <f>O707*H707</f>
        <v>0</v>
      </c>
      <c r="Q707" s="139">
        <v>1E-3</v>
      </c>
      <c r="R707" s="139">
        <f>Q707*H707</f>
        <v>2.0399999999999998E-2</v>
      </c>
      <c r="S707" s="139">
        <v>0</v>
      </c>
      <c r="T707" s="140">
        <f>S707*H707</f>
        <v>0</v>
      </c>
      <c r="AR707" s="141" t="s">
        <v>525</v>
      </c>
      <c r="AT707" s="141" t="s">
        <v>344</v>
      </c>
      <c r="AU707" s="141" t="s">
        <v>87</v>
      </c>
      <c r="AY707" s="18" t="s">
        <v>223</v>
      </c>
      <c r="BE707" s="142">
        <f>IF(N707="základní",J707,0)</f>
        <v>0</v>
      </c>
      <c r="BF707" s="142">
        <f>IF(N707="snížená",J707,0)</f>
        <v>0</v>
      </c>
      <c r="BG707" s="142">
        <f>IF(N707="zákl. přenesená",J707,0)</f>
        <v>0</v>
      </c>
      <c r="BH707" s="142">
        <f>IF(N707="sníž. přenesená",J707,0)</f>
        <v>0</v>
      </c>
      <c r="BI707" s="142">
        <f>IF(N707="nulová",J707,0)</f>
        <v>0</v>
      </c>
      <c r="BJ707" s="18" t="s">
        <v>85</v>
      </c>
      <c r="BK707" s="142">
        <f>ROUND(I707*H707,2)</f>
        <v>0</v>
      </c>
      <c r="BL707" s="18" t="s">
        <v>392</v>
      </c>
      <c r="BM707" s="141" t="s">
        <v>966</v>
      </c>
    </row>
    <row r="708" spans="2:65" s="1" customFormat="1" ht="11.25">
      <c r="B708" s="33"/>
      <c r="D708" s="143" t="s">
        <v>232</v>
      </c>
      <c r="F708" s="144" t="s">
        <v>967</v>
      </c>
      <c r="I708" s="145"/>
      <c r="L708" s="33"/>
      <c r="M708" s="146"/>
      <c r="T708" s="54"/>
      <c r="AT708" s="18" t="s">
        <v>232</v>
      </c>
      <c r="AU708" s="18" t="s">
        <v>87</v>
      </c>
    </row>
    <row r="709" spans="2:65" s="1" customFormat="1" ht="19.5">
      <c r="B709" s="33"/>
      <c r="D709" s="143" t="s">
        <v>261</v>
      </c>
      <c r="F709" s="169" t="s">
        <v>954</v>
      </c>
      <c r="I709" s="145"/>
      <c r="L709" s="33"/>
      <c r="M709" s="146"/>
      <c r="T709" s="54"/>
      <c r="AT709" s="18" t="s">
        <v>261</v>
      </c>
      <c r="AU709" s="18" t="s">
        <v>87</v>
      </c>
    </row>
    <row r="710" spans="2:65" s="13" customFormat="1" ht="11.25">
      <c r="B710" s="156"/>
      <c r="D710" s="143" t="s">
        <v>236</v>
      </c>
      <c r="E710" s="157" t="s">
        <v>21</v>
      </c>
      <c r="F710" s="158" t="s">
        <v>955</v>
      </c>
      <c r="H710" s="157" t="s">
        <v>21</v>
      </c>
      <c r="I710" s="159"/>
      <c r="L710" s="156"/>
      <c r="M710" s="160"/>
      <c r="T710" s="161"/>
      <c r="AT710" s="157" t="s">
        <v>236</v>
      </c>
      <c r="AU710" s="157" t="s">
        <v>87</v>
      </c>
      <c r="AV710" s="13" t="s">
        <v>85</v>
      </c>
      <c r="AW710" s="13" t="s">
        <v>38</v>
      </c>
      <c r="AX710" s="13" t="s">
        <v>77</v>
      </c>
      <c r="AY710" s="157" t="s">
        <v>223</v>
      </c>
    </row>
    <row r="711" spans="2:65" s="12" customFormat="1" ht="11.25">
      <c r="B711" s="149"/>
      <c r="D711" s="143" t="s">
        <v>236</v>
      </c>
      <c r="E711" s="150" t="s">
        <v>105</v>
      </c>
      <c r="F711" s="151" t="s">
        <v>968</v>
      </c>
      <c r="H711" s="152">
        <v>20.399999999999999</v>
      </c>
      <c r="I711" s="153"/>
      <c r="L711" s="149"/>
      <c r="M711" s="154"/>
      <c r="T711" s="155"/>
      <c r="AT711" s="150" t="s">
        <v>236</v>
      </c>
      <c r="AU711" s="150" t="s">
        <v>87</v>
      </c>
      <c r="AV711" s="12" t="s">
        <v>87</v>
      </c>
      <c r="AW711" s="12" t="s">
        <v>38</v>
      </c>
      <c r="AX711" s="12" t="s">
        <v>85</v>
      </c>
      <c r="AY711" s="150" t="s">
        <v>223</v>
      </c>
    </row>
    <row r="712" spans="2:65" s="1" customFormat="1" ht="16.5" customHeight="1">
      <c r="B712" s="33"/>
      <c r="C712" s="130" t="s">
        <v>969</v>
      </c>
      <c r="D712" s="130" t="s">
        <v>225</v>
      </c>
      <c r="E712" s="131" t="s">
        <v>970</v>
      </c>
      <c r="F712" s="132" t="s">
        <v>971</v>
      </c>
      <c r="G712" s="133" t="s">
        <v>107</v>
      </c>
      <c r="H712" s="134">
        <v>105</v>
      </c>
      <c r="I712" s="135"/>
      <c r="J712" s="136">
        <f>ROUND(I712*H712,2)</f>
        <v>0</v>
      </c>
      <c r="K712" s="132" t="s">
        <v>229</v>
      </c>
      <c r="L712" s="33"/>
      <c r="M712" s="137" t="s">
        <v>21</v>
      </c>
      <c r="N712" s="138" t="s">
        <v>48</v>
      </c>
      <c r="P712" s="139">
        <f>O712*H712</f>
        <v>0</v>
      </c>
      <c r="Q712" s="139">
        <v>6.0000000000000002E-5</v>
      </c>
      <c r="R712" s="139">
        <f>Q712*H712</f>
        <v>6.3E-3</v>
      </c>
      <c r="S712" s="139">
        <v>0</v>
      </c>
      <c r="T712" s="140">
        <f>S712*H712</f>
        <v>0</v>
      </c>
      <c r="AR712" s="141" t="s">
        <v>392</v>
      </c>
      <c r="AT712" s="141" t="s">
        <v>225</v>
      </c>
      <c r="AU712" s="141" t="s">
        <v>87</v>
      </c>
      <c r="AY712" s="18" t="s">
        <v>223</v>
      </c>
      <c r="BE712" s="142">
        <f>IF(N712="základní",J712,0)</f>
        <v>0</v>
      </c>
      <c r="BF712" s="142">
        <f>IF(N712="snížená",J712,0)</f>
        <v>0</v>
      </c>
      <c r="BG712" s="142">
        <f>IF(N712="zákl. přenesená",J712,0)</f>
        <v>0</v>
      </c>
      <c r="BH712" s="142">
        <f>IF(N712="sníž. přenesená",J712,0)</f>
        <v>0</v>
      </c>
      <c r="BI712" s="142">
        <f>IF(N712="nulová",J712,0)</f>
        <v>0</v>
      </c>
      <c r="BJ712" s="18" t="s">
        <v>85</v>
      </c>
      <c r="BK712" s="142">
        <f>ROUND(I712*H712,2)</f>
        <v>0</v>
      </c>
      <c r="BL712" s="18" t="s">
        <v>392</v>
      </c>
      <c r="BM712" s="141" t="s">
        <v>972</v>
      </c>
    </row>
    <row r="713" spans="2:65" s="1" customFormat="1" ht="11.25">
      <c r="B713" s="33"/>
      <c r="D713" s="143" t="s">
        <v>232</v>
      </c>
      <c r="F713" s="144" t="s">
        <v>973</v>
      </c>
      <c r="I713" s="145"/>
      <c r="L713" s="33"/>
      <c r="M713" s="146"/>
      <c r="T713" s="54"/>
      <c r="AT713" s="18" t="s">
        <v>232</v>
      </c>
      <c r="AU713" s="18" t="s">
        <v>87</v>
      </c>
    </row>
    <row r="714" spans="2:65" s="1" customFormat="1" ht="11.25">
      <c r="B714" s="33"/>
      <c r="D714" s="147" t="s">
        <v>234</v>
      </c>
      <c r="F714" s="148" t="s">
        <v>974</v>
      </c>
      <c r="I714" s="145"/>
      <c r="L714" s="33"/>
      <c r="M714" s="146"/>
      <c r="T714" s="54"/>
      <c r="AT714" s="18" t="s">
        <v>234</v>
      </c>
      <c r="AU714" s="18" t="s">
        <v>87</v>
      </c>
    </row>
    <row r="715" spans="2:65" s="12" customFormat="1" ht="11.25">
      <c r="B715" s="149"/>
      <c r="D715" s="143" t="s">
        <v>236</v>
      </c>
      <c r="E715" s="150" t="s">
        <v>21</v>
      </c>
      <c r="F715" s="151" t="s">
        <v>109</v>
      </c>
      <c r="H715" s="152">
        <v>105</v>
      </c>
      <c r="I715" s="153"/>
      <c r="L715" s="149"/>
      <c r="M715" s="154"/>
      <c r="T715" s="155"/>
      <c r="AT715" s="150" t="s">
        <v>236</v>
      </c>
      <c r="AU715" s="150" t="s">
        <v>87</v>
      </c>
      <c r="AV715" s="12" t="s">
        <v>87</v>
      </c>
      <c r="AW715" s="12" t="s">
        <v>38</v>
      </c>
      <c r="AX715" s="12" t="s">
        <v>85</v>
      </c>
      <c r="AY715" s="150" t="s">
        <v>223</v>
      </c>
    </row>
    <row r="716" spans="2:65" s="1" customFormat="1" ht="16.5" customHeight="1">
      <c r="B716" s="33"/>
      <c r="C716" s="177" t="s">
        <v>975</v>
      </c>
      <c r="D716" s="177" t="s">
        <v>344</v>
      </c>
      <c r="E716" s="178" t="s">
        <v>976</v>
      </c>
      <c r="F716" s="179" t="s">
        <v>977</v>
      </c>
      <c r="G716" s="180" t="s">
        <v>107</v>
      </c>
      <c r="H716" s="181">
        <v>105</v>
      </c>
      <c r="I716" s="182"/>
      <c r="J716" s="183">
        <f>ROUND(I716*H716,2)</f>
        <v>0</v>
      </c>
      <c r="K716" s="179" t="s">
        <v>21</v>
      </c>
      <c r="L716" s="184"/>
      <c r="M716" s="185" t="s">
        <v>21</v>
      </c>
      <c r="N716" s="186" t="s">
        <v>48</v>
      </c>
      <c r="P716" s="139">
        <f>O716*H716</f>
        <v>0</v>
      </c>
      <c r="Q716" s="139">
        <v>1E-3</v>
      </c>
      <c r="R716" s="139">
        <f>Q716*H716</f>
        <v>0.105</v>
      </c>
      <c r="S716" s="139">
        <v>0</v>
      </c>
      <c r="T716" s="140">
        <f>S716*H716</f>
        <v>0</v>
      </c>
      <c r="AR716" s="141" t="s">
        <v>525</v>
      </c>
      <c r="AT716" s="141" t="s">
        <v>344</v>
      </c>
      <c r="AU716" s="141" t="s">
        <v>87</v>
      </c>
      <c r="AY716" s="18" t="s">
        <v>223</v>
      </c>
      <c r="BE716" s="142">
        <f>IF(N716="základní",J716,0)</f>
        <v>0</v>
      </c>
      <c r="BF716" s="142">
        <f>IF(N716="snížená",J716,0)</f>
        <v>0</v>
      </c>
      <c r="BG716" s="142">
        <f>IF(N716="zákl. přenesená",J716,0)</f>
        <v>0</v>
      </c>
      <c r="BH716" s="142">
        <f>IF(N716="sníž. přenesená",J716,0)</f>
        <v>0</v>
      </c>
      <c r="BI716" s="142">
        <f>IF(N716="nulová",J716,0)</f>
        <v>0</v>
      </c>
      <c r="BJ716" s="18" t="s">
        <v>85</v>
      </c>
      <c r="BK716" s="142">
        <f>ROUND(I716*H716,2)</f>
        <v>0</v>
      </c>
      <c r="BL716" s="18" t="s">
        <v>392</v>
      </c>
      <c r="BM716" s="141" t="s">
        <v>978</v>
      </c>
    </row>
    <row r="717" spans="2:65" s="1" customFormat="1" ht="11.25">
      <c r="B717" s="33"/>
      <c r="D717" s="143" t="s">
        <v>232</v>
      </c>
      <c r="F717" s="144" t="s">
        <v>979</v>
      </c>
      <c r="I717" s="145"/>
      <c r="L717" s="33"/>
      <c r="M717" s="146"/>
      <c r="T717" s="54"/>
      <c r="AT717" s="18" t="s">
        <v>232</v>
      </c>
      <c r="AU717" s="18" t="s">
        <v>87</v>
      </c>
    </row>
    <row r="718" spans="2:65" s="1" customFormat="1" ht="19.5">
      <c r="B718" s="33"/>
      <c r="D718" s="143" t="s">
        <v>261</v>
      </c>
      <c r="F718" s="169" t="s">
        <v>954</v>
      </c>
      <c r="I718" s="145"/>
      <c r="L718" s="33"/>
      <c r="M718" s="146"/>
      <c r="T718" s="54"/>
      <c r="AT718" s="18" t="s">
        <v>261</v>
      </c>
      <c r="AU718" s="18" t="s">
        <v>87</v>
      </c>
    </row>
    <row r="719" spans="2:65" s="13" customFormat="1" ht="11.25">
      <c r="B719" s="156"/>
      <c r="D719" s="143" t="s">
        <v>236</v>
      </c>
      <c r="E719" s="157" t="s">
        <v>21</v>
      </c>
      <c r="F719" s="158" t="s">
        <v>955</v>
      </c>
      <c r="H719" s="157" t="s">
        <v>21</v>
      </c>
      <c r="I719" s="159"/>
      <c r="L719" s="156"/>
      <c r="M719" s="160"/>
      <c r="T719" s="161"/>
      <c r="AT719" s="157" t="s">
        <v>236</v>
      </c>
      <c r="AU719" s="157" t="s">
        <v>87</v>
      </c>
      <c r="AV719" s="13" t="s">
        <v>85</v>
      </c>
      <c r="AW719" s="13" t="s">
        <v>38</v>
      </c>
      <c r="AX719" s="13" t="s">
        <v>77</v>
      </c>
      <c r="AY719" s="157" t="s">
        <v>223</v>
      </c>
    </row>
    <row r="720" spans="2:65" s="12" customFormat="1" ht="11.25">
      <c r="B720" s="149"/>
      <c r="D720" s="143" t="s">
        <v>236</v>
      </c>
      <c r="E720" s="150" t="s">
        <v>109</v>
      </c>
      <c r="F720" s="151" t="s">
        <v>980</v>
      </c>
      <c r="H720" s="152">
        <v>105</v>
      </c>
      <c r="I720" s="153"/>
      <c r="L720" s="149"/>
      <c r="M720" s="154"/>
      <c r="T720" s="155"/>
      <c r="AT720" s="150" t="s">
        <v>236</v>
      </c>
      <c r="AU720" s="150" t="s">
        <v>87</v>
      </c>
      <c r="AV720" s="12" t="s">
        <v>87</v>
      </c>
      <c r="AW720" s="12" t="s">
        <v>38</v>
      </c>
      <c r="AX720" s="12" t="s">
        <v>85</v>
      </c>
      <c r="AY720" s="150" t="s">
        <v>223</v>
      </c>
    </row>
    <row r="721" spans="2:65" s="1" customFormat="1" ht="16.5" customHeight="1">
      <c r="B721" s="33"/>
      <c r="C721" s="130" t="s">
        <v>981</v>
      </c>
      <c r="D721" s="130" t="s">
        <v>225</v>
      </c>
      <c r="E721" s="131" t="s">
        <v>982</v>
      </c>
      <c r="F721" s="132" t="s">
        <v>983</v>
      </c>
      <c r="G721" s="133" t="s">
        <v>107</v>
      </c>
      <c r="H721" s="134">
        <v>296</v>
      </c>
      <c r="I721" s="135"/>
      <c r="J721" s="136">
        <f>ROUND(I721*H721,2)</f>
        <v>0</v>
      </c>
      <c r="K721" s="132" t="s">
        <v>229</v>
      </c>
      <c r="L721" s="33"/>
      <c r="M721" s="137" t="s">
        <v>21</v>
      </c>
      <c r="N721" s="138" t="s">
        <v>48</v>
      </c>
      <c r="P721" s="139">
        <f>O721*H721</f>
        <v>0</v>
      </c>
      <c r="Q721" s="139">
        <v>5.0000000000000002E-5</v>
      </c>
      <c r="R721" s="139">
        <f>Q721*H721</f>
        <v>1.4800000000000001E-2</v>
      </c>
      <c r="S721" s="139">
        <v>0</v>
      </c>
      <c r="T721" s="140">
        <f>S721*H721</f>
        <v>0</v>
      </c>
      <c r="AR721" s="141" t="s">
        <v>392</v>
      </c>
      <c r="AT721" s="141" t="s">
        <v>225</v>
      </c>
      <c r="AU721" s="141" t="s">
        <v>87</v>
      </c>
      <c r="AY721" s="18" t="s">
        <v>223</v>
      </c>
      <c r="BE721" s="142">
        <f>IF(N721="základní",J721,0)</f>
        <v>0</v>
      </c>
      <c r="BF721" s="142">
        <f>IF(N721="snížená",J721,0)</f>
        <v>0</v>
      </c>
      <c r="BG721" s="142">
        <f>IF(N721="zákl. přenesená",J721,0)</f>
        <v>0</v>
      </c>
      <c r="BH721" s="142">
        <f>IF(N721="sníž. přenesená",J721,0)</f>
        <v>0</v>
      </c>
      <c r="BI721" s="142">
        <f>IF(N721="nulová",J721,0)</f>
        <v>0</v>
      </c>
      <c r="BJ721" s="18" t="s">
        <v>85</v>
      </c>
      <c r="BK721" s="142">
        <f>ROUND(I721*H721,2)</f>
        <v>0</v>
      </c>
      <c r="BL721" s="18" t="s">
        <v>392</v>
      </c>
      <c r="BM721" s="141" t="s">
        <v>984</v>
      </c>
    </row>
    <row r="722" spans="2:65" s="1" customFormat="1" ht="11.25">
      <c r="B722" s="33"/>
      <c r="D722" s="143" t="s">
        <v>232</v>
      </c>
      <c r="F722" s="144" t="s">
        <v>985</v>
      </c>
      <c r="I722" s="145"/>
      <c r="L722" s="33"/>
      <c r="M722" s="146"/>
      <c r="T722" s="54"/>
      <c r="AT722" s="18" t="s">
        <v>232</v>
      </c>
      <c r="AU722" s="18" t="s">
        <v>87</v>
      </c>
    </row>
    <row r="723" spans="2:65" s="1" customFormat="1" ht="11.25">
      <c r="B723" s="33"/>
      <c r="D723" s="147" t="s">
        <v>234</v>
      </c>
      <c r="F723" s="148" t="s">
        <v>986</v>
      </c>
      <c r="I723" s="145"/>
      <c r="L723" s="33"/>
      <c r="M723" s="146"/>
      <c r="T723" s="54"/>
      <c r="AT723" s="18" t="s">
        <v>234</v>
      </c>
      <c r="AU723" s="18" t="s">
        <v>87</v>
      </c>
    </row>
    <row r="724" spans="2:65" s="12" customFormat="1" ht="11.25">
      <c r="B724" s="149"/>
      <c r="D724" s="143" t="s">
        <v>236</v>
      </c>
      <c r="E724" s="150" t="s">
        <v>21</v>
      </c>
      <c r="F724" s="151" t="s">
        <v>186</v>
      </c>
      <c r="H724" s="152">
        <v>60</v>
      </c>
      <c r="I724" s="153"/>
      <c r="L724" s="149"/>
      <c r="M724" s="154"/>
      <c r="T724" s="155"/>
      <c r="AT724" s="150" t="s">
        <v>236</v>
      </c>
      <c r="AU724" s="150" t="s">
        <v>87</v>
      </c>
      <c r="AV724" s="12" t="s">
        <v>87</v>
      </c>
      <c r="AW724" s="12" t="s">
        <v>38</v>
      </c>
      <c r="AX724" s="12" t="s">
        <v>77</v>
      </c>
      <c r="AY724" s="150" t="s">
        <v>223</v>
      </c>
    </row>
    <row r="725" spans="2:65" s="12" customFormat="1" ht="11.25">
      <c r="B725" s="149"/>
      <c r="D725" s="143" t="s">
        <v>236</v>
      </c>
      <c r="E725" s="150" t="s">
        <v>21</v>
      </c>
      <c r="F725" s="151" t="s">
        <v>191</v>
      </c>
      <c r="H725" s="152">
        <v>51</v>
      </c>
      <c r="I725" s="153"/>
      <c r="L725" s="149"/>
      <c r="M725" s="154"/>
      <c r="T725" s="155"/>
      <c r="AT725" s="150" t="s">
        <v>236</v>
      </c>
      <c r="AU725" s="150" t="s">
        <v>87</v>
      </c>
      <c r="AV725" s="12" t="s">
        <v>87</v>
      </c>
      <c r="AW725" s="12" t="s">
        <v>38</v>
      </c>
      <c r="AX725" s="12" t="s">
        <v>77</v>
      </c>
      <c r="AY725" s="150" t="s">
        <v>223</v>
      </c>
    </row>
    <row r="726" spans="2:65" s="12" customFormat="1" ht="11.25">
      <c r="B726" s="149"/>
      <c r="D726" s="143" t="s">
        <v>236</v>
      </c>
      <c r="E726" s="150" t="s">
        <v>21</v>
      </c>
      <c r="F726" s="151" t="s">
        <v>189</v>
      </c>
      <c r="H726" s="152">
        <v>56</v>
      </c>
      <c r="I726" s="153"/>
      <c r="L726" s="149"/>
      <c r="M726" s="154"/>
      <c r="T726" s="155"/>
      <c r="AT726" s="150" t="s">
        <v>236</v>
      </c>
      <c r="AU726" s="150" t="s">
        <v>87</v>
      </c>
      <c r="AV726" s="12" t="s">
        <v>87</v>
      </c>
      <c r="AW726" s="12" t="s">
        <v>38</v>
      </c>
      <c r="AX726" s="12" t="s">
        <v>77</v>
      </c>
      <c r="AY726" s="150" t="s">
        <v>223</v>
      </c>
    </row>
    <row r="727" spans="2:65" s="12" customFormat="1" ht="11.25">
      <c r="B727" s="149"/>
      <c r="D727" s="143" t="s">
        <v>236</v>
      </c>
      <c r="E727" s="150" t="s">
        <v>21</v>
      </c>
      <c r="F727" s="151" t="s">
        <v>178</v>
      </c>
      <c r="H727" s="152">
        <v>129</v>
      </c>
      <c r="I727" s="153"/>
      <c r="L727" s="149"/>
      <c r="M727" s="154"/>
      <c r="T727" s="155"/>
      <c r="AT727" s="150" t="s">
        <v>236</v>
      </c>
      <c r="AU727" s="150" t="s">
        <v>87</v>
      </c>
      <c r="AV727" s="12" t="s">
        <v>87</v>
      </c>
      <c r="AW727" s="12" t="s">
        <v>38</v>
      </c>
      <c r="AX727" s="12" t="s">
        <v>77</v>
      </c>
      <c r="AY727" s="150" t="s">
        <v>223</v>
      </c>
    </row>
    <row r="728" spans="2:65" s="14" customFormat="1" ht="11.25">
      <c r="B728" s="162"/>
      <c r="D728" s="143" t="s">
        <v>236</v>
      </c>
      <c r="E728" s="163" t="s">
        <v>21</v>
      </c>
      <c r="F728" s="164" t="s">
        <v>255</v>
      </c>
      <c r="H728" s="165">
        <v>296</v>
      </c>
      <c r="I728" s="166"/>
      <c r="L728" s="162"/>
      <c r="M728" s="167"/>
      <c r="T728" s="168"/>
      <c r="AT728" s="163" t="s">
        <v>236</v>
      </c>
      <c r="AU728" s="163" t="s">
        <v>87</v>
      </c>
      <c r="AV728" s="14" t="s">
        <v>230</v>
      </c>
      <c r="AW728" s="14" t="s">
        <v>38</v>
      </c>
      <c r="AX728" s="14" t="s">
        <v>85</v>
      </c>
      <c r="AY728" s="163" t="s">
        <v>223</v>
      </c>
    </row>
    <row r="729" spans="2:65" s="1" customFormat="1" ht="16.5" customHeight="1">
      <c r="B729" s="33"/>
      <c r="C729" s="177" t="s">
        <v>987</v>
      </c>
      <c r="D729" s="177" t="s">
        <v>344</v>
      </c>
      <c r="E729" s="178" t="s">
        <v>988</v>
      </c>
      <c r="F729" s="179" t="s">
        <v>989</v>
      </c>
      <c r="G729" s="180" t="s">
        <v>107</v>
      </c>
      <c r="H729" s="181">
        <v>60</v>
      </c>
      <c r="I729" s="182"/>
      <c r="J729" s="183">
        <f>ROUND(I729*H729,2)</f>
        <v>0</v>
      </c>
      <c r="K729" s="179" t="s">
        <v>21</v>
      </c>
      <c r="L729" s="184"/>
      <c r="M729" s="185" t="s">
        <v>21</v>
      </c>
      <c r="N729" s="186" t="s">
        <v>48</v>
      </c>
      <c r="P729" s="139">
        <f>O729*H729</f>
        <v>0</v>
      </c>
      <c r="Q729" s="139">
        <v>1E-3</v>
      </c>
      <c r="R729" s="139">
        <f>Q729*H729</f>
        <v>0.06</v>
      </c>
      <c r="S729" s="139">
        <v>0</v>
      </c>
      <c r="T729" s="140">
        <f>S729*H729</f>
        <v>0</v>
      </c>
      <c r="AR729" s="141" t="s">
        <v>525</v>
      </c>
      <c r="AT729" s="141" t="s">
        <v>344</v>
      </c>
      <c r="AU729" s="141" t="s">
        <v>87</v>
      </c>
      <c r="AY729" s="18" t="s">
        <v>223</v>
      </c>
      <c r="BE729" s="142">
        <f>IF(N729="základní",J729,0)</f>
        <v>0</v>
      </c>
      <c r="BF729" s="142">
        <f>IF(N729="snížená",J729,0)</f>
        <v>0</v>
      </c>
      <c r="BG729" s="142">
        <f>IF(N729="zákl. přenesená",J729,0)</f>
        <v>0</v>
      </c>
      <c r="BH729" s="142">
        <f>IF(N729="sníž. přenesená",J729,0)</f>
        <v>0</v>
      </c>
      <c r="BI729" s="142">
        <f>IF(N729="nulová",J729,0)</f>
        <v>0</v>
      </c>
      <c r="BJ729" s="18" t="s">
        <v>85</v>
      </c>
      <c r="BK729" s="142">
        <f>ROUND(I729*H729,2)</f>
        <v>0</v>
      </c>
      <c r="BL729" s="18" t="s">
        <v>392</v>
      </c>
      <c r="BM729" s="141" t="s">
        <v>990</v>
      </c>
    </row>
    <row r="730" spans="2:65" s="1" customFormat="1" ht="11.25">
      <c r="B730" s="33"/>
      <c r="D730" s="143" t="s">
        <v>232</v>
      </c>
      <c r="F730" s="144" t="s">
        <v>989</v>
      </c>
      <c r="I730" s="145"/>
      <c r="L730" s="33"/>
      <c r="M730" s="146"/>
      <c r="T730" s="54"/>
      <c r="AT730" s="18" t="s">
        <v>232</v>
      </c>
      <c r="AU730" s="18" t="s">
        <v>87</v>
      </c>
    </row>
    <row r="731" spans="2:65" s="1" customFormat="1" ht="19.5">
      <c r="B731" s="33"/>
      <c r="D731" s="143" t="s">
        <v>261</v>
      </c>
      <c r="F731" s="169" t="s">
        <v>954</v>
      </c>
      <c r="I731" s="145"/>
      <c r="L731" s="33"/>
      <c r="M731" s="146"/>
      <c r="T731" s="54"/>
      <c r="AT731" s="18" t="s">
        <v>261</v>
      </c>
      <c r="AU731" s="18" t="s">
        <v>87</v>
      </c>
    </row>
    <row r="732" spans="2:65" s="12" customFormat="1" ht="11.25">
      <c r="B732" s="149"/>
      <c r="D732" s="143" t="s">
        <v>236</v>
      </c>
      <c r="E732" s="150" t="s">
        <v>21</v>
      </c>
      <c r="F732" s="151" t="s">
        <v>991</v>
      </c>
      <c r="H732" s="152">
        <v>60</v>
      </c>
      <c r="I732" s="153"/>
      <c r="L732" s="149"/>
      <c r="M732" s="154"/>
      <c r="T732" s="155"/>
      <c r="AT732" s="150" t="s">
        <v>236</v>
      </c>
      <c r="AU732" s="150" t="s">
        <v>87</v>
      </c>
      <c r="AV732" s="12" t="s">
        <v>87</v>
      </c>
      <c r="AW732" s="12" t="s">
        <v>38</v>
      </c>
      <c r="AX732" s="12" t="s">
        <v>77</v>
      </c>
      <c r="AY732" s="150" t="s">
        <v>223</v>
      </c>
    </row>
    <row r="733" spans="2:65" s="14" customFormat="1" ht="11.25">
      <c r="B733" s="162"/>
      <c r="D733" s="143" t="s">
        <v>236</v>
      </c>
      <c r="E733" s="163" t="s">
        <v>186</v>
      </c>
      <c r="F733" s="164" t="s">
        <v>255</v>
      </c>
      <c r="H733" s="165">
        <v>60</v>
      </c>
      <c r="I733" s="166"/>
      <c r="L733" s="162"/>
      <c r="M733" s="167"/>
      <c r="T733" s="168"/>
      <c r="AT733" s="163" t="s">
        <v>236</v>
      </c>
      <c r="AU733" s="163" t="s">
        <v>87</v>
      </c>
      <c r="AV733" s="14" t="s">
        <v>230</v>
      </c>
      <c r="AW733" s="14" t="s">
        <v>38</v>
      </c>
      <c r="AX733" s="14" t="s">
        <v>85</v>
      </c>
      <c r="AY733" s="163" t="s">
        <v>223</v>
      </c>
    </row>
    <row r="734" spans="2:65" s="1" customFormat="1" ht="16.5" customHeight="1">
      <c r="B734" s="33"/>
      <c r="C734" s="177" t="s">
        <v>992</v>
      </c>
      <c r="D734" s="177" t="s">
        <v>344</v>
      </c>
      <c r="E734" s="178" t="s">
        <v>993</v>
      </c>
      <c r="F734" s="179" t="s">
        <v>994</v>
      </c>
      <c r="G734" s="180" t="s">
        <v>107</v>
      </c>
      <c r="H734" s="181">
        <v>51</v>
      </c>
      <c r="I734" s="182"/>
      <c r="J734" s="183">
        <f>ROUND(I734*H734,2)</f>
        <v>0</v>
      </c>
      <c r="K734" s="179" t="s">
        <v>21</v>
      </c>
      <c r="L734" s="184"/>
      <c r="M734" s="185" t="s">
        <v>21</v>
      </c>
      <c r="N734" s="186" t="s">
        <v>48</v>
      </c>
      <c r="P734" s="139">
        <f>O734*H734</f>
        <v>0</v>
      </c>
      <c r="Q734" s="139">
        <v>1E-3</v>
      </c>
      <c r="R734" s="139">
        <f>Q734*H734</f>
        <v>5.1000000000000004E-2</v>
      </c>
      <c r="S734" s="139">
        <v>0</v>
      </c>
      <c r="T734" s="140">
        <f>S734*H734</f>
        <v>0</v>
      </c>
      <c r="AR734" s="141" t="s">
        <v>525</v>
      </c>
      <c r="AT734" s="141" t="s">
        <v>344</v>
      </c>
      <c r="AU734" s="141" t="s">
        <v>87</v>
      </c>
      <c r="AY734" s="18" t="s">
        <v>223</v>
      </c>
      <c r="BE734" s="142">
        <f>IF(N734="základní",J734,0)</f>
        <v>0</v>
      </c>
      <c r="BF734" s="142">
        <f>IF(N734="snížená",J734,0)</f>
        <v>0</v>
      </c>
      <c r="BG734" s="142">
        <f>IF(N734="zákl. přenesená",J734,0)</f>
        <v>0</v>
      </c>
      <c r="BH734" s="142">
        <f>IF(N734="sníž. přenesená",J734,0)</f>
        <v>0</v>
      </c>
      <c r="BI734" s="142">
        <f>IF(N734="nulová",J734,0)</f>
        <v>0</v>
      </c>
      <c r="BJ734" s="18" t="s">
        <v>85</v>
      </c>
      <c r="BK734" s="142">
        <f>ROUND(I734*H734,2)</f>
        <v>0</v>
      </c>
      <c r="BL734" s="18" t="s">
        <v>392</v>
      </c>
      <c r="BM734" s="141" t="s">
        <v>995</v>
      </c>
    </row>
    <row r="735" spans="2:65" s="1" customFormat="1" ht="11.25">
      <c r="B735" s="33"/>
      <c r="D735" s="143" t="s">
        <v>232</v>
      </c>
      <c r="F735" s="144" t="s">
        <v>994</v>
      </c>
      <c r="I735" s="145"/>
      <c r="L735" s="33"/>
      <c r="M735" s="146"/>
      <c r="T735" s="54"/>
      <c r="AT735" s="18" t="s">
        <v>232</v>
      </c>
      <c r="AU735" s="18" t="s">
        <v>87</v>
      </c>
    </row>
    <row r="736" spans="2:65" s="1" customFormat="1" ht="19.5">
      <c r="B736" s="33"/>
      <c r="D736" s="143" t="s">
        <v>261</v>
      </c>
      <c r="F736" s="169" t="s">
        <v>954</v>
      </c>
      <c r="I736" s="145"/>
      <c r="L736" s="33"/>
      <c r="M736" s="146"/>
      <c r="T736" s="54"/>
      <c r="AT736" s="18" t="s">
        <v>261</v>
      </c>
      <c r="AU736" s="18" t="s">
        <v>87</v>
      </c>
    </row>
    <row r="737" spans="2:65" s="12" customFormat="1" ht="11.25">
      <c r="B737" s="149"/>
      <c r="D737" s="143" t="s">
        <v>236</v>
      </c>
      <c r="E737" s="150" t="s">
        <v>21</v>
      </c>
      <c r="F737" s="151" t="s">
        <v>996</v>
      </c>
      <c r="H737" s="152">
        <v>51</v>
      </c>
      <c r="I737" s="153"/>
      <c r="L737" s="149"/>
      <c r="M737" s="154"/>
      <c r="T737" s="155"/>
      <c r="AT737" s="150" t="s">
        <v>236</v>
      </c>
      <c r="AU737" s="150" t="s">
        <v>87</v>
      </c>
      <c r="AV737" s="12" t="s">
        <v>87</v>
      </c>
      <c r="AW737" s="12" t="s">
        <v>38</v>
      </c>
      <c r="AX737" s="12" t="s">
        <v>77</v>
      </c>
      <c r="AY737" s="150" t="s">
        <v>223</v>
      </c>
    </row>
    <row r="738" spans="2:65" s="14" customFormat="1" ht="11.25">
      <c r="B738" s="162"/>
      <c r="D738" s="143" t="s">
        <v>236</v>
      </c>
      <c r="E738" s="163" t="s">
        <v>191</v>
      </c>
      <c r="F738" s="164" t="s">
        <v>255</v>
      </c>
      <c r="H738" s="165">
        <v>51</v>
      </c>
      <c r="I738" s="166"/>
      <c r="L738" s="162"/>
      <c r="M738" s="167"/>
      <c r="T738" s="168"/>
      <c r="AT738" s="163" t="s">
        <v>236</v>
      </c>
      <c r="AU738" s="163" t="s">
        <v>87</v>
      </c>
      <c r="AV738" s="14" t="s">
        <v>230</v>
      </c>
      <c r="AW738" s="14" t="s">
        <v>38</v>
      </c>
      <c r="AX738" s="14" t="s">
        <v>85</v>
      </c>
      <c r="AY738" s="163" t="s">
        <v>223</v>
      </c>
    </row>
    <row r="739" spans="2:65" s="1" customFormat="1" ht="16.5" customHeight="1">
      <c r="B739" s="33"/>
      <c r="C739" s="177" t="s">
        <v>997</v>
      </c>
      <c r="D739" s="177" t="s">
        <v>344</v>
      </c>
      <c r="E739" s="178" t="s">
        <v>998</v>
      </c>
      <c r="F739" s="179" t="s">
        <v>999</v>
      </c>
      <c r="G739" s="180" t="s">
        <v>107</v>
      </c>
      <c r="H739" s="181">
        <v>56</v>
      </c>
      <c r="I739" s="182"/>
      <c r="J739" s="183">
        <f>ROUND(I739*H739,2)</f>
        <v>0</v>
      </c>
      <c r="K739" s="179" t="s">
        <v>21</v>
      </c>
      <c r="L739" s="184"/>
      <c r="M739" s="185" t="s">
        <v>21</v>
      </c>
      <c r="N739" s="186" t="s">
        <v>48</v>
      </c>
      <c r="P739" s="139">
        <f>O739*H739</f>
        <v>0</v>
      </c>
      <c r="Q739" s="139">
        <v>1E-3</v>
      </c>
      <c r="R739" s="139">
        <f>Q739*H739</f>
        <v>5.6000000000000001E-2</v>
      </c>
      <c r="S739" s="139">
        <v>0</v>
      </c>
      <c r="T739" s="140">
        <f>S739*H739</f>
        <v>0</v>
      </c>
      <c r="AR739" s="141" t="s">
        <v>525</v>
      </c>
      <c r="AT739" s="141" t="s">
        <v>344</v>
      </c>
      <c r="AU739" s="141" t="s">
        <v>87</v>
      </c>
      <c r="AY739" s="18" t="s">
        <v>223</v>
      </c>
      <c r="BE739" s="142">
        <f>IF(N739="základní",J739,0)</f>
        <v>0</v>
      </c>
      <c r="BF739" s="142">
        <f>IF(N739="snížená",J739,0)</f>
        <v>0</v>
      </c>
      <c r="BG739" s="142">
        <f>IF(N739="zákl. přenesená",J739,0)</f>
        <v>0</v>
      </c>
      <c r="BH739" s="142">
        <f>IF(N739="sníž. přenesená",J739,0)</f>
        <v>0</v>
      </c>
      <c r="BI739" s="142">
        <f>IF(N739="nulová",J739,0)</f>
        <v>0</v>
      </c>
      <c r="BJ739" s="18" t="s">
        <v>85</v>
      </c>
      <c r="BK739" s="142">
        <f>ROUND(I739*H739,2)</f>
        <v>0</v>
      </c>
      <c r="BL739" s="18" t="s">
        <v>392</v>
      </c>
      <c r="BM739" s="141" t="s">
        <v>1000</v>
      </c>
    </row>
    <row r="740" spans="2:65" s="1" customFormat="1" ht="11.25">
      <c r="B740" s="33"/>
      <c r="D740" s="143" t="s">
        <v>232</v>
      </c>
      <c r="F740" s="144" t="s">
        <v>1001</v>
      </c>
      <c r="I740" s="145"/>
      <c r="L740" s="33"/>
      <c r="M740" s="146"/>
      <c r="T740" s="54"/>
      <c r="AT740" s="18" t="s">
        <v>232</v>
      </c>
      <c r="AU740" s="18" t="s">
        <v>87</v>
      </c>
    </row>
    <row r="741" spans="2:65" s="1" customFormat="1" ht="19.5">
      <c r="B741" s="33"/>
      <c r="D741" s="143" t="s">
        <v>261</v>
      </c>
      <c r="F741" s="169" t="s">
        <v>954</v>
      </c>
      <c r="I741" s="145"/>
      <c r="L741" s="33"/>
      <c r="M741" s="146"/>
      <c r="T741" s="54"/>
      <c r="AT741" s="18" t="s">
        <v>261</v>
      </c>
      <c r="AU741" s="18" t="s">
        <v>87</v>
      </c>
    </row>
    <row r="742" spans="2:65" s="12" customFormat="1" ht="11.25">
      <c r="B742" s="149"/>
      <c r="D742" s="143" t="s">
        <v>236</v>
      </c>
      <c r="E742" s="150" t="s">
        <v>21</v>
      </c>
      <c r="F742" s="151" t="s">
        <v>1002</v>
      </c>
      <c r="H742" s="152">
        <v>56</v>
      </c>
      <c r="I742" s="153"/>
      <c r="L742" s="149"/>
      <c r="M742" s="154"/>
      <c r="T742" s="155"/>
      <c r="AT742" s="150" t="s">
        <v>236</v>
      </c>
      <c r="AU742" s="150" t="s">
        <v>87</v>
      </c>
      <c r="AV742" s="12" t="s">
        <v>87</v>
      </c>
      <c r="AW742" s="12" t="s">
        <v>38</v>
      </c>
      <c r="AX742" s="12" t="s">
        <v>77</v>
      </c>
      <c r="AY742" s="150" t="s">
        <v>223</v>
      </c>
    </row>
    <row r="743" spans="2:65" s="14" customFormat="1" ht="11.25">
      <c r="B743" s="162"/>
      <c r="D743" s="143" t="s">
        <v>236</v>
      </c>
      <c r="E743" s="163" t="s">
        <v>189</v>
      </c>
      <c r="F743" s="164" t="s">
        <v>255</v>
      </c>
      <c r="H743" s="165">
        <v>56</v>
      </c>
      <c r="I743" s="166"/>
      <c r="L743" s="162"/>
      <c r="M743" s="167"/>
      <c r="T743" s="168"/>
      <c r="AT743" s="163" t="s">
        <v>236</v>
      </c>
      <c r="AU743" s="163" t="s">
        <v>87</v>
      </c>
      <c r="AV743" s="14" t="s">
        <v>230</v>
      </c>
      <c r="AW743" s="14" t="s">
        <v>38</v>
      </c>
      <c r="AX743" s="14" t="s">
        <v>85</v>
      </c>
      <c r="AY743" s="163" t="s">
        <v>223</v>
      </c>
    </row>
    <row r="744" spans="2:65" s="1" customFormat="1" ht="16.5" customHeight="1">
      <c r="B744" s="33"/>
      <c r="C744" s="177" t="s">
        <v>1003</v>
      </c>
      <c r="D744" s="177" t="s">
        <v>344</v>
      </c>
      <c r="E744" s="178" t="s">
        <v>1004</v>
      </c>
      <c r="F744" s="179" t="s">
        <v>1005</v>
      </c>
      <c r="G744" s="180" t="s">
        <v>107</v>
      </c>
      <c r="H744" s="181">
        <v>129</v>
      </c>
      <c r="I744" s="182"/>
      <c r="J744" s="183">
        <f>ROUND(I744*H744,2)</f>
        <v>0</v>
      </c>
      <c r="K744" s="179" t="s">
        <v>21</v>
      </c>
      <c r="L744" s="184"/>
      <c r="M744" s="185" t="s">
        <v>21</v>
      </c>
      <c r="N744" s="186" t="s">
        <v>48</v>
      </c>
      <c r="P744" s="139">
        <f>O744*H744</f>
        <v>0</v>
      </c>
      <c r="Q744" s="139">
        <v>1E-3</v>
      </c>
      <c r="R744" s="139">
        <f>Q744*H744</f>
        <v>0.129</v>
      </c>
      <c r="S744" s="139">
        <v>0</v>
      </c>
      <c r="T744" s="140">
        <f>S744*H744</f>
        <v>0</v>
      </c>
      <c r="AR744" s="141" t="s">
        <v>525</v>
      </c>
      <c r="AT744" s="141" t="s">
        <v>344</v>
      </c>
      <c r="AU744" s="141" t="s">
        <v>87</v>
      </c>
      <c r="AY744" s="18" t="s">
        <v>223</v>
      </c>
      <c r="BE744" s="142">
        <f>IF(N744="základní",J744,0)</f>
        <v>0</v>
      </c>
      <c r="BF744" s="142">
        <f>IF(N744="snížená",J744,0)</f>
        <v>0</v>
      </c>
      <c r="BG744" s="142">
        <f>IF(N744="zákl. přenesená",J744,0)</f>
        <v>0</v>
      </c>
      <c r="BH744" s="142">
        <f>IF(N744="sníž. přenesená",J744,0)</f>
        <v>0</v>
      </c>
      <c r="BI744" s="142">
        <f>IF(N744="nulová",J744,0)</f>
        <v>0</v>
      </c>
      <c r="BJ744" s="18" t="s">
        <v>85</v>
      </c>
      <c r="BK744" s="142">
        <f>ROUND(I744*H744,2)</f>
        <v>0</v>
      </c>
      <c r="BL744" s="18" t="s">
        <v>392</v>
      </c>
      <c r="BM744" s="141" t="s">
        <v>1006</v>
      </c>
    </row>
    <row r="745" spans="2:65" s="1" customFormat="1" ht="11.25">
      <c r="B745" s="33"/>
      <c r="D745" s="143" t="s">
        <v>232</v>
      </c>
      <c r="F745" s="144" t="s">
        <v>1005</v>
      </c>
      <c r="I745" s="145"/>
      <c r="L745" s="33"/>
      <c r="M745" s="146"/>
      <c r="T745" s="54"/>
      <c r="AT745" s="18" t="s">
        <v>232</v>
      </c>
      <c r="AU745" s="18" t="s">
        <v>87</v>
      </c>
    </row>
    <row r="746" spans="2:65" s="1" customFormat="1" ht="19.5">
      <c r="B746" s="33"/>
      <c r="D746" s="143" t="s">
        <v>261</v>
      </c>
      <c r="F746" s="169" t="s">
        <v>954</v>
      </c>
      <c r="I746" s="145"/>
      <c r="L746" s="33"/>
      <c r="M746" s="146"/>
      <c r="T746" s="54"/>
      <c r="AT746" s="18" t="s">
        <v>261</v>
      </c>
      <c r="AU746" s="18" t="s">
        <v>87</v>
      </c>
    </row>
    <row r="747" spans="2:65" s="13" customFormat="1" ht="11.25">
      <c r="B747" s="156"/>
      <c r="D747" s="143" t="s">
        <v>236</v>
      </c>
      <c r="E747" s="157" t="s">
        <v>21</v>
      </c>
      <c r="F747" s="158" t="s">
        <v>1007</v>
      </c>
      <c r="H747" s="157" t="s">
        <v>21</v>
      </c>
      <c r="I747" s="159"/>
      <c r="L747" s="156"/>
      <c r="M747" s="160"/>
      <c r="T747" s="161"/>
      <c r="AT747" s="157" t="s">
        <v>236</v>
      </c>
      <c r="AU747" s="157" t="s">
        <v>87</v>
      </c>
      <c r="AV747" s="13" t="s">
        <v>85</v>
      </c>
      <c r="AW747" s="13" t="s">
        <v>38</v>
      </c>
      <c r="AX747" s="13" t="s">
        <v>77</v>
      </c>
      <c r="AY747" s="157" t="s">
        <v>223</v>
      </c>
    </row>
    <row r="748" spans="2:65" s="12" customFormat="1" ht="11.25">
      <c r="B748" s="149"/>
      <c r="D748" s="143" t="s">
        <v>236</v>
      </c>
      <c r="E748" s="150" t="s">
        <v>21</v>
      </c>
      <c r="F748" s="151" t="s">
        <v>1008</v>
      </c>
      <c r="H748" s="152">
        <v>53</v>
      </c>
      <c r="I748" s="153"/>
      <c r="L748" s="149"/>
      <c r="M748" s="154"/>
      <c r="T748" s="155"/>
      <c r="AT748" s="150" t="s">
        <v>236</v>
      </c>
      <c r="AU748" s="150" t="s">
        <v>87</v>
      </c>
      <c r="AV748" s="12" t="s">
        <v>87</v>
      </c>
      <c r="AW748" s="12" t="s">
        <v>38</v>
      </c>
      <c r="AX748" s="12" t="s">
        <v>77</v>
      </c>
      <c r="AY748" s="150" t="s">
        <v>223</v>
      </c>
    </row>
    <row r="749" spans="2:65" s="12" customFormat="1" ht="11.25">
      <c r="B749" s="149"/>
      <c r="D749" s="143" t="s">
        <v>236</v>
      </c>
      <c r="E749" s="150" t="s">
        <v>21</v>
      </c>
      <c r="F749" s="151" t="s">
        <v>1009</v>
      </c>
      <c r="H749" s="152">
        <v>76</v>
      </c>
      <c r="I749" s="153"/>
      <c r="L749" s="149"/>
      <c r="M749" s="154"/>
      <c r="T749" s="155"/>
      <c r="AT749" s="150" t="s">
        <v>236</v>
      </c>
      <c r="AU749" s="150" t="s">
        <v>87</v>
      </c>
      <c r="AV749" s="12" t="s">
        <v>87</v>
      </c>
      <c r="AW749" s="12" t="s">
        <v>38</v>
      </c>
      <c r="AX749" s="12" t="s">
        <v>77</v>
      </c>
      <c r="AY749" s="150" t="s">
        <v>223</v>
      </c>
    </row>
    <row r="750" spans="2:65" s="14" customFormat="1" ht="11.25">
      <c r="B750" s="162"/>
      <c r="D750" s="143" t="s">
        <v>236</v>
      </c>
      <c r="E750" s="163" t="s">
        <v>178</v>
      </c>
      <c r="F750" s="164" t="s">
        <v>255</v>
      </c>
      <c r="H750" s="165">
        <v>129</v>
      </c>
      <c r="I750" s="166"/>
      <c r="L750" s="162"/>
      <c r="M750" s="167"/>
      <c r="T750" s="168"/>
      <c r="AT750" s="163" t="s">
        <v>236</v>
      </c>
      <c r="AU750" s="163" t="s">
        <v>87</v>
      </c>
      <c r="AV750" s="14" t="s">
        <v>230</v>
      </c>
      <c r="AW750" s="14" t="s">
        <v>38</v>
      </c>
      <c r="AX750" s="14" t="s">
        <v>85</v>
      </c>
      <c r="AY750" s="163" t="s">
        <v>223</v>
      </c>
    </row>
    <row r="751" spans="2:65" s="1" customFormat="1" ht="16.5" customHeight="1">
      <c r="B751" s="33"/>
      <c r="C751" s="130" t="s">
        <v>1010</v>
      </c>
      <c r="D751" s="130" t="s">
        <v>225</v>
      </c>
      <c r="E751" s="131" t="s">
        <v>1011</v>
      </c>
      <c r="F751" s="132" t="s">
        <v>1012</v>
      </c>
      <c r="G751" s="133" t="s">
        <v>135</v>
      </c>
      <c r="H751" s="134">
        <v>0.54500000000000004</v>
      </c>
      <c r="I751" s="135"/>
      <c r="J751" s="136">
        <f>ROUND(I751*H751,2)</f>
        <v>0</v>
      </c>
      <c r="K751" s="132" t="s">
        <v>229</v>
      </c>
      <c r="L751" s="33"/>
      <c r="M751" s="137" t="s">
        <v>21</v>
      </c>
      <c r="N751" s="138" t="s">
        <v>48</v>
      </c>
      <c r="P751" s="139">
        <f>O751*H751</f>
        <v>0</v>
      </c>
      <c r="Q751" s="139">
        <v>0</v>
      </c>
      <c r="R751" s="139">
        <f>Q751*H751</f>
        <v>0</v>
      </c>
      <c r="S751" s="139">
        <v>0</v>
      </c>
      <c r="T751" s="140">
        <f>S751*H751</f>
        <v>0</v>
      </c>
      <c r="AR751" s="141" t="s">
        <v>392</v>
      </c>
      <c r="AT751" s="141" t="s">
        <v>225</v>
      </c>
      <c r="AU751" s="141" t="s">
        <v>87</v>
      </c>
      <c r="AY751" s="18" t="s">
        <v>223</v>
      </c>
      <c r="BE751" s="142">
        <f>IF(N751="základní",J751,0)</f>
        <v>0</v>
      </c>
      <c r="BF751" s="142">
        <f>IF(N751="snížená",J751,0)</f>
        <v>0</v>
      </c>
      <c r="BG751" s="142">
        <f>IF(N751="zákl. přenesená",J751,0)</f>
        <v>0</v>
      </c>
      <c r="BH751" s="142">
        <f>IF(N751="sníž. přenesená",J751,0)</f>
        <v>0</v>
      </c>
      <c r="BI751" s="142">
        <f>IF(N751="nulová",J751,0)</f>
        <v>0</v>
      </c>
      <c r="BJ751" s="18" t="s">
        <v>85</v>
      </c>
      <c r="BK751" s="142">
        <f>ROUND(I751*H751,2)</f>
        <v>0</v>
      </c>
      <c r="BL751" s="18" t="s">
        <v>392</v>
      </c>
      <c r="BM751" s="141" t="s">
        <v>1013</v>
      </c>
    </row>
    <row r="752" spans="2:65" s="1" customFormat="1" ht="19.5">
      <c r="B752" s="33"/>
      <c r="D752" s="143" t="s">
        <v>232</v>
      </c>
      <c r="F752" s="144" t="s">
        <v>1014</v>
      </c>
      <c r="I752" s="145"/>
      <c r="L752" s="33"/>
      <c r="M752" s="146"/>
      <c r="T752" s="54"/>
      <c r="AT752" s="18" t="s">
        <v>232</v>
      </c>
      <c r="AU752" s="18" t="s">
        <v>87</v>
      </c>
    </row>
    <row r="753" spans="2:47" s="1" customFormat="1" ht="11.25">
      <c r="B753" s="33"/>
      <c r="D753" s="147" t="s">
        <v>234</v>
      </c>
      <c r="F753" s="148" t="s">
        <v>1015</v>
      </c>
      <c r="I753" s="145"/>
      <c r="L753" s="33"/>
      <c r="M753" s="187"/>
      <c r="N753" s="188"/>
      <c r="O753" s="188"/>
      <c r="P753" s="188"/>
      <c r="Q753" s="188"/>
      <c r="R753" s="188"/>
      <c r="S753" s="188"/>
      <c r="T753" s="189"/>
      <c r="AT753" s="18" t="s">
        <v>234</v>
      </c>
      <c r="AU753" s="18" t="s">
        <v>87</v>
      </c>
    </row>
    <row r="754" spans="2:47" s="1" customFormat="1" ht="6.95" customHeight="1">
      <c r="B754" s="42"/>
      <c r="C754" s="43"/>
      <c r="D754" s="43"/>
      <c r="E754" s="43"/>
      <c r="F754" s="43"/>
      <c r="G754" s="43"/>
      <c r="H754" s="43"/>
      <c r="I754" s="43"/>
      <c r="J754" s="43"/>
      <c r="K754" s="43"/>
      <c r="L754" s="33"/>
    </row>
  </sheetData>
  <sheetProtection algorithmName="SHA-512" hashValue="q/1uj8ySL6LPekG/ehm7FZogZn4yziu/1LfDLnilOb7ozvWsi/H5UC20mdIyEsVTOAqaRR+9vVG6EZH0C9cr+g==" saltValue="RlEzSzpXZs/VtdtzorlMgUAQpVkNowl3qCKU5eFoQhruDA/IO/ju9p8bTPKaNGKxTOuA1xS9ttlzzVYnVLbLTw==" spinCount="100000" sheet="1" objects="1" scenarios="1" formatColumns="0" formatRows="0" autoFilter="0"/>
  <autoFilter ref="C89:K753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99" r:id="rId2" xr:uid="{00000000-0004-0000-0100-000001000000}"/>
    <hyperlink ref="F103" r:id="rId3" xr:uid="{00000000-0004-0000-0100-000002000000}"/>
    <hyperlink ref="F111" r:id="rId4" xr:uid="{00000000-0004-0000-0100-000003000000}"/>
    <hyperlink ref="F142" r:id="rId5" xr:uid="{00000000-0004-0000-0100-000004000000}"/>
    <hyperlink ref="F150" r:id="rId6" xr:uid="{00000000-0004-0000-0100-000005000000}"/>
    <hyperlink ref="F164" r:id="rId7" xr:uid="{00000000-0004-0000-0100-000006000000}"/>
    <hyperlink ref="F183" r:id="rId8" xr:uid="{00000000-0004-0000-0100-000007000000}"/>
    <hyperlink ref="F209" r:id="rId9" xr:uid="{00000000-0004-0000-0100-000008000000}"/>
    <hyperlink ref="F213" r:id="rId10" xr:uid="{00000000-0004-0000-0100-000009000000}"/>
    <hyperlink ref="F243" r:id="rId11" xr:uid="{00000000-0004-0000-0100-00000A000000}"/>
    <hyperlink ref="F247" r:id="rId12" xr:uid="{00000000-0004-0000-0100-00000B000000}"/>
    <hyperlink ref="F256" r:id="rId13" xr:uid="{00000000-0004-0000-0100-00000C000000}"/>
    <hyperlink ref="F264" r:id="rId14" xr:uid="{00000000-0004-0000-0100-00000D000000}"/>
    <hyperlink ref="F268" r:id="rId15" xr:uid="{00000000-0004-0000-0100-00000E000000}"/>
    <hyperlink ref="F276" r:id="rId16" xr:uid="{00000000-0004-0000-0100-00000F000000}"/>
    <hyperlink ref="F305" r:id="rId17" xr:uid="{00000000-0004-0000-0100-000010000000}"/>
    <hyperlink ref="F309" r:id="rId18" xr:uid="{00000000-0004-0000-0100-000011000000}"/>
    <hyperlink ref="F315" r:id="rId19" xr:uid="{00000000-0004-0000-0100-000012000000}"/>
    <hyperlink ref="F328" r:id="rId20" xr:uid="{00000000-0004-0000-0100-000013000000}"/>
    <hyperlink ref="F336" r:id="rId21" xr:uid="{00000000-0004-0000-0100-000014000000}"/>
    <hyperlink ref="F340" r:id="rId22" xr:uid="{00000000-0004-0000-0100-000015000000}"/>
    <hyperlink ref="F347" r:id="rId23" xr:uid="{00000000-0004-0000-0100-000016000000}"/>
    <hyperlink ref="F354" r:id="rId24" xr:uid="{00000000-0004-0000-0100-000017000000}"/>
    <hyperlink ref="F358" r:id="rId25" xr:uid="{00000000-0004-0000-0100-000018000000}"/>
    <hyperlink ref="F362" r:id="rId26" xr:uid="{00000000-0004-0000-0100-000019000000}"/>
    <hyperlink ref="F372" r:id="rId27" xr:uid="{00000000-0004-0000-0100-00001A000000}"/>
    <hyperlink ref="F376" r:id="rId28" xr:uid="{00000000-0004-0000-0100-00001B000000}"/>
    <hyperlink ref="F380" r:id="rId29" xr:uid="{00000000-0004-0000-0100-00001C000000}"/>
    <hyperlink ref="F384" r:id="rId30" xr:uid="{00000000-0004-0000-0100-00001D000000}"/>
    <hyperlink ref="F389" r:id="rId31" xr:uid="{00000000-0004-0000-0100-00001E000000}"/>
    <hyperlink ref="F394" r:id="rId32" xr:uid="{00000000-0004-0000-0100-00001F000000}"/>
    <hyperlink ref="F427" r:id="rId33" xr:uid="{00000000-0004-0000-0100-000020000000}"/>
    <hyperlink ref="F432" r:id="rId34" xr:uid="{00000000-0004-0000-0100-000021000000}"/>
    <hyperlink ref="F446" r:id="rId35" xr:uid="{00000000-0004-0000-0100-000022000000}"/>
    <hyperlink ref="F475" r:id="rId36" xr:uid="{00000000-0004-0000-0100-000023000000}"/>
    <hyperlink ref="F511" r:id="rId37" xr:uid="{00000000-0004-0000-0100-000024000000}"/>
    <hyperlink ref="F518" r:id="rId38" xr:uid="{00000000-0004-0000-0100-000025000000}"/>
    <hyperlink ref="F522" r:id="rId39" xr:uid="{00000000-0004-0000-0100-000026000000}"/>
    <hyperlink ref="F526" r:id="rId40" xr:uid="{00000000-0004-0000-0100-000027000000}"/>
    <hyperlink ref="F530" r:id="rId41" xr:uid="{00000000-0004-0000-0100-000028000000}"/>
    <hyperlink ref="F535" r:id="rId42" xr:uid="{00000000-0004-0000-0100-000029000000}"/>
    <hyperlink ref="F554" r:id="rId43" xr:uid="{00000000-0004-0000-0100-00002A000000}"/>
    <hyperlink ref="F560" r:id="rId44" xr:uid="{00000000-0004-0000-0100-00002B000000}"/>
    <hyperlink ref="F568" r:id="rId45" xr:uid="{00000000-0004-0000-0100-00002C000000}"/>
    <hyperlink ref="F576" r:id="rId46" xr:uid="{00000000-0004-0000-0100-00002D000000}"/>
    <hyperlink ref="F584" r:id="rId47" xr:uid="{00000000-0004-0000-0100-00002E000000}"/>
    <hyperlink ref="F592" r:id="rId48" xr:uid="{00000000-0004-0000-0100-00002F000000}"/>
    <hyperlink ref="F596" r:id="rId49" xr:uid="{00000000-0004-0000-0100-000030000000}"/>
    <hyperlink ref="F600" r:id="rId50" xr:uid="{00000000-0004-0000-0100-000031000000}"/>
    <hyperlink ref="F604" r:id="rId51" xr:uid="{00000000-0004-0000-0100-000032000000}"/>
    <hyperlink ref="F613" r:id="rId52" xr:uid="{00000000-0004-0000-0100-000033000000}"/>
    <hyperlink ref="F617" r:id="rId53" xr:uid="{00000000-0004-0000-0100-000034000000}"/>
    <hyperlink ref="F625" r:id="rId54" xr:uid="{00000000-0004-0000-0100-000035000000}"/>
    <hyperlink ref="F656" r:id="rId55" xr:uid="{00000000-0004-0000-0100-000036000000}"/>
    <hyperlink ref="F667" r:id="rId56" xr:uid="{00000000-0004-0000-0100-000037000000}"/>
    <hyperlink ref="F672" r:id="rId57" xr:uid="{00000000-0004-0000-0100-000038000000}"/>
    <hyperlink ref="F688" r:id="rId58" xr:uid="{00000000-0004-0000-0100-000039000000}"/>
    <hyperlink ref="F692" r:id="rId59" xr:uid="{00000000-0004-0000-0100-00003A000000}"/>
    <hyperlink ref="F714" r:id="rId60" xr:uid="{00000000-0004-0000-0100-00003B000000}"/>
    <hyperlink ref="F723" r:id="rId61" xr:uid="{00000000-0004-0000-0100-00003C000000}"/>
    <hyperlink ref="F753" r:id="rId62" xr:uid="{00000000-0004-0000-0100-00003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98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0" t="str">
        <f>'Rekapitulace stavby'!K6</f>
        <v>MVE jez Rajhrad vč. rekonstrukce jezu a rybího přechodu</v>
      </c>
      <c r="F7" s="321"/>
      <c r="G7" s="321"/>
      <c r="H7" s="321"/>
      <c r="L7" s="21"/>
    </row>
    <row r="8" spans="2:46" s="1" customFormat="1" ht="12" customHeight="1">
      <c r="B8" s="33"/>
      <c r="D8" s="28" t="s">
        <v>112</v>
      </c>
      <c r="L8" s="33"/>
    </row>
    <row r="9" spans="2:46" s="1" customFormat="1" ht="16.5" customHeight="1">
      <c r="B9" s="33"/>
      <c r="E9" s="302" t="s">
        <v>1016</v>
      </c>
      <c r="F9" s="322"/>
      <c r="G9" s="322"/>
      <c r="H9" s="322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21</v>
      </c>
      <c r="I11" s="28" t="s">
        <v>20</v>
      </c>
      <c r="J11" s="26" t="s">
        <v>21</v>
      </c>
      <c r="L11" s="33"/>
    </row>
    <row r="12" spans="2:46" s="1" customFormat="1" ht="12" customHeight="1">
      <c r="B12" s="33"/>
      <c r="D12" s="28" t="s">
        <v>22</v>
      </c>
      <c r="F12" s="26" t="s">
        <v>23</v>
      </c>
      <c r="I12" s="28" t="s">
        <v>24</v>
      </c>
      <c r="J12" s="50" t="str">
        <f>'Rekapitulace stavby'!AN8</f>
        <v>2. 5. 2023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4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3" t="str">
        <f>'Rekapitulace stavby'!E14</f>
        <v>Vyplň údaj</v>
      </c>
      <c r="F18" s="286"/>
      <c r="G18" s="286"/>
      <c r="H18" s="286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8"/>
      <c r="E27" s="291" t="s">
        <v>21</v>
      </c>
      <c r="F27" s="291"/>
      <c r="G27" s="291"/>
      <c r="H27" s="291"/>
      <c r="L27" s="88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0" t="s">
        <v>43</v>
      </c>
      <c r="J30" s="64">
        <f>ROUND(J83,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91">
        <f>ROUND((SUM(BE83:BE135)),  2)</f>
        <v>0</v>
      </c>
      <c r="I33" s="92">
        <v>0.21</v>
      </c>
      <c r="J33" s="91">
        <f>ROUND(((SUM(BE83:BE135))*I33),  2)</f>
        <v>0</v>
      </c>
      <c r="L33" s="33"/>
    </row>
    <row r="34" spans="2:12" s="1" customFormat="1" ht="14.45" customHeight="1">
      <c r="B34" s="33"/>
      <c r="E34" s="28" t="s">
        <v>49</v>
      </c>
      <c r="F34" s="91">
        <f>ROUND((SUM(BF83:BF135)),  2)</f>
        <v>0</v>
      </c>
      <c r="I34" s="92">
        <v>0.15</v>
      </c>
      <c r="J34" s="91">
        <f>ROUND(((SUM(BF83:BF135))*I34),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91">
        <f>ROUND((SUM(BG83:BG135)),  2)</f>
        <v>0</v>
      </c>
      <c r="I35" s="92">
        <v>0.21</v>
      </c>
      <c r="J35" s="91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91">
        <f>ROUND((SUM(BH83:BH135)),  2)</f>
        <v>0</v>
      </c>
      <c r="I36" s="92">
        <v>0.15</v>
      </c>
      <c r="J36" s="91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91">
        <f>ROUND((SUM(BI83:BI135)),  2)</f>
        <v>0</v>
      </c>
      <c r="I37" s="92">
        <v>0</v>
      </c>
      <c r="J37" s="91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3"/>
      <c r="D39" s="94" t="s">
        <v>53</v>
      </c>
      <c r="E39" s="55"/>
      <c r="F39" s="55"/>
      <c r="G39" s="95" t="s">
        <v>54</v>
      </c>
      <c r="H39" s="96" t="s">
        <v>55</v>
      </c>
      <c r="I39" s="55"/>
      <c r="J39" s="97">
        <f>SUM(J30:J37)</f>
        <v>0</v>
      </c>
      <c r="K39" s="98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193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0" t="str">
        <f>E7</f>
        <v>MVE jez Rajhrad vč. rekonstrukce jezu a rybího přechodu</v>
      </c>
      <c r="F48" s="321"/>
      <c r="G48" s="321"/>
      <c r="H48" s="321"/>
      <c r="L48" s="33"/>
    </row>
    <row r="49" spans="2:47" s="1" customFormat="1" ht="12" customHeight="1">
      <c r="B49" s="33"/>
      <c r="C49" s="28" t="s">
        <v>112</v>
      </c>
      <c r="L49" s="33"/>
    </row>
    <row r="50" spans="2:47" s="1" customFormat="1" ht="16.5" customHeight="1">
      <c r="B50" s="33"/>
      <c r="E50" s="302" t="str">
        <f>E9</f>
        <v>VON - Vedlejší a ostatní náklady</v>
      </c>
      <c r="F50" s="322"/>
      <c r="G50" s="322"/>
      <c r="H50" s="322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 xml:space="preserve">Svratka, říční km 29,430 – jez </v>
      </c>
      <c r="I52" s="28" t="s">
        <v>24</v>
      </c>
      <c r="J52" s="50" t="str">
        <f>IF(J12="","",J12)</f>
        <v>2. 5. 2023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Moravy, státní podnik</v>
      </c>
      <c r="I54" s="28" t="s">
        <v>34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9" t="s">
        <v>194</v>
      </c>
      <c r="D57" s="93"/>
      <c r="E57" s="93"/>
      <c r="F57" s="93"/>
      <c r="G57" s="93"/>
      <c r="H57" s="93"/>
      <c r="I57" s="93"/>
      <c r="J57" s="100" t="s">
        <v>195</v>
      </c>
      <c r="K57" s="93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1" t="s">
        <v>75</v>
      </c>
      <c r="J59" s="64">
        <f>J83</f>
        <v>0</v>
      </c>
      <c r="L59" s="33"/>
      <c r="AU59" s="18" t="s">
        <v>196</v>
      </c>
    </row>
    <row r="60" spans="2:47" s="8" customFormat="1" ht="24.95" customHeight="1">
      <c r="B60" s="102"/>
      <c r="D60" s="103" t="s">
        <v>1017</v>
      </c>
      <c r="E60" s="104"/>
      <c r="F60" s="104"/>
      <c r="G60" s="104"/>
      <c r="H60" s="104"/>
      <c r="I60" s="104"/>
      <c r="J60" s="105">
        <f>J84</f>
        <v>0</v>
      </c>
      <c r="L60" s="102"/>
    </row>
    <row r="61" spans="2:47" s="8" customFormat="1" ht="24.95" customHeight="1">
      <c r="B61" s="102"/>
      <c r="D61" s="103" t="s">
        <v>1018</v>
      </c>
      <c r="E61" s="104"/>
      <c r="F61" s="104"/>
      <c r="G61" s="104"/>
      <c r="H61" s="104"/>
      <c r="I61" s="104"/>
      <c r="J61" s="105">
        <f>J87</f>
        <v>0</v>
      </c>
      <c r="L61" s="102"/>
    </row>
    <row r="62" spans="2:47" s="8" customFormat="1" ht="24.95" customHeight="1">
      <c r="B62" s="102"/>
      <c r="D62" s="103" t="s">
        <v>1019</v>
      </c>
      <c r="E62" s="104"/>
      <c r="F62" s="104"/>
      <c r="G62" s="104"/>
      <c r="H62" s="104"/>
      <c r="I62" s="104"/>
      <c r="J62" s="105">
        <f>J98</f>
        <v>0</v>
      </c>
      <c r="L62" s="102"/>
    </row>
    <row r="63" spans="2:47" s="8" customFormat="1" ht="24.95" customHeight="1">
      <c r="B63" s="102"/>
      <c r="D63" s="103" t="s">
        <v>1020</v>
      </c>
      <c r="E63" s="104"/>
      <c r="F63" s="104"/>
      <c r="G63" s="104"/>
      <c r="H63" s="104"/>
      <c r="I63" s="104"/>
      <c r="J63" s="105">
        <f>J107</f>
        <v>0</v>
      </c>
      <c r="L63" s="102"/>
    </row>
    <row r="64" spans="2:47" s="1" customFormat="1" ht="21.75" customHeight="1">
      <c r="B64" s="33"/>
      <c r="L64" s="33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>
      <c r="B70" s="33"/>
      <c r="C70" s="22" t="s">
        <v>208</v>
      </c>
      <c r="L70" s="33"/>
    </row>
    <row r="71" spans="2:12" s="1" customFormat="1" ht="6.95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16.5" customHeight="1">
      <c r="B73" s="33"/>
      <c r="E73" s="320" t="str">
        <f>E7</f>
        <v>MVE jez Rajhrad vč. rekonstrukce jezu a rybího přechodu</v>
      </c>
      <c r="F73" s="321"/>
      <c r="G73" s="321"/>
      <c r="H73" s="321"/>
      <c r="L73" s="33"/>
    </row>
    <row r="74" spans="2:12" s="1" customFormat="1" ht="12" customHeight="1">
      <c r="B74" s="33"/>
      <c r="C74" s="28" t="s">
        <v>112</v>
      </c>
      <c r="L74" s="33"/>
    </row>
    <row r="75" spans="2:12" s="1" customFormat="1" ht="16.5" customHeight="1">
      <c r="B75" s="33"/>
      <c r="E75" s="302" t="str">
        <f>E9</f>
        <v>VON - Vedlejší a ostatní náklady</v>
      </c>
      <c r="F75" s="322"/>
      <c r="G75" s="322"/>
      <c r="H75" s="322"/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22</v>
      </c>
      <c r="F77" s="26" t="str">
        <f>F12</f>
        <v xml:space="preserve">Svratka, říční km 29,430 – jez </v>
      </c>
      <c r="I77" s="28" t="s">
        <v>24</v>
      </c>
      <c r="J77" s="50" t="str">
        <f>IF(J12="","",J12)</f>
        <v>2. 5. 2023</v>
      </c>
      <c r="L77" s="33"/>
    </row>
    <row r="78" spans="2:12" s="1" customFormat="1" ht="6.95" customHeight="1">
      <c r="B78" s="33"/>
      <c r="L78" s="33"/>
    </row>
    <row r="79" spans="2:12" s="1" customFormat="1" ht="15.2" customHeight="1">
      <c r="B79" s="33"/>
      <c r="C79" s="28" t="s">
        <v>26</v>
      </c>
      <c r="F79" s="26" t="str">
        <f>E15</f>
        <v>Povodí Moravy, státní podnik</v>
      </c>
      <c r="I79" s="28" t="s">
        <v>34</v>
      </c>
      <c r="J79" s="31" t="str">
        <f>E21</f>
        <v>AQUATIS a. s.</v>
      </c>
      <c r="L79" s="33"/>
    </row>
    <row r="80" spans="2:12" s="1" customFormat="1" ht="15.2" customHeight="1">
      <c r="B80" s="33"/>
      <c r="C80" s="28" t="s">
        <v>32</v>
      </c>
      <c r="F80" s="26" t="str">
        <f>IF(E18="","",E18)</f>
        <v>Vyplň údaj</v>
      </c>
      <c r="I80" s="28" t="s">
        <v>39</v>
      </c>
      <c r="J80" s="31" t="str">
        <f>E24</f>
        <v>Bc. Aneta Patková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10"/>
      <c r="C82" s="111" t="s">
        <v>209</v>
      </c>
      <c r="D82" s="112" t="s">
        <v>62</v>
      </c>
      <c r="E82" s="112" t="s">
        <v>58</v>
      </c>
      <c r="F82" s="112" t="s">
        <v>59</v>
      </c>
      <c r="G82" s="112" t="s">
        <v>210</v>
      </c>
      <c r="H82" s="112" t="s">
        <v>211</v>
      </c>
      <c r="I82" s="112" t="s">
        <v>212</v>
      </c>
      <c r="J82" s="112" t="s">
        <v>195</v>
      </c>
      <c r="K82" s="113" t="s">
        <v>213</v>
      </c>
      <c r="L82" s="110"/>
      <c r="M82" s="57" t="s">
        <v>21</v>
      </c>
      <c r="N82" s="58" t="s">
        <v>47</v>
      </c>
      <c r="O82" s="58" t="s">
        <v>214</v>
      </c>
      <c r="P82" s="58" t="s">
        <v>215</v>
      </c>
      <c r="Q82" s="58" t="s">
        <v>216</v>
      </c>
      <c r="R82" s="58" t="s">
        <v>217</v>
      </c>
      <c r="S82" s="58" t="s">
        <v>218</v>
      </c>
      <c r="T82" s="59" t="s">
        <v>219</v>
      </c>
    </row>
    <row r="83" spans="2:65" s="1" customFormat="1" ht="22.9" customHeight="1">
      <c r="B83" s="33"/>
      <c r="C83" s="62" t="s">
        <v>220</v>
      </c>
      <c r="J83" s="114">
        <f>BK83</f>
        <v>0</v>
      </c>
      <c r="L83" s="33"/>
      <c r="M83" s="60"/>
      <c r="N83" s="51"/>
      <c r="O83" s="51"/>
      <c r="P83" s="115">
        <f>P84+P87+P98+P107</f>
        <v>0</v>
      </c>
      <c r="Q83" s="51"/>
      <c r="R83" s="115">
        <f>R84+R87+R98+R107</f>
        <v>0</v>
      </c>
      <c r="S83" s="51"/>
      <c r="T83" s="116">
        <f>T84+T87+T98+T107</f>
        <v>0</v>
      </c>
      <c r="AT83" s="18" t="s">
        <v>76</v>
      </c>
      <c r="AU83" s="18" t="s">
        <v>196</v>
      </c>
      <c r="BK83" s="117">
        <f>BK84+BK87+BK98+BK107</f>
        <v>0</v>
      </c>
    </row>
    <row r="84" spans="2:65" s="11" customFormat="1" ht="25.9" customHeight="1">
      <c r="B84" s="118"/>
      <c r="D84" s="119" t="s">
        <v>76</v>
      </c>
      <c r="E84" s="120" t="s">
        <v>1021</v>
      </c>
      <c r="F84" s="120" t="s">
        <v>1022</v>
      </c>
      <c r="I84" s="121"/>
      <c r="J84" s="122">
        <f>BK84</f>
        <v>0</v>
      </c>
      <c r="L84" s="118"/>
      <c r="M84" s="123"/>
      <c r="P84" s="124">
        <f>SUM(P85:P86)</f>
        <v>0</v>
      </c>
      <c r="R84" s="124">
        <f>SUM(R85:R86)</f>
        <v>0</v>
      </c>
      <c r="T84" s="125">
        <f>SUM(T85:T86)</f>
        <v>0</v>
      </c>
      <c r="AR84" s="119" t="s">
        <v>85</v>
      </c>
      <c r="AT84" s="126" t="s">
        <v>76</v>
      </c>
      <c r="AU84" s="126" t="s">
        <v>77</v>
      </c>
      <c r="AY84" s="119" t="s">
        <v>223</v>
      </c>
      <c r="BK84" s="127">
        <f>SUM(BK85:BK86)</f>
        <v>0</v>
      </c>
    </row>
    <row r="85" spans="2:65" s="1" customFormat="1" ht="16.5" customHeight="1">
      <c r="B85" s="33"/>
      <c r="C85" s="130" t="s">
        <v>85</v>
      </c>
      <c r="D85" s="130" t="s">
        <v>225</v>
      </c>
      <c r="E85" s="131" t="s">
        <v>1023</v>
      </c>
      <c r="F85" s="132" t="s">
        <v>1024</v>
      </c>
      <c r="G85" s="133" t="s">
        <v>861</v>
      </c>
      <c r="H85" s="134">
        <v>1</v>
      </c>
      <c r="I85" s="135"/>
      <c r="J85" s="136">
        <f>ROUND(I85*H85,2)</f>
        <v>0</v>
      </c>
      <c r="K85" s="132" t="s">
        <v>21</v>
      </c>
      <c r="L85" s="33"/>
      <c r="M85" s="137" t="s">
        <v>21</v>
      </c>
      <c r="N85" s="138" t="s">
        <v>48</v>
      </c>
      <c r="P85" s="139">
        <f>O85*H85</f>
        <v>0</v>
      </c>
      <c r="Q85" s="139">
        <v>0</v>
      </c>
      <c r="R85" s="139">
        <f>Q85*H85</f>
        <v>0</v>
      </c>
      <c r="S85" s="139">
        <v>0</v>
      </c>
      <c r="T85" s="140">
        <f>S85*H85</f>
        <v>0</v>
      </c>
      <c r="AR85" s="141" t="s">
        <v>1025</v>
      </c>
      <c r="AT85" s="141" t="s">
        <v>225</v>
      </c>
      <c r="AU85" s="141" t="s">
        <v>85</v>
      </c>
      <c r="AY85" s="18" t="s">
        <v>223</v>
      </c>
      <c r="BE85" s="142">
        <f>IF(N85="základní",J85,0)</f>
        <v>0</v>
      </c>
      <c r="BF85" s="142">
        <f>IF(N85="snížená",J85,0)</f>
        <v>0</v>
      </c>
      <c r="BG85" s="142">
        <f>IF(N85="zákl. přenesená",J85,0)</f>
        <v>0</v>
      </c>
      <c r="BH85" s="142">
        <f>IF(N85="sníž. přenesená",J85,0)</f>
        <v>0</v>
      </c>
      <c r="BI85" s="142">
        <f>IF(N85="nulová",J85,0)</f>
        <v>0</v>
      </c>
      <c r="BJ85" s="18" t="s">
        <v>85</v>
      </c>
      <c r="BK85" s="142">
        <f>ROUND(I85*H85,2)</f>
        <v>0</v>
      </c>
      <c r="BL85" s="18" t="s">
        <v>1025</v>
      </c>
      <c r="BM85" s="141" t="s">
        <v>1026</v>
      </c>
    </row>
    <row r="86" spans="2:65" s="1" customFormat="1" ht="29.25">
      <c r="B86" s="33"/>
      <c r="D86" s="143" t="s">
        <v>232</v>
      </c>
      <c r="F86" s="144" t="s">
        <v>1027</v>
      </c>
      <c r="I86" s="145"/>
      <c r="L86" s="33"/>
      <c r="M86" s="146"/>
      <c r="T86" s="54"/>
      <c r="AT86" s="18" t="s">
        <v>232</v>
      </c>
      <c r="AU86" s="18" t="s">
        <v>85</v>
      </c>
    </row>
    <row r="87" spans="2:65" s="11" customFormat="1" ht="25.9" customHeight="1">
      <c r="B87" s="118"/>
      <c r="D87" s="119" t="s">
        <v>76</v>
      </c>
      <c r="E87" s="120" t="s">
        <v>1028</v>
      </c>
      <c r="F87" s="120" t="s">
        <v>1029</v>
      </c>
      <c r="I87" s="121"/>
      <c r="J87" s="122">
        <f>BK87</f>
        <v>0</v>
      </c>
      <c r="L87" s="118"/>
      <c r="M87" s="123"/>
      <c r="P87" s="124">
        <f>SUM(P88:P97)</f>
        <v>0</v>
      </c>
      <c r="R87" s="124">
        <f>SUM(R88:R97)</f>
        <v>0</v>
      </c>
      <c r="T87" s="125">
        <f>SUM(T88:T97)</f>
        <v>0</v>
      </c>
      <c r="AR87" s="119" t="s">
        <v>289</v>
      </c>
      <c r="AT87" s="126" t="s">
        <v>76</v>
      </c>
      <c r="AU87" s="126" t="s">
        <v>77</v>
      </c>
      <c r="AY87" s="119" t="s">
        <v>223</v>
      </c>
      <c r="BK87" s="127">
        <f>SUM(BK88:BK97)</f>
        <v>0</v>
      </c>
    </row>
    <row r="88" spans="2:65" s="1" customFormat="1" ht="16.5" customHeight="1">
      <c r="B88" s="33"/>
      <c r="C88" s="130" t="s">
        <v>87</v>
      </c>
      <c r="D88" s="130" t="s">
        <v>225</v>
      </c>
      <c r="E88" s="131" t="s">
        <v>1030</v>
      </c>
      <c r="F88" s="132" t="s">
        <v>1031</v>
      </c>
      <c r="G88" s="133" t="s">
        <v>861</v>
      </c>
      <c r="H88" s="134">
        <v>1</v>
      </c>
      <c r="I88" s="135"/>
      <c r="J88" s="136">
        <f>ROUND(I88*H88,2)</f>
        <v>0</v>
      </c>
      <c r="K88" s="132" t="s">
        <v>21</v>
      </c>
      <c r="L88" s="33"/>
      <c r="M88" s="137" t="s">
        <v>21</v>
      </c>
      <c r="N88" s="138" t="s">
        <v>48</v>
      </c>
      <c r="P88" s="139">
        <f>O88*H88</f>
        <v>0</v>
      </c>
      <c r="Q88" s="139">
        <v>0</v>
      </c>
      <c r="R88" s="139">
        <f>Q88*H88</f>
        <v>0</v>
      </c>
      <c r="S88" s="139">
        <v>0</v>
      </c>
      <c r="T88" s="140">
        <f>S88*H88</f>
        <v>0</v>
      </c>
      <c r="AR88" s="141" t="s">
        <v>1025</v>
      </c>
      <c r="AT88" s="141" t="s">
        <v>225</v>
      </c>
      <c r="AU88" s="141" t="s">
        <v>85</v>
      </c>
      <c r="AY88" s="18" t="s">
        <v>223</v>
      </c>
      <c r="BE88" s="142">
        <f>IF(N88="základní",J88,0)</f>
        <v>0</v>
      </c>
      <c r="BF88" s="142">
        <f>IF(N88="snížená",J88,0)</f>
        <v>0</v>
      </c>
      <c r="BG88" s="142">
        <f>IF(N88="zákl. přenesená",J88,0)</f>
        <v>0</v>
      </c>
      <c r="BH88" s="142">
        <f>IF(N88="sníž. přenesená",J88,0)</f>
        <v>0</v>
      </c>
      <c r="BI88" s="142">
        <f>IF(N88="nulová",J88,0)</f>
        <v>0</v>
      </c>
      <c r="BJ88" s="18" t="s">
        <v>85</v>
      </c>
      <c r="BK88" s="142">
        <f>ROUND(I88*H88,2)</f>
        <v>0</v>
      </c>
      <c r="BL88" s="18" t="s">
        <v>1025</v>
      </c>
      <c r="BM88" s="141" t="s">
        <v>1032</v>
      </c>
    </row>
    <row r="89" spans="2:65" s="1" customFormat="1" ht="11.25">
      <c r="B89" s="33"/>
      <c r="D89" s="143" t="s">
        <v>232</v>
      </c>
      <c r="F89" s="144" t="s">
        <v>1033</v>
      </c>
      <c r="I89" s="145"/>
      <c r="L89" s="33"/>
      <c r="M89" s="146"/>
      <c r="T89" s="54"/>
      <c r="AT89" s="18" t="s">
        <v>232</v>
      </c>
      <c r="AU89" s="18" t="s">
        <v>85</v>
      </c>
    </row>
    <row r="90" spans="2:65" s="1" customFormat="1" ht="16.5" customHeight="1">
      <c r="B90" s="33"/>
      <c r="C90" s="130" t="s">
        <v>245</v>
      </c>
      <c r="D90" s="130" t="s">
        <v>225</v>
      </c>
      <c r="E90" s="131" t="s">
        <v>1034</v>
      </c>
      <c r="F90" s="132" t="s">
        <v>1035</v>
      </c>
      <c r="G90" s="133" t="s">
        <v>861</v>
      </c>
      <c r="H90" s="134">
        <v>1</v>
      </c>
      <c r="I90" s="135"/>
      <c r="J90" s="136">
        <f>ROUND(I90*H90,2)</f>
        <v>0</v>
      </c>
      <c r="K90" s="132" t="s">
        <v>21</v>
      </c>
      <c r="L90" s="33"/>
      <c r="M90" s="137" t="s">
        <v>21</v>
      </c>
      <c r="N90" s="138" t="s">
        <v>48</v>
      </c>
      <c r="P90" s="139">
        <f>O90*H90</f>
        <v>0</v>
      </c>
      <c r="Q90" s="139">
        <v>0</v>
      </c>
      <c r="R90" s="139">
        <f>Q90*H90</f>
        <v>0</v>
      </c>
      <c r="S90" s="139">
        <v>0</v>
      </c>
      <c r="T90" s="140">
        <f>S90*H90</f>
        <v>0</v>
      </c>
      <c r="AR90" s="141" t="s">
        <v>1025</v>
      </c>
      <c r="AT90" s="141" t="s">
        <v>225</v>
      </c>
      <c r="AU90" s="141" t="s">
        <v>85</v>
      </c>
      <c r="AY90" s="18" t="s">
        <v>223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8" t="s">
        <v>85</v>
      </c>
      <c r="BK90" s="142">
        <f>ROUND(I90*H90,2)</f>
        <v>0</v>
      </c>
      <c r="BL90" s="18" t="s">
        <v>1025</v>
      </c>
      <c r="BM90" s="141" t="s">
        <v>1036</v>
      </c>
    </row>
    <row r="91" spans="2:65" s="1" customFormat="1" ht="11.25">
      <c r="B91" s="33"/>
      <c r="D91" s="143" t="s">
        <v>232</v>
      </c>
      <c r="F91" s="144" t="s">
        <v>1035</v>
      </c>
      <c r="I91" s="145"/>
      <c r="L91" s="33"/>
      <c r="M91" s="146"/>
      <c r="T91" s="54"/>
      <c r="AT91" s="18" t="s">
        <v>232</v>
      </c>
      <c r="AU91" s="18" t="s">
        <v>85</v>
      </c>
    </row>
    <row r="92" spans="2:65" s="1" customFormat="1" ht="16.5" customHeight="1">
      <c r="B92" s="33"/>
      <c r="C92" s="130" t="s">
        <v>230</v>
      </c>
      <c r="D92" s="130" t="s">
        <v>225</v>
      </c>
      <c r="E92" s="131" t="s">
        <v>1037</v>
      </c>
      <c r="F92" s="132" t="s">
        <v>1038</v>
      </c>
      <c r="G92" s="133" t="s">
        <v>861</v>
      </c>
      <c r="H92" s="134">
        <v>1</v>
      </c>
      <c r="I92" s="135"/>
      <c r="J92" s="136">
        <f>ROUND(I92*H92,2)</f>
        <v>0</v>
      </c>
      <c r="K92" s="132" t="s">
        <v>21</v>
      </c>
      <c r="L92" s="33"/>
      <c r="M92" s="137" t="s">
        <v>21</v>
      </c>
      <c r="N92" s="138" t="s">
        <v>48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1025</v>
      </c>
      <c r="AT92" s="141" t="s">
        <v>225</v>
      </c>
      <c r="AU92" s="141" t="s">
        <v>85</v>
      </c>
      <c r="AY92" s="18" t="s">
        <v>223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85</v>
      </c>
      <c r="BK92" s="142">
        <f>ROUND(I92*H92,2)</f>
        <v>0</v>
      </c>
      <c r="BL92" s="18" t="s">
        <v>1025</v>
      </c>
      <c r="BM92" s="141" t="s">
        <v>1039</v>
      </c>
    </row>
    <row r="93" spans="2:65" s="1" customFormat="1" ht="11.25">
      <c r="B93" s="33"/>
      <c r="D93" s="143" t="s">
        <v>232</v>
      </c>
      <c r="F93" s="144" t="s">
        <v>1038</v>
      </c>
      <c r="I93" s="145"/>
      <c r="L93" s="33"/>
      <c r="M93" s="146"/>
      <c r="T93" s="54"/>
      <c r="AT93" s="18" t="s">
        <v>232</v>
      </c>
      <c r="AU93" s="18" t="s">
        <v>85</v>
      </c>
    </row>
    <row r="94" spans="2:65" s="1" customFormat="1" ht="16.5" customHeight="1">
      <c r="B94" s="33"/>
      <c r="C94" s="130" t="s">
        <v>289</v>
      </c>
      <c r="D94" s="130" t="s">
        <v>225</v>
      </c>
      <c r="E94" s="131" t="s">
        <v>1040</v>
      </c>
      <c r="F94" s="132" t="s">
        <v>1041</v>
      </c>
      <c r="G94" s="133" t="s">
        <v>861</v>
      </c>
      <c r="H94" s="134">
        <v>1</v>
      </c>
      <c r="I94" s="135"/>
      <c r="J94" s="136">
        <f>ROUND(I94*H94,2)</f>
        <v>0</v>
      </c>
      <c r="K94" s="132" t="s">
        <v>21</v>
      </c>
      <c r="L94" s="33"/>
      <c r="M94" s="137" t="s">
        <v>21</v>
      </c>
      <c r="N94" s="138" t="s">
        <v>48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1025</v>
      </c>
      <c r="AT94" s="141" t="s">
        <v>225</v>
      </c>
      <c r="AU94" s="141" t="s">
        <v>85</v>
      </c>
      <c r="AY94" s="18" t="s">
        <v>223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8" t="s">
        <v>85</v>
      </c>
      <c r="BK94" s="142">
        <f>ROUND(I94*H94,2)</f>
        <v>0</v>
      </c>
      <c r="BL94" s="18" t="s">
        <v>1025</v>
      </c>
      <c r="BM94" s="141" t="s">
        <v>1042</v>
      </c>
    </row>
    <row r="95" spans="2:65" s="1" customFormat="1" ht="11.25">
      <c r="B95" s="33"/>
      <c r="D95" s="143" t="s">
        <v>232</v>
      </c>
      <c r="F95" s="144" t="s">
        <v>1041</v>
      </c>
      <c r="I95" s="145"/>
      <c r="L95" s="33"/>
      <c r="M95" s="146"/>
      <c r="T95" s="54"/>
      <c r="AT95" s="18" t="s">
        <v>232</v>
      </c>
      <c r="AU95" s="18" t="s">
        <v>85</v>
      </c>
    </row>
    <row r="96" spans="2:65" s="1" customFormat="1" ht="16.5" customHeight="1">
      <c r="B96" s="33"/>
      <c r="C96" s="130" t="s">
        <v>299</v>
      </c>
      <c r="D96" s="130" t="s">
        <v>225</v>
      </c>
      <c r="E96" s="131" t="s">
        <v>1043</v>
      </c>
      <c r="F96" s="132" t="s">
        <v>1044</v>
      </c>
      <c r="G96" s="133" t="s">
        <v>861</v>
      </c>
      <c r="H96" s="134">
        <v>1</v>
      </c>
      <c r="I96" s="135"/>
      <c r="J96" s="136">
        <f>ROUND(I96*H96,2)</f>
        <v>0</v>
      </c>
      <c r="K96" s="132" t="s">
        <v>21</v>
      </c>
      <c r="L96" s="33"/>
      <c r="M96" s="137" t="s">
        <v>21</v>
      </c>
      <c r="N96" s="138" t="s">
        <v>48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1025</v>
      </c>
      <c r="AT96" s="141" t="s">
        <v>225</v>
      </c>
      <c r="AU96" s="141" t="s">
        <v>85</v>
      </c>
      <c r="AY96" s="18" t="s">
        <v>223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8" t="s">
        <v>85</v>
      </c>
      <c r="BK96" s="142">
        <f>ROUND(I96*H96,2)</f>
        <v>0</v>
      </c>
      <c r="BL96" s="18" t="s">
        <v>1025</v>
      </c>
      <c r="BM96" s="141" t="s">
        <v>1045</v>
      </c>
    </row>
    <row r="97" spans="2:65" s="1" customFormat="1" ht="11.25">
      <c r="B97" s="33"/>
      <c r="D97" s="143" t="s">
        <v>232</v>
      </c>
      <c r="F97" s="144" t="s">
        <v>1044</v>
      </c>
      <c r="I97" s="145"/>
      <c r="L97" s="33"/>
      <c r="M97" s="146"/>
      <c r="T97" s="54"/>
      <c r="AT97" s="18" t="s">
        <v>232</v>
      </c>
      <c r="AU97" s="18" t="s">
        <v>85</v>
      </c>
    </row>
    <row r="98" spans="2:65" s="11" customFormat="1" ht="25.9" customHeight="1">
      <c r="B98" s="118"/>
      <c r="D98" s="119" t="s">
        <v>76</v>
      </c>
      <c r="E98" s="120" t="s">
        <v>1046</v>
      </c>
      <c r="F98" s="120" t="s">
        <v>1047</v>
      </c>
      <c r="I98" s="121"/>
      <c r="J98" s="122">
        <f>BK98</f>
        <v>0</v>
      </c>
      <c r="L98" s="118"/>
      <c r="M98" s="123"/>
      <c r="P98" s="124">
        <f>SUM(P99:P106)</f>
        <v>0</v>
      </c>
      <c r="R98" s="124">
        <f>SUM(R99:R106)</f>
        <v>0</v>
      </c>
      <c r="T98" s="125">
        <f>SUM(T99:T106)</f>
        <v>0</v>
      </c>
      <c r="AR98" s="119" t="s">
        <v>85</v>
      </c>
      <c r="AT98" s="126" t="s">
        <v>76</v>
      </c>
      <c r="AU98" s="126" t="s">
        <v>77</v>
      </c>
      <c r="AY98" s="119" t="s">
        <v>223</v>
      </c>
      <c r="BK98" s="127">
        <f>SUM(BK99:BK106)</f>
        <v>0</v>
      </c>
    </row>
    <row r="99" spans="2:65" s="1" customFormat="1" ht="16.5" customHeight="1">
      <c r="B99" s="33"/>
      <c r="C99" s="130" t="s">
        <v>305</v>
      </c>
      <c r="D99" s="130" t="s">
        <v>225</v>
      </c>
      <c r="E99" s="131" t="s">
        <v>1048</v>
      </c>
      <c r="F99" s="132" t="s">
        <v>1049</v>
      </c>
      <c r="G99" s="133" t="s">
        <v>861</v>
      </c>
      <c r="H99" s="134">
        <v>1</v>
      </c>
      <c r="I99" s="135"/>
      <c r="J99" s="136">
        <f>ROUND(I99*H99,2)</f>
        <v>0</v>
      </c>
      <c r="K99" s="132" t="s">
        <v>21</v>
      </c>
      <c r="L99" s="33"/>
      <c r="M99" s="137" t="s">
        <v>21</v>
      </c>
      <c r="N99" s="138" t="s">
        <v>48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1025</v>
      </c>
      <c r="AT99" s="141" t="s">
        <v>225</v>
      </c>
      <c r="AU99" s="141" t="s">
        <v>85</v>
      </c>
      <c r="AY99" s="18" t="s">
        <v>223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8" t="s">
        <v>85</v>
      </c>
      <c r="BK99" s="142">
        <f>ROUND(I99*H99,2)</f>
        <v>0</v>
      </c>
      <c r="BL99" s="18" t="s">
        <v>1025</v>
      </c>
      <c r="BM99" s="141" t="s">
        <v>1050</v>
      </c>
    </row>
    <row r="100" spans="2:65" s="1" customFormat="1" ht="11.25">
      <c r="B100" s="33"/>
      <c r="D100" s="143" t="s">
        <v>232</v>
      </c>
      <c r="F100" s="144" t="s">
        <v>1049</v>
      </c>
      <c r="I100" s="145"/>
      <c r="L100" s="33"/>
      <c r="M100" s="146"/>
      <c r="T100" s="54"/>
      <c r="AT100" s="18" t="s">
        <v>232</v>
      </c>
      <c r="AU100" s="18" t="s">
        <v>85</v>
      </c>
    </row>
    <row r="101" spans="2:65" s="1" customFormat="1" ht="16.5" customHeight="1">
      <c r="B101" s="33"/>
      <c r="C101" s="130" t="s">
        <v>313</v>
      </c>
      <c r="D101" s="130" t="s">
        <v>225</v>
      </c>
      <c r="E101" s="131" t="s">
        <v>1051</v>
      </c>
      <c r="F101" s="132" t="s">
        <v>1052</v>
      </c>
      <c r="G101" s="133" t="s">
        <v>861</v>
      </c>
      <c r="H101" s="134">
        <v>1</v>
      </c>
      <c r="I101" s="135"/>
      <c r="J101" s="136">
        <f>ROUND(I101*H101,2)</f>
        <v>0</v>
      </c>
      <c r="K101" s="132" t="s">
        <v>21</v>
      </c>
      <c r="L101" s="33"/>
      <c r="M101" s="137" t="s">
        <v>21</v>
      </c>
      <c r="N101" s="138" t="s">
        <v>48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1025</v>
      </c>
      <c r="AT101" s="141" t="s">
        <v>225</v>
      </c>
      <c r="AU101" s="141" t="s">
        <v>85</v>
      </c>
      <c r="AY101" s="18" t="s">
        <v>223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8" t="s">
        <v>85</v>
      </c>
      <c r="BK101" s="142">
        <f>ROUND(I101*H101,2)</f>
        <v>0</v>
      </c>
      <c r="BL101" s="18" t="s">
        <v>1025</v>
      </c>
      <c r="BM101" s="141" t="s">
        <v>1053</v>
      </c>
    </row>
    <row r="102" spans="2:65" s="1" customFormat="1" ht="11.25">
      <c r="B102" s="33"/>
      <c r="D102" s="143" t="s">
        <v>232</v>
      </c>
      <c r="F102" s="144" t="s">
        <v>1052</v>
      </c>
      <c r="I102" s="145"/>
      <c r="L102" s="33"/>
      <c r="M102" s="146"/>
      <c r="T102" s="54"/>
      <c r="AT102" s="18" t="s">
        <v>232</v>
      </c>
      <c r="AU102" s="18" t="s">
        <v>85</v>
      </c>
    </row>
    <row r="103" spans="2:65" s="1" customFormat="1" ht="16.5" customHeight="1">
      <c r="B103" s="33"/>
      <c r="C103" s="130" t="s">
        <v>330</v>
      </c>
      <c r="D103" s="130" t="s">
        <v>225</v>
      </c>
      <c r="E103" s="131" t="s">
        <v>1054</v>
      </c>
      <c r="F103" s="132" t="s">
        <v>1055</v>
      </c>
      <c r="G103" s="133" t="s">
        <v>861</v>
      </c>
      <c r="H103" s="134">
        <v>1</v>
      </c>
      <c r="I103" s="135"/>
      <c r="J103" s="136">
        <f>ROUND(I103*H103,2)</f>
        <v>0</v>
      </c>
      <c r="K103" s="132" t="s">
        <v>21</v>
      </c>
      <c r="L103" s="33"/>
      <c r="M103" s="137" t="s">
        <v>21</v>
      </c>
      <c r="N103" s="138" t="s">
        <v>48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1025</v>
      </c>
      <c r="AT103" s="141" t="s">
        <v>225</v>
      </c>
      <c r="AU103" s="141" t="s">
        <v>85</v>
      </c>
      <c r="AY103" s="18" t="s">
        <v>223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85</v>
      </c>
      <c r="BK103" s="142">
        <f>ROUND(I103*H103,2)</f>
        <v>0</v>
      </c>
      <c r="BL103" s="18" t="s">
        <v>1025</v>
      </c>
      <c r="BM103" s="141" t="s">
        <v>1056</v>
      </c>
    </row>
    <row r="104" spans="2:65" s="1" customFormat="1" ht="11.25">
      <c r="B104" s="33"/>
      <c r="D104" s="143" t="s">
        <v>232</v>
      </c>
      <c r="F104" s="144" t="s">
        <v>1055</v>
      </c>
      <c r="I104" s="145"/>
      <c r="L104" s="33"/>
      <c r="M104" s="146"/>
      <c r="T104" s="54"/>
      <c r="AT104" s="18" t="s">
        <v>232</v>
      </c>
      <c r="AU104" s="18" t="s">
        <v>85</v>
      </c>
    </row>
    <row r="105" spans="2:65" s="1" customFormat="1" ht="16.5" customHeight="1">
      <c r="B105" s="33"/>
      <c r="C105" s="130" t="s">
        <v>343</v>
      </c>
      <c r="D105" s="130" t="s">
        <v>225</v>
      </c>
      <c r="E105" s="131" t="s">
        <v>343</v>
      </c>
      <c r="F105" s="132" t="s">
        <v>1057</v>
      </c>
      <c r="G105" s="133" t="s">
        <v>861</v>
      </c>
      <c r="H105" s="134">
        <v>1</v>
      </c>
      <c r="I105" s="135"/>
      <c r="J105" s="136">
        <f>ROUND(I105*H105,2)</f>
        <v>0</v>
      </c>
      <c r="K105" s="132" t="s">
        <v>21</v>
      </c>
      <c r="L105" s="33"/>
      <c r="M105" s="137" t="s">
        <v>21</v>
      </c>
      <c r="N105" s="138" t="s">
        <v>48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1025</v>
      </c>
      <c r="AT105" s="141" t="s">
        <v>225</v>
      </c>
      <c r="AU105" s="141" t="s">
        <v>85</v>
      </c>
      <c r="AY105" s="18" t="s">
        <v>223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8" t="s">
        <v>85</v>
      </c>
      <c r="BK105" s="142">
        <f>ROUND(I105*H105,2)</f>
        <v>0</v>
      </c>
      <c r="BL105" s="18" t="s">
        <v>1025</v>
      </c>
      <c r="BM105" s="141" t="s">
        <v>1058</v>
      </c>
    </row>
    <row r="106" spans="2:65" s="1" customFormat="1" ht="11.25">
      <c r="B106" s="33"/>
      <c r="D106" s="143" t="s">
        <v>232</v>
      </c>
      <c r="F106" s="144" t="s">
        <v>1057</v>
      </c>
      <c r="I106" s="145"/>
      <c r="L106" s="33"/>
      <c r="M106" s="146"/>
      <c r="T106" s="54"/>
      <c r="AT106" s="18" t="s">
        <v>232</v>
      </c>
      <c r="AU106" s="18" t="s">
        <v>85</v>
      </c>
    </row>
    <row r="107" spans="2:65" s="11" customFormat="1" ht="25.9" customHeight="1">
      <c r="B107" s="118"/>
      <c r="D107" s="119" t="s">
        <v>76</v>
      </c>
      <c r="E107" s="120" t="s">
        <v>1059</v>
      </c>
      <c r="F107" s="120" t="s">
        <v>1060</v>
      </c>
      <c r="I107" s="121"/>
      <c r="J107" s="122">
        <f>BK107</f>
        <v>0</v>
      </c>
      <c r="L107" s="118"/>
      <c r="M107" s="123"/>
      <c r="P107" s="124">
        <f>SUM(P108:P135)</f>
        <v>0</v>
      </c>
      <c r="R107" s="124">
        <f>SUM(R108:R135)</f>
        <v>0</v>
      </c>
      <c r="T107" s="125">
        <f>SUM(T108:T135)</f>
        <v>0</v>
      </c>
      <c r="AR107" s="119" t="s">
        <v>85</v>
      </c>
      <c r="AT107" s="126" t="s">
        <v>76</v>
      </c>
      <c r="AU107" s="126" t="s">
        <v>77</v>
      </c>
      <c r="AY107" s="119" t="s">
        <v>223</v>
      </c>
      <c r="BK107" s="127">
        <f>SUM(BK108:BK135)</f>
        <v>0</v>
      </c>
    </row>
    <row r="108" spans="2:65" s="1" customFormat="1" ht="16.5" customHeight="1">
      <c r="B108" s="33"/>
      <c r="C108" s="130" t="s">
        <v>349</v>
      </c>
      <c r="D108" s="130" t="s">
        <v>225</v>
      </c>
      <c r="E108" s="131" t="s">
        <v>362</v>
      </c>
      <c r="F108" s="132" t="s">
        <v>1061</v>
      </c>
      <c r="G108" s="133" t="s">
        <v>861</v>
      </c>
      <c r="H108" s="134">
        <v>1</v>
      </c>
      <c r="I108" s="135"/>
      <c r="J108" s="136">
        <f>ROUND(I108*H108,2)</f>
        <v>0</v>
      </c>
      <c r="K108" s="132" t="s">
        <v>21</v>
      </c>
      <c r="L108" s="33"/>
      <c r="M108" s="137" t="s">
        <v>21</v>
      </c>
      <c r="N108" s="138" t="s">
        <v>48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1025</v>
      </c>
      <c r="AT108" s="141" t="s">
        <v>225</v>
      </c>
      <c r="AU108" s="141" t="s">
        <v>85</v>
      </c>
      <c r="AY108" s="18" t="s">
        <v>223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85</v>
      </c>
      <c r="BK108" s="142">
        <f>ROUND(I108*H108,2)</f>
        <v>0</v>
      </c>
      <c r="BL108" s="18" t="s">
        <v>1025</v>
      </c>
      <c r="BM108" s="141" t="s">
        <v>1062</v>
      </c>
    </row>
    <row r="109" spans="2:65" s="1" customFormat="1" ht="11.25">
      <c r="B109" s="33"/>
      <c r="D109" s="143" t="s">
        <v>232</v>
      </c>
      <c r="F109" s="144" t="s">
        <v>1061</v>
      </c>
      <c r="I109" s="145"/>
      <c r="L109" s="33"/>
      <c r="M109" s="146"/>
      <c r="T109" s="54"/>
      <c r="AT109" s="18" t="s">
        <v>232</v>
      </c>
      <c r="AU109" s="18" t="s">
        <v>85</v>
      </c>
    </row>
    <row r="110" spans="2:65" s="1" customFormat="1" ht="16.5" customHeight="1">
      <c r="B110" s="33"/>
      <c r="C110" s="130" t="s">
        <v>355</v>
      </c>
      <c r="D110" s="130" t="s">
        <v>225</v>
      </c>
      <c r="E110" s="131" t="s">
        <v>368</v>
      </c>
      <c r="F110" s="132" t="s">
        <v>1063</v>
      </c>
      <c r="G110" s="133" t="s">
        <v>861</v>
      </c>
      <c r="H110" s="134">
        <v>1</v>
      </c>
      <c r="I110" s="135"/>
      <c r="J110" s="136">
        <f>ROUND(I110*H110,2)</f>
        <v>0</v>
      </c>
      <c r="K110" s="132" t="s">
        <v>21</v>
      </c>
      <c r="L110" s="33"/>
      <c r="M110" s="137" t="s">
        <v>21</v>
      </c>
      <c r="N110" s="138" t="s">
        <v>48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1025</v>
      </c>
      <c r="AT110" s="141" t="s">
        <v>225</v>
      </c>
      <c r="AU110" s="141" t="s">
        <v>85</v>
      </c>
      <c r="AY110" s="18" t="s">
        <v>223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85</v>
      </c>
      <c r="BK110" s="142">
        <f>ROUND(I110*H110,2)</f>
        <v>0</v>
      </c>
      <c r="BL110" s="18" t="s">
        <v>1025</v>
      </c>
      <c r="BM110" s="141" t="s">
        <v>1064</v>
      </c>
    </row>
    <row r="111" spans="2:65" s="1" customFormat="1" ht="11.25">
      <c r="B111" s="33"/>
      <c r="D111" s="143" t="s">
        <v>232</v>
      </c>
      <c r="F111" s="144" t="s">
        <v>1063</v>
      </c>
      <c r="I111" s="145"/>
      <c r="L111" s="33"/>
      <c r="M111" s="146"/>
      <c r="T111" s="54"/>
      <c r="AT111" s="18" t="s">
        <v>232</v>
      </c>
      <c r="AU111" s="18" t="s">
        <v>85</v>
      </c>
    </row>
    <row r="112" spans="2:65" s="1" customFormat="1" ht="16.5" customHeight="1">
      <c r="B112" s="33"/>
      <c r="C112" s="130" t="s">
        <v>362</v>
      </c>
      <c r="D112" s="130" t="s">
        <v>225</v>
      </c>
      <c r="E112" s="131" t="s">
        <v>8</v>
      </c>
      <c r="F112" s="132" t="s">
        <v>1065</v>
      </c>
      <c r="G112" s="133" t="s">
        <v>861</v>
      </c>
      <c r="H112" s="134">
        <v>1</v>
      </c>
      <c r="I112" s="135"/>
      <c r="J112" s="136">
        <f>ROUND(I112*H112,2)</f>
        <v>0</v>
      </c>
      <c r="K112" s="132" t="s">
        <v>21</v>
      </c>
      <c r="L112" s="33"/>
      <c r="M112" s="137" t="s">
        <v>21</v>
      </c>
      <c r="N112" s="138" t="s">
        <v>48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1025</v>
      </c>
      <c r="AT112" s="141" t="s">
        <v>225</v>
      </c>
      <c r="AU112" s="141" t="s">
        <v>85</v>
      </c>
      <c r="AY112" s="18" t="s">
        <v>223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8" t="s">
        <v>85</v>
      </c>
      <c r="BK112" s="142">
        <f>ROUND(I112*H112,2)</f>
        <v>0</v>
      </c>
      <c r="BL112" s="18" t="s">
        <v>1025</v>
      </c>
      <c r="BM112" s="141" t="s">
        <v>1066</v>
      </c>
    </row>
    <row r="113" spans="2:65" s="1" customFormat="1" ht="11.25">
      <c r="B113" s="33"/>
      <c r="D113" s="143" t="s">
        <v>232</v>
      </c>
      <c r="F113" s="144" t="s">
        <v>1065</v>
      </c>
      <c r="I113" s="145"/>
      <c r="L113" s="33"/>
      <c r="M113" s="146"/>
      <c r="T113" s="54"/>
      <c r="AT113" s="18" t="s">
        <v>232</v>
      </c>
      <c r="AU113" s="18" t="s">
        <v>85</v>
      </c>
    </row>
    <row r="114" spans="2:65" s="1" customFormat="1" ht="16.5" customHeight="1">
      <c r="B114" s="33"/>
      <c r="C114" s="130" t="s">
        <v>368</v>
      </c>
      <c r="D114" s="130" t="s">
        <v>225</v>
      </c>
      <c r="E114" s="131" t="s">
        <v>392</v>
      </c>
      <c r="F114" s="132" t="s">
        <v>1067</v>
      </c>
      <c r="G114" s="133" t="s">
        <v>861</v>
      </c>
      <c r="H114" s="134">
        <v>1</v>
      </c>
      <c r="I114" s="135"/>
      <c r="J114" s="136">
        <f>ROUND(I114*H114,2)</f>
        <v>0</v>
      </c>
      <c r="K114" s="132" t="s">
        <v>21</v>
      </c>
      <c r="L114" s="33"/>
      <c r="M114" s="137" t="s">
        <v>21</v>
      </c>
      <c r="N114" s="138" t="s">
        <v>48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1025</v>
      </c>
      <c r="AT114" s="141" t="s">
        <v>225</v>
      </c>
      <c r="AU114" s="141" t="s">
        <v>85</v>
      </c>
      <c r="AY114" s="18" t="s">
        <v>223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8" t="s">
        <v>85</v>
      </c>
      <c r="BK114" s="142">
        <f>ROUND(I114*H114,2)</f>
        <v>0</v>
      </c>
      <c r="BL114" s="18" t="s">
        <v>1025</v>
      </c>
      <c r="BM114" s="141" t="s">
        <v>1068</v>
      </c>
    </row>
    <row r="115" spans="2:65" s="1" customFormat="1" ht="11.25">
      <c r="B115" s="33"/>
      <c r="D115" s="143" t="s">
        <v>232</v>
      </c>
      <c r="F115" s="144" t="s">
        <v>1067</v>
      </c>
      <c r="I115" s="145"/>
      <c r="L115" s="33"/>
      <c r="M115" s="146"/>
      <c r="T115" s="54"/>
      <c r="AT115" s="18" t="s">
        <v>232</v>
      </c>
      <c r="AU115" s="18" t="s">
        <v>85</v>
      </c>
    </row>
    <row r="116" spans="2:65" s="1" customFormat="1" ht="33" customHeight="1">
      <c r="B116" s="33"/>
      <c r="C116" s="130" t="s">
        <v>8</v>
      </c>
      <c r="D116" s="130" t="s">
        <v>225</v>
      </c>
      <c r="E116" s="131" t="s">
        <v>398</v>
      </c>
      <c r="F116" s="132" t="s">
        <v>1069</v>
      </c>
      <c r="G116" s="133" t="s">
        <v>861</v>
      </c>
      <c r="H116" s="134">
        <v>1</v>
      </c>
      <c r="I116" s="135"/>
      <c r="J116" s="136">
        <f>ROUND(I116*H116,2)</f>
        <v>0</v>
      </c>
      <c r="K116" s="132" t="s">
        <v>21</v>
      </c>
      <c r="L116" s="33"/>
      <c r="M116" s="137" t="s">
        <v>21</v>
      </c>
      <c r="N116" s="138" t="s">
        <v>48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1025</v>
      </c>
      <c r="AT116" s="141" t="s">
        <v>225</v>
      </c>
      <c r="AU116" s="141" t="s">
        <v>85</v>
      </c>
      <c r="AY116" s="18" t="s">
        <v>223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8" t="s">
        <v>85</v>
      </c>
      <c r="BK116" s="142">
        <f>ROUND(I116*H116,2)</f>
        <v>0</v>
      </c>
      <c r="BL116" s="18" t="s">
        <v>1025</v>
      </c>
      <c r="BM116" s="141" t="s">
        <v>1070</v>
      </c>
    </row>
    <row r="117" spans="2:65" s="1" customFormat="1" ht="19.5">
      <c r="B117" s="33"/>
      <c r="D117" s="143" t="s">
        <v>232</v>
      </c>
      <c r="F117" s="144" t="s">
        <v>1071</v>
      </c>
      <c r="I117" s="145"/>
      <c r="L117" s="33"/>
      <c r="M117" s="146"/>
      <c r="T117" s="54"/>
      <c r="AT117" s="18" t="s">
        <v>232</v>
      </c>
      <c r="AU117" s="18" t="s">
        <v>85</v>
      </c>
    </row>
    <row r="118" spans="2:65" s="1" customFormat="1" ht="16.5" customHeight="1">
      <c r="B118" s="33"/>
      <c r="C118" s="130" t="s">
        <v>392</v>
      </c>
      <c r="D118" s="130" t="s">
        <v>225</v>
      </c>
      <c r="E118" s="131" t="s">
        <v>408</v>
      </c>
      <c r="F118" s="132" t="s">
        <v>1072</v>
      </c>
      <c r="G118" s="133" t="s">
        <v>861</v>
      </c>
      <c r="H118" s="134">
        <v>1</v>
      </c>
      <c r="I118" s="135"/>
      <c r="J118" s="136">
        <f>ROUND(I118*H118,2)</f>
        <v>0</v>
      </c>
      <c r="K118" s="132" t="s">
        <v>21</v>
      </c>
      <c r="L118" s="33"/>
      <c r="M118" s="137" t="s">
        <v>21</v>
      </c>
      <c r="N118" s="138" t="s">
        <v>48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1025</v>
      </c>
      <c r="AT118" s="141" t="s">
        <v>225</v>
      </c>
      <c r="AU118" s="141" t="s">
        <v>85</v>
      </c>
      <c r="AY118" s="18" t="s">
        <v>223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8" t="s">
        <v>85</v>
      </c>
      <c r="BK118" s="142">
        <f>ROUND(I118*H118,2)</f>
        <v>0</v>
      </c>
      <c r="BL118" s="18" t="s">
        <v>1025</v>
      </c>
      <c r="BM118" s="141" t="s">
        <v>1073</v>
      </c>
    </row>
    <row r="119" spans="2:65" s="1" customFormat="1" ht="11.25">
      <c r="B119" s="33"/>
      <c r="D119" s="143" t="s">
        <v>232</v>
      </c>
      <c r="F119" s="144" t="s">
        <v>1072</v>
      </c>
      <c r="I119" s="145"/>
      <c r="L119" s="33"/>
      <c r="M119" s="146"/>
      <c r="T119" s="54"/>
      <c r="AT119" s="18" t="s">
        <v>232</v>
      </c>
      <c r="AU119" s="18" t="s">
        <v>85</v>
      </c>
    </row>
    <row r="120" spans="2:65" s="1" customFormat="1" ht="16.5" customHeight="1">
      <c r="B120" s="33"/>
      <c r="C120" s="130" t="s">
        <v>398</v>
      </c>
      <c r="D120" s="130" t="s">
        <v>225</v>
      </c>
      <c r="E120" s="131" t="s">
        <v>425</v>
      </c>
      <c r="F120" s="132" t="s">
        <v>1074</v>
      </c>
      <c r="G120" s="133" t="s">
        <v>861</v>
      </c>
      <c r="H120" s="134">
        <v>1</v>
      </c>
      <c r="I120" s="135"/>
      <c r="J120" s="136">
        <f>ROUND(I120*H120,2)</f>
        <v>0</v>
      </c>
      <c r="K120" s="132" t="s">
        <v>21</v>
      </c>
      <c r="L120" s="33"/>
      <c r="M120" s="137" t="s">
        <v>21</v>
      </c>
      <c r="N120" s="138" t="s">
        <v>48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1025</v>
      </c>
      <c r="AT120" s="141" t="s">
        <v>225</v>
      </c>
      <c r="AU120" s="141" t="s">
        <v>85</v>
      </c>
      <c r="AY120" s="18" t="s">
        <v>223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8" t="s">
        <v>85</v>
      </c>
      <c r="BK120" s="142">
        <f>ROUND(I120*H120,2)</f>
        <v>0</v>
      </c>
      <c r="BL120" s="18" t="s">
        <v>1025</v>
      </c>
      <c r="BM120" s="141" t="s">
        <v>1075</v>
      </c>
    </row>
    <row r="121" spans="2:65" s="1" customFormat="1" ht="19.5">
      <c r="B121" s="33"/>
      <c r="D121" s="143" t="s">
        <v>232</v>
      </c>
      <c r="F121" s="144" t="s">
        <v>1076</v>
      </c>
      <c r="I121" s="145"/>
      <c r="L121" s="33"/>
      <c r="M121" s="146"/>
      <c r="T121" s="54"/>
      <c r="AT121" s="18" t="s">
        <v>232</v>
      </c>
      <c r="AU121" s="18" t="s">
        <v>85</v>
      </c>
    </row>
    <row r="122" spans="2:65" s="1" customFormat="1" ht="16.5" customHeight="1">
      <c r="B122" s="33"/>
      <c r="C122" s="130" t="s">
        <v>408</v>
      </c>
      <c r="D122" s="130" t="s">
        <v>225</v>
      </c>
      <c r="E122" s="131" t="s">
        <v>7</v>
      </c>
      <c r="F122" s="132" t="s">
        <v>1077</v>
      </c>
      <c r="G122" s="133" t="s">
        <v>861</v>
      </c>
      <c r="H122" s="134">
        <v>1</v>
      </c>
      <c r="I122" s="135"/>
      <c r="J122" s="136">
        <f>ROUND(I122*H122,2)</f>
        <v>0</v>
      </c>
      <c r="K122" s="132" t="s">
        <v>21</v>
      </c>
      <c r="L122" s="33"/>
      <c r="M122" s="137" t="s">
        <v>21</v>
      </c>
      <c r="N122" s="138" t="s">
        <v>48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1025</v>
      </c>
      <c r="AT122" s="141" t="s">
        <v>225</v>
      </c>
      <c r="AU122" s="141" t="s">
        <v>85</v>
      </c>
      <c r="AY122" s="18" t="s">
        <v>223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8" t="s">
        <v>85</v>
      </c>
      <c r="BK122" s="142">
        <f>ROUND(I122*H122,2)</f>
        <v>0</v>
      </c>
      <c r="BL122" s="18" t="s">
        <v>1025</v>
      </c>
      <c r="BM122" s="141" t="s">
        <v>1078</v>
      </c>
    </row>
    <row r="123" spans="2:65" s="1" customFormat="1" ht="11.25">
      <c r="B123" s="33"/>
      <c r="D123" s="143" t="s">
        <v>232</v>
      </c>
      <c r="F123" s="144" t="s">
        <v>1077</v>
      </c>
      <c r="I123" s="145"/>
      <c r="L123" s="33"/>
      <c r="M123" s="146"/>
      <c r="T123" s="54"/>
      <c r="AT123" s="18" t="s">
        <v>232</v>
      </c>
      <c r="AU123" s="18" t="s">
        <v>85</v>
      </c>
    </row>
    <row r="124" spans="2:65" s="1" customFormat="1" ht="16.5" customHeight="1">
      <c r="B124" s="33"/>
      <c r="C124" s="130" t="s">
        <v>418</v>
      </c>
      <c r="D124" s="130" t="s">
        <v>225</v>
      </c>
      <c r="E124" s="131" t="s">
        <v>454</v>
      </c>
      <c r="F124" s="132" t="s">
        <v>1079</v>
      </c>
      <c r="G124" s="133" t="s">
        <v>861</v>
      </c>
      <c r="H124" s="134">
        <v>1</v>
      </c>
      <c r="I124" s="135"/>
      <c r="J124" s="136">
        <f>ROUND(I124*H124,2)</f>
        <v>0</v>
      </c>
      <c r="K124" s="132" t="s">
        <v>21</v>
      </c>
      <c r="L124" s="33"/>
      <c r="M124" s="137" t="s">
        <v>21</v>
      </c>
      <c r="N124" s="138" t="s">
        <v>48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1025</v>
      </c>
      <c r="AT124" s="141" t="s">
        <v>225</v>
      </c>
      <c r="AU124" s="141" t="s">
        <v>85</v>
      </c>
      <c r="AY124" s="18" t="s">
        <v>223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8" t="s">
        <v>85</v>
      </c>
      <c r="BK124" s="142">
        <f>ROUND(I124*H124,2)</f>
        <v>0</v>
      </c>
      <c r="BL124" s="18" t="s">
        <v>1025</v>
      </c>
      <c r="BM124" s="141" t="s">
        <v>1080</v>
      </c>
    </row>
    <row r="125" spans="2:65" s="1" customFormat="1" ht="11.25">
      <c r="B125" s="33"/>
      <c r="D125" s="143" t="s">
        <v>232</v>
      </c>
      <c r="F125" s="144" t="s">
        <v>1081</v>
      </c>
      <c r="I125" s="145"/>
      <c r="L125" s="33"/>
      <c r="M125" s="146"/>
      <c r="T125" s="54"/>
      <c r="AT125" s="18" t="s">
        <v>232</v>
      </c>
      <c r="AU125" s="18" t="s">
        <v>85</v>
      </c>
    </row>
    <row r="126" spans="2:65" s="1" customFormat="1" ht="16.5" customHeight="1">
      <c r="B126" s="33"/>
      <c r="C126" s="130" t="s">
        <v>425</v>
      </c>
      <c r="D126" s="130" t="s">
        <v>225</v>
      </c>
      <c r="E126" s="131" t="s">
        <v>461</v>
      </c>
      <c r="F126" s="132" t="s">
        <v>1082</v>
      </c>
      <c r="G126" s="133" t="s">
        <v>861</v>
      </c>
      <c r="H126" s="134">
        <v>1</v>
      </c>
      <c r="I126" s="135"/>
      <c r="J126" s="136">
        <f>ROUND(I126*H126,2)</f>
        <v>0</v>
      </c>
      <c r="K126" s="132" t="s">
        <v>21</v>
      </c>
      <c r="L126" s="33"/>
      <c r="M126" s="137" t="s">
        <v>21</v>
      </c>
      <c r="N126" s="138" t="s">
        <v>48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1025</v>
      </c>
      <c r="AT126" s="141" t="s">
        <v>225</v>
      </c>
      <c r="AU126" s="141" t="s">
        <v>85</v>
      </c>
      <c r="AY126" s="18" t="s">
        <v>223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8" t="s">
        <v>85</v>
      </c>
      <c r="BK126" s="142">
        <f>ROUND(I126*H126,2)</f>
        <v>0</v>
      </c>
      <c r="BL126" s="18" t="s">
        <v>1025</v>
      </c>
      <c r="BM126" s="141" t="s">
        <v>1083</v>
      </c>
    </row>
    <row r="127" spans="2:65" s="1" customFormat="1" ht="11.25">
      <c r="B127" s="33"/>
      <c r="D127" s="143" t="s">
        <v>232</v>
      </c>
      <c r="F127" s="144" t="s">
        <v>1084</v>
      </c>
      <c r="I127" s="145"/>
      <c r="L127" s="33"/>
      <c r="M127" s="146"/>
      <c r="T127" s="54"/>
      <c r="AT127" s="18" t="s">
        <v>232</v>
      </c>
      <c r="AU127" s="18" t="s">
        <v>85</v>
      </c>
    </row>
    <row r="128" spans="2:65" s="1" customFormat="1" ht="16.5" customHeight="1">
      <c r="B128" s="33"/>
      <c r="C128" s="130" t="s">
        <v>7</v>
      </c>
      <c r="D128" s="130" t="s">
        <v>225</v>
      </c>
      <c r="E128" s="131" t="s">
        <v>468</v>
      </c>
      <c r="F128" s="132" t="s">
        <v>1085</v>
      </c>
      <c r="G128" s="133" t="s">
        <v>861</v>
      </c>
      <c r="H128" s="134">
        <v>1</v>
      </c>
      <c r="I128" s="135"/>
      <c r="J128" s="136">
        <f>ROUND(I128*H128,2)</f>
        <v>0</v>
      </c>
      <c r="K128" s="132" t="s">
        <v>21</v>
      </c>
      <c r="L128" s="33"/>
      <c r="M128" s="137" t="s">
        <v>21</v>
      </c>
      <c r="N128" s="138" t="s">
        <v>48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1025</v>
      </c>
      <c r="AT128" s="141" t="s">
        <v>225</v>
      </c>
      <c r="AU128" s="141" t="s">
        <v>85</v>
      </c>
      <c r="AY128" s="18" t="s">
        <v>223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8" t="s">
        <v>85</v>
      </c>
      <c r="BK128" s="142">
        <f>ROUND(I128*H128,2)</f>
        <v>0</v>
      </c>
      <c r="BL128" s="18" t="s">
        <v>1025</v>
      </c>
      <c r="BM128" s="141" t="s">
        <v>1086</v>
      </c>
    </row>
    <row r="129" spans="2:65" s="1" customFormat="1" ht="11.25">
      <c r="B129" s="33"/>
      <c r="D129" s="143" t="s">
        <v>232</v>
      </c>
      <c r="F129" s="144" t="s">
        <v>1085</v>
      </c>
      <c r="I129" s="145"/>
      <c r="L129" s="33"/>
      <c r="M129" s="146"/>
      <c r="T129" s="54"/>
      <c r="AT129" s="18" t="s">
        <v>232</v>
      </c>
      <c r="AU129" s="18" t="s">
        <v>85</v>
      </c>
    </row>
    <row r="130" spans="2:65" s="1" customFormat="1" ht="16.5" customHeight="1">
      <c r="B130" s="33"/>
      <c r="C130" s="130" t="s">
        <v>454</v>
      </c>
      <c r="D130" s="130" t="s">
        <v>225</v>
      </c>
      <c r="E130" s="131" t="s">
        <v>476</v>
      </c>
      <c r="F130" s="132" t="s">
        <v>1087</v>
      </c>
      <c r="G130" s="133" t="s">
        <v>861</v>
      </c>
      <c r="H130" s="134">
        <v>1</v>
      </c>
      <c r="I130" s="135"/>
      <c r="J130" s="136">
        <f>ROUND(I130*H130,2)</f>
        <v>0</v>
      </c>
      <c r="K130" s="132" t="s">
        <v>21</v>
      </c>
      <c r="L130" s="33"/>
      <c r="M130" s="137" t="s">
        <v>21</v>
      </c>
      <c r="N130" s="138" t="s">
        <v>48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1025</v>
      </c>
      <c r="AT130" s="141" t="s">
        <v>225</v>
      </c>
      <c r="AU130" s="141" t="s">
        <v>85</v>
      </c>
      <c r="AY130" s="18" t="s">
        <v>223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8" t="s">
        <v>85</v>
      </c>
      <c r="BK130" s="142">
        <f>ROUND(I130*H130,2)</f>
        <v>0</v>
      </c>
      <c r="BL130" s="18" t="s">
        <v>1025</v>
      </c>
      <c r="BM130" s="141" t="s">
        <v>1088</v>
      </c>
    </row>
    <row r="131" spans="2:65" s="1" customFormat="1" ht="39">
      <c r="B131" s="33"/>
      <c r="D131" s="143" t="s">
        <v>232</v>
      </c>
      <c r="F131" s="144" t="s">
        <v>1089</v>
      </c>
      <c r="I131" s="145"/>
      <c r="L131" s="33"/>
      <c r="M131" s="146"/>
      <c r="T131" s="54"/>
      <c r="AT131" s="18" t="s">
        <v>232</v>
      </c>
      <c r="AU131" s="18" t="s">
        <v>85</v>
      </c>
    </row>
    <row r="132" spans="2:65" s="1" customFormat="1" ht="16.5" customHeight="1">
      <c r="B132" s="33"/>
      <c r="C132" s="130" t="s">
        <v>461</v>
      </c>
      <c r="D132" s="130" t="s">
        <v>225</v>
      </c>
      <c r="E132" s="131" t="s">
        <v>128</v>
      </c>
      <c r="F132" s="132" t="s">
        <v>1090</v>
      </c>
      <c r="G132" s="133" t="s">
        <v>605</v>
      </c>
      <c r="H132" s="134">
        <v>10</v>
      </c>
      <c r="I132" s="135"/>
      <c r="J132" s="136">
        <f>ROUND(I132*H132,2)</f>
        <v>0</v>
      </c>
      <c r="K132" s="132" t="s">
        <v>21</v>
      </c>
      <c r="L132" s="33"/>
      <c r="M132" s="137" t="s">
        <v>21</v>
      </c>
      <c r="N132" s="138" t="s">
        <v>48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230</v>
      </c>
      <c r="AT132" s="141" t="s">
        <v>225</v>
      </c>
      <c r="AU132" s="141" t="s">
        <v>85</v>
      </c>
      <c r="AY132" s="18" t="s">
        <v>223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8" t="s">
        <v>85</v>
      </c>
      <c r="BK132" s="142">
        <f>ROUND(I132*H132,2)</f>
        <v>0</v>
      </c>
      <c r="BL132" s="18" t="s">
        <v>230</v>
      </c>
      <c r="BM132" s="141" t="s">
        <v>1091</v>
      </c>
    </row>
    <row r="133" spans="2:65" s="1" customFormat="1" ht="11.25">
      <c r="B133" s="33"/>
      <c r="D133" s="143" t="s">
        <v>232</v>
      </c>
      <c r="F133" s="144" t="s">
        <v>1090</v>
      </c>
      <c r="I133" s="145"/>
      <c r="L133" s="33"/>
      <c r="M133" s="146"/>
      <c r="T133" s="54"/>
      <c r="AT133" s="18" t="s">
        <v>232</v>
      </c>
      <c r="AU133" s="18" t="s">
        <v>85</v>
      </c>
    </row>
    <row r="134" spans="2:65" s="1" customFormat="1" ht="16.5" customHeight="1">
      <c r="B134" s="33"/>
      <c r="C134" s="130" t="s">
        <v>468</v>
      </c>
      <c r="D134" s="130" t="s">
        <v>225</v>
      </c>
      <c r="E134" s="131" t="s">
        <v>496</v>
      </c>
      <c r="F134" s="132" t="s">
        <v>1092</v>
      </c>
      <c r="G134" s="133" t="s">
        <v>605</v>
      </c>
      <c r="H134" s="134">
        <v>6</v>
      </c>
      <c r="I134" s="135"/>
      <c r="J134" s="136">
        <f>ROUND(I134*H134,2)</f>
        <v>0</v>
      </c>
      <c r="K134" s="132" t="s">
        <v>21</v>
      </c>
      <c r="L134" s="33"/>
      <c r="M134" s="137" t="s">
        <v>21</v>
      </c>
      <c r="N134" s="138" t="s">
        <v>48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230</v>
      </c>
      <c r="AT134" s="141" t="s">
        <v>225</v>
      </c>
      <c r="AU134" s="141" t="s">
        <v>85</v>
      </c>
      <c r="AY134" s="18" t="s">
        <v>223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8" t="s">
        <v>85</v>
      </c>
      <c r="BK134" s="142">
        <f>ROUND(I134*H134,2)</f>
        <v>0</v>
      </c>
      <c r="BL134" s="18" t="s">
        <v>230</v>
      </c>
      <c r="BM134" s="141" t="s">
        <v>1093</v>
      </c>
    </row>
    <row r="135" spans="2:65" s="1" customFormat="1" ht="11.25">
      <c r="B135" s="33"/>
      <c r="D135" s="143" t="s">
        <v>232</v>
      </c>
      <c r="F135" s="144" t="s">
        <v>1094</v>
      </c>
      <c r="I135" s="145"/>
      <c r="L135" s="33"/>
      <c r="M135" s="187"/>
      <c r="N135" s="188"/>
      <c r="O135" s="188"/>
      <c r="P135" s="188"/>
      <c r="Q135" s="188"/>
      <c r="R135" s="188"/>
      <c r="S135" s="188"/>
      <c r="T135" s="189"/>
      <c r="AT135" s="18" t="s">
        <v>232</v>
      </c>
      <c r="AU135" s="18" t="s">
        <v>85</v>
      </c>
    </row>
    <row r="136" spans="2:65" s="1" customFormat="1" ht="6.95" customHeight="1">
      <c r="B136" s="42"/>
      <c r="C136" s="43"/>
      <c r="D136" s="43"/>
      <c r="E136" s="43"/>
      <c r="F136" s="43"/>
      <c r="G136" s="43"/>
      <c r="H136" s="43"/>
      <c r="I136" s="43"/>
      <c r="J136" s="43"/>
      <c r="K136" s="43"/>
      <c r="L136" s="33"/>
    </row>
  </sheetData>
  <sheetProtection algorithmName="SHA-512" hashValue="yQsuWuhQUV5mByQsUb6i17eL6P3F1p5ZRL4M7qlBkfCaJgNUvCb0JN2kM9NjBccr7KrLuiSLziqSx0fZPztA2w==" saltValue="9hQsbN+6pexyVeFb5ESh3wvmqEJQmONwTaW9MjrqWV2tvvgj//Hgqp5b5Ma9SubvUpxkDY69ezphv2Ch5eb2SQ==" spinCount="100000" sheet="1" objects="1" scenarios="1" formatColumns="0" formatRows="0" autoFilter="0"/>
  <autoFilter ref="C82:K135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43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1095</v>
      </c>
      <c r="H4" s="21"/>
    </row>
    <row r="5" spans="2:8" ht="12" customHeight="1">
      <c r="B5" s="21"/>
      <c r="C5" s="25" t="s">
        <v>13</v>
      </c>
      <c r="D5" s="291" t="s">
        <v>14</v>
      </c>
      <c r="E5" s="287"/>
      <c r="F5" s="287"/>
      <c r="H5" s="21"/>
    </row>
    <row r="6" spans="2:8" ht="36.950000000000003" customHeight="1">
      <c r="B6" s="21"/>
      <c r="C6" s="27" t="s">
        <v>16</v>
      </c>
      <c r="D6" s="288" t="s">
        <v>17</v>
      </c>
      <c r="E6" s="287"/>
      <c r="F6" s="287"/>
      <c r="H6" s="21"/>
    </row>
    <row r="7" spans="2:8" ht="16.5" customHeight="1">
      <c r="B7" s="21"/>
      <c r="C7" s="28" t="s">
        <v>24</v>
      </c>
      <c r="D7" s="50" t="str">
        <f>'Rekapitulace stavby'!AN8</f>
        <v>2. 5. 2023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10"/>
      <c r="C9" s="111" t="s">
        <v>58</v>
      </c>
      <c r="D9" s="112" t="s">
        <v>59</v>
      </c>
      <c r="E9" s="112" t="s">
        <v>210</v>
      </c>
      <c r="F9" s="113" t="s">
        <v>1096</v>
      </c>
      <c r="H9" s="110"/>
    </row>
    <row r="10" spans="2:8" s="1" customFormat="1" ht="26.45" customHeight="1">
      <c r="B10" s="33"/>
      <c r="C10" s="190" t="s">
        <v>1097</v>
      </c>
      <c r="D10" s="190" t="s">
        <v>83</v>
      </c>
      <c r="H10" s="33"/>
    </row>
    <row r="11" spans="2:8" s="1" customFormat="1" ht="16.899999999999999" customHeight="1">
      <c r="B11" s="33"/>
      <c r="C11" s="191" t="s">
        <v>91</v>
      </c>
      <c r="D11" s="192" t="s">
        <v>92</v>
      </c>
      <c r="E11" s="193" t="s">
        <v>93</v>
      </c>
      <c r="F11" s="194">
        <v>946.7</v>
      </c>
      <c r="H11" s="33"/>
    </row>
    <row r="12" spans="2:8" s="1" customFormat="1" ht="16.899999999999999" customHeight="1">
      <c r="B12" s="33"/>
      <c r="C12" s="195" t="s">
        <v>21</v>
      </c>
      <c r="D12" s="195" t="s">
        <v>599</v>
      </c>
      <c r="E12" s="18" t="s">
        <v>21</v>
      </c>
      <c r="F12" s="196">
        <v>0</v>
      </c>
      <c r="H12" s="33"/>
    </row>
    <row r="13" spans="2:8" s="1" customFormat="1" ht="16.899999999999999" customHeight="1">
      <c r="B13" s="33"/>
      <c r="C13" s="195" t="s">
        <v>91</v>
      </c>
      <c r="D13" s="195" t="s">
        <v>919</v>
      </c>
      <c r="E13" s="18" t="s">
        <v>21</v>
      </c>
      <c r="F13" s="196">
        <v>946.7</v>
      </c>
      <c r="H13" s="33"/>
    </row>
    <row r="14" spans="2:8" s="1" customFormat="1" ht="16.899999999999999" customHeight="1">
      <c r="B14" s="33"/>
      <c r="C14" s="197" t="s">
        <v>1098</v>
      </c>
      <c r="H14" s="33"/>
    </row>
    <row r="15" spans="2:8" s="1" customFormat="1" ht="16.899999999999999" customHeight="1">
      <c r="B15" s="33"/>
      <c r="C15" s="195" t="s">
        <v>914</v>
      </c>
      <c r="D15" s="195" t="s">
        <v>915</v>
      </c>
      <c r="E15" s="18" t="s">
        <v>93</v>
      </c>
      <c r="F15" s="196">
        <v>946.7</v>
      </c>
      <c r="H15" s="33"/>
    </row>
    <row r="16" spans="2:8" s="1" customFormat="1" ht="16.899999999999999" customHeight="1">
      <c r="B16" s="33"/>
      <c r="C16" s="195" t="s">
        <v>926</v>
      </c>
      <c r="D16" s="195" t="s">
        <v>927</v>
      </c>
      <c r="E16" s="18" t="s">
        <v>93</v>
      </c>
      <c r="F16" s="196">
        <v>946.7</v>
      </c>
      <c r="H16" s="33"/>
    </row>
    <row r="17" spans="2:8" s="1" customFormat="1" ht="16.899999999999999" customHeight="1">
      <c r="B17" s="33"/>
      <c r="C17" s="195" t="s">
        <v>921</v>
      </c>
      <c r="D17" s="195" t="s">
        <v>922</v>
      </c>
      <c r="E17" s="18" t="s">
        <v>135</v>
      </c>
      <c r="F17" s="196">
        <v>0.32200000000000001</v>
      </c>
      <c r="H17" s="33"/>
    </row>
    <row r="18" spans="2:8" s="1" customFormat="1" ht="16.899999999999999" customHeight="1">
      <c r="B18" s="33"/>
      <c r="C18" s="195" t="s">
        <v>931</v>
      </c>
      <c r="D18" s="195" t="s">
        <v>932</v>
      </c>
      <c r="E18" s="18" t="s">
        <v>135</v>
      </c>
      <c r="F18" s="196">
        <v>0.38800000000000001</v>
      </c>
      <c r="H18" s="33"/>
    </row>
    <row r="19" spans="2:8" s="1" customFormat="1" ht="16.899999999999999" customHeight="1">
      <c r="B19" s="33"/>
      <c r="C19" s="191" t="s">
        <v>95</v>
      </c>
      <c r="D19" s="192" t="s">
        <v>96</v>
      </c>
      <c r="E19" s="193" t="s">
        <v>93</v>
      </c>
      <c r="F19" s="194">
        <v>2.82</v>
      </c>
      <c r="H19" s="33"/>
    </row>
    <row r="20" spans="2:8" s="1" customFormat="1" ht="16.899999999999999" customHeight="1">
      <c r="B20" s="33"/>
      <c r="C20" s="195" t="s">
        <v>21</v>
      </c>
      <c r="D20" s="195" t="s">
        <v>599</v>
      </c>
      <c r="E20" s="18" t="s">
        <v>21</v>
      </c>
      <c r="F20" s="196">
        <v>0</v>
      </c>
      <c r="H20" s="33"/>
    </row>
    <row r="21" spans="2:8" s="1" customFormat="1" ht="16.899999999999999" customHeight="1">
      <c r="B21" s="33"/>
      <c r="C21" s="195" t="s">
        <v>21</v>
      </c>
      <c r="D21" s="195" t="s">
        <v>655</v>
      </c>
      <c r="E21" s="18" t="s">
        <v>21</v>
      </c>
      <c r="F21" s="196">
        <v>0</v>
      </c>
      <c r="H21" s="33"/>
    </row>
    <row r="22" spans="2:8" s="1" customFormat="1" ht="16.899999999999999" customHeight="1">
      <c r="B22" s="33"/>
      <c r="C22" s="195" t="s">
        <v>95</v>
      </c>
      <c r="D22" s="195" t="s">
        <v>710</v>
      </c>
      <c r="E22" s="18" t="s">
        <v>21</v>
      </c>
      <c r="F22" s="196">
        <v>2.82</v>
      </c>
      <c r="H22" s="33"/>
    </row>
    <row r="23" spans="2:8" s="1" customFormat="1" ht="16.899999999999999" customHeight="1">
      <c r="B23" s="33"/>
      <c r="C23" s="197" t="s">
        <v>1098</v>
      </c>
      <c r="H23" s="33"/>
    </row>
    <row r="24" spans="2:8" s="1" customFormat="1" ht="16.899999999999999" customHeight="1">
      <c r="B24" s="33"/>
      <c r="C24" s="195" t="s">
        <v>705</v>
      </c>
      <c r="D24" s="195" t="s">
        <v>706</v>
      </c>
      <c r="E24" s="18" t="s">
        <v>93</v>
      </c>
      <c r="F24" s="196">
        <v>2.82</v>
      </c>
      <c r="H24" s="33"/>
    </row>
    <row r="25" spans="2:8" s="1" customFormat="1" ht="16.899999999999999" customHeight="1">
      <c r="B25" s="33"/>
      <c r="C25" s="195" t="s">
        <v>718</v>
      </c>
      <c r="D25" s="195" t="s">
        <v>719</v>
      </c>
      <c r="E25" s="18" t="s">
        <v>93</v>
      </c>
      <c r="F25" s="196">
        <v>2.82</v>
      </c>
      <c r="H25" s="33"/>
    </row>
    <row r="26" spans="2:8" s="1" customFormat="1" ht="16.899999999999999" customHeight="1">
      <c r="B26" s="33"/>
      <c r="C26" s="191" t="s">
        <v>99</v>
      </c>
      <c r="D26" s="192" t="s">
        <v>100</v>
      </c>
      <c r="E26" s="193" t="s">
        <v>93</v>
      </c>
      <c r="F26" s="194">
        <v>2677.8719999999998</v>
      </c>
      <c r="H26" s="33"/>
    </row>
    <row r="27" spans="2:8" s="1" customFormat="1" ht="16.899999999999999" customHeight="1">
      <c r="B27" s="33"/>
      <c r="C27" s="195" t="s">
        <v>21</v>
      </c>
      <c r="D27" s="195" t="s">
        <v>599</v>
      </c>
      <c r="E27" s="18" t="s">
        <v>21</v>
      </c>
      <c r="F27" s="196">
        <v>0</v>
      </c>
      <c r="H27" s="33"/>
    </row>
    <row r="28" spans="2:8" s="1" customFormat="1" ht="16.899999999999999" customHeight="1">
      <c r="B28" s="33"/>
      <c r="C28" s="195" t="s">
        <v>21</v>
      </c>
      <c r="D28" s="195" t="s">
        <v>655</v>
      </c>
      <c r="E28" s="18" t="s">
        <v>21</v>
      </c>
      <c r="F28" s="196">
        <v>0</v>
      </c>
      <c r="H28" s="33"/>
    </row>
    <row r="29" spans="2:8" s="1" customFormat="1" ht="16.899999999999999" customHeight="1">
      <c r="B29" s="33"/>
      <c r="C29" s="195" t="s">
        <v>21</v>
      </c>
      <c r="D29" s="195" t="s">
        <v>681</v>
      </c>
      <c r="E29" s="18" t="s">
        <v>21</v>
      </c>
      <c r="F29" s="196">
        <v>1.08</v>
      </c>
      <c r="H29" s="33"/>
    </row>
    <row r="30" spans="2:8" s="1" customFormat="1" ht="16.899999999999999" customHeight="1">
      <c r="B30" s="33"/>
      <c r="C30" s="195" t="s">
        <v>21</v>
      </c>
      <c r="D30" s="195" t="s">
        <v>682</v>
      </c>
      <c r="E30" s="18" t="s">
        <v>21</v>
      </c>
      <c r="F30" s="196">
        <v>5.7380000000000004</v>
      </c>
      <c r="H30" s="33"/>
    </row>
    <row r="31" spans="2:8" s="1" customFormat="1" ht="16.899999999999999" customHeight="1">
      <c r="B31" s="33"/>
      <c r="C31" s="195" t="s">
        <v>21</v>
      </c>
      <c r="D31" s="195" t="s">
        <v>658</v>
      </c>
      <c r="E31" s="18" t="s">
        <v>21</v>
      </c>
      <c r="F31" s="196">
        <v>0</v>
      </c>
      <c r="H31" s="33"/>
    </row>
    <row r="32" spans="2:8" s="1" customFormat="1" ht="16.899999999999999" customHeight="1">
      <c r="B32" s="33"/>
      <c r="C32" s="195" t="s">
        <v>21</v>
      </c>
      <c r="D32" s="195" t="s">
        <v>683</v>
      </c>
      <c r="E32" s="18" t="s">
        <v>21</v>
      </c>
      <c r="F32" s="196">
        <v>3.15</v>
      </c>
      <c r="H32" s="33"/>
    </row>
    <row r="33" spans="2:8" s="1" customFormat="1" ht="16.899999999999999" customHeight="1">
      <c r="B33" s="33"/>
      <c r="C33" s="195" t="s">
        <v>21</v>
      </c>
      <c r="D33" s="195" t="s">
        <v>684</v>
      </c>
      <c r="E33" s="18" t="s">
        <v>21</v>
      </c>
      <c r="F33" s="196">
        <v>79.715999999999994</v>
      </c>
      <c r="H33" s="33"/>
    </row>
    <row r="34" spans="2:8" s="1" customFormat="1" ht="16.899999999999999" customHeight="1">
      <c r="B34" s="33"/>
      <c r="C34" s="195" t="s">
        <v>21</v>
      </c>
      <c r="D34" s="195" t="s">
        <v>685</v>
      </c>
      <c r="E34" s="18" t="s">
        <v>21</v>
      </c>
      <c r="F34" s="196">
        <v>7.0679999999999996</v>
      </c>
      <c r="H34" s="33"/>
    </row>
    <row r="35" spans="2:8" s="1" customFormat="1" ht="16.899999999999999" customHeight="1">
      <c r="B35" s="33"/>
      <c r="C35" s="195" t="s">
        <v>21</v>
      </c>
      <c r="D35" s="195" t="s">
        <v>686</v>
      </c>
      <c r="E35" s="18" t="s">
        <v>21</v>
      </c>
      <c r="F35" s="196">
        <v>0</v>
      </c>
      <c r="H35" s="33"/>
    </row>
    <row r="36" spans="2:8" s="1" customFormat="1" ht="16.899999999999999" customHeight="1">
      <c r="B36" s="33"/>
      <c r="C36" s="195" t="s">
        <v>21</v>
      </c>
      <c r="D36" s="195" t="s">
        <v>687</v>
      </c>
      <c r="E36" s="18" t="s">
        <v>21</v>
      </c>
      <c r="F36" s="196">
        <v>156.97499999999999</v>
      </c>
      <c r="H36" s="33"/>
    </row>
    <row r="37" spans="2:8" s="1" customFormat="1" ht="16.899999999999999" customHeight="1">
      <c r="B37" s="33"/>
      <c r="C37" s="195" t="s">
        <v>21</v>
      </c>
      <c r="D37" s="195" t="s">
        <v>661</v>
      </c>
      <c r="E37" s="18" t="s">
        <v>21</v>
      </c>
      <c r="F37" s="196">
        <v>0</v>
      </c>
      <c r="H37" s="33"/>
    </row>
    <row r="38" spans="2:8" s="1" customFormat="1" ht="16.899999999999999" customHeight="1">
      <c r="B38" s="33"/>
      <c r="C38" s="195" t="s">
        <v>21</v>
      </c>
      <c r="D38" s="195" t="s">
        <v>688</v>
      </c>
      <c r="E38" s="18" t="s">
        <v>21</v>
      </c>
      <c r="F38" s="196">
        <v>577.41999999999996</v>
      </c>
      <c r="H38" s="33"/>
    </row>
    <row r="39" spans="2:8" s="1" customFormat="1" ht="16.899999999999999" customHeight="1">
      <c r="B39" s="33"/>
      <c r="C39" s="195" t="s">
        <v>21</v>
      </c>
      <c r="D39" s="195" t="s">
        <v>689</v>
      </c>
      <c r="E39" s="18" t="s">
        <v>21</v>
      </c>
      <c r="F39" s="196">
        <v>151.06</v>
      </c>
      <c r="H39" s="33"/>
    </row>
    <row r="40" spans="2:8" s="1" customFormat="1" ht="16.899999999999999" customHeight="1">
      <c r="B40" s="33"/>
      <c r="C40" s="195" t="s">
        <v>21</v>
      </c>
      <c r="D40" s="195" t="s">
        <v>690</v>
      </c>
      <c r="E40" s="18" t="s">
        <v>21</v>
      </c>
      <c r="F40" s="196">
        <v>148.55199999999999</v>
      </c>
      <c r="H40" s="33"/>
    </row>
    <row r="41" spans="2:8" s="1" customFormat="1" ht="16.899999999999999" customHeight="1">
      <c r="B41" s="33"/>
      <c r="C41" s="195" t="s">
        <v>21</v>
      </c>
      <c r="D41" s="195" t="s">
        <v>691</v>
      </c>
      <c r="E41" s="18" t="s">
        <v>21</v>
      </c>
      <c r="F41" s="196">
        <v>34.768000000000001</v>
      </c>
      <c r="H41" s="33"/>
    </row>
    <row r="42" spans="2:8" s="1" customFormat="1" ht="16.899999999999999" customHeight="1">
      <c r="B42" s="33"/>
      <c r="C42" s="195" t="s">
        <v>21</v>
      </c>
      <c r="D42" s="195" t="s">
        <v>692</v>
      </c>
      <c r="E42" s="18" t="s">
        <v>21</v>
      </c>
      <c r="F42" s="196">
        <v>527.66</v>
      </c>
      <c r="H42" s="33"/>
    </row>
    <row r="43" spans="2:8" s="1" customFormat="1" ht="16.899999999999999" customHeight="1">
      <c r="B43" s="33"/>
      <c r="C43" s="195" t="s">
        <v>21</v>
      </c>
      <c r="D43" s="195" t="s">
        <v>693</v>
      </c>
      <c r="E43" s="18" t="s">
        <v>21</v>
      </c>
      <c r="F43" s="196">
        <v>111.18</v>
      </c>
      <c r="H43" s="33"/>
    </row>
    <row r="44" spans="2:8" s="1" customFormat="1" ht="16.899999999999999" customHeight="1">
      <c r="B44" s="33"/>
      <c r="C44" s="195" t="s">
        <v>21</v>
      </c>
      <c r="D44" s="195" t="s">
        <v>694</v>
      </c>
      <c r="E44" s="18" t="s">
        <v>21</v>
      </c>
      <c r="F44" s="196">
        <v>731.45699999999999</v>
      </c>
      <c r="H44" s="33"/>
    </row>
    <row r="45" spans="2:8" s="1" customFormat="1" ht="16.899999999999999" customHeight="1">
      <c r="B45" s="33"/>
      <c r="C45" s="195" t="s">
        <v>21</v>
      </c>
      <c r="D45" s="195" t="s">
        <v>695</v>
      </c>
      <c r="E45" s="18" t="s">
        <v>21</v>
      </c>
      <c r="F45" s="196">
        <v>53.89</v>
      </c>
      <c r="H45" s="33"/>
    </row>
    <row r="46" spans="2:8" s="1" customFormat="1" ht="16.899999999999999" customHeight="1">
      <c r="B46" s="33"/>
      <c r="C46" s="195" t="s">
        <v>21</v>
      </c>
      <c r="D46" s="195" t="s">
        <v>666</v>
      </c>
      <c r="E46" s="18" t="s">
        <v>21</v>
      </c>
      <c r="F46" s="196">
        <v>0</v>
      </c>
      <c r="H46" s="33"/>
    </row>
    <row r="47" spans="2:8" s="1" customFormat="1" ht="16.899999999999999" customHeight="1">
      <c r="B47" s="33"/>
      <c r="C47" s="195" t="s">
        <v>21</v>
      </c>
      <c r="D47" s="195" t="s">
        <v>696</v>
      </c>
      <c r="E47" s="18" t="s">
        <v>21</v>
      </c>
      <c r="F47" s="196">
        <v>6.8280000000000003</v>
      </c>
      <c r="H47" s="33"/>
    </row>
    <row r="48" spans="2:8" s="1" customFormat="1" ht="16.899999999999999" customHeight="1">
      <c r="B48" s="33"/>
      <c r="C48" s="195" t="s">
        <v>21</v>
      </c>
      <c r="D48" s="195" t="s">
        <v>697</v>
      </c>
      <c r="E48" s="18" t="s">
        <v>21</v>
      </c>
      <c r="F48" s="196">
        <v>-7.968</v>
      </c>
      <c r="H48" s="33"/>
    </row>
    <row r="49" spans="2:8" s="1" customFormat="1" ht="16.899999999999999" customHeight="1">
      <c r="B49" s="33"/>
      <c r="C49" s="195" t="s">
        <v>21</v>
      </c>
      <c r="D49" s="195" t="s">
        <v>668</v>
      </c>
      <c r="E49" s="18" t="s">
        <v>21</v>
      </c>
      <c r="F49" s="196">
        <v>0</v>
      </c>
      <c r="H49" s="33"/>
    </row>
    <row r="50" spans="2:8" s="1" customFormat="1" ht="16.899999999999999" customHeight="1">
      <c r="B50" s="33"/>
      <c r="C50" s="195" t="s">
        <v>21</v>
      </c>
      <c r="D50" s="195" t="s">
        <v>698</v>
      </c>
      <c r="E50" s="18" t="s">
        <v>21</v>
      </c>
      <c r="F50" s="196">
        <v>16.414999999999999</v>
      </c>
      <c r="H50" s="33"/>
    </row>
    <row r="51" spans="2:8" s="1" customFormat="1" ht="16.899999999999999" customHeight="1">
      <c r="B51" s="33"/>
      <c r="C51" s="195" t="s">
        <v>21</v>
      </c>
      <c r="D51" s="195" t="s">
        <v>699</v>
      </c>
      <c r="E51" s="18" t="s">
        <v>21</v>
      </c>
      <c r="F51" s="196">
        <v>7.35</v>
      </c>
      <c r="H51" s="33"/>
    </row>
    <row r="52" spans="2:8" s="1" customFormat="1" ht="16.899999999999999" customHeight="1">
      <c r="B52" s="33"/>
      <c r="C52" s="195" t="s">
        <v>21</v>
      </c>
      <c r="D52" s="195" t="s">
        <v>700</v>
      </c>
      <c r="E52" s="18" t="s">
        <v>21</v>
      </c>
      <c r="F52" s="196">
        <v>5.6</v>
      </c>
      <c r="H52" s="33"/>
    </row>
    <row r="53" spans="2:8" s="1" customFormat="1" ht="16.899999999999999" customHeight="1">
      <c r="B53" s="33"/>
      <c r="C53" s="195" t="s">
        <v>21</v>
      </c>
      <c r="D53" s="195" t="s">
        <v>672</v>
      </c>
      <c r="E53" s="18" t="s">
        <v>21</v>
      </c>
      <c r="F53" s="196">
        <v>0</v>
      </c>
      <c r="H53" s="33"/>
    </row>
    <row r="54" spans="2:8" s="1" customFormat="1" ht="16.899999999999999" customHeight="1">
      <c r="B54" s="33"/>
      <c r="C54" s="195" t="s">
        <v>21</v>
      </c>
      <c r="D54" s="195" t="s">
        <v>701</v>
      </c>
      <c r="E54" s="18" t="s">
        <v>21</v>
      </c>
      <c r="F54" s="196">
        <v>1.2250000000000001</v>
      </c>
      <c r="H54" s="33"/>
    </row>
    <row r="55" spans="2:8" s="1" customFormat="1" ht="16.899999999999999" customHeight="1">
      <c r="B55" s="33"/>
      <c r="C55" s="195" t="s">
        <v>21</v>
      </c>
      <c r="D55" s="195" t="s">
        <v>702</v>
      </c>
      <c r="E55" s="18" t="s">
        <v>21</v>
      </c>
      <c r="F55" s="196">
        <v>0</v>
      </c>
      <c r="H55" s="33"/>
    </row>
    <row r="56" spans="2:8" s="1" customFormat="1" ht="16.899999999999999" customHeight="1">
      <c r="B56" s="33"/>
      <c r="C56" s="195" t="s">
        <v>21</v>
      </c>
      <c r="D56" s="195" t="s">
        <v>703</v>
      </c>
      <c r="E56" s="18" t="s">
        <v>21</v>
      </c>
      <c r="F56" s="196">
        <v>56.908000000000001</v>
      </c>
      <c r="H56" s="33"/>
    </row>
    <row r="57" spans="2:8" s="1" customFormat="1" ht="16.899999999999999" customHeight="1">
      <c r="B57" s="33"/>
      <c r="C57" s="195" t="s">
        <v>21</v>
      </c>
      <c r="D57" s="195" t="s">
        <v>704</v>
      </c>
      <c r="E57" s="18" t="s">
        <v>21</v>
      </c>
      <c r="F57" s="196">
        <v>1.8</v>
      </c>
      <c r="H57" s="33"/>
    </row>
    <row r="58" spans="2:8" s="1" customFormat="1" ht="16.899999999999999" customHeight="1">
      <c r="B58" s="33"/>
      <c r="C58" s="195" t="s">
        <v>99</v>
      </c>
      <c r="D58" s="195" t="s">
        <v>255</v>
      </c>
      <c r="E58" s="18" t="s">
        <v>21</v>
      </c>
      <c r="F58" s="196">
        <v>2677.8719999999998</v>
      </c>
      <c r="H58" s="33"/>
    </row>
    <row r="59" spans="2:8" s="1" customFormat="1" ht="16.899999999999999" customHeight="1">
      <c r="B59" s="33"/>
      <c r="C59" s="197" t="s">
        <v>1098</v>
      </c>
      <c r="H59" s="33"/>
    </row>
    <row r="60" spans="2:8" s="1" customFormat="1" ht="16.899999999999999" customHeight="1">
      <c r="B60" s="33"/>
      <c r="C60" s="195" t="s">
        <v>675</v>
      </c>
      <c r="D60" s="195" t="s">
        <v>676</v>
      </c>
      <c r="E60" s="18" t="s">
        <v>93</v>
      </c>
      <c r="F60" s="196">
        <v>2677.8719999999998</v>
      </c>
      <c r="H60" s="33"/>
    </row>
    <row r="61" spans="2:8" s="1" customFormat="1" ht="16.899999999999999" customHeight="1">
      <c r="B61" s="33"/>
      <c r="C61" s="195" t="s">
        <v>712</v>
      </c>
      <c r="D61" s="195" t="s">
        <v>713</v>
      </c>
      <c r="E61" s="18" t="s">
        <v>93</v>
      </c>
      <c r="F61" s="196">
        <v>2677.8719999999998</v>
      </c>
      <c r="H61" s="33"/>
    </row>
    <row r="62" spans="2:8" s="1" customFormat="1" ht="16.899999999999999" customHeight="1">
      <c r="B62" s="33"/>
      <c r="C62" s="191" t="s">
        <v>102</v>
      </c>
      <c r="D62" s="192" t="s">
        <v>102</v>
      </c>
      <c r="E62" s="193" t="s">
        <v>103</v>
      </c>
      <c r="F62" s="194">
        <v>1275.308</v>
      </c>
      <c r="H62" s="33"/>
    </row>
    <row r="63" spans="2:8" s="1" customFormat="1" ht="16.899999999999999" customHeight="1">
      <c r="B63" s="33"/>
      <c r="C63" s="195" t="s">
        <v>21</v>
      </c>
      <c r="D63" s="195" t="s">
        <v>651</v>
      </c>
      <c r="E63" s="18" t="s">
        <v>21</v>
      </c>
      <c r="F63" s="196">
        <v>0</v>
      </c>
      <c r="H63" s="33"/>
    </row>
    <row r="64" spans="2:8" s="1" customFormat="1" ht="16.899999999999999" customHeight="1">
      <c r="B64" s="33"/>
      <c r="C64" s="195" t="s">
        <v>21</v>
      </c>
      <c r="D64" s="195" t="s">
        <v>599</v>
      </c>
      <c r="E64" s="18" t="s">
        <v>21</v>
      </c>
      <c r="F64" s="196">
        <v>0</v>
      </c>
      <c r="H64" s="33"/>
    </row>
    <row r="65" spans="2:8" s="1" customFormat="1" ht="16.899999999999999" customHeight="1">
      <c r="B65" s="33"/>
      <c r="C65" s="195" t="s">
        <v>21</v>
      </c>
      <c r="D65" s="195" t="s">
        <v>652</v>
      </c>
      <c r="E65" s="18" t="s">
        <v>21</v>
      </c>
      <c r="F65" s="196">
        <v>0</v>
      </c>
      <c r="H65" s="33"/>
    </row>
    <row r="66" spans="2:8" s="1" customFormat="1" ht="16.899999999999999" customHeight="1">
      <c r="B66" s="33"/>
      <c r="C66" s="195" t="s">
        <v>21</v>
      </c>
      <c r="D66" s="195" t="s">
        <v>653</v>
      </c>
      <c r="E66" s="18" t="s">
        <v>21</v>
      </c>
      <c r="F66" s="196">
        <v>371.66500000000002</v>
      </c>
      <c r="H66" s="33"/>
    </row>
    <row r="67" spans="2:8" s="1" customFormat="1" ht="16.899999999999999" customHeight="1">
      <c r="B67" s="33"/>
      <c r="C67" s="195" t="s">
        <v>21</v>
      </c>
      <c r="D67" s="195" t="s">
        <v>654</v>
      </c>
      <c r="E67" s="18" t="s">
        <v>21</v>
      </c>
      <c r="F67" s="196">
        <v>57.75</v>
      </c>
      <c r="H67" s="33"/>
    </row>
    <row r="68" spans="2:8" s="1" customFormat="1" ht="16.899999999999999" customHeight="1">
      <c r="B68" s="33"/>
      <c r="C68" s="195" t="s">
        <v>21</v>
      </c>
      <c r="D68" s="195" t="s">
        <v>655</v>
      </c>
      <c r="E68" s="18" t="s">
        <v>21</v>
      </c>
      <c r="F68" s="196">
        <v>0</v>
      </c>
      <c r="H68" s="33"/>
    </row>
    <row r="69" spans="2:8" s="1" customFormat="1" ht="16.899999999999999" customHeight="1">
      <c r="B69" s="33"/>
      <c r="C69" s="195" t="s">
        <v>21</v>
      </c>
      <c r="D69" s="195" t="s">
        <v>656</v>
      </c>
      <c r="E69" s="18" t="s">
        <v>21</v>
      </c>
      <c r="F69" s="196">
        <v>24.132000000000001</v>
      </c>
      <c r="H69" s="33"/>
    </row>
    <row r="70" spans="2:8" s="1" customFormat="1" ht="16.899999999999999" customHeight="1">
      <c r="B70" s="33"/>
      <c r="C70" s="195" t="s">
        <v>21</v>
      </c>
      <c r="D70" s="195" t="s">
        <v>657</v>
      </c>
      <c r="E70" s="18" t="s">
        <v>21</v>
      </c>
      <c r="F70" s="196">
        <v>7.2480000000000002</v>
      </c>
      <c r="H70" s="33"/>
    </row>
    <row r="71" spans="2:8" s="1" customFormat="1" ht="16.899999999999999" customHeight="1">
      <c r="B71" s="33"/>
      <c r="C71" s="195" t="s">
        <v>21</v>
      </c>
      <c r="D71" s="195" t="s">
        <v>658</v>
      </c>
      <c r="E71" s="18" t="s">
        <v>21</v>
      </c>
      <c r="F71" s="196">
        <v>0</v>
      </c>
      <c r="H71" s="33"/>
    </row>
    <row r="72" spans="2:8" s="1" customFormat="1" ht="16.899999999999999" customHeight="1">
      <c r="B72" s="33"/>
      <c r="C72" s="195" t="s">
        <v>21</v>
      </c>
      <c r="D72" s="195" t="s">
        <v>659</v>
      </c>
      <c r="E72" s="18" t="s">
        <v>21</v>
      </c>
      <c r="F72" s="196">
        <v>12.175000000000001</v>
      </c>
      <c r="H72" s="33"/>
    </row>
    <row r="73" spans="2:8" s="1" customFormat="1" ht="16.899999999999999" customHeight="1">
      <c r="B73" s="33"/>
      <c r="C73" s="195" t="s">
        <v>21</v>
      </c>
      <c r="D73" s="195" t="s">
        <v>660</v>
      </c>
      <c r="E73" s="18" t="s">
        <v>21</v>
      </c>
      <c r="F73" s="196">
        <v>25.754000000000001</v>
      </c>
      <c r="H73" s="33"/>
    </row>
    <row r="74" spans="2:8" s="1" customFormat="1" ht="16.899999999999999" customHeight="1">
      <c r="B74" s="33"/>
      <c r="C74" s="195" t="s">
        <v>21</v>
      </c>
      <c r="D74" s="195" t="s">
        <v>661</v>
      </c>
      <c r="E74" s="18" t="s">
        <v>21</v>
      </c>
      <c r="F74" s="196">
        <v>0</v>
      </c>
      <c r="H74" s="33"/>
    </row>
    <row r="75" spans="2:8" s="1" customFormat="1" ht="16.899999999999999" customHeight="1">
      <c r="B75" s="33"/>
      <c r="C75" s="195" t="s">
        <v>21</v>
      </c>
      <c r="D75" s="195" t="s">
        <v>662</v>
      </c>
      <c r="E75" s="18" t="s">
        <v>21</v>
      </c>
      <c r="F75" s="196">
        <v>485.67</v>
      </c>
      <c r="H75" s="33"/>
    </row>
    <row r="76" spans="2:8" s="1" customFormat="1" ht="16.899999999999999" customHeight="1">
      <c r="B76" s="33"/>
      <c r="C76" s="195" t="s">
        <v>21</v>
      </c>
      <c r="D76" s="195" t="s">
        <v>663</v>
      </c>
      <c r="E76" s="18" t="s">
        <v>21</v>
      </c>
      <c r="F76" s="196">
        <v>33.353999999999999</v>
      </c>
      <c r="H76" s="33"/>
    </row>
    <row r="77" spans="2:8" s="1" customFormat="1" ht="16.899999999999999" customHeight="1">
      <c r="B77" s="33"/>
      <c r="C77" s="195" t="s">
        <v>21</v>
      </c>
      <c r="D77" s="195" t="s">
        <v>664</v>
      </c>
      <c r="E77" s="18" t="s">
        <v>21</v>
      </c>
      <c r="F77" s="196">
        <v>170.43</v>
      </c>
      <c r="H77" s="33"/>
    </row>
    <row r="78" spans="2:8" s="1" customFormat="1" ht="16.899999999999999" customHeight="1">
      <c r="B78" s="33"/>
      <c r="C78" s="195" t="s">
        <v>21</v>
      </c>
      <c r="D78" s="195" t="s">
        <v>665</v>
      </c>
      <c r="E78" s="18" t="s">
        <v>21</v>
      </c>
      <c r="F78" s="196">
        <v>65.22</v>
      </c>
      <c r="H78" s="33"/>
    </row>
    <row r="79" spans="2:8" s="1" customFormat="1" ht="16.899999999999999" customHeight="1">
      <c r="B79" s="33"/>
      <c r="C79" s="195" t="s">
        <v>21</v>
      </c>
      <c r="D79" s="195" t="s">
        <v>666</v>
      </c>
      <c r="E79" s="18" t="s">
        <v>21</v>
      </c>
      <c r="F79" s="196">
        <v>0</v>
      </c>
      <c r="H79" s="33"/>
    </row>
    <row r="80" spans="2:8" s="1" customFormat="1" ht="16.899999999999999" customHeight="1">
      <c r="B80" s="33"/>
      <c r="C80" s="195" t="s">
        <v>21</v>
      </c>
      <c r="D80" s="195" t="s">
        <v>667</v>
      </c>
      <c r="E80" s="18" t="s">
        <v>21</v>
      </c>
      <c r="F80" s="196">
        <v>16.260000000000002</v>
      </c>
      <c r="H80" s="33"/>
    </row>
    <row r="81" spans="2:8" s="1" customFormat="1" ht="16.899999999999999" customHeight="1">
      <c r="B81" s="33"/>
      <c r="C81" s="195" t="s">
        <v>21</v>
      </c>
      <c r="D81" s="195" t="s">
        <v>668</v>
      </c>
      <c r="E81" s="18" t="s">
        <v>21</v>
      </c>
      <c r="F81" s="196">
        <v>0</v>
      </c>
      <c r="H81" s="33"/>
    </row>
    <row r="82" spans="2:8" s="1" customFormat="1" ht="16.899999999999999" customHeight="1">
      <c r="B82" s="33"/>
      <c r="C82" s="195" t="s">
        <v>21</v>
      </c>
      <c r="D82" s="195" t="s">
        <v>669</v>
      </c>
      <c r="E82" s="18" t="s">
        <v>21</v>
      </c>
      <c r="F82" s="196">
        <v>2.8</v>
      </c>
      <c r="H82" s="33"/>
    </row>
    <row r="83" spans="2:8" s="1" customFormat="1" ht="16.899999999999999" customHeight="1">
      <c r="B83" s="33"/>
      <c r="C83" s="195" t="s">
        <v>21</v>
      </c>
      <c r="D83" s="195" t="s">
        <v>670</v>
      </c>
      <c r="E83" s="18" t="s">
        <v>21</v>
      </c>
      <c r="F83" s="196">
        <v>1.575</v>
      </c>
      <c r="H83" s="33"/>
    </row>
    <row r="84" spans="2:8" s="1" customFormat="1" ht="16.899999999999999" customHeight="1">
      <c r="B84" s="33"/>
      <c r="C84" s="195" t="s">
        <v>21</v>
      </c>
      <c r="D84" s="195" t="s">
        <v>671</v>
      </c>
      <c r="E84" s="18" t="s">
        <v>21</v>
      </c>
      <c r="F84" s="196">
        <v>1.05</v>
      </c>
      <c r="H84" s="33"/>
    </row>
    <row r="85" spans="2:8" s="1" customFormat="1" ht="16.899999999999999" customHeight="1">
      <c r="B85" s="33"/>
      <c r="C85" s="195" t="s">
        <v>21</v>
      </c>
      <c r="D85" s="195" t="s">
        <v>672</v>
      </c>
      <c r="E85" s="18" t="s">
        <v>21</v>
      </c>
      <c r="F85" s="196">
        <v>0</v>
      </c>
      <c r="H85" s="33"/>
    </row>
    <row r="86" spans="2:8" s="1" customFormat="1" ht="16.899999999999999" customHeight="1">
      <c r="B86" s="33"/>
      <c r="C86" s="195" t="s">
        <v>21</v>
      </c>
      <c r="D86" s="195" t="s">
        <v>673</v>
      </c>
      <c r="E86" s="18" t="s">
        <v>21</v>
      </c>
      <c r="F86" s="196">
        <v>0.22500000000000001</v>
      </c>
      <c r="H86" s="33"/>
    </row>
    <row r="87" spans="2:8" s="1" customFormat="1" ht="16.899999999999999" customHeight="1">
      <c r="B87" s="33"/>
      <c r="C87" s="195" t="s">
        <v>102</v>
      </c>
      <c r="D87" s="195" t="s">
        <v>255</v>
      </c>
      <c r="E87" s="18" t="s">
        <v>21</v>
      </c>
      <c r="F87" s="196">
        <v>1275.308</v>
      </c>
      <c r="H87" s="33"/>
    </row>
    <row r="88" spans="2:8" s="1" customFormat="1" ht="16.899999999999999" customHeight="1">
      <c r="B88" s="33"/>
      <c r="C88" s="197" t="s">
        <v>1098</v>
      </c>
      <c r="H88" s="33"/>
    </row>
    <row r="89" spans="2:8" s="1" customFormat="1" ht="16.899999999999999" customHeight="1">
      <c r="B89" s="33"/>
      <c r="C89" s="195" t="s">
        <v>645</v>
      </c>
      <c r="D89" s="195" t="s">
        <v>646</v>
      </c>
      <c r="E89" s="18" t="s">
        <v>103</v>
      </c>
      <c r="F89" s="196">
        <v>1275.308</v>
      </c>
      <c r="H89" s="33"/>
    </row>
    <row r="90" spans="2:8" s="1" customFormat="1" ht="16.899999999999999" customHeight="1">
      <c r="B90" s="33"/>
      <c r="C90" s="195" t="s">
        <v>724</v>
      </c>
      <c r="D90" s="195" t="s">
        <v>725</v>
      </c>
      <c r="E90" s="18" t="s">
        <v>135</v>
      </c>
      <c r="F90" s="196">
        <v>44.636000000000003</v>
      </c>
      <c r="H90" s="33"/>
    </row>
    <row r="91" spans="2:8" s="1" customFormat="1" ht="16.899999999999999" customHeight="1">
      <c r="B91" s="33"/>
      <c r="C91" s="195" t="s">
        <v>731</v>
      </c>
      <c r="D91" s="195" t="s">
        <v>732</v>
      </c>
      <c r="E91" s="18" t="s">
        <v>135</v>
      </c>
      <c r="F91" s="196">
        <v>89.272000000000006</v>
      </c>
      <c r="H91" s="33"/>
    </row>
    <row r="92" spans="2:8" s="1" customFormat="1" ht="16.899999999999999" customHeight="1">
      <c r="B92" s="33"/>
      <c r="C92" s="191" t="s">
        <v>105</v>
      </c>
      <c r="D92" s="192" t="s">
        <v>106</v>
      </c>
      <c r="E92" s="193" t="s">
        <v>107</v>
      </c>
      <c r="F92" s="194">
        <v>20.399999999999999</v>
      </c>
      <c r="H92" s="33"/>
    </row>
    <row r="93" spans="2:8" s="1" customFormat="1" ht="16.899999999999999" customHeight="1">
      <c r="B93" s="33"/>
      <c r="C93" s="195" t="s">
        <v>21</v>
      </c>
      <c r="D93" s="195" t="s">
        <v>955</v>
      </c>
      <c r="E93" s="18" t="s">
        <v>21</v>
      </c>
      <c r="F93" s="196">
        <v>0</v>
      </c>
      <c r="H93" s="33"/>
    </row>
    <row r="94" spans="2:8" s="1" customFormat="1" ht="16.899999999999999" customHeight="1">
      <c r="B94" s="33"/>
      <c r="C94" s="195" t="s">
        <v>105</v>
      </c>
      <c r="D94" s="195" t="s">
        <v>968</v>
      </c>
      <c r="E94" s="18" t="s">
        <v>21</v>
      </c>
      <c r="F94" s="196">
        <v>20.399999999999999</v>
      </c>
      <c r="H94" s="33"/>
    </row>
    <row r="95" spans="2:8" s="1" customFormat="1" ht="16.899999999999999" customHeight="1">
      <c r="B95" s="33"/>
      <c r="C95" s="197" t="s">
        <v>1098</v>
      </c>
      <c r="H95" s="33"/>
    </row>
    <row r="96" spans="2:8" s="1" customFormat="1" ht="16.899999999999999" customHeight="1">
      <c r="B96" s="33"/>
      <c r="C96" s="195" t="s">
        <v>964</v>
      </c>
      <c r="D96" s="195" t="s">
        <v>965</v>
      </c>
      <c r="E96" s="18" t="s">
        <v>107</v>
      </c>
      <c r="F96" s="196">
        <v>20.399999999999999</v>
      </c>
      <c r="H96" s="33"/>
    </row>
    <row r="97" spans="2:8" s="1" customFormat="1" ht="16.899999999999999" customHeight="1">
      <c r="B97" s="33"/>
      <c r="C97" s="195" t="s">
        <v>944</v>
      </c>
      <c r="D97" s="195" t="s">
        <v>945</v>
      </c>
      <c r="E97" s="18" t="s">
        <v>107</v>
      </c>
      <c r="F97" s="196">
        <v>115.2</v>
      </c>
      <c r="H97" s="33"/>
    </row>
    <row r="98" spans="2:8" s="1" customFormat="1" ht="16.899999999999999" customHeight="1">
      <c r="B98" s="33"/>
      <c r="C98" s="191" t="s">
        <v>109</v>
      </c>
      <c r="D98" s="192" t="s">
        <v>110</v>
      </c>
      <c r="E98" s="193" t="s">
        <v>107</v>
      </c>
      <c r="F98" s="194">
        <v>105</v>
      </c>
      <c r="H98" s="33"/>
    </row>
    <row r="99" spans="2:8" s="1" customFormat="1" ht="16.899999999999999" customHeight="1">
      <c r="B99" s="33"/>
      <c r="C99" s="195" t="s">
        <v>21</v>
      </c>
      <c r="D99" s="195" t="s">
        <v>955</v>
      </c>
      <c r="E99" s="18" t="s">
        <v>21</v>
      </c>
      <c r="F99" s="196">
        <v>0</v>
      </c>
      <c r="H99" s="33"/>
    </row>
    <row r="100" spans="2:8" s="1" customFormat="1" ht="16.899999999999999" customHeight="1">
      <c r="B100" s="33"/>
      <c r="C100" s="195" t="s">
        <v>109</v>
      </c>
      <c r="D100" s="195" t="s">
        <v>980</v>
      </c>
      <c r="E100" s="18" t="s">
        <v>21</v>
      </c>
      <c r="F100" s="196">
        <v>105</v>
      </c>
      <c r="H100" s="33"/>
    </row>
    <row r="101" spans="2:8" s="1" customFormat="1" ht="16.899999999999999" customHeight="1">
      <c r="B101" s="33"/>
      <c r="C101" s="197" t="s">
        <v>1098</v>
      </c>
      <c r="H101" s="33"/>
    </row>
    <row r="102" spans="2:8" s="1" customFormat="1" ht="16.899999999999999" customHeight="1">
      <c r="B102" s="33"/>
      <c r="C102" s="195" t="s">
        <v>976</v>
      </c>
      <c r="D102" s="195" t="s">
        <v>977</v>
      </c>
      <c r="E102" s="18" t="s">
        <v>107</v>
      </c>
      <c r="F102" s="196">
        <v>105</v>
      </c>
      <c r="H102" s="33"/>
    </row>
    <row r="103" spans="2:8" s="1" customFormat="1" ht="16.899999999999999" customHeight="1">
      <c r="B103" s="33"/>
      <c r="C103" s="195" t="s">
        <v>970</v>
      </c>
      <c r="D103" s="195" t="s">
        <v>971</v>
      </c>
      <c r="E103" s="18" t="s">
        <v>107</v>
      </c>
      <c r="F103" s="196">
        <v>105</v>
      </c>
      <c r="H103" s="33"/>
    </row>
    <row r="104" spans="2:8" s="1" customFormat="1" ht="16.899999999999999" customHeight="1">
      <c r="B104" s="33"/>
      <c r="C104" s="191" t="s">
        <v>113</v>
      </c>
      <c r="D104" s="192" t="s">
        <v>114</v>
      </c>
      <c r="E104" s="193" t="s">
        <v>107</v>
      </c>
      <c r="F104" s="194">
        <v>79.2</v>
      </c>
      <c r="H104" s="33"/>
    </row>
    <row r="105" spans="2:8" s="1" customFormat="1" ht="16.899999999999999" customHeight="1">
      <c r="B105" s="33"/>
      <c r="C105" s="195" t="s">
        <v>21</v>
      </c>
      <c r="D105" s="195" t="s">
        <v>955</v>
      </c>
      <c r="E105" s="18" t="s">
        <v>21</v>
      </c>
      <c r="F105" s="196">
        <v>0</v>
      </c>
      <c r="H105" s="33"/>
    </row>
    <row r="106" spans="2:8" s="1" customFormat="1" ht="16.899999999999999" customHeight="1">
      <c r="B106" s="33"/>
      <c r="C106" s="195" t="s">
        <v>113</v>
      </c>
      <c r="D106" s="195" t="s">
        <v>956</v>
      </c>
      <c r="E106" s="18" t="s">
        <v>21</v>
      </c>
      <c r="F106" s="196">
        <v>79.2</v>
      </c>
      <c r="H106" s="33"/>
    </row>
    <row r="107" spans="2:8" s="1" customFormat="1" ht="16.899999999999999" customHeight="1">
      <c r="B107" s="33"/>
      <c r="C107" s="197" t="s">
        <v>1098</v>
      </c>
      <c r="H107" s="33"/>
    </row>
    <row r="108" spans="2:8" s="1" customFormat="1" ht="16.899999999999999" customHeight="1">
      <c r="B108" s="33"/>
      <c r="C108" s="195" t="s">
        <v>950</v>
      </c>
      <c r="D108" s="195" t="s">
        <v>951</v>
      </c>
      <c r="E108" s="18" t="s">
        <v>107</v>
      </c>
      <c r="F108" s="196">
        <v>79.2</v>
      </c>
      <c r="H108" s="33"/>
    </row>
    <row r="109" spans="2:8" s="1" customFormat="1" ht="16.899999999999999" customHeight="1">
      <c r="B109" s="33"/>
      <c r="C109" s="195" t="s">
        <v>944</v>
      </c>
      <c r="D109" s="195" t="s">
        <v>945</v>
      </c>
      <c r="E109" s="18" t="s">
        <v>107</v>
      </c>
      <c r="F109" s="196">
        <v>115.2</v>
      </c>
      <c r="H109" s="33"/>
    </row>
    <row r="110" spans="2:8" s="1" customFormat="1" ht="16.899999999999999" customHeight="1">
      <c r="B110" s="33"/>
      <c r="C110" s="191" t="s">
        <v>117</v>
      </c>
      <c r="D110" s="192" t="s">
        <v>118</v>
      </c>
      <c r="E110" s="193" t="s">
        <v>107</v>
      </c>
      <c r="F110" s="194">
        <v>15.6</v>
      </c>
      <c r="H110" s="33"/>
    </row>
    <row r="111" spans="2:8" s="1" customFormat="1" ht="16.899999999999999" customHeight="1">
      <c r="B111" s="33"/>
      <c r="C111" s="195" t="s">
        <v>21</v>
      </c>
      <c r="D111" s="195" t="s">
        <v>955</v>
      </c>
      <c r="E111" s="18" t="s">
        <v>21</v>
      </c>
      <c r="F111" s="196">
        <v>0</v>
      </c>
      <c r="H111" s="33"/>
    </row>
    <row r="112" spans="2:8" s="1" customFormat="1" ht="16.899999999999999" customHeight="1">
      <c r="B112" s="33"/>
      <c r="C112" s="195" t="s">
        <v>117</v>
      </c>
      <c r="D112" s="195" t="s">
        <v>962</v>
      </c>
      <c r="E112" s="18" t="s">
        <v>21</v>
      </c>
      <c r="F112" s="196">
        <v>15.6</v>
      </c>
      <c r="H112" s="33"/>
    </row>
    <row r="113" spans="2:8" s="1" customFormat="1" ht="16.899999999999999" customHeight="1">
      <c r="B113" s="33"/>
      <c r="C113" s="197" t="s">
        <v>1098</v>
      </c>
      <c r="H113" s="33"/>
    </row>
    <row r="114" spans="2:8" s="1" customFormat="1" ht="16.899999999999999" customHeight="1">
      <c r="B114" s="33"/>
      <c r="C114" s="195" t="s">
        <v>958</v>
      </c>
      <c r="D114" s="195" t="s">
        <v>959</v>
      </c>
      <c r="E114" s="18" t="s">
        <v>107</v>
      </c>
      <c r="F114" s="196">
        <v>15.6</v>
      </c>
      <c r="H114" s="33"/>
    </row>
    <row r="115" spans="2:8" s="1" customFormat="1" ht="16.899999999999999" customHeight="1">
      <c r="B115" s="33"/>
      <c r="C115" s="195" t="s">
        <v>944</v>
      </c>
      <c r="D115" s="195" t="s">
        <v>945</v>
      </c>
      <c r="E115" s="18" t="s">
        <v>107</v>
      </c>
      <c r="F115" s="196">
        <v>115.2</v>
      </c>
      <c r="H115" s="33"/>
    </row>
    <row r="116" spans="2:8" s="1" customFormat="1" ht="16.899999999999999" customHeight="1">
      <c r="B116" s="33"/>
      <c r="C116" s="191" t="s">
        <v>120</v>
      </c>
      <c r="D116" s="192" t="s">
        <v>120</v>
      </c>
      <c r="E116" s="193" t="s">
        <v>103</v>
      </c>
      <c r="F116" s="194">
        <v>44.643000000000001</v>
      </c>
      <c r="H116" s="33"/>
    </row>
    <row r="117" spans="2:8" s="1" customFormat="1" ht="16.899999999999999" customHeight="1">
      <c r="B117" s="33"/>
      <c r="C117" s="195" t="s">
        <v>21</v>
      </c>
      <c r="D117" s="195" t="s">
        <v>599</v>
      </c>
      <c r="E117" s="18" t="s">
        <v>21</v>
      </c>
      <c r="F117" s="196">
        <v>0</v>
      </c>
      <c r="H117" s="33"/>
    </row>
    <row r="118" spans="2:8" s="1" customFormat="1" ht="16.899999999999999" customHeight="1">
      <c r="B118" s="33"/>
      <c r="C118" s="195" t="s">
        <v>21</v>
      </c>
      <c r="D118" s="195" t="s">
        <v>668</v>
      </c>
      <c r="E118" s="18" t="s">
        <v>21</v>
      </c>
      <c r="F118" s="196">
        <v>0</v>
      </c>
      <c r="H118" s="33"/>
    </row>
    <row r="119" spans="2:8" s="1" customFormat="1" ht="16.899999999999999" customHeight="1">
      <c r="B119" s="33"/>
      <c r="C119" s="195" t="s">
        <v>21</v>
      </c>
      <c r="D119" s="195" t="s">
        <v>824</v>
      </c>
      <c r="E119" s="18" t="s">
        <v>21</v>
      </c>
      <c r="F119" s="196">
        <v>13.23</v>
      </c>
      <c r="H119" s="33"/>
    </row>
    <row r="120" spans="2:8" s="1" customFormat="1" ht="16.899999999999999" customHeight="1">
      <c r="B120" s="33"/>
      <c r="C120" s="195" t="s">
        <v>21</v>
      </c>
      <c r="D120" s="195" t="s">
        <v>825</v>
      </c>
      <c r="E120" s="18" t="s">
        <v>21</v>
      </c>
      <c r="F120" s="196">
        <v>21.263000000000002</v>
      </c>
      <c r="H120" s="33"/>
    </row>
    <row r="121" spans="2:8" s="1" customFormat="1" ht="16.899999999999999" customHeight="1">
      <c r="B121" s="33"/>
      <c r="C121" s="195" t="s">
        <v>21</v>
      </c>
      <c r="D121" s="195" t="s">
        <v>826</v>
      </c>
      <c r="E121" s="18" t="s">
        <v>21</v>
      </c>
      <c r="F121" s="196">
        <v>10.15</v>
      </c>
      <c r="H121" s="33"/>
    </row>
    <row r="122" spans="2:8" s="1" customFormat="1" ht="16.899999999999999" customHeight="1">
      <c r="B122" s="33"/>
      <c r="C122" s="195" t="s">
        <v>120</v>
      </c>
      <c r="D122" s="195" t="s">
        <v>255</v>
      </c>
      <c r="E122" s="18" t="s">
        <v>21</v>
      </c>
      <c r="F122" s="196">
        <v>44.643000000000001</v>
      </c>
      <c r="H122" s="33"/>
    </row>
    <row r="123" spans="2:8" s="1" customFormat="1" ht="16.899999999999999" customHeight="1">
      <c r="B123" s="33"/>
      <c r="C123" s="197" t="s">
        <v>1098</v>
      </c>
      <c r="H123" s="33"/>
    </row>
    <row r="124" spans="2:8" s="1" customFormat="1" ht="16.899999999999999" customHeight="1">
      <c r="B124" s="33"/>
      <c r="C124" s="195" t="s">
        <v>819</v>
      </c>
      <c r="D124" s="195" t="s">
        <v>820</v>
      </c>
      <c r="E124" s="18" t="s">
        <v>103</v>
      </c>
      <c r="F124" s="196">
        <v>44.643000000000001</v>
      </c>
      <c r="H124" s="33"/>
    </row>
    <row r="125" spans="2:8" s="1" customFormat="1" ht="16.899999999999999" customHeight="1">
      <c r="B125" s="33"/>
      <c r="C125" s="195" t="s">
        <v>813</v>
      </c>
      <c r="D125" s="195" t="s">
        <v>814</v>
      </c>
      <c r="E125" s="18" t="s">
        <v>103</v>
      </c>
      <c r="F125" s="196">
        <v>44.643000000000001</v>
      </c>
      <c r="H125" s="33"/>
    </row>
    <row r="126" spans="2:8" s="1" customFormat="1" ht="16.899999999999999" customHeight="1">
      <c r="B126" s="33"/>
      <c r="C126" s="195" t="s">
        <v>828</v>
      </c>
      <c r="D126" s="195" t="s">
        <v>829</v>
      </c>
      <c r="E126" s="18" t="s">
        <v>103</v>
      </c>
      <c r="F126" s="196">
        <v>1339.29</v>
      </c>
      <c r="H126" s="33"/>
    </row>
    <row r="127" spans="2:8" s="1" customFormat="1" ht="16.899999999999999" customHeight="1">
      <c r="B127" s="33"/>
      <c r="C127" s="191" t="s">
        <v>122</v>
      </c>
      <c r="D127" s="192" t="s">
        <v>123</v>
      </c>
      <c r="E127" s="193" t="s">
        <v>93</v>
      </c>
      <c r="F127" s="194">
        <v>1295.6600000000001</v>
      </c>
      <c r="H127" s="33"/>
    </row>
    <row r="128" spans="2:8" s="1" customFormat="1" ht="16.899999999999999" customHeight="1">
      <c r="B128" s="33"/>
      <c r="C128" s="195" t="s">
        <v>21</v>
      </c>
      <c r="D128" s="195" t="s">
        <v>599</v>
      </c>
      <c r="E128" s="18" t="s">
        <v>21</v>
      </c>
      <c r="F128" s="196">
        <v>0</v>
      </c>
      <c r="H128" s="33"/>
    </row>
    <row r="129" spans="2:8" s="1" customFormat="1" ht="16.899999999999999" customHeight="1">
      <c r="B129" s="33"/>
      <c r="C129" s="195" t="s">
        <v>21</v>
      </c>
      <c r="D129" s="195" t="s">
        <v>661</v>
      </c>
      <c r="E129" s="18" t="s">
        <v>21</v>
      </c>
      <c r="F129" s="196">
        <v>0</v>
      </c>
      <c r="H129" s="33"/>
    </row>
    <row r="130" spans="2:8" s="1" customFormat="1" ht="16.899999999999999" customHeight="1">
      <c r="B130" s="33"/>
      <c r="C130" s="195" t="s">
        <v>21</v>
      </c>
      <c r="D130" s="195" t="s">
        <v>797</v>
      </c>
      <c r="E130" s="18" t="s">
        <v>21</v>
      </c>
      <c r="F130" s="196">
        <v>1257.5</v>
      </c>
      <c r="H130" s="33"/>
    </row>
    <row r="131" spans="2:8" s="1" customFormat="1" ht="16.899999999999999" customHeight="1">
      <c r="B131" s="33"/>
      <c r="C131" s="195" t="s">
        <v>21</v>
      </c>
      <c r="D131" s="195" t="s">
        <v>798</v>
      </c>
      <c r="E131" s="18" t="s">
        <v>21</v>
      </c>
      <c r="F131" s="196">
        <v>38.159999999999997</v>
      </c>
      <c r="H131" s="33"/>
    </row>
    <row r="132" spans="2:8" s="1" customFormat="1" ht="16.899999999999999" customHeight="1">
      <c r="B132" s="33"/>
      <c r="C132" s="195" t="s">
        <v>122</v>
      </c>
      <c r="D132" s="195" t="s">
        <v>255</v>
      </c>
      <c r="E132" s="18" t="s">
        <v>21</v>
      </c>
      <c r="F132" s="196">
        <v>1295.6600000000001</v>
      </c>
      <c r="H132" s="33"/>
    </row>
    <row r="133" spans="2:8" s="1" customFormat="1" ht="16.899999999999999" customHeight="1">
      <c r="B133" s="33"/>
      <c r="C133" s="197" t="s">
        <v>1098</v>
      </c>
      <c r="H133" s="33"/>
    </row>
    <row r="134" spans="2:8" s="1" customFormat="1" ht="16.899999999999999" customHeight="1">
      <c r="B134" s="33"/>
      <c r="C134" s="195" t="s">
        <v>792</v>
      </c>
      <c r="D134" s="195" t="s">
        <v>793</v>
      </c>
      <c r="E134" s="18" t="s">
        <v>93</v>
      </c>
      <c r="F134" s="196">
        <v>1295.6600000000001</v>
      </c>
      <c r="H134" s="33"/>
    </row>
    <row r="135" spans="2:8" s="1" customFormat="1" ht="16.899999999999999" customHeight="1">
      <c r="B135" s="33"/>
      <c r="C135" s="195" t="s">
        <v>800</v>
      </c>
      <c r="D135" s="195" t="s">
        <v>801</v>
      </c>
      <c r="E135" s="18" t="s">
        <v>93</v>
      </c>
      <c r="F135" s="196">
        <v>38869.800000000003</v>
      </c>
      <c r="H135" s="33"/>
    </row>
    <row r="136" spans="2:8" s="1" customFormat="1" ht="16.899999999999999" customHeight="1">
      <c r="B136" s="33"/>
      <c r="C136" s="195" t="s">
        <v>807</v>
      </c>
      <c r="D136" s="195" t="s">
        <v>808</v>
      </c>
      <c r="E136" s="18" t="s">
        <v>93</v>
      </c>
      <c r="F136" s="196">
        <v>1295.6600000000001</v>
      </c>
      <c r="H136" s="33"/>
    </row>
    <row r="137" spans="2:8" s="1" customFormat="1" ht="16.899999999999999" customHeight="1">
      <c r="B137" s="33"/>
      <c r="C137" s="191" t="s">
        <v>125</v>
      </c>
      <c r="D137" s="192" t="s">
        <v>126</v>
      </c>
      <c r="E137" s="193" t="s">
        <v>127</v>
      </c>
      <c r="F137" s="194">
        <v>26</v>
      </c>
      <c r="H137" s="33"/>
    </row>
    <row r="138" spans="2:8" s="1" customFormat="1" ht="16.899999999999999" customHeight="1">
      <c r="B138" s="33"/>
      <c r="C138" s="195" t="s">
        <v>21</v>
      </c>
      <c r="D138" s="195" t="s">
        <v>607</v>
      </c>
      <c r="E138" s="18" t="s">
        <v>21</v>
      </c>
      <c r="F138" s="196">
        <v>0</v>
      </c>
      <c r="H138" s="33"/>
    </row>
    <row r="139" spans="2:8" s="1" customFormat="1" ht="16.899999999999999" customHeight="1">
      <c r="B139" s="33"/>
      <c r="C139" s="195" t="s">
        <v>21</v>
      </c>
      <c r="D139" s="195" t="s">
        <v>608</v>
      </c>
      <c r="E139" s="18" t="s">
        <v>21</v>
      </c>
      <c r="F139" s="196">
        <v>2</v>
      </c>
      <c r="H139" s="33"/>
    </row>
    <row r="140" spans="2:8" s="1" customFormat="1" ht="16.899999999999999" customHeight="1">
      <c r="B140" s="33"/>
      <c r="C140" s="195" t="s">
        <v>21</v>
      </c>
      <c r="D140" s="195" t="s">
        <v>609</v>
      </c>
      <c r="E140" s="18" t="s">
        <v>21</v>
      </c>
      <c r="F140" s="196">
        <v>24</v>
      </c>
      <c r="H140" s="33"/>
    </row>
    <row r="141" spans="2:8" s="1" customFormat="1" ht="16.899999999999999" customHeight="1">
      <c r="B141" s="33"/>
      <c r="C141" s="195" t="s">
        <v>125</v>
      </c>
      <c r="D141" s="195" t="s">
        <v>255</v>
      </c>
      <c r="E141" s="18" t="s">
        <v>21</v>
      </c>
      <c r="F141" s="196">
        <v>26</v>
      </c>
      <c r="H141" s="33"/>
    </row>
    <row r="142" spans="2:8" s="1" customFormat="1" ht="16.899999999999999" customHeight="1">
      <c r="B142" s="33"/>
      <c r="C142" s="197" t="s">
        <v>1098</v>
      </c>
      <c r="H142" s="33"/>
    </row>
    <row r="143" spans="2:8" s="1" customFormat="1" ht="16.899999999999999" customHeight="1">
      <c r="B143" s="33"/>
      <c r="C143" s="195" t="s">
        <v>603</v>
      </c>
      <c r="D143" s="195" t="s">
        <v>604</v>
      </c>
      <c r="E143" s="18" t="s">
        <v>605</v>
      </c>
      <c r="F143" s="196">
        <v>26</v>
      </c>
      <c r="H143" s="33"/>
    </row>
    <row r="144" spans="2:8" s="1" customFormat="1" ht="16.899999999999999" customHeight="1">
      <c r="B144" s="33"/>
      <c r="C144" s="195" t="s">
        <v>611</v>
      </c>
      <c r="D144" s="195" t="s">
        <v>612</v>
      </c>
      <c r="E144" s="18" t="s">
        <v>605</v>
      </c>
      <c r="F144" s="196">
        <v>26</v>
      </c>
      <c r="H144" s="33"/>
    </row>
    <row r="145" spans="2:8" s="1" customFormat="1" ht="16.899999999999999" customHeight="1">
      <c r="B145" s="33"/>
      <c r="C145" s="191" t="s">
        <v>129</v>
      </c>
      <c r="D145" s="192" t="s">
        <v>129</v>
      </c>
      <c r="E145" s="193" t="s">
        <v>103</v>
      </c>
      <c r="F145" s="194">
        <v>1522.328</v>
      </c>
      <c r="H145" s="33"/>
    </row>
    <row r="146" spans="2:8" s="1" customFormat="1" ht="16.899999999999999" customHeight="1">
      <c r="B146" s="33"/>
      <c r="C146" s="195" t="s">
        <v>21</v>
      </c>
      <c r="D146" s="195" t="s">
        <v>459</v>
      </c>
      <c r="E146" s="18" t="s">
        <v>21</v>
      </c>
      <c r="F146" s="196">
        <v>1522.328</v>
      </c>
      <c r="H146" s="33"/>
    </row>
    <row r="147" spans="2:8" s="1" customFormat="1" ht="16.899999999999999" customHeight="1">
      <c r="B147" s="33"/>
      <c r="C147" s="195" t="s">
        <v>129</v>
      </c>
      <c r="D147" s="195" t="s">
        <v>255</v>
      </c>
      <c r="E147" s="18" t="s">
        <v>21</v>
      </c>
      <c r="F147" s="196">
        <v>1522.328</v>
      </c>
      <c r="H147" s="33"/>
    </row>
    <row r="148" spans="2:8" s="1" customFormat="1" ht="16.899999999999999" customHeight="1">
      <c r="B148" s="33"/>
      <c r="C148" s="197" t="s">
        <v>1098</v>
      </c>
      <c r="H148" s="33"/>
    </row>
    <row r="149" spans="2:8" s="1" customFormat="1" ht="16.899999999999999" customHeight="1">
      <c r="B149" s="33"/>
      <c r="C149" s="195" t="s">
        <v>455</v>
      </c>
      <c r="D149" s="195" t="s">
        <v>456</v>
      </c>
      <c r="E149" s="18" t="s">
        <v>135</v>
      </c>
      <c r="F149" s="196">
        <v>2740.19</v>
      </c>
      <c r="H149" s="33"/>
    </row>
    <row r="150" spans="2:8" s="1" customFormat="1" ht="16.899999999999999" customHeight="1">
      <c r="B150" s="33"/>
      <c r="C150" s="195" t="s">
        <v>399</v>
      </c>
      <c r="D150" s="195" t="s">
        <v>400</v>
      </c>
      <c r="E150" s="18" t="s">
        <v>103</v>
      </c>
      <c r="F150" s="196">
        <v>6562.884</v>
      </c>
      <c r="H150" s="33"/>
    </row>
    <row r="151" spans="2:8" s="1" customFormat="1" ht="16.899999999999999" customHeight="1">
      <c r="B151" s="33"/>
      <c r="C151" s="195" t="s">
        <v>409</v>
      </c>
      <c r="D151" s="195" t="s">
        <v>410</v>
      </c>
      <c r="E151" s="18" t="s">
        <v>103</v>
      </c>
      <c r="F151" s="196">
        <v>6053.9449999999997</v>
      </c>
      <c r="H151" s="33"/>
    </row>
    <row r="152" spans="2:8" s="1" customFormat="1" ht="16.899999999999999" customHeight="1">
      <c r="B152" s="33"/>
      <c r="C152" s="191" t="s">
        <v>131</v>
      </c>
      <c r="D152" s="192" t="s">
        <v>131</v>
      </c>
      <c r="E152" s="193" t="s">
        <v>103</v>
      </c>
      <c r="F152" s="194">
        <v>6053.9449999999997</v>
      </c>
      <c r="H152" s="33"/>
    </row>
    <row r="153" spans="2:8" s="1" customFormat="1" ht="16.899999999999999" customHeight="1">
      <c r="B153" s="33"/>
      <c r="C153" s="195" t="s">
        <v>21</v>
      </c>
      <c r="D153" s="195" t="s">
        <v>414</v>
      </c>
      <c r="E153" s="18" t="s">
        <v>21</v>
      </c>
      <c r="F153" s="196">
        <v>0</v>
      </c>
      <c r="H153" s="33"/>
    </row>
    <row r="154" spans="2:8" s="1" customFormat="1" ht="16.899999999999999" customHeight="1">
      <c r="B154" s="33"/>
      <c r="C154" s="195" t="s">
        <v>21</v>
      </c>
      <c r="D154" s="195" t="s">
        <v>415</v>
      </c>
      <c r="E154" s="18" t="s">
        <v>21</v>
      </c>
      <c r="F154" s="196">
        <v>6938.1270000000004</v>
      </c>
      <c r="H154" s="33"/>
    </row>
    <row r="155" spans="2:8" s="1" customFormat="1" ht="16.899999999999999" customHeight="1">
      <c r="B155" s="33"/>
      <c r="C155" s="195" t="s">
        <v>21</v>
      </c>
      <c r="D155" s="195" t="s">
        <v>416</v>
      </c>
      <c r="E155" s="18" t="s">
        <v>21</v>
      </c>
      <c r="F155" s="196">
        <v>-1522.327</v>
      </c>
      <c r="H155" s="33"/>
    </row>
    <row r="156" spans="2:8" s="1" customFormat="1" ht="16.899999999999999" customHeight="1">
      <c r="B156" s="33"/>
      <c r="C156" s="195" t="s">
        <v>21</v>
      </c>
      <c r="D156" s="195" t="s">
        <v>417</v>
      </c>
      <c r="E156" s="18" t="s">
        <v>21</v>
      </c>
      <c r="F156" s="196">
        <v>638.14499999999998</v>
      </c>
      <c r="H156" s="33"/>
    </row>
    <row r="157" spans="2:8" s="1" customFormat="1" ht="16.899999999999999" customHeight="1">
      <c r="B157" s="33"/>
      <c r="C157" s="195" t="s">
        <v>131</v>
      </c>
      <c r="D157" s="195" t="s">
        <v>255</v>
      </c>
      <c r="E157" s="18" t="s">
        <v>21</v>
      </c>
      <c r="F157" s="196">
        <v>6053.9449999999997</v>
      </c>
      <c r="H157" s="33"/>
    </row>
    <row r="158" spans="2:8" s="1" customFormat="1" ht="16.899999999999999" customHeight="1">
      <c r="B158" s="33"/>
      <c r="C158" s="197" t="s">
        <v>1098</v>
      </c>
      <c r="H158" s="33"/>
    </row>
    <row r="159" spans="2:8" s="1" customFormat="1" ht="16.899999999999999" customHeight="1">
      <c r="B159" s="33"/>
      <c r="C159" s="195" t="s">
        <v>409</v>
      </c>
      <c r="D159" s="195" t="s">
        <v>410</v>
      </c>
      <c r="E159" s="18" t="s">
        <v>103</v>
      </c>
      <c r="F159" s="196">
        <v>6053.9449999999997</v>
      </c>
      <c r="H159" s="33"/>
    </row>
    <row r="160" spans="2:8" s="1" customFormat="1" ht="16.899999999999999" customHeight="1">
      <c r="B160" s="33"/>
      <c r="C160" s="195" t="s">
        <v>419</v>
      </c>
      <c r="D160" s="195" t="s">
        <v>420</v>
      </c>
      <c r="E160" s="18" t="s">
        <v>103</v>
      </c>
      <c r="F160" s="196">
        <v>60539.45</v>
      </c>
      <c r="H160" s="33"/>
    </row>
    <row r="161" spans="2:8" s="1" customFormat="1" ht="16.899999999999999" customHeight="1">
      <c r="B161" s="33"/>
      <c r="C161" s="195" t="s">
        <v>462</v>
      </c>
      <c r="D161" s="195" t="s">
        <v>463</v>
      </c>
      <c r="E161" s="18" t="s">
        <v>135</v>
      </c>
      <c r="F161" s="196">
        <v>10594.404</v>
      </c>
      <c r="H161" s="33"/>
    </row>
    <row r="162" spans="2:8" s="1" customFormat="1" ht="16.899999999999999" customHeight="1">
      <c r="B162" s="33"/>
      <c r="C162" s="191" t="s">
        <v>133</v>
      </c>
      <c r="D162" s="192" t="s">
        <v>134</v>
      </c>
      <c r="E162" s="193" t="s">
        <v>135</v>
      </c>
      <c r="F162" s="194">
        <v>10.067</v>
      </c>
      <c r="H162" s="33"/>
    </row>
    <row r="163" spans="2:8" s="1" customFormat="1" ht="16.899999999999999" customHeight="1">
      <c r="B163" s="33"/>
      <c r="C163" s="195" t="s">
        <v>21</v>
      </c>
      <c r="D163" s="195" t="s">
        <v>894</v>
      </c>
      <c r="E163" s="18" t="s">
        <v>21</v>
      </c>
      <c r="F163" s="196">
        <v>0</v>
      </c>
      <c r="H163" s="33"/>
    </row>
    <row r="164" spans="2:8" s="1" customFormat="1" ht="16.899999999999999" customHeight="1">
      <c r="B164" s="33"/>
      <c r="C164" s="195" t="s">
        <v>21</v>
      </c>
      <c r="D164" s="195" t="s">
        <v>895</v>
      </c>
      <c r="E164" s="18" t="s">
        <v>21</v>
      </c>
      <c r="F164" s="196">
        <v>4.4610000000000003</v>
      </c>
      <c r="H164" s="33"/>
    </row>
    <row r="165" spans="2:8" s="1" customFormat="1" ht="16.899999999999999" customHeight="1">
      <c r="B165" s="33"/>
      <c r="C165" s="195" t="s">
        <v>21</v>
      </c>
      <c r="D165" s="195" t="s">
        <v>896</v>
      </c>
      <c r="E165" s="18" t="s">
        <v>21</v>
      </c>
      <c r="F165" s="196">
        <v>5.6059999999999999</v>
      </c>
      <c r="H165" s="33"/>
    </row>
    <row r="166" spans="2:8" s="1" customFormat="1" ht="16.899999999999999" customHeight="1">
      <c r="B166" s="33"/>
      <c r="C166" s="195" t="s">
        <v>133</v>
      </c>
      <c r="D166" s="195" t="s">
        <v>255</v>
      </c>
      <c r="E166" s="18" t="s">
        <v>21</v>
      </c>
      <c r="F166" s="196">
        <v>10.067</v>
      </c>
      <c r="H166" s="33"/>
    </row>
    <row r="167" spans="2:8" s="1" customFormat="1" ht="16.899999999999999" customHeight="1">
      <c r="B167" s="33"/>
      <c r="C167" s="197" t="s">
        <v>1098</v>
      </c>
      <c r="H167" s="33"/>
    </row>
    <row r="168" spans="2:8" s="1" customFormat="1" ht="16.899999999999999" customHeight="1">
      <c r="B168" s="33"/>
      <c r="C168" s="195" t="s">
        <v>889</v>
      </c>
      <c r="D168" s="195" t="s">
        <v>890</v>
      </c>
      <c r="E168" s="18" t="s">
        <v>135</v>
      </c>
      <c r="F168" s="196">
        <v>10.067</v>
      </c>
      <c r="H168" s="33"/>
    </row>
    <row r="169" spans="2:8" s="1" customFormat="1" ht="16.899999999999999" customHeight="1">
      <c r="B169" s="33"/>
      <c r="C169" s="195" t="s">
        <v>884</v>
      </c>
      <c r="D169" s="195" t="s">
        <v>885</v>
      </c>
      <c r="E169" s="18" t="s">
        <v>107</v>
      </c>
      <c r="F169" s="196">
        <v>10067</v>
      </c>
      <c r="H169" s="33"/>
    </row>
    <row r="170" spans="2:8" s="1" customFormat="1" ht="16.899999999999999" customHeight="1">
      <c r="B170" s="33"/>
      <c r="C170" s="195" t="s">
        <v>898</v>
      </c>
      <c r="D170" s="195" t="s">
        <v>899</v>
      </c>
      <c r="E170" s="18" t="s">
        <v>135</v>
      </c>
      <c r="F170" s="196">
        <v>10.067</v>
      </c>
      <c r="H170" s="33"/>
    </row>
    <row r="171" spans="2:8" s="1" customFormat="1" ht="16.899999999999999" customHeight="1">
      <c r="B171" s="33"/>
      <c r="C171" s="191" t="s">
        <v>137</v>
      </c>
      <c r="D171" s="192" t="s">
        <v>138</v>
      </c>
      <c r="E171" s="193" t="s">
        <v>93</v>
      </c>
      <c r="F171" s="194">
        <v>1620.37</v>
      </c>
      <c r="H171" s="33"/>
    </row>
    <row r="172" spans="2:8" s="1" customFormat="1" ht="16.899999999999999" customHeight="1">
      <c r="B172" s="33"/>
      <c r="C172" s="195" t="s">
        <v>21</v>
      </c>
      <c r="D172" s="195" t="s">
        <v>492</v>
      </c>
      <c r="E172" s="18" t="s">
        <v>21</v>
      </c>
      <c r="F172" s="196">
        <v>0</v>
      </c>
      <c r="H172" s="33"/>
    </row>
    <row r="173" spans="2:8" s="1" customFormat="1" ht="16.899999999999999" customHeight="1">
      <c r="B173" s="33"/>
      <c r="C173" s="195" t="s">
        <v>21</v>
      </c>
      <c r="D173" s="195" t="s">
        <v>493</v>
      </c>
      <c r="E173" s="18" t="s">
        <v>21</v>
      </c>
      <c r="F173" s="196">
        <v>1181.93</v>
      </c>
      <c r="H173" s="33"/>
    </row>
    <row r="174" spans="2:8" s="1" customFormat="1" ht="16.899999999999999" customHeight="1">
      <c r="B174" s="33"/>
      <c r="C174" s="195" t="s">
        <v>21</v>
      </c>
      <c r="D174" s="195" t="s">
        <v>494</v>
      </c>
      <c r="E174" s="18" t="s">
        <v>21</v>
      </c>
      <c r="F174" s="196">
        <v>549.04</v>
      </c>
      <c r="H174" s="33"/>
    </row>
    <row r="175" spans="2:8" s="1" customFormat="1" ht="16.899999999999999" customHeight="1">
      <c r="B175" s="33"/>
      <c r="C175" s="195" t="s">
        <v>21</v>
      </c>
      <c r="D175" s="195" t="s">
        <v>495</v>
      </c>
      <c r="E175" s="18" t="s">
        <v>21</v>
      </c>
      <c r="F175" s="196">
        <v>-110.6</v>
      </c>
      <c r="H175" s="33"/>
    </row>
    <row r="176" spans="2:8" s="1" customFormat="1" ht="16.899999999999999" customHeight="1">
      <c r="B176" s="33"/>
      <c r="C176" s="195" t="s">
        <v>137</v>
      </c>
      <c r="D176" s="195" t="s">
        <v>255</v>
      </c>
      <c r="E176" s="18" t="s">
        <v>21</v>
      </c>
      <c r="F176" s="196">
        <v>1620.37</v>
      </c>
      <c r="H176" s="33"/>
    </row>
    <row r="177" spans="2:8" s="1" customFormat="1" ht="16.899999999999999" customHeight="1">
      <c r="B177" s="33"/>
      <c r="C177" s="197" t="s">
        <v>1098</v>
      </c>
      <c r="H177" s="33"/>
    </row>
    <row r="178" spans="2:8" s="1" customFormat="1" ht="16.899999999999999" customHeight="1">
      <c r="B178" s="33"/>
      <c r="C178" s="195" t="s">
        <v>487</v>
      </c>
      <c r="D178" s="195" t="s">
        <v>488</v>
      </c>
      <c r="E178" s="18" t="s">
        <v>93</v>
      </c>
      <c r="F178" s="196">
        <v>1620.37</v>
      </c>
      <c r="H178" s="33"/>
    </row>
    <row r="179" spans="2:8" s="1" customFormat="1" ht="16.899999999999999" customHeight="1">
      <c r="B179" s="33"/>
      <c r="C179" s="195" t="s">
        <v>399</v>
      </c>
      <c r="D179" s="195" t="s">
        <v>400</v>
      </c>
      <c r="E179" s="18" t="s">
        <v>103</v>
      </c>
      <c r="F179" s="196">
        <v>6562.884</v>
      </c>
      <c r="H179" s="33"/>
    </row>
    <row r="180" spans="2:8" s="1" customFormat="1" ht="16.899999999999999" customHeight="1">
      <c r="B180" s="33"/>
      <c r="C180" s="195" t="s">
        <v>426</v>
      </c>
      <c r="D180" s="195" t="s">
        <v>427</v>
      </c>
      <c r="E180" s="18" t="s">
        <v>103</v>
      </c>
      <c r="F180" s="196">
        <v>4803.7700000000004</v>
      </c>
      <c r="H180" s="33"/>
    </row>
    <row r="181" spans="2:8" s="1" customFormat="1" ht="16.899999999999999" customHeight="1">
      <c r="B181" s="33"/>
      <c r="C181" s="195" t="s">
        <v>515</v>
      </c>
      <c r="D181" s="195" t="s">
        <v>516</v>
      </c>
      <c r="E181" s="18" t="s">
        <v>93</v>
      </c>
      <c r="F181" s="196">
        <v>1620.37</v>
      </c>
      <c r="H181" s="33"/>
    </row>
    <row r="182" spans="2:8" s="1" customFormat="1" ht="16.899999999999999" customHeight="1">
      <c r="B182" s="33"/>
      <c r="C182" s="195" t="s">
        <v>526</v>
      </c>
      <c r="D182" s="195" t="s">
        <v>527</v>
      </c>
      <c r="E182" s="18" t="s">
        <v>93</v>
      </c>
      <c r="F182" s="196">
        <v>1620.37</v>
      </c>
      <c r="H182" s="33"/>
    </row>
    <row r="183" spans="2:8" s="1" customFormat="1" ht="16.899999999999999" customHeight="1">
      <c r="B183" s="33"/>
      <c r="C183" s="195" t="s">
        <v>549</v>
      </c>
      <c r="D183" s="195" t="s">
        <v>550</v>
      </c>
      <c r="E183" s="18" t="s">
        <v>93</v>
      </c>
      <c r="F183" s="196">
        <v>1620.37</v>
      </c>
      <c r="H183" s="33"/>
    </row>
    <row r="184" spans="2:8" s="1" customFormat="1" ht="16.899999999999999" customHeight="1">
      <c r="B184" s="33"/>
      <c r="C184" s="195" t="s">
        <v>567</v>
      </c>
      <c r="D184" s="195" t="s">
        <v>568</v>
      </c>
      <c r="E184" s="18" t="s">
        <v>103</v>
      </c>
      <c r="F184" s="196">
        <v>71.275999999999996</v>
      </c>
      <c r="H184" s="33"/>
    </row>
    <row r="185" spans="2:8" s="1" customFormat="1" ht="16.899999999999999" customHeight="1">
      <c r="B185" s="33"/>
      <c r="C185" s="195" t="s">
        <v>521</v>
      </c>
      <c r="D185" s="195" t="s">
        <v>522</v>
      </c>
      <c r="E185" s="18" t="s">
        <v>107</v>
      </c>
      <c r="F185" s="196">
        <v>48.610999999999997</v>
      </c>
      <c r="H185" s="33"/>
    </row>
    <row r="186" spans="2:8" s="1" customFormat="1" ht="16.899999999999999" customHeight="1">
      <c r="B186" s="33"/>
      <c r="C186" s="191" t="s">
        <v>140</v>
      </c>
      <c r="D186" s="192" t="s">
        <v>141</v>
      </c>
      <c r="E186" s="193" t="s">
        <v>93</v>
      </c>
      <c r="F186" s="194">
        <v>755.49</v>
      </c>
      <c r="H186" s="33"/>
    </row>
    <row r="187" spans="2:8" s="1" customFormat="1" ht="16.899999999999999" customHeight="1">
      <c r="B187" s="33"/>
      <c r="C187" s="195" t="s">
        <v>21</v>
      </c>
      <c r="D187" s="195" t="s">
        <v>492</v>
      </c>
      <c r="E187" s="18" t="s">
        <v>21</v>
      </c>
      <c r="F187" s="196">
        <v>0</v>
      </c>
      <c r="H187" s="33"/>
    </row>
    <row r="188" spans="2:8" s="1" customFormat="1" ht="16.899999999999999" customHeight="1">
      <c r="B188" s="33"/>
      <c r="C188" s="195" t="s">
        <v>21</v>
      </c>
      <c r="D188" s="195" t="s">
        <v>543</v>
      </c>
      <c r="E188" s="18" t="s">
        <v>21</v>
      </c>
      <c r="F188" s="196">
        <v>109.741</v>
      </c>
      <c r="H188" s="33"/>
    </row>
    <row r="189" spans="2:8" s="1" customFormat="1" ht="16.899999999999999" customHeight="1">
      <c r="B189" s="33"/>
      <c r="C189" s="195" t="s">
        <v>21</v>
      </c>
      <c r="D189" s="195" t="s">
        <v>544</v>
      </c>
      <c r="E189" s="18" t="s">
        <v>21</v>
      </c>
      <c r="F189" s="196">
        <v>48.216999999999999</v>
      </c>
      <c r="H189" s="33"/>
    </row>
    <row r="190" spans="2:8" s="1" customFormat="1" ht="16.899999999999999" customHeight="1">
      <c r="B190" s="33"/>
      <c r="C190" s="195" t="s">
        <v>21</v>
      </c>
      <c r="D190" s="195" t="s">
        <v>545</v>
      </c>
      <c r="E190" s="18" t="s">
        <v>21</v>
      </c>
      <c r="F190" s="196">
        <v>408.74099999999999</v>
      </c>
      <c r="H190" s="33"/>
    </row>
    <row r="191" spans="2:8" s="1" customFormat="1" ht="16.899999999999999" customHeight="1">
      <c r="B191" s="33"/>
      <c r="C191" s="195" t="s">
        <v>21</v>
      </c>
      <c r="D191" s="195" t="s">
        <v>546</v>
      </c>
      <c r="E191" s="18" t="s">
        <v>21</v>
      </c>
      <c r="F191" s="196">
        <v>-10.621</v>
      </c>
      <c r="H191" s="33"/>
    </row>
    <row r="192" spans="2:8" s="1" customFormat="1" ht="16.899999999999999" customHeight="1">
      <c r="B192" s="33"/>
      <c r="C192" s="195" t="s">
        <v>143</v>
      </c>
      <c r="D192" s="195" t="s">
        <v>547</v>
      </c>
      <c r="E192" s="18" t="s">
        <v>21</v>
      </c>
      <c r="F192" s="196">
        <v>199.41200000000001</v>
      </c>
      <c r="H192" s="33"/>
    </row>
    <row r="193" spans="2:8" s="1" customFormat="1" ht="16.899999999999999" customHeight="1">
      <c r="B193" s="33"/>
      <c r="C193" s="195" t="s">
        <v>140</v>
      </c>
      <c r="D193" s="195" t="s">
        <v>255</v>
      </c>
      <c r="E193" s="18" t="s">
        <v>21</v>
      </c>
      <c r="F193" s="196">
        <v>755.49</v>
      </c>
      <c r="H193" s="33"/>
    </row>
    <row r="194" spans="2:8" s="1" customFormat="1" ht="16.899999999999999" customHeight="1">
      <c r="B194" s="33"/>
      <c r="C194" s="197" t="s">
        <v>1098</v>
      </c>
      <c r="H194" s="33"/>
    </row>
    <row r="195" spans="2:8" s="1" customFormat="1" ht="16.899999999999999" customHeight="1">
      <c r="B195" s="33"/>
      <c r="C195" s="195" t="s">
        <v>538</v>
      </c>
      <c r="D195" s="195" t="s">
        <v>539</v>
      </c>
      <c r="E195" s="18" t="s">
        <v>93</v>
      </c>
      <c r="F195" s="196">
        <v>755.49</v>
      </c>
      <c r="H195" s="33"/>
    </row>
    <row r="196" spans="2:8" s="1" customFormat="1" ht="16.899999999999999" customHeight="1">
      <c r="B196" s="33"/>
      <c r="C196" s="195" t="s">
        <v>399</v>
      </c>
      <c r="D196" s="195" t="s">
        <v>400</v>
      </c>
      <c r="E196" s="18" t="s">
        <v>103</v>
      </c>
      <c r="F196" s="196">
        <v>6562.884</v>
      </c>
      <c r="H196" s="33"/>
    </row>
    <row r="197" spans="2:8" s="1" customFormat="1" ht="16.899999999999999" customHeight="1">
      <c r="B197" s="33"/>
      <c r="C197" s="195" t="s">
        <v>426</v>
      </c>
      <c r="D197" s="195" t="s">
        <v>427</v>
      </c>
      <c r="E197" s="18" t="s">
        <v>103</v>
      </c>
      <c r="F197" s="196">
        <v>4803.7700000000004</v>
      </c>
      <c r="H197" s="33"/>
    </row>
    <row r="198" spans="2:8" s="1" customFormat="1" ht="16.899999999999999" customHeight="1">
      <c r="B198" s="33"/>
      <c r="C198" s="195" t="s">
        <v>503</v>
      </c>
      <c r="D198" s="195" t="s">
        <v>504</v>
      </c>
      <c r="E198" s="18" t="s">
        <v>93</v>
      </c>
      <c r="F198" s="196">
        <v>556.07799999999997</v>
      </c>
      <c r="H198" s="33"/>
    </row>
    <row r="199" spans="2:8" s="1" customFormat="1" ht="16.899999999999999" customHeight="1">
      <c r="B199" s="33"/>
      <c r="C199" s="195" t="s">
        <v>532</v>
      </c>
      <c r="D199" s="195" t="s">
        <v>533</v>
      </c>
      <c r="E199" s="18" t="s">
        <v>93</v>
      </c>
      <c r="F199" s="196">
        <v>755.49</v>
      </c>
      <c r="H199" s="33"/>
    </row>
    <row r="200" spans="2:8" s="1" customFormat="1" ht="16.899999999999999" customHeight="1">
      <c r="B200" s="33"/>
      <c r="C200" s="195" t="s">
        <v>555</v>
      </c>
      <c r="D200" s="195" t="s">
        <v>556</v>
      </c>
      <c r="E200" s="18" t="s">
        <v>93</v>
      </c>
      <c r="F200" s="196">
        <v>556.07799999999997</v>
      </c>
      <c r="H200" s="33"/>
    </row>
    <row r="201" spans="2:8" s="1" customFormat="1" ht="16.899999999999999" customHeight="1">
      <c r="B201" s="33"/>
      <c r="C201" s="195" t="s">
        <v>567</v>
      </c>
      <c r="D201" s="195" t="s">
        <v>568</v>
      </c>
      <c r="E201" s="18" t="s">
        <v>103</v>
      </c>
      <c r="F201" s="196">
        <v>71.275999999999996</v>
      </c>
      <c r="H201" s="33"/>
    </row>
    <row r="202" spans="2:8" s="1" customFormat="1" ht="16.899999999999999" customHeight="1">
      <c r="B202" s="33"/>
      <c r="C202" s="195" t="s">
        <v>510</v>
      </c>
      <c r="D202" s="195" t="s">
        <v>511</v>
      </c>
      <c r="E202" s="18" t="s">
        <v>107</v>
      </c>
      <c r="F202" s="196">
        <v>22.664999999999999</v>
      </c>
      <c r="H202" s="33"/>
    </row>
    <row r="203" spans="2:8" s="1" customFormat="1" ht="16.899999999999999" customHeight="1">
      <c r="B203" s="33"/>
      <c r="C203" s="191" t="s">
        <v>143</v>
      </c>
      <c r="D203" s="192" t="s">
        <v>144</v>
      </c>
      <c r="E203" s="193" t="s">
        <v>93</v>
      </c>
      <c r="F203" s="194">
        <v>199.41200000000001</v>
      </c>
      <c r="H203" s="33"/>
    </row>
    <row r="204" spans="2:8" s="1" customFormat="1" ht="16.899999999999999" customHeight="1">
      <c r="B204" s="33"/>
      <c r="C204" s="195" t="s">
        <v>143</v>
      </c>
      <c r="D204" s="195" t="s">
        <v>547</v>
      </c>
      <c r="E204" s="18" t="s">
        <v>21</v>
      </c>
      <c r="F204" s="196">
        <v>199.41200000000001</v>
      </c>
      <c r="H204" s="33"/>
    </row>
    <row r="205" spans="2:8" s="1" customFormat="1" ht="16.899999999999999" customHeight="1">
      <c r="B205" s="33"/>
      <c r="C205" s="197" t="s">
        <v>1098</v>
      </c>
      <c r="H205" s="33"/>
    </row>
    <row r="206" spans="2:8" s="1" customFormat="1" ht="16.899999999999999" customHeight="1">
      <c r="B206" s="33"/>
      <c r="C206" s="195" t="s">
        <v>538</v>
      </c>
      <c r="D206" s="195" t="s">
        <v>539</v>
      </c>
      <c r="E206" s="18" t="s">
        <v>93</v>
      </c>
      <c r="F206" s="196">
        <v>755.49</v>
      </c>
      <c r="H206" s="33"/>
    </row>
    <row r="207" spans="2:8" s="1" customFormat="1" ht="16.899999999999999" customHeight="1">
      <c r="B207" s="33"/>
      <c r="C207" s="195" t="s">
        <v>503</v>
      </c>
      <c r="D207" s="195" t="s">
        <v>504</v>
      </c>
      <c r="E207" s="18" t="s">
        <v>93</v>
      </c>
      <c r="F207" s="196">
        <v>556.07799999999997</v>
      </c>
      <c r="H207" s="33"/>
    </row>
    <row r="208" spans="2:8" s="1" customFormat="1" ht="16.899999999999999" customHeight="1">
      <c r="B208" s="33"/>
      <c r="C208" s="195" t="s">
        <v>497</v>
      </c>
      <c r="D208" s="195" t="s">
        <v>498</v>
      </c>
      <c r="E208" s="18" t="s">
        <v>93</v>
      </c>
      <c r="F208" s="196">
        <v>199.41200000000001</v>
      </c>
      <c r="H208" s="33"/>
    </row>
    <row r="209" spans="2:8" s="1" customFormat="1" ht="16.899999999999999" customHeight="1">
      <c r="B209" s="33"/>
      <c r="C209" s="195" t="s">
        <v>555</v>
      </c>
      <c r="D209" s="195" t="s">
        <v>556</v>
      </c>
      <c r="E209" s="18" t="s">
        <v>93</v>
      </c>
      <c r="F209" s="196">
        <v>556.07799999999997</v>
      </c>
      <c r="H209" s="33"/>
    </row>
    <row r="210" spans="2:8" s="1" customFormat="1" ht="16.899999999999999" customHeight="1">
      <c r="B210" s="33"/>
      <c r="C210" s="195" t="s">
        <v>561</v>
      </c>
      <c r="D210" s="195" t="s">
        <v>562</v>
      </c>
      <c r="E210" s="18" t="s">
        <v>93</v>
      </c>
      <c r="F210" s="196">
        <v>199.41200000000001</v>
      </c>
      <c r="H210" s="33"/>
    </row>
    <row r="211" spans="2:8" s="1" customFormat="1" ht="16.899999999999999" customHeight="1">
      <c r="B211" s="33"/>
      <c r="C211" s="191" t="s">
        <v>146</v>
      </c>
      <c r="D211" s="192" t="s">
        <v>147</v>
      </c>
      <c r="E211" s="193" t="s">
        <v>135</v>
      </c>
      <c r="F211" s="194">
        <v>1.6659999999999999</v>
      </c>
      <c r="H211" s="33"/>
    </row>
    <row r="212" spans="2:8" s="1" customFormat="1" ht="16.899999999999999" customHeight="1">
      <c r="B212" s="33"/>
      <c r="C212" s="195" t="s">
        <v>146</v>
      </c>
      <c r="D212" s="195" t="s">
        <v>619</v>
      </c>
      <c r="E212" s="18" t="s">
        <v>21</v>
      </c>
      <c r="F212" s="196">
        <v>1.6659999999999999</v>
      </c>
      <c r="H212" s="33"/>
    </row>
    <row r="213" spans="2:8" s="1" customFormat="1" ht="16.899999999999999" customHeight="1">
      <c r="B213" s="33"/>
      <c r="C213" s="197" t="s">
        <v>1098</v>
      </c>
      <c r="H213" s="33"/>
    </row>
    <row r="214" spans="2:8" s="1" customFormat="1" ht="16.899999999999999" customHeight="1">
      <c r="B214" s="33"/>
      <c r="C214" s="195" t="s">
        <v>615</v>
      </c>
      <c r="D214" s="195" t="s">
        <v>616</v>
      </c>
      <c r="E214" s="18" t="s">
        <v>135</v>
      </c>
      <c r="F214" s="196">
        <v>1.6659999999999999</v>
      </c>
      <c r="H214" s="33"/>
    </row>
    <row r="215" spans="2:8" s="1" customFormat="1" ht="16.899999999999999" customHeight="1">
      <c r="B215" s="33"/>
      <c r="C215" s="195" t="s">
        <v>581</v>
      </c>
      <c r="D215" s="195" t="s">
        <v>582</v>
      </c>
      <c r="E215" s="18" t="s">
        <v>135</v>
      </c>
      <c r="F215" s="196">
        <v>3.746</v>
      </c>
      <c r="H215" s="33"/>
    </row>
    <row r="216" spans="2:8" s="1" customFormat="1" ht="16.899999999999999" customHeight="1">
      <c r="B216" s="33"/>
      <c r="C216" s="191" t="s">
        <v>149</v>
      </c>
      <c r="D216" s="192" t="s">
        <v>150</v>
      </c>
      <c r="E216" s="193" t="s">
        <v>135</v>
      </c>
      <c r="F216" s="194">
        <v>3.746</v>
      </c>
      <c r="H216" s="33"/>
    </row>
    <row r="217" spans="2:8" s="1" customFormat="1" ht="16.899999999999999" customHeight="1">
      <c r="B217" s="33"/>
      <c r="C217" s="195" t="s">
        <v>21</v>
      </c>
      <c r="D217" s="195" t="s">
        <v>158</v>
      </c>
      <c r="E217" s="18" t="s">
        <v>21</v>
      </c>
      <c r="F217" s="196">
        <v>1.6140000000000001</v>
      </c>
      <c r="H217" s="33"/>
    </row>
    <row r="218" spans="2:8" s="1" customFormat="1" ht="16.899999999999999" customHeight="1">
      <c r="B218" s="33"/>
      <c r="C218" s="195" t="s">
        <v>21</v>
      </c>
      <c r="D218" s="195" t="s">
        <v>169</v>
      </c>
      <c r="E218" s="18" t="s">
        <v>21</v>
      </c>
      <c r="F218" s="196">
        <v>0.46600000000000003</v>
      </c>
      <c r="H218" s="33"/>
    </row>
    <row r="219" spans="2:8" s="1" customFormat="1" ht="16.899999999999999" customHeight="1">
      <c r="B219" s="33"/>
      <c r="C219" s="195" t="s">
        <v>21</v>
      </c>
      <c r="D219" s="195" t="s">
        <v>146</v>
      </c>
      <c r="E219" s="18" t="s">
        <v>21</v>
      </c>
      <c r="F219" s="196">
        <v>1.6659999999999999</v>
      </c>
      <c r="H219" s="33"/>
    </row>
    <row r="220" spans="2:8" s="1" customFormat="1" ht="16.899999999999999" customHeight="1">
      <c r="B220" s="33"/>
      <c r="C220" s="195" t="s">
        <v>149</v>
      </c>
      <c r="D220" s="195" t="s">
        <v>255</v>
      </c>
      <c r="E220" s="18" t="s">
        <v>21</v>
      </c>
      <c r="F220" s="196">
        <v>3.746</v>
      </c>
      <c r="H220" s="33"/>
    </row>
    <row r="221" spans="2:8" s="1" customFormat="1" ht="16.899999999999999" customHeight="1">
      <c r="B221" s="33"/>
      <c r="C221" s="197" t="s">
        <v>1098</v>
      </c>
      <c r="H221" s="33"/>
    </row>
    <row r="222" spans="2:8" s="1" customFormat="1" ht="16.899999999999999" customHeight="1">
      <c r="B222" s="33"/>
      <c r="C222" s="195" t="s">
        <v>581</v>
      </c>
      <c r="D222" s="195" t="s">
        <v>582</v>
      </c>
      <c r="E222" s="18" t="s">
        <v>135</v>
      </c>
      <c r="F222" s="196">
        <v>3.746</v>
      </c>
      <c r="H222" s="33"/>
    </row>
    <row r="223" spans="2:8" s="1" customFormat="1" ht="16.899999999999999" customHeight="1">
      <c r="B223" s="33"/>
      <c r="C223" s="195" t="s">
        <v>621</v>
      </c>
      <c r="D223" s="195" t="s">
        <v>622</v>
      </c>
      <c r="E223" s="18" t="s">
        <v>135</v>
      </c>
      <c r="F223" s="196">
        <v>3.746</v>
      </c>
      <c r="H223" s="33"/>
    </row>
    <row r="224" spans="2:8" s="1" customFormat="1" ht="16.899999999999999" customHeight="1">
      <c r="B224" s="33"/>
      <c r="C224" s="191" t="s">
        <v>152</v>
      </c>
      <c r="D224" s="192" t="s">
        <v>153</v>
      </c>
      <c r="E224" s="193" t="s">
        <v>135</v>
      </c>
      <c r="F224" s="194">
        <v>4.6539999999999999</v>
      </c>
      <c r="H224" s="33"/>
    </row>
    <row r="225" spans="2:8" s="1" customFormat="1" ht="16.899999999999999" customHeight="1">
      <c r="B225" s="33"/>
      <c r="C225" s="195" t="s">
        <v>21</v>
      </c>
      <c r="D225" s="195" t="s">
        <v>373</v>
      </c>
      <c r="E225" s="18" t="s">
        <v>21</v>
      </c>
      <c r="F225" s="196">
        <v>0</v>
      </c>
      <c r="H225" s="33"/>
    </row>
    <row r="226" spans="2:8" s="1" customFormat="1" ht="16.899999999999999" customHeight="1">
      <c r="B226" s="33"/>
      <c r="C226" s="195" t="s">
        <v>21</v>
      </c>
      <c r="D226" s="195" t="s">
        <v>374</v>
      </c>
      <c r="E226" s="18" t="s">
        <v>21</v>
      </c>
      <c r="F226" s="196">
        <v>0</v>
      </c>
      <c r="H226" s="33"/>
    </row>
    <row r="227" spans="2:8" s="1" customFormat="1" ht="16.899999999999999" customHeight="1">
      <c r="B227" s="33"/>
      <c r="C227" s="195" t="s">
        <v>21</v>
      </c>
      <c r="D227" s="195" t="s">
        <v>386</v>
      </c>
      <c r="E227" s="18" t="s">
        <v>21</v>
      </c>
      <c r="F227" s="196">
        <v>3.0939999999999999</v>
      </c>
      <c r="H227" s="33"/>
    </row>
    <row r="228" spans="2:8" s="1" customFormat="1" ht="16.899999999999999" customHeight="1">
      <c r="B228" s="33"/>
      <c r="C228" s="195" t="s">
        <v>21</v>
      </c>
      <c r="D228" s="195" t="s">
        <v>387</v>
      </c>
      <c r="E228" s="18" t="s">
        <v>21</v>
      </c>
      <c r="F228" s="196">
        <v>0</v>
      </c>
      <c r="H228" s="33"/>
    </row>
    <row r="229" spans="2:8" s="1" customFormat="1" ht="16.899999999999999" customHeight="1">
      <c r="B229" s="33"/>
      <c r="C229" s="195" t="s">
        <v>21</v>
      </c>
      <c r="D229" s="195" t="s">
        <v>388</v>
      </c>
      <c r="E229" s="18" t="s">
        <v>21</v>
      </c>
      <c r="F229" s="196">
        <v>1.2749999999999999</v>
      </c>
      <c r="H229" s="33"/>
    </row>
    <row r="230" spans="2:8" s="1" customFormat="1" ht="16.899999999999999" customHeight="1">
      <c r="B230" s="33"/>
      <c r="C230" s="195" t="s">
        <v>21</v>
      </c>
      <c r="D230" s="195" t="s">
        <v>297</v>
      </c>
      <c r="E230" s="18" t="s">
        <v>21</v>
      </c>
      <c r="F230" s="196">
        <v>0</v>
      </c>
      <c r="H230" s="33"/>
    </row>
    <row r="231" spans="2:8" s="1" customFormat="1" ht="16.899999999999999" customHeight="1">
      <c r="B231" s="33"/>
      <c r="C231" s="195" t="s">
        <v>21</v>
      </c>
      <c r="D231" s="195" t="s">
        <v>376</v>
      </c>
      <c r="E231" s="18" t="s">
        <v>21</v>
      </c>
      <c r="F231" s="196">
        <v>0</v>
      </c>
      <c r="H231" s="33"/>
    </row>
    <row r="232" spans="2:8" s="1" customFormat="1" ht="16.899999999999999" customHeight="1">
      <c r="B232" s="33"/>
      <c r="C232" s="195" t="s">
        <v>21</v>
      </c>
      <c r="D232" s="195" t="s">
        <v>389</v>
      </c>
      <c r="E232" s="18" t="s">
        <v>21</v>
      </c>
      <c r="F232" s="196">
        <v>0.17899999999999999</v>
      </c>
      <c r="H232" s="33"/>
    </row>
    <row r="233" spans="2:8" s="1" customFormat="1" ht="16.899999999999999" customHeight="1">
      <c r="B233" s="33"/>
      <c r="C233" s="195" t="s">
        <v>21</v>
      </c>
      <c r="D233" s="195" t="s">
        <v>390</v>
      </c>
      <c r="E233" s="18" t="s">
        <v>21</v>
      </c>
      <c r="F233" s="196">
        <v>0</v>
      </c>
      <c r="H233" s="33"/>
    </row>
    <row r="234" spans="2:8" s="1" customFormat="1" ht="16.899999999999999" customHeight="1">
      <c r="B234" s="33"/>
      <c r="C234" s="195" t="s">
        <v>21</v>
      </c>
      <c r="D234" s="195" t="s">
        <v>391</v>
      </c>
      <c r="E234" s="18" t="s">
        <v>21</v>
      </c>
      <c r="F234" s="196">
        <v>0.106</v>
      </c>
      <c r="H234" s="33"/>
    </row>
    <row r="235" spans="2:8" s="1" customFormat="1" ht="16.899999999999999" customHeight="1">
      <c r="B235" s="33"/>
      <c r="C235" s="195" t="s">
        <v>152</v>
      </c>
      <c r="D235" s="195" t="s">
        <v>255</v>
      </c>
      <c r="E235" s="18" t="s">
        <v>21</v>
      </c>
      <c r="F235" s="196">
        <v>4.6539999999999999</v>
      </c>
      <c r="H235" s="33"/>
    </row>
    <row r="236" spans="2:8" s="1" customFormat="1" ht="16.899999999999999" customHeight="1">
      <c r="B236" s="33"/>
      <c r="C236" s="197" t="s">
        <v>1098</v>
      </c>
      <c r="H236" s="33"/>
    </row>
    <row r="237" spans="2:8" s="1" customFormat="1" ht="16.899999999999999" customHeight="1">
      <c r="B237" s="33"/>
      <c r="C237" s="195" t="s">
        <v>382</v>
      </c>
      <c r="D237" s="195" t="s">
        <v>383</v>
      </c>
      <c r="E237" s="18" t="s">
        <v>135</v>
      </c>
      <c r="F237" s="196">
        <v>4.6539999999999999</v>
      </c>
      <c r="H237" s="33"/>
    </row>
    <row r="238" spans="2:8" s="1" customFormat="1" ht="16.899999999999999" customHeight="1">
      <c r="B238" s="33"/>
      <c r="C238" s="195" t="s">
        <v>356</v>
      </c>
      <c r="D238" s="195" t="s">
        <v>357</v>
      </c>
      <c r="E238" s="18" t="s">
        <v>135</v>
      </c>
      <c r="F238" s="196">
        <v>9.0259999999999998</v>
      </c>
      <c r="H238" s="33"/>
    </row>
    <row r="239" spans="2:8" s="1" customFormat="1" ht="16.899999999999999" customHeight="1">
      <c r="B239" s="33"/>
      <c r="C239" s="195" t="s">
        <v>363</v>
      </c>
      <c r="D239" s="195" t="s">
        <v>364</v>
      </c>
      <c r="E239" s="18" t="s">
        <v>135</v>
      </c>
      <c r="F239" s="196">
        <v>9.0259999999999998</v>
      </c>
      <c r="H239" s="33"/>
    </row>
    <row r="240" spans="2:8" s="1" customFormat="1" ht="16.899999999999999" customHeight="1">
      <c r="B240" s="33"/>
      <c r="C240" s="195" t="s">
        <v>393</v>
      </c>
      <c r="D240" s="195" t="s">
        <v>394</v>
      </c>
      <c r="E240" s="18" t="s">
        <v>135</v>
      </c>
      <c r="F240" s="196">
        <v>9.0259999999999998</v>
      </c>
      <c r="H240" s="33"/>
    </row>
    <row r="241" spans="2:8" s="1" customFormat="1" ht="16.899999999999999" customHeight="1">
      <c r="B241" s="33"/>
      <c r="C241" s="195" t="s">
        <v>615</v>
      </c>
      <c r="D241" s="195" t="s">
        <v>616</v>
      </c>
      <c r="E241" s="18" t="s">
        <v>135</v>
      </c>
      <c r="F241" s="196">
        <v>1.6659999999999999</v>
      </c>
      <c r="H241" s="33"/>
    </row>
    <row r="242" spans="2:8" s="1" customFormat="1" ht="16.899999999999999" customHeight="1">
      <c r="B242" s="33"/>
      <c r="C242" s="191" t="s">
        <v>155</v>
      </c>
      <c r="D242" s="192" t="s">
        <v>156</v>
      </c>
      <c r="E242" s="193" t="s">
        <v>135</v>
      </c>
      <c r="F242" s="194">
        <v>4.3719999999999999</v>
      </c>
      <c r="H242" s="33"/>
    </row>
    <row r="243" spans="2:8" s="1" customFormat="1" ht="16.899999999999999" customHeight="1">
      <c r="B243" s="33"/>
      <c r="C243" s="195" t="s">
        <v>21</v>
      </c>
      <c r="D243" s="195" t="s">
        <v>373</v>
      </c>
      <c r="E243" s="18" t="s">
        <v>21</v>
      </c>
      <c r="F243" s="196">
        <v>0</v>
      </c>
      <c r="H243" s="33"/>
    </row>
    <row r="244" spans="2:8" s="1" customFormat="1" ht="16.899999999999999" customHeight="1">
      <c r="B244" s="33"/>
      <c r="C244" s="195" t="s">
        <v>21</v>
      </c>
      <c r="D244" s="195" t="s">
        <v>374</v>
      </c>
      <c r="E244" s="18" t="s">
        <v>21</v>
      </c>
      <c r="F244" s="196">
        <v>0</v>
      </c>
      <c r="H244" s="33"/>
    </row>
    <row r="245" spans="2:8" s="1" customFormat="1" ht="16.899999999999999" customHeight="1">
      <c r="B245" s="33"/>
      <c r="C245" s="195" t="s">
        <v>21</v>
      </c>
      <c r="D245" s="195" t="s">
        <v>375</v>
      </c>
      <c r="E245" s="18" t="s">
        <v>21</v>
      </c>
      <c r="F245" s="196">
        <v>1.8029999999999999</v>
      </c>
      <c r="H245" s="33"/>
    </row>
    <row r="246" spans="2:8" s="1" customFormat="1" ht="16.899999999999999" customHeight="1">
      <c r="B246" s="33"/>
      <c r="C246" s="195" t="s">
        <v>21</v>
      </c>
      <c r="D246" s="195" t="s">
        <v>297</v>
      </c>
      <c r="E246" s="18" t="s">
        <v>21</v>
      </c>
      <c r="F246" s="196">
        <v>0</v>
      </c>
      <c r="H246" s="33"/>
    </row>
    <row r="247" spans="2:8" s="1" customFormat="1" ht="16.899999999999999" customHeight="1">
      <c r="B247" s="33"/>
      <c r="C247" s="195" t="s">
        <v>21</v>
      </c>
      <c r="D247" s="195" t="s">
        <v>376</v>
      </c>
      <c r="E247" s="18" t="s">
        <v>21</v>
      </c>
      <c r="F247" s="196">
        <v>0</v>
      </c>
      <c r="H247" s="33"/>
    </row>
    <row r="248" spans="2:8" s="1" customFormat="1" ht="16.899999999999999" customHeight="1">
      <c r="B248" s="33"/>
      <c r="C248" s="195" t="s">
        <v>21</v>
      </c>
      <c r="D248" s="195" t="s">
        <v>377</v>
      </c>
      <c r="E248" s="18" t="s">
        <v>21</v>
      </c>
      <c r="F248" s="196">
        <v>0.748</v>
      </c>
      <c r="H248" s="33"/>
    </row>
    <row r="249" spans="2:8" s="1" customFormat="1" ht="16.899999999999999" customHeight="1">
      <c r="B249" s="33"/>
      <c r="C249" s="195" t="s">
        <v>21</v>
      </c>
      <c r="D249" s="195" t="s">
        <v>378</v>
      </c>
      <c r="E249" s="18" t="s">
        <v>21</v>
      </c>
      <c r="F249" s="196">
        <v>0</v>
      </c>
      <c r="H249" s="33"/>
    </row>
    <row r="250" spans="2:8" s="1" customFormat="1" ht="16.899999999999999" customHeight="1">
      <c r="B250" s="33"/>
      <c r="C250" s="195" t="s">
        <v>21</v>
      </c>
      <c r="D250" s="195" t="s">
        <v>379</v>
      </c>
      <c r="E250" s="18" t="s">
        <v>21</v>
      </c>
      <c r="F250" s="196">
        <v>1.3009999999999999</v>
      </c>
      <c r="H250" s="33"/>
    </row>
    <row r="251" spans="2:8" s="1" customFormat="1" ht="16.899999999999999" customHeight="1">
      <c r="B251" s="33"/>
      <c r="C251" s="195" t="s">
        <v>21</v>
      </c>
      <c r="D251" s="195" t="s">
        <v>380</v>
      </c>
      <c r="E251" s="18" t="s">
        <v>21</v>
      </c>
      <c r="F251" s="196">
        <v>0</v>
      </c>
      <c r="H251" s="33"/>
    </row>
    <row r="252" spans="2:8" s="1" customFormat="1" ht="16.899999999999999" customHeight="1">
      <c r="B252" s="33"/>
      <c r="C252" s="195" t="s">
        <v>21</v>
      </c>
      <c r="D252" s="195" t="s">
        <v>381</v>
      </c>
      <c r="E252" s="18" t="s">
        <v>21</v>
      </c>
      <c r="F252" s="196">
        <v>0.52</v>
      </c>
      <c r="H252" s="33"/>
    </row>
    <row r="253" spans="2:8" s="1" customFormat="1" ht="16.899999999999999" customHeight="1">
      <c r="B253" s="33"/>
      <c r="C253" s="195" t="s">
        <v>21</v>
      </c>
      <c r="D253" s="195" t="s">
        <v>21</v>
      </c>
      <c r="E253" s="18" t="s">
        <v>21</v>
      </c>
      <c r="F253" s="196">
        <v>0</v>
      </c>
      <c r="H253" s="33"/>
    </row>
    <row r="254" spans="2:8" s="1" customFormat="1" ht="16.899999999999999" customHeight="1">
      <c r="B254" s="33"/>
      <c r="C254" s="195" t="s">
        <v>155</v>
      </c>
      <c r="D254" s="195" t="s">
        <v>255</v>
      </c>
      <c r="E254" s="18" t="s">
        <v>21</v>
      </c>
      <c r="F254" s="196">
        <v>4.3719999999999999</v>
      </c>
      <c r="H254" s="33"/>
    </row>
    <row r="255" spans="2:8" s="1" customFormat="1" ht="16.899999999999999" customHeight="1">
      <c r="B255" s="33"/>
      <c r="C255" s="197" t="s">
        <v>1098</v>
      </c>
      <c r="H255" s="33"/>
    </row>
    <row r="256" spans="2:8" s="1" customFormat="1" ht="16.899999999999999" customHeight="1">
      <c r="B256" s="33"/>
      <c r="C256" s="195" t="s">
        <v>369</v>
      </c>
      <c r="D256" s="195" t="s">
        <v>370</v>
      </c>
      <c r="E256" s="18" t="s">
        <v>135</v>
      </c>
      <c r="F256" s="196">
        <v>4.3719999999999999</v>
      </c>
      <c r="H256" s="33"/>
    </row>
    <row r="257" spans="2:8" s="1" customFormat="1" ht="16.899999999999999" customHeight="1">
      <c r="B257" s="33"/>
      <c r="C257" s="195" t="s">
        <v>356</v>
      </c>
      <c r="D257" s="195" t="s">
        <v>357</v>
      </c>
      <c r="E257" s="18" t="s">
        <v>135</v>
      </c>
      <c r="F257" s="196">
        <v>9.0259999999999998</v>
      </c>
      <c r="H257" s="33"/>
    </row>
    <row r="258" spans="2:8" s="1" customFormat="1" ht="16.899999999999999" customHeight="1">
      <c r="B258" s="33"/>
      <c r="C258" s="195" t="s">
        <v>363</v>
      </c>
      <c r="D258" s="195" t="s">
        <v>364</v>
      </c>
      <c r="E258" s="18" t="s">
        <v>135</v>
      </c>
      <c r="F258" s="196">
        <v>9.0259999999999998</v>
      </c>
      <c r="H258" s="33"/>
    </row>
    <row r="259" spans="2:8" s="1" customFormat="1" ht="16.899999999999999" customHeight="1">
      <c r="B259" s="33"/>
      <c r="C259" s="195" t="s">
        <v>393</v>
      </c>
      <c r="D259" s="195" t="s">
        <v>394</v>
      </c>
      <c r="E259" s="18" t="s">
        <v>135</v>
      </c>
      <c r="F259" s="196">
        <v>9.0259999999999998</v>
      </c>
      <c r="H259" s="33"/>
    </row>
    <row r="260" spans="2:8" s="1" customFormat="1" ht="16.899999999999999" customHeight="1">
      <c r="B260" s="33"/>
      <c r="C260" s="195" t="s">
        <v>615</v>
      </c>
      <c r="D260" s="195" t="s">
        <v>616</v>
      </c>
      <c r="E260" s="18" t="s">
        <v>135</v>
      </c>
      <c r="F260" s="196">
        <v>1.6659999999999999</v>
      </c>
      <c r="H260" s="33"/>
    </row>
    <row r="261" spans="2:8" s="1" customFormat="1" ht="16.899999999999999" customHeight="1">
      <c r="B261" s="33"/>
      <c r="C261" s="191" t="s">
        <v>158</v>
      </c>
      <c r="D261" s="192" t="s">
        <v>159</v>
      </c>
      <c r="E261" s="193" t="s">
        <v>135</v>
      </c>
      <c r="F261" s="194">
        <v>1.6140000000000001</v>
      </c>
      <c r="H261" s="33"/>
    </row>
    <row r="262" spans="2:8" s="1" customFormat="1" ht="16.899999999999999" customHeight="1">
      <c r="B262" s="33"/>
      <c r="C262" s="195" t="s">
        <v>21</v>
      </c>
      <c r="D262" s="195" t="s">
        <v>297</v>
      </c>
      <c r="E262" s="18" t="s">
        <v>21</v>
      </c>
      <c r="F262" s="196">
        <v>0</v>
      </c>
      <c r="H262" s="33"/>
    </row>
    <row r="263" spans="2:8" s="1" customFormat="1" ht="16.899999999999999" customHeight="1">
      <c r="B263" s="33"/>
      <c r="C263" s="195" t="s">
        <v>21</v>
      </c>
      <c r="D263" s="195" t="s">
        <v>591</v>
      </c>
      <c r="E263" s="18" t="s">
        <v>21</v>
      </c>
      <c r="F263" s="196">
        <v>0</v>
      </c>
      <c r="H263" s="33"/>
    </row>
    <row r="264" spans="2:8" s="1" customFormat="1" ht="16.899999999999999" customHeight="1">
      <c r="B264" s="33"/>
      <c r="C264" s="195" t="s">
        <v>21</v>
      </c>
      <c r="D264" s="195" t="s">
        <v>592</v>
      </c>
      <c r="E264" s="18" t="s">
        <v>21</v>
      </c>
      <c r="F264" s="196">
        <v>1.254</v>
      </c>
      <c r="H264" s="33"/>
    </row>
    <row r="265" spans="2:8" s="1" customFormat="1" ht="16.899999999999999" customHeight="1">
      <c r="B265" s="33"/>
      <c r="C265" s="195" t="s">
        <v>21</v>
      </c>
      <c r="D265" s="195" t="s">
        <v>593</v>
      </c>
      <c r="E265" s="18" t="s">
        <v>21</v>
      </c>
      <c r="F265" s="196">
        <v>0.36</v>
      </c>
      <c r="H265" s="33"/>
    </row>
    <row r="266" spans="2:8" s="1" customFormat="1" ht="16.899999999999999" customHeight="1">
      <c r="B266" s="33"/>
      <c r="C266" s="195" t="s">
        <v>158</v>
      </c>
      <c r="D266" s="195" t="s">
        <v>255</v>
      </c>
      <c r="E266" s="18" t="s">
        <v>21</v>
      </c>
      <c r="F266" s="196">
        <v>1.6140000000000001</v>
      </c>
      <c r="H266" s="33"/>
    </row>
    <row r="267" spans="2:8" s="1" customFormat="1" ht="16.899999999999999" customHeight="1">
      <c r="B267" s="33"/>
      <c r="C267" s="197" t="s">
        <v>1098</v>
      </c>
      <c r="H267" s="33"/>
    </row>
    <row r="268" spans="2:8" s="1" customFormat="1" ht="16.899999999999999" customHeight="1">
      <c r="B268" s="33"/>
      <c r="C268" s="195" t="s">
        <v>587</v>
      </c>
      <c r="D268" s="195" t="s">
        <v>588</v>
      </c>
      <c r="E268" s="18" t="s">
        <v>135</v>
      </c>
      <c r="F268" s="196">
        <v>1.6140000000000001</v>
      </c>
      <c r="H268" s="33"/>
    </row>
    <row r="269" spans="2:8" s="1" customFormat="1" ht="16.899999999999999" customHeight="1">
      <c r="B269" s="33"/>
      <c r="C269" s="195" t="s">
        <v>581</v>
      </c>
      <c r="D269" s="195" t="s">
        <v>582</v>
      </c>
      <c r="E269" s="18" t="s">
        <v>135</v>
      </c>
      <c r="F269" s="196">
        <v>3.746</v>
      </c>
      <c r="H269" s="33"/>
    </row>
    <row r="270" spans="2:8" s="1" customFormat="1" ht="16.899999999999999" customHeight="1">
      <c r="B270" s="33"/>
      <c r="C270" s="195" t="s">
        <v>615</v>
      </c>
      <c r="D270" s="195" t="s">
        <v>616</v>
      </c>
      <c r="E270" s="18" t="s">
        <v>135</v>
      </c>
      <c r="F270" s="196">
        <v>1.6659999999999999</v>
      </c>
      <c r="H270" s="33"/>
    </row>
    <row r="271" spans="2:8" s="1" customFormat="1" ht="16.899999999999999" customHeight="1">
      <c r="B271" s="33"/>
      <c r="C271" s="191" t="s">
        <v>161</v>
      </c>
      <c r="D271" s="192" t="s">
        <v>161</v>
      </c>
      <c r="E271" s="193" t="s">
        <v>93</v>
      </c>
      <c r="F271" s="194">
        <v>3190.723</v>
      </c>
      <c r="H271" s="33"/>
    </row>
    <row r="272" spans="2:8" s="1" customFormat="1" ht="16.899999999999999" customHeight="1">
      <c r="B272" s="33"/>
      <c r="C272" s="195" t="s">
        <v>21</v>
      </c>
      <c r="D272" s="195" t="s">
        <v>251</v>
      </c>
      <c r="E272" s="18" t="s">
        <v>21</v>
      </c>
      <c r="F272" s="196">
        <v>0</v>
      </c>
      <c r="H272" s="33"/>
    </row>
    <row r="273" spans="2:8" s="1" customFormat="1" ht="16.899999999999999" customHeight="1">
      <c r="B273" s="33"/>
      <c r="C273" s="195" t="s">
        <v>21</v>
      </c>
      <c r="D273" s="195" t="s">
        <v>252</v>
      </c>
      <c r="E273" s="18" t="s">
        <v>21</v>
      </c>
      <c r="F273" s="196">
        <v>2481.27</v>
      </c>
      <c r="H273" s="33"/>
    </row>
    <row r="274" spans="2:8" s="1" customFormat="1" ht="16.899999999999999" customHeight="1">
      <c r="B274" s="33"/>
      <c r="C274" s="195" t="s">
        <v>21</v>
      </c>
      <c r="D274" s="195" t="s">
        <v>253</v>
      </c>
      <c r="E274" s="18" t="s">
        <v>21</v>
      </c>
      <c r="F274" s="196">
        <v>408.11200000000002</v>
      </c>
      <c r="H274" s="33"/>
    </row>
    <row r="275" spans="2:8" s="1" customFormat="1" ht="16.899999999999999" customHeight="1">
      <c r="B275" s="33"/>
      <c r="C275" s="195" t="s">
        <v>21</v>
      </c>
      <c r="D275" s="195" t="s">
        <v>254</v>
      </c>
      <c r="E275" s="18" t="s">
        <v>21</v>
      </c>
      <c r="F275" s="196">
        <v>301.34100000000001</v>
      </c>
      <c r="H275" s="33"/>
    </row>
    <row r="276" spans="2:8" s="1" customFormat="1" ht="16.899999999999999" customHeight="1">
      <c r="B276" s="33"/>
      <c r="C276" s="195" t="s">
        <v>161</v>
      </c>
      <c r="D276" s="195" t="s">
        <v>255</v>
      </c>
      <c r="E276" s="18" t="s">
        <v>21</v>
      </c>
      <c r="F276" s="196">
        <v>3190.723</v>
      </c>
      <c r="H276" s="33"/>
    </row>
    <row r="277" spans="2:8" s="1" customFormat="1" ht="16.899999999999999" customHeight="1">
      <c r="B277" s="33"/>
      <c r="C277" s="197" t="s">
        <v>1098</v>
      </c>
      <c r="H277" s="33"/>
    </row>
    <row r="278" spans="2:8" s="1" customFormat="1" ht="16.899999999999999" customHeight="1">
      <c r="B278" s="33"/>
      <c r="C278" s="195" t="s">
        <v>246</v>
      </c>
      <c r="D278" s="195" t="s">
        <v>247</v>
      </c>
      <c r="E278" s="18" t="s">
        <v>93</v>
      </c>
      <c r="F278" s="196">
        <v>3190.723</v>
      </c>
      <c r="H278" s="33"/>
    </row>
    <row r="279" spans="2:8" s="1" customFormat="1" ht="16.899999999999999" customHeight="1">
      <c r="B279" s="33"/>
      <c r="C279" s="195" t="s">
        <v>409</v>
      </c>
      <c r="D279" s="195" t="s">
        <v>410</v>
      </c>
      <c r="E279" s="18" t="s">
        <v>103</v>
      </c>
      <c r="F279" s="196">
        <v>6053.9449999999997</v>
      </c>
      <c r="H279" s="33"/>
    </row>
    <row r="280" spans="2:8" s="1" customFormat="1" ht="16.899999999999999" customHeight="1">
      <c r="B280" s="33"/>
      <c r="C280" s="191" t="s">
        <v>163</v>
      </c>
      <c r="D280" s="192" t="s">
        <v>164</v>
      </c>
      <c r="E280" s="193" t="s">
        <v>93</v>
      </c>
      <c r="F280" s="194">
        <v>331.17599999999999</v>
      </c>
      <c r="H280" s="33"/>
    </row>
    <row r="281" spans="2:8" s="1" customFormat="1" ht="16.899999999999999" customHeight="1">
      <c r="B281" s="33"/>
      <c r="C281" s="195" t="s">
        <v>21</v>
      </c>
      <c r="D281" s="195" t="s">
        <v>319</v>
      </c>
      <c r="E281" s="18" t="s">
        <v>21</v>
      </c>
      <c r="F281" s="196">
        <v>0</v>
      </c>
      <c r="H281" s="33"/>
    </row>
    <row r="282" spans="2:8" s="1" customFormat="1" ht="16.899999999999999" customHeight="1">
      <c r="B282" s="33"/>
      <c r="C282" s="195" t="s">
        <v>21</v>
      </c>
      <c r="D282" s="195" t="s">
        <v>320</v>
      </c>
      <c r="E282" s="18" t="s">
        <v>21</v>
      </c>
      <c r="F282" s="196">
        <v>0</v>
      </c>
      <c r="H282" s="33"/>
    </row>
    <row r="283" spans="2:8" s="1" customFormat="1" ht="16.899999999999999" customHeight="1">
      <c r="B283" s="33"/>
      <c r="C283" s="195" t="s">
        <v>21</v>
      </c>
      <c r="D283" s="195" t="s">
        <v>321</v>
      </c>
      <c r="E283" s="18" t="s">
        <v>21</v>
      </c>
      <c r="F283" s="196">
        <v>130.464</v>
      </c>
      <c r="H283" s="33"/>
    </row>
    <row r="284" spans="2:8" s="1" customFormat="1" ht="16.899999999999999" customHeight="1">
      <c r="B284" s="33"/>
      <c r="C284" s="195" t="s">
        <v>21</v>
      </c>
      <c r="D284" s="195" t="s">
        <v>297</v>
      </c>
      <c r="E284" s="18" t="s">
        <v>21</v>
      </c>
      <c r="F284" s="196">
        <v>0</v>
      </c>
      <c r="H284" s="33"/>
    </row>
    <row r="285" spans="2:8" s="1" customFormat="1" ht="16.899999999999999" customHeight="1">
      <c r="B285" s="33"/>
      <c r="C285" s="195" t="s">
        <v>21</v>
      </c>
      <c r="D285" s="195" t="s">
        <v>320</v>
      </c>
      <c r="E285" s="18" t="s">
        <v>21</v>
      </c>
      <c r="F285" s="196">
        <v>0</v>
      </c>
      <c r="H285" s="33"/>
    </row>
    <row r="286" spans="2:8" s="1" customFormat="1" ht="16.899999999999999" customHeight="1">
      <c r="B286" s="33"/>
      <c r="C286" s="195" t="s">
        <v>21</v>
      </c>
      <c r="D286" s="195" t="s">
        <v>322</v>
      </c>
      <c r="E286" s="18" t="s">
        <v>21</v>
      </c>
      <c r="F286" s="196">
        <v>14.496</v>
      </c>
      <c r="H286" s="33"/>
    </row>
    <row r="287" spans="2:8" s="1" customFormat="1" ht="16.899999999999999" customHeight="1">
      <c r="B287" s="33"/>
      <c r="C287" s="195" t="s">
        <v>21</v>
      </c>
      <c r="D287" s="195" t="s">
        <v>323</v>
      </c>
      <c r="E287" s="18" t="s">
        <v>21</v>
      </c>
      <c r="F287" s="196">
        <v>32.616</v>
      </c>
      <c r="H287" s="33"/>
    </row>
    <row r="288" spans="2:8" s="1" customFormat="1" ht="16.899999999999999" customHeight="1">
      <c r="B288" s="33"/>
      <c r="C288" s="195" t="s">
        <v>21</v>
      </c>
      <c r="D288" s="195" t="s">
        <v>324</v>
      </c>
      <c r="E288" s="18" t="s">
        <v>21</v>
      </c>
      <c r="F288" s="196">
        <v>153.6</v>
      </c>
      <c r="H288" s="33"/>
    </row>
    <row r="289" spans="2:8" s="1" customFormat="1" ht="16.899999999999999" customHeight="1">
      <c r="B289" s="33"/>
      <c r="C289" s="195" t="s">
        <v>163</v>
      </c>
      <c r="D289" s="195" t="s">
        <v>325</v>
      </c>
      <c r="E289" s="18" t="s">
        <v>21</v>
      </c>
      <c r="F289" s="196">
        <v>331.17599999999999</v>
      </c>
      <c r="H289" s="33"/>
    </row>
    <row r="290" spans="2:8" s="1" customFormat="1" ht="16.899999999999999" customHeight="1">
      <c r="B290" s="33"/>
      <c r="C290" s="197" t="s">
        <v>1098</v>
      </c>
      <c r="H290" s="33"/>
    </row>
    <row r="291" spans="2:8" s="1" customFormat="1" ht="16.899999999999999" customHeight="1">
      <c r="B291" s="33"/>
      <c r="C291" s="195" t="s">
        <v>314</v>
      </c>
      <c r="D291" s="195" t="s">
        <v>315</v>
      </c>
      <c r="E291" s="18" t="s">
        <v>93</v>
      </c>
      <c r="F291" s="196">
        <v>1706.396</v>
      </c>
      <c r="H291" s="33"/>
    </row>
    <row r="292" spans="2:8" s="1" customFormat="1" ht="16.899999999999999" customHeight="1">
      <c r="B292" s="33"/>
      <c r="C292" s="195" t="s">
        <v>350</v>
      </c>
      <c r="D292" s="195" t="s">
        <v>351</v>
      </c>
      <c r="E292" s="18" t="s">
        <v>135</v>
      </c>
      <c r="F292" s="196">
        <v>40.9</v>
      </c>
      <c r="H292" s="33"/>
    </row>
    <row r="293" spans="2:8" s="1" customFormat="1" ht="16.899999999999999" customHeight="1">
      <c r="B293" s="33"/>
      <c r="C293" s="191" t="s">
        <v>166</v>
      </c>
      <c r="D293" s="192" t="s">
        <v>167</v>
      </c>
      <c r="E293" s="193" t="s">
        <v>93</v>
      </c>
      <c r="F293" s="194">
        <v>1375.22</v>
      </c>
      <c r="H293" s="33"/>
    </row>
    <row r="294" spans="2:8" s="1" customFormat="1" ht="16.899999999999999" customHeight="1">
      <c r="B294" s="33"/>
      <c r="C294" s="195" t="s">
        <v>21</v>
      </c>
      <c r="D294" s="195" t="s">
        <v>326</v>
      </c>
      <c r="E294" s="18" t="s">
        <v>21</v>
      </c>
      <c r="F294" s="196">
        <v>0</v>
      </c>
      <c r="H294" s="33"/>
    </row>
    <row r="295" spans="2:8" s="1" customFormat="1" ht="16.899999999999999" customHeight="1">
      <c r="B295" s="33"/>
      <c r="C295" s="195" t="s">
        <v>21</v>
      </c>
      <c r="D295" s="195" t="s">
        <v>327</v>
      </c>
      <c r="E295" s="18" t="s">
        <v>21</v>
      </c>
      <c r="F295" s="196">
        <v>249.66</v>
      </c>
      <c r="H295" s="33"/>
    </row>
    <row r="296" spans="2:8" s="1" customFormat="1" ht="16.899999999999999" customHeight="1">
      <c r="B296" s="33"/>
      <c r="C296" s="195" t="s">
        <v>21</v>
      </c>
      <c r="D296" s="195" t="s">
        <v>328</v>
      </c>
      <c r="E296" s="18" t="s">
        <v>21</v>
      </c>
      <c r="F296" s="196">
        <v>1003.16</v>
      </c>
      <c r="H296" s="33"/>
    </row>
    <row r="297" spans="2:8" s="1" customFormat="1" ht="16.899999999999999" customHeight="1">
      <c r="B297" s="33"/>
      <c r="C297" s="195" t="s">
        <v>21</v>
      </c>
      <c r="D297" s="195" t="s">
        <v>297</v>
      </c>
      <c r="E297" s="18" t="s">
        <v>21</v>
      </c>
      <c r="F297" s="196">
        <v>0</v>
      </c>
      <c r="H297" s="33"/>
    </row>
    <row r="298" spans="2:8" s="1" customFormat="1" ht="16.899999999999999" customHeight="1">
      <c r="B298" s="33"/>
      <c r="C298" s="195" t="s">
        <v>21</v>
      </c>
      <c r="D298" s="195" t="s">
        <v>329</v>
      </c>
      <c r="E298" s="18" t="s">
        <v>21</v>
      </c>
      <c r="F298" s="196">
        <v>122.4</v>
      </c>
      <c r="H298" s="33"/>
    </row>
    <row r="299" spans="2:8" s="1" customFormat="1" ht="16.899999999999999" customHeight="1">
      <c r="B299" s="33"/>
      <c r="C299" s="195" t="s">
        <v>166</v>
      </c>
      <c r="D299" s="195" t="s">
        <v>325</v>
      </c>
      <c r="E299" s="18" t="s">
        <v>21</v>
      </c>
      <c r="F299" s="196">
        <v>1375.22</v>
      </c>
      <c r="H299" s="33"/>
    </row>
    <row r="300" spans="2:8" s="1" customFormat="1" ht="16.899999999999999" customHeight="1">
      <c r="B300" s="33"/>
      <c r="C300" s="197" t="s">
        <v>1098</v>
      </c>
      <c r="H300" s="33"/>
    </row>
    <row r="301" spans="2:8" s="1" customFormat="1" ht="16.899999999999999" customHeight="1">
      <c r="B301" s="33"/>
      <c r="C301" s="195" t="s">
        <v>314</v>
      </c>
      <c r="D301" s="195" t="s">
        <v>315</v>
      </c>
      <c r="E301" s="18" t="s">
        <v>93</v>
      </c>
      <c r="F301" s="196">
        <v>1706.396</v>
      </c>
      <c r="H301" s="33"/>
    </row>
    <row r="302" spans="2:8" s="1" customFormat="1" ht="16.899999999999999" customHeight="1">
      <c r="B302" s="33"/>
      <c r="C302" s="195" t="s">
        <v>345</v>
      </c>
      <c r="D302" s="195" t="s">
        <v>346</v>
      </c>
      <c r="E302" s="18" t="s">
        <v>135</v>
      </c>
      <c r="F302" s="196">
        <v>169.84</v>
      </c>
      <c r="H302" s="33"/>
    </row>
    <row r="303" spans="2:8" s="1" customFormat="1" ht="16.899999999999999" customHeight="1">
      <c r="B303" s="33"/>
      <c r="C303" s="191" t="s">
        <v>169</v>
      </c>
      <c r="D303" s="192" t="s">
        <v>170</v>
      </c>
      <c r="E303" s="193" t="s">
        <v>135</v>
      </c>
      <c r="F303" s="194">
        <v>0.46600000000000003</v>
      </c>
      <c r="H303" s="33"/>
    </row>
    <row r="304" spans="2:8" s="1" customFormat="1" ht="16.899999999999999" customHeight="1">
      <c r="B304" s="33"/>
      <c r="C304" s="195" t="s">
        <v>21</v>
      </c>
      <c r="D304" s="195" t="s">
        <v>599</v>
      </c>
      <c r="E304" s="18" t="s">
        <v>21</v>
      </c>
      <c r="F304" s="196">
        <v>0</v>
      </c>
      <c r="H304" s="33"/>
    </row>
    <row r="305" spans="2:8" s="1" customFormat="1" ht="16.899999999999999" customHeight="1">
      <c r="B305" s="33"/>
      <c r="C305" s="195" t="s">
        <v>21</v>
      </c>
      <c r="D305" s="195" t="s">
        <v>600</v>
      </c>
      <c r="E305" s="18" t="s">
        <v>21</v>
      </c>
      <c r="F305" s="196">
        <v>4.4999999999999998E-2</v>
      </c>
      <c r="H305" s="33"/>
    </row>
    <row r="306" spans="2:8" s="1" customFormat="1" ht="16.899999999999999" customHeight="1">
      <c r="B306" s="33"/>
      <c r="C306" s="195" t="s">
        <v>21</v>
      </c>
      <c r="D306" s="195" t="s">
        <v>601</v>
      </c>
      <c r="E306" s="18" t="s">
        <v>21</v>
      </c>
      <c r="F306" s="196">
        <v>0.42099999999999999</v>
      </c>
      <c r="H306" s="33"/>
    </row>
    <row r="307" spans="2:8" s="1" customFormat="1" ht="16.899999999999999" customHeight="1">
      <c r="B307" s="33"/>
      <c r="C307" s="195" t="s">
        <v>169</v>
      </c>
      <c r="D307" s="195" t="s">
        <v>255</v>
      </c>
      <c r="E307" s="18" t="s">
        <v>21</v>
      </c>
      <c r="F307" s="196">
        <v>0.46600000000000003</v>
      </c>
      <c r="H307" s="33"/>
    </row>
    <row r="308" spans="2:8" s="1" customFormat="1" ht="16.899999999999999" customHeight="1">
      <c r="B308" s="33"/>
      <c r="C308" s="197" t="s">
        <v>1098</v>
      </c>
      <c r="H308" s="33"/>
    </row>
    <row r="309" spans="2:8" s="1" customFormat="1" ht="16.899999999999999" customHeight="1">
      <c r="B309" s="33"/>
      <c r="C309" s="195" t="s">
        <v>595</v>
      </c>
      <c r="D309" s="195" t="s">
        <v>596</v>
      </c>
      <c r="E309" s="18" t="s">
        <v>135</v>
      </c>
      <c r="F309" s="196">
        <v>0.46600000000000003</v>
      </c>
      <c r="H309" s="33"/>
    </row>
    <row r="310" spans="2:8" s="1" customFormat="1" ht="16.899999999999999" customHeight="1">
      <c r="B310" s="33"/>
      <c r="C310" s="195" t="s">
        <v>581</v>
      </c>
      <c r="D310" s="195" t="s">
        <v>582</v>
      </c>
      <c r="E310" s="18" t="s">
        <v>135</v>
      </c>
      <c r="F310" s="196">
        <v>3.746</v>
      </c>
      <c r="H310" s="33"/>
    </row>
    <row r="311" spans="2:8" s="1" customFormat="1" ht="16.899999999999999" customHeight="1">
      <c r="B311" s="33"/>
      <c r="C311" s="195" t="s">
        <v>615</v>
      </c>
      <c r="D311" s="195" t="s">
        <v>616</v>
      </c>
      <c r="E311" s="18" t="s">
        <v>135</v>
      </c>
      <c r="F311" s="196">
        <v>1.6659999999999999</v>
      </c>
      <c r="H311" s="33"/>
    </row>
    <row r="312" spans="2:8" s="1" customFormat="1" ht="16.899999999999999" customHeight="1">
      <c r="B312" s="33"/>
      <c r="C312" s="191" t="s">
        <v>172</v>
      </c>
      <c r="D312" s="192" t="s">
        <v>173</v>
      </c>
      <c r="E312" s="193" t="s">
        <v>174</v>
      </c>
      <c r="F312" s="194">
        <v>115.78</v>
      </c>
      <c r="H312" s="33"/>
    </row>
    <row r="313" spans="2:8" s="1" customFormat="1" ht="16.899999999999999" customHeight="1">
      <c r="B313" s="33"/>
      <c r="C313" s="195" t="s">
        <v>21</v>
      </c>
      <c r="D313" s="195" t="s">
        <v>599</v>
      </c>
      <c r="E313" s="18" t="s">
        <v>21</v>
      </c>
      <c r="F313" s="196">
        <v>0</v>
      </c>
      <c r="H313" s="33"/>
    </row>
    <row r="314" spans="2:8" s="1" customFormat="1" ht="16.899999999999999" customHeight="1">
      <c r="B314" s="33"/>
      <c r="C314" s="195" t="s">
        <v>21</v>
      </c>
      <c r="D314" s="195" t="s">
        <v>702</v>
      </c>
      <c r="E314" s="18" t="s">
        <v>21</v>
      </c>
      <c r="F314" s="196">
        <v>0</v>
      </c>
      <c r="H314" s="33"/>
    </row>
    <row r="315" spans="2:8" s="1" customFormat="1" ht="16.899999999999999" customHeight="1">
      <c r="B315" s="33"/>
      <c r="C315" s="195" t="s">
        <v>21</v>
      </c>
      <c r="D315" s="195" t="s">
        <v>777</v>
      </c>
      <c r="E315" s="18" t="s">
        <v>21</v>
      </c>
      <c r="F315" s="196">
        <v>103.38</v>
      </c>
      <c r="H315" s="33"/>
    </row>
    <row r="316" spans="2:8" s="1" customFormat="1" ht="16.899999999999999" customHeight="1">
      <c r="B316" s="33"/>
      <c r="C316" s="195" t="s">
        <v>21</v>
      </c>
      <c r="D316" s="195" t="s">
        <v>778</v>
      </c>
      <c r="E316" s="18" t="s">
        <v>21</v>
      </c>
      <c r="F316" s="196">
        <v>12.4</v>
      </c>
      <c r="H316" s="33"/>
    </row>
    <row r="317" spans="2:8" s="1" customFormat="1" ht="16.899999999999999" customHeight="1">
      <c r="B317" s="33"/>
      <c r="C317" s="195" t="s">
        <v>172</v>
      </c>
      <c r="D317" s="195" t="s">
        <v>255</v>
      </c>
      <c r="E317" s="18" t="s">
        <v>21</v>
      </c>
      <c r="F317" s="196">
        <v>115.78</v>
      </c>
      <c r="H317" s="33"/>
    </row>
    <row r="318" spans="2:8" s="1" customFormat="1" ht="16.899999999999999" customHeight="1">
      <c r="B318" s="33"/>
      <c r="C318" s="197" t="s">
        <v>1098</v>
      </c>
      <c r="H318" s="33"/>
    </row>
    <row r="319" spans="2:8" s="1" customFormat="1" ht="16.899999999999999" customHeight="1">
      <c r="B319" s="33"/>
      <c r="C319" s="195" t="s">
        <v>772</v>
      </c>
      <c r="D319" s="195" t="s">
        <v>773</v>
      </c>
      <c r="E319" s="18" t="s">
        <v>174</v>
      </c>
      <c r="F319" s="196">
        <v>115.78</v>
      </c>
      <c r="H319" s="33"/>
    </row>
    <row r="320" spans="2:8" s="1" customFormat="1" ht="16.899999999999999" customHeight="1">
      <c r="B320" s="33"/>
      <c r="C320" s="195" t="s">
        <v>779</v>
      </c>
      <c r="D320" s="195" t="s">
        <v>780</v>
      </c>
      <c r="E320" s="18" t="s">
        <v>174</v>
      </c>
      <c r="F320" s="196">
        <v>115.78</v>
      </c>
      <c r="H320" s="33"/>
    </row>
    <row r="321" spans="2:8" s="1" customFormat="1" ht="16.899999999999999" customHeight="1">
      <c r="B321" s="33"/>
      <c r="C321" s="191" t="s">
        <v>176</v>
      </c>
      <c r="D321" s="192" t="s">
        <v>176</v>
      </c>
      <c r="E321" s="193" t="s">
        <v>103</v>
      </c>
      <c r="F321" s="194">
        <v>8340.8629999999994</v>
      </c>
      <c r="H321" s="33"/>
    </row>
    <row r="322" spans="2:8" s="1" customFormat="1" ht="16.899999999999999" customHeight="1">
      <c r="B322" s="33"/>
      <c r="C322" s="195" t="s">
        <v>21</v>
      </c>
      <c r="D322" s="195" t="s">
        <v>263</v>
      </c>
      <c r="E322" s="18" t="s">
        <v>21</v>
      </c>
      <c r="F322" s="196">
        <v>0</v>
      </c>
      <c r="H322" s="33"/>
    </row>
    <row r="323" spans="2:8" s="1" customFormat="1" ht="16.899999999999999" customHeight="1">
      <c r="B323" s="33"/>
      <c r="C323" s="195" t="s">
        <v>21</v>
      </c>
      <c r="D323" s="195" t="s">
        <v>264</v>
      </c>
      <c r="E323" s="18" t="s">
        <v>21</v>
      </c>
      <c r="F323" s="196">
        <v>0</v>
      </c>
      <c r="H323" s="33"/>
    </row>
    <row r="324" spans="2:8" s="1" customFormat="1" ht="16.899999999999999" customHeight="1">
      <c r="B324" s="33"/>
      <c r="C324" s="195" t="s">
        <v>21</v>
      </c>
      <c r="D324" s="195" t="s">
        <v>265</v>
      </c>
      <c r="E324" s="18" t="s">
        <v>21</v>
      </c>
      <c r="F324" s="196">
        <v>520</v>
      </c>
      <c r="H324" s="33"/>
    </row>
    <row r="325" spans="2:8" s="1" customFormat="1" ht="16.899999999999999" customHeight="1">
      <c r="B325" s="33"/>
      <c r="C325" s="195" t="s">
        <v>21</v>
      </c>
      <c r="D325" s="195" t="s">
        <v>266</v>
      </c>
      <c r="E325" s="18" t="s">
        <v>21</v>
      </c>
      <c r="F325" s="196">
        <v>542.77499999999998</v>
      </c>
      <c r="H325" s="33"/>
    </row>
    <row r="326" spans="2:8" s="1" customFormat="1" ht="16.899999999999999" customHeight="1">
      <c r="B326" s="33"/>
      <c r="C326" s="195" t="s">
        <v>21</v>
      </c>
      <c r="D326" s="195" t="s">
        <v>267</v>
      </c>
      <c r="E326" s="18" t="s">
        <v>21</v>
      </c>
      <c r="F326" s="196">
        <v>0</v>
      </c>
      <c r="H326" s="33"/>
    </row>
    <row r="327" spans="2:8" s="1" customFormat="1" ht="16.899999999999999" customHeight="1">
      <c r="B327" s="33"/>
      <c r="C327" s="195" t="s">
        <v>21</v>
      </c>
      <c r="D327" s="195" t="s">
        <v>268</v>
      </c>
      <c r="E327" s="18" t="s">
        <v>21</v>
      </c>
      <c r="F327" s="196">
        <v>1458.45</v>
      </c>
      <c r="H327" s="33"/>
    </row>
    <row r="328" spans="2:8" s="1" customFormat="1" ht="16.899999999999999" customHeight="1">
      <c r="B328" s="33"/>
      <c r="C328" s="195" t="s">
        <v>21</v>
      </c>
      <c r="D328" s="195" t="s">
        <v>269</v>
      </c>
      <c r="E328" s="18" t="s">
        <v>21</v>
      </c>
      <c r="F328" s="196">
        <v>0</v>
      </c>
      <c r="H328" s="33"/>
    </row>
    <row r="329" spans="2:8" s="1" customFormat="1" ht="16.899999999999999" customHeight="1">
      <c r="B329" s="33"/>
      <c r="C329" s="195" t="s">
        <v>21</v>
      </c>
      <c r="D329" s="195" t="s">
        <v>270</v>
      </c>
      <c r="E329" s="18" t="s">
        <v>21</v>
      </c>
      <c r="F329" s="196">
        <v>1213.383</v>
      </c>
      <c r="H329" s="33"/>
    </row>
    <row r="330" spans="2:8" s="1" customFormat="1" ht="16.899999999999999" customHeight="1">
      <c r="B330" s="33"/>
      <c r="C330" s="195" t="s">
        <v>21</v>
      </c>
      <c r="D330" s="195" t="s">
        <v>271</v>
      </c>
      <c r="E330" s="18" t="s">
        <v>21</v>
      </c>
      <c r="F330" s="196">
        <v>548.09</v>
      </c>
      <c r="H330" s="33"/>
    </row>
    <row r="331" spans="2:8" s="1" customFormat="1" ht="16.899999999999999" customHeight="1">
      <c r="B331" s="33"/>
      <c r="C331" s="195" t="s">
        <v>21</v>
      </c>
      <c r="D331" s="195" t="s">
        <v>272</v>
      </c>
      <c r="E331" s="18" t="s">
        <v>21</v>
      </c>
      <c r="F331" s="196">
        <v>0</v>
      </c>
      <c r="H331" s="33"/>
    </row>
    <row r="332" spans="2:8" s="1" customFormat="1" ht="16.899999999999999" customHeight="1">
      <c r="B332" s="33"/>
      <c r="C332" s="195" t="s">
        <v>21</v>
      </c>
      <c r="D332" s="195" t="s">
        <v>273</v>
      </c>
      <c r="E332" s="18" t="s">
        <v>21</v>
      </c>
      <c r="F332" s="196">
        <v>861.07</v>
      </c>
      <c r="H332" s="33"/>
    </row>
    <row r="333" spans="2:8" s="1" customFormat="1" ht="16.899999999999999" customHeight="1">
      <c r="B333" s="33"/>
      <c r="C333" s="195" t="s">
        <v>21</v>
      </c>
      <c r="D333" s="195" t="s">
        <v>274</v>
      </c>
      <c r="E333" s="18" t="s">
        <v>21</v>
      </c>
      <c r="F333" s="196">
        <v>85.5</v>
      </c>
      <c r="H333" s="33"/>
    </row>
    <row r="334" spans="2:8" s="1" customFormat="1" ht="16.899999999999999" customHeight="1">
      <c r="B334" s="33"/>
      <c r="C334" s="195" t="s">
        <v>21</v>
      </c>
      <c r="D334" s="195" t="s">
        <v>275</v>
      </c>
      <c r="E334" s="18" t="s">
        <v>21</v>
      </c>
      <c r="F334" s="196">
        <v>0</v>
      </c>
      <c r="H334" s="33"/>
    </row>
    <row r="335" spans="2:8" s="1" customFormat="1" ht="16.899999999999999" customHeight="1">
      <c r="B335" s="33"/>
      <c r="C335" s="195" t="s">
        <v>21</v>
      </c>
      <c r="D335" s="195" t="s">
        <v>276</v>
      </c>
      <c r="E335" s="18" t="s">
        <v>21</v>
      </c>
      <c r="F335" s="196">
        <v>50.362000000000002</v>
      </c>
      <c r="H335" s="33"/>
    </row>
    <row r="336" spans="2:8" s="1" customFormat="1" ht="16.899999999999999" customHeight="1">
      <c r="B336" s="33"/>
      <c r="C336" s="195" t="s">
        <v>21</v>
      </c>
      <c r="D336" s="195" t="s">
        <v>277</v>
      </c>
      <c r="E336" s="18" t="s">
        <v>21</v>
      </c>
      <c r="F336" s="196">
        <v>0</v>
      </c>
      <c r="H336" s="33"/>
    </row>
    <row r="337" spans="2:8" s="1" customFormat="1" ht="16.899999999999999" customHeight="1">
      <c r="B337" s="33"/>
      <c r="C337" s="195" t="s">
        <v>21</v>
      </c>
      <c r="D337" s="195" t="s">
        <v>278</v>
      </c>
      <c r="E337" s="18" t="s">
        <v>21</v>
      </c>
      <c r="F337" s="196">
        <v>383.53899999999999</v>
      </c>
      <c r="H337" s="33"/>
    </row>
    <row r="338" spans="2:8" s="1" customFormat="1" ht="16.899999999999999" customHeight="1">
      <c r="B338" s="33"/>
      <c r="C338" s="195" t="s">
        <v>21</v>
      </c>
      <c r="D338" s="195" t="s">
        <v>279</v>
      </c>
      <c r="E338" s="18" t="s">
        <v>21</v>
      </c>
      <c r="F338" s="196">
        <v>0</v>
      </c>
      <c r="H338" s="33"/>
    </row>
    <row r="339" spans="2:8" s="1" customFormat="1" ht="16.899999999999999" customHeight="1">
      <c r="B339" s="33"/>
      <c r="C339" s="195" t="s">
        <v>21</v>
      </c>
      <c r="D339" s="195" t="s">
        <v>280</v>
      </c>
      <c r="E339" s="18" t="s">
        <v>21</v>
      </c>
      <c r="F339" s="196">
        <v>232.136</v>
      </c>
      <c r="H339" s="33"/>
    </row>
    <row r="340" spans="2:8" s="1" customFormat="1" ht="16.899999999999999" customHeight="1">
      <c r="B340" s="33"/>
      <c r="C340" s="195" t="s">
        <v>21</v>
      </c>
      <c r="D340" s="195" t="s">
        <v>281</v>
      </c>
      <c r="E340" s="18" t="s">
        <v>21</v>
      </c>
      <c r="F340" s="196">
        <v>0</v>
      </c>
      <c r="H340" s="33"/>
    </row>
    <row r="341" spans="2:8" s="1" customFormat="1" ht="16.899999999999999" customHeight="1">
      <c r="B341" s="33"/>
      <c r="C341" s="195" t="s">
        <v>21</v>
      </c>
      <c r="D341" s="195" t="s">
        <v>282</v>
      </c>
      <c r="E341" s="18" t="s">
        <v>21</v>
      </c>
      <c r="F341" s="196">
        <v>470.53800000000001</v>
      </c>
      <c r="H341" s="33"/>
    </row>
    <row r="342" spans="2:8" s="1" customFormat="1" ht="16.899999999999999" customHeight="1">
      <c r="B342" s="33"/>
      <c r="C342" s="195" t="s">
        <v>21</v>
      </c>
      <c r="D342" s="195" t="s">
        <v>283</v>
      </c>
      <c r="E342" s="18" t="s">
        <v>21</v>
      </c>
      <c r="F342" s="196">
        <v>0</v>
      </c>
      <c r="H342" s="33"/>
    </row>
    <row r="343" spans="2:8" s="1" customFormat="1" ht="16.899999999999999" customHeight="1">
      <c r="B343" s="33"/>
      <c r="C343" s="195" t="s">
        <v>21</v>
      </c>
      <c r="D343" s="195" t="s">
        <v>284</v>
      </c>
      <c r="E343" s="18" t="s">
        <v>21</v>
      </c>
      <c r="F343" s="196">
        <v>728.71100000000001</v>
      </c>
      <c r="H343" s="33"/>
    </row>
    <row r="344" spans="2:8" s="1" customFormat="1" ht="16.899999999999999" customHeight="1">
      <c r="B344" s="33"/>
      <c r="C344" s="195" t="s">
        <v>21</v>
      </c>
      <c r="D344" s="195" t="s">
        <v>285</v>
      </c>
      <c r="E344" s="18" t="s">
        <v>21</v>
      </c>
      <c r="F344" s="196">
        <v>0</v>
      </c>
      <c r="H344" s="33"/>
    </row>
    <row r="345" spans="2:8" s="1" customFormat="1" ht="16.899999999999999" customHeight="1">
      <c r="B345" s="33"/>
      <c r="C345" s="195" t="s">
        <v>21</v>
      </c>
      <c r="D345" s="195" t="s">
        <v>286</v>
      </c>
      <c r="E345" s="18" t="s">
        <v>21</v>
      </c>
      <c r="F345" s="196">
        <v>786.98900000000003</v>
      </c>
      <c r="H345" s="33"/>
    </row>
    <row r="346" spans="2:8" s="1" customFormat="1" ht="16.899999999999999" customHeight="1">
      <c r="B346" s="33"/>
      <c r="C346" s="195" t="s">
        <v>21</v>
      </c>
      <c r="D346" s="195" t="s">
        <v>287</v>
      </c>
      <c r="E346" s="18" t="s">
        <v>21</v>
      </c>
      <c r="F346" s="196">
        <v>0</v>
      </c>
      <c r="H346" s="33"/>
    </row>
    <row r="347" spans="2:8" s="1" customFormat="1" ht="16.899999999999999" customHeight="1">
      <c r="B347" s="33"/>
      <c r="C347" s="195" t="s">
        <v>21</v>
      </c>
      <c r="D347" s="195" t="s">
        <v>288</v>
      </c>
      <c r="E347" s="18" t="s">
        <v>21</v>
      </c>
      <c r="F347" s="196">
        <v>459.32</v>
      </c>
      <c r="H347" s="33"/>
    </row>
    <row r="348" spans="2:8" s="1" customFormat="1" ht="16.899999999999999" customHeight="1">
      <c r="B348" s="33"/>
      <c r="C348" s="195" t="s">
        <v>176</v>
      </c>
      <c r="D348" s="195" t="s">
        <v>255</v>
      </c>
      <c r="E348" s="18" t="s">
        <v>21</v>
      </c>
      <c r="F348" s="196">
        <v>8340.8629999999994</v>
      </c>
      <c r="H348" s="33"/>
    </row>
    <row r="349" spans="2:8" s="1" customFormat="1" ht="16.899999999999999" customHeight="1">
      <c r="B349" s="33"/>
      <c r="C349" s="197" t="s">
        <v>1098</v>
      </c>
      <c r="H349" s="33"/>
    </row>
    <row r="350" spans="2:8" s="1" customFormat="1" ht="16.899999999999999" customHeight="1">
      <c r="B350" s="33"/>
      <c r="C350" s="195" t="s">
        <v>256</v>
      </c>
      <c r="D350" s="195" t="s">
        <v>257</v>
      </c>
      <c r="E350" s="18" t="s">
        <v>103</v>
      </c>
      <c r="F350" s="196">
        <v>8340.8629999999994</v>
      </c>
      <c r="H350" s="33"/>
    </row>
    <row r="351" spans="2:8" s="1" customFormat="1" ht="16.899999999999999" customHeight="1">
      <c r="B351" s="33"/>
      <c r="C351" s="195" t="s">
        <v>409</v>
      </c>
      <c r="D351" s="195" t="s">
        <v>410</v>
      </c>
      <c r="E351" s="18" t="s">
        <v>103</v>
      </c>
      <c r="F351" s="196">
        <v>6053.9449999999997</v>
      </c>
      <c r="H351" s="33"/>
    </row>
    <row r="352" spans="2:8" s="1" customFormat="1" ht="16.899999999999999" customHeight="1">
      <c r="B352" s="33"/>
      <c r="C352" s="191" t="s">
        <v>178</v>
      </c>
      <c r="D352" s="192" t="s">
        <v>178</v>
      </c>
      <c r="E352" s="193" t="s">
        <v>174</v>
      </c>
      <c r="F352" s="194">
        <v>129</v>
      </c>
      <c r="H352" s="33"/>
    </row>
    <row r="353" spans="2:8" s="1" customFormat="1" ht="16.899999999999999" customHeight="1">
      <c r="B353" s="33"/>
      <c r="C353" s="195" t="s">
        <v>21</v>
      </c>
      <c r="D353" s="195" t="s">
        <v>1007</v>
      </c>
      <c r="E353" s="18" t="s">
        <v>21</v>
      </c>
      <c r="F353" s="196">
        <v>0</v>
      </c>
      <c r="H353" s="33"/>
    </row>
    <row r="354" spans="2:8" s="1" customFormat="1" ht="16.899999999999999" customHeight="1">
      <c r="B354" s="33"/>
      <c r="C354" s="195" t="s">
        <v>21</v>
      </c>
      <c r="D354" s="195" t="s">
        <v>1008</v>
      </c>
      <c r="E354" s="18" t="s">
        <v>21</v>
      </c>
      <c r="F354" s="196">
        <v>53</v>
      </c>
      <c r="H354" s="33"/>
    </row>
    <row r="355" spans="2:8" s="1" customFormat="1" ht="16.899999999999999" customHeight="1">
      <c r="B355" s="33"/>
      <c r="C355" s="195" t="s">
        <v>21</v>
      </c>
      <c r="D355" s="195" t="s">
        <v>1009</v>
      </c>
      <c r="E355" s="18" t="s">
        <v>21</v>
      </c>
      <c r="F355" s="196">
        <v>76</v>
      </c>
      <c r="H355" s="33"/>
    </row>
    <row r="356" spans="2:8" s="1" customFormat="1" ht="16.899999999999999" customHeight="1">
      <c r="B356" s="33"/>
      <c r="C356" s="195" t="s">
        <v>178</v>
      </c>
      <c r="D356" s="195" t="s">
        <v>255</v>
      </c>
      <c r="E356" s="18" t="s">
        <v>21</v>
      </c>
      <c r="F356" s="196">
        <v>129</v>
      </c>
      <c r="H356" s="33"/>
    </row>
    <row r="357" spans="2:8" s="1" customFormat="1" ht="16.899999999999999" customHeight="1">
      <c r="B357" s="33"/>
      <c r="C357" s="197" t="s">
        <v>1098</v>
      </c>
      <c r="H357" s="33"/>
    </row>
    <row r="358" spans="2:8" s="1" customFormat="1" ht="16.899999999999999" customHeight="1">
      <c r="B358" s="33"/>
      <c r="C358" s="195" t="s">
        <v>1004</v>
      </c>
      <c r="D358" s="195" t="s">
        <v>1005</v>
      </c>
      <c r="E358" s="18" t="s">
        <v>107</v>
      </c>
      <c r="F358" s="196">
        <v>129</v>
      </c>
      <c r="H358" s="33"/>
    </row>
    <row r="359" spans="2:8" s="1" customFormat="1" ht="16.899999999999999" customHeight="1">
      <c r="B359" s="33"/>
      <c r="C359" s="195" t="s">
        <v>982</v>
      </c>
      <c r="D359" s="195" t="s">
        <v>983</v>
      </c>
      <c r="E359" s="18" t="s">
        <v>107</v>
      </c>
      <c r="F359" s="196">
        <v>296</v>
      </c>
      <c r="H359" s="33"/>
    </row>
    <row r="360" spans="2:8" s="1" customFormat="1" ht="16.899999999999999" customHeight="1">
      <c r="B360" s="33"/>
      <c r="C360" s="191" t="s">
        <v>180</v>
      </c>
      <c r="D360" s="192" t="s">
        <v>180</v>
      </c>
      <c r="E360" s="193" t="s">
        <v>103</v>
      </c>
      <c r="F360" s="194">
        <v>71.275999999999996</v>
      </c>
      <c r="H360" s="33"/>
    </row>
    <row r="361" spans="2:8" s="1" customFormat="1" ht="16.899999999999999" customHeight="1">
      <c r="B361" s="33"/>
      <c r="C361" s="195" t="s">
        <v>21</v>
      </c>
      <c r="D361" s="195" t="s">
        <v>572</v>
      </c>
      <c r="E361" s="18" t="s">
        <v>21</v>
      </c>
      <c r="F361" s="196">
        <v>71.275999999999996</v>
      </c>
      <c r="H361" s="33"/>
    </row>
    <row r="362" spans="2:8" s="1" customFormat="1" ht="16.899999999999999" customHeight="1">
      <c r="B362" s="33"/>
      <c r="C362" s="195" t="s">
        <v>180</v>
      </c>
      <c r="D362" s="195" t="s">
        <v>255</v>
      </c>
      <c r="E362" s="18" t="s">
        <v>21</v>
      </c>
      <c r="F362" s="196">
        <v>71.275999999999996</v>
      </c>
      <c r="H362" s="33"/>
    </row>
    <row r="363" spans="2:8" s="1" customFormat="1" ht="16.899999999999999" customHeight="1">
      <c r="B363" s="33"/>
      <c r="C363" s="197" t="s">
        <v>1098</v>
      </c>
      <c r="H363" s="33"/>
    </row>
    <row r="364" spans="2:8" s="1" customFormat="1" ht="16.899999999999999" customHeight="1">
      <c r="B364" s="33"/>
      <c r="C364" s="195" t="s">
        <v>567</v>
      </c>
      <c r="D364" s="195" t="s">
        <v>568</v>
      </c>
      <c r="E364" s="18" t="s">
        <v>103</v>
      </c>
      <c r="F364" s="196">
        <v>71.275999999999996</v>
      </c>
      <c r="H364" s="33"/>
    </row>
    <row r="365" spans="2:8" s="1" customFormat="1" ht="16.899999999999999" customHeight="1">
      <c r="B365" s="33"/>
      <c r="C365" s="195" t="s">
        <v>574</v>
      </c>
      <c r="D365" s="195" t="s">
        <v>575</v>
      </c>
      <c r="E365" s="18" t="s">
        <v>103</v>
      </c>
      <c r="F365" s="196">
        <v>71.275999999999996</v>
      </c>
      <c r="H365" s="33"/>
    </row>
    <row r="366" spans="2:8" s="1" customFormat="1" ht="16.899999999999999" customHeight="1">
      <c r="B366" s="33"/>
      <c r="C366" s="191" t="s">
        <v>182</v>
      </c>
      <c r="D366" s="192" t="s">
        <v>182</v>
      </c>
      <c r="E366" s="193" t="s">
        <v>103</v>
      </c>
      <c r="F366" s="194">
        <v>1402.7360000000001</v>
      </c>
      <c r="H366" s="33"/>
    </row>
    <row r="367" spans="2:8" s="1" customFormat="1" ht="16.899999999999999" customHeight="1">
      <c r="B367" s="33"/>
      <c r="C367" s="195" t="s">
        <v>21</v>
      </c>
      <c r="D367" s="195" t="s">
        <v>263</v>
      </c>
      <c r="E367" s="18" t="s">
        <v>21</v>
      </c>
      <c r="F367" s="196">
        <v>0</v>
      </c>
      <c r="H367" s="33"/>
    </row>
    <row r="368" spans="2:8" s="1" customFormat="1" ht="16.899999999999999" customHeight="1">
      <c r="B368" s="33"/>
      <c r="C368" s="195" t="s">
        <v>21</v>
      </c>
      <c r="D368" s="195" t="s">
        <v>264</v>
      </c>
      <c r="E368" s="18" t="s">
        <v>21</v>
      </c>
      <c r="F368" s="196">
        <v>0</v>
      </c>
      <c r="H368" s="33"/>
    </row>
    <row r="369" spans="2:8" s="1" customFormat="1" ht="16.899999999999999" customHeight="1">
      <c r="B369" s="33"/>
      <c r="C369" s="195" t="s">
        <v>21</v>
      </c>
      <c r="D369" s="195" t="s">
        <v>483</v>
      </c>
      <c r="E369" s="18" t="s">
        <v>21</v>
      </c>
      <c r="F369" s="196">
        <v>423.815</v>
      </c>
      <c r="H369" s="33"/>
    </row>
    <row r="370" spans="2:8" s="1" customFormat="1" ht="16.899999999999999" customHeight="1">
      <c r="B370" s="33"/>
      <c r="C370" s="195" t="s">
        <v>21</v>
      </c>
      <c r="D370" s="195" t="s">
        <v>267</v>
      </c>
      <c r="E370" s="18" t="s">
        <v>21</v>
      </c>
      <c r="F370" s="196">
        <v>0</v>
      </c>
      <c r="H370" s="33"/>
    </row>
    <row r="371" spans="2:8" s="1" customFormat="1" ht="16.899999999999999" customHeight="1">
      <c r="B371" s="33"/>
      <c r="C371" s="195" t="s">
        <v>21</v>
      </c>
      <c r="D371" s="195" t="s">
        <v>484</v>
      </c>
      <c r="E371" s="18" t="s">
        <v>21</v>
      </c>
      <c r="F371" s="196">
        <v>246.19</v>
      </c>
      <c r="H371" s="33"/>
    </row>
    <row r="372" spans="2:8" s="1" customFormat="1" ht="16.899999999999999" customHeight="1">
      <c r="B372" s="33"/>
      <c r="C372" s="195" t="s">
        <v>21</v>
      </c>
      <c r="D372" s="195" t="s">
        <v>269</v>
      </c>
      <c r="E372" s="18" t="s">
        <v>21</v>
      </c>
      <c r="F372" s="196">
        <v>0</v>
      </c>
      <c r="H372" s="33"/>
    </row>
    <row r="373" spans="2:8" s="1" customFormat="1" ht="16.899999999999999" customHeight="1">
      <c r="B373" s="33"/>
      <c r="C373" s="195" t="s">
        <v>21</v>
      </c>
      <c r="D373" s="195" t="s">
        <v>485</v>
      </c>
      <c r="E373" s="18" t="s">
        <v>21</v>
      </c>
      <c r="F373" s="196">
        <v>225.459</v>
      </c>
      <c r="H373" s="33"/>
    </row>
    <row r="374" spans="2:8" s="1" customFormat="1" ht="16.899999999999999" customHeight="1">
      <c r="B374" s="33"/>
      <c r="C374" s="195" t="s">
        <v>21</v>
      </c>
      <c r="D374" s="195" t="s">
        <v>486</v>
      </c>
      <c r="E374" s="18" t="s">
        <v>21</v>
      </c>
      <c r="F374" s="196">
        <v>507.27199999999999</v>
      </c>
      <c r="H374" s="33"/>
    </row>
    <row r="375" spans="2:8" s="1" customFormat="1" ht="16.899999999999999" customHeight="1">
      <c r="B375" s="33"/>
      <c r="C375" s="195" t="s">
        <v>182</v>
      </c>
      <c r="D375" s="195" t="s">
        <v>255</v>
      </c>
      <c r="E375" s="18" t="s">
        <v>21</v>
      </c>
      <c r="F375" s="196">
        <v>1402.7360000000001</v>
      </c>
      <c r="H375" s="33"/>
    </row>
    <row r="376" spans="2:8" s="1" customFormat="1" ht="16.899999999999999" customHeight="1">
      <c r="B376" s="33"/>
      <c r="C376" s="197" t="s">
        <v>1098</v>
      </c>
      <c r="H376" s="33"/>
    </row>
    <row r="377" spans="2:8" s="1" customFormat="1" ht="16.899999999999999" customHeight="1">
      <c r="B377" s="33"/>
      <c r="C377" s="195" t="s">
        <v>477</v>
      </c>
      <c r="D377" s="195" t="s">
        <v>478</v>
      </c>
      <c r="E377" s="18" t="s">
        <v>103</v>
      </c>
      <c r="F377" s="196">
        <v>1402.7360000000001</v>
      </c>
      <c r="H377" s="33"/>
    </row>
    <row r="378" spans="2:8" s="1" customFormat="1" ht="16.899999999999999" customHeight="1">
      <c r="B378" s="33"/>
      <c r="C378" s="195" t="s">
        <v>399</v>
      </c>
      <c r="D378" s="195" t="s">
        <v>400</v>
      </c>
      <c r="E378" s="18" t="s">
        <v>103</v>
      </c>
      <c r="F378" s="196">
        <v>6562.884</v>
      </c>
      <c r="H378" s="33"/>
    </row>
    <row r="379" spans="2:8" s="1" customFormat="1" ht="16.899999999999999" customHeight="1">
      <c r="B379" s="33"/>
      <c r="C379" s="195" t="s">
        <v>409</v>
      </c>
      <c r="D379" s="195" t="s">
        <v>410</v>
      </c>
      <c r="E379" s="18" t="s">
        <v>103</v>
      </c>
      <c r="F379" s="196">
        <v>6053.9449999999997</v>
      </c>
      <c r="H379" s="33"/>
    </row>
    <row r="380" spans="2:8" s="1" customFormat="1" ht="16.899999999999999" customHeight="1">
      <c r="B380" s="33"/>
      <c r="C380" s="195" t="s">
        <v>426</v>
      </c>
      <c r="D380" s="195" t="s">
        <v>427</v>
      </c>
      <c r="E380" s="18" t="s">
        <v>103</v>
      </c>
      <c r="F380" s="196">
        <v>4803.7700000000004</v>
      </c>
      <c r="H380" s="33"/>
    </row>
    <row r="381" spans="2:8" s="1" customFormat="1" ht="16.899999999999999" customHeight="1">
      <c r="B381" s="33"/>
      <c r="C381" s="195" t="s">
        <v>469</v>
      </c>
      <c r="D381" s="195" t="s">
        <v>470</v>
      </c>
      <c r="E381" s="18" t="s">
        <v>103</v>
      </c>
      <c r="F381" s="196">
        <v>4447.3909999999996</v>
      </c>
      <c r="H381" s="33"/>
    </row>
    <row r="382" spans="2:8" s="1" customFormat="1" ht="16.899999999999999" customHeight="1">
      <c r="B382" s="33"/>
      <c r="C382" s="191" t="s">
        <v>184</v>
      </c>
      <c r="D382" s="192" t="s">
        <v>184</v>
      </c>
      <c r="E382" s="193" t="s">
        <v>103</v>
      </c>
      <c r="F382" s="194">
        <v>3044.6550000000002</v>
      </c>
      <c r="H382" s="33"/>
    </row>
    <row r="383" spans="2:8" s="1" customFormat="1" ht="16.899999999999999" customHeight="1">
      <c r="B383" s="33"/>
      <c r="C383" s="195" t="s">
        <v>21</v>
      </c>
      <c r="D383" s="195" t="s">
        <v>263</v>
      </c>
      <c r="E383" s="18" t="s">
        <v>21</v>
      </c>
      <c r="F383" s="196">
        <v>0</v>
      </c>
      <c r="H383" s="33"/>
    </row>
    <row r="384" spans="2:8" s="1" customFormat="1" ht="16.899999999999999" customHeight="1">
      <c r="B384" s="33"/>
      <c r="C384" s="195" t="s">
        <v>21</v>
      </c>
      <c r="D384" s="195" t="s">
        <v>267</v>
      </c>
      <c r="E384" s="18" t="s">
        <v>21</v>
      </c>
      <c r="F384" s="196">
        <v>0</v>
      </c>
      <c r="H384" s="33"/>
    </row>
    <row r="385" spans="2:8" s="1" customFormat="1" ht="16.899999999999999" customHeight="1">
      <c r="B385" s="33"/>
      <c r="C385" s="195" t="s">
        <v>21</v>
      </c>
      <c r="D385" s="195" t="s">
        <v>438</v>
      </c>
      <c r="E385" s="18" t="s">
        <v>21</v>
      </c>
      <c r="F385" s="196">
        <v>595.63</v>
      </c>
      <c r="H385" s="33"/>
    </row>
    <row r="386" spans="2:8" s="1" customFormat="1" ht="16.899999999999999" customHeight="1">
      <c r="B386" s="33"/>
      <c r="C386" s="195" t="s">
        <v>21</v>
      </c>
      <c r="D386" s="195" t="s">
        <v>439</v>
      </c>
      <c r="E386" s="18" t="s">
        <v>21</v>
      </c>
      <c r="F386" s="196">
        <v>0</v>
      </c>
      <c r="H386" s="33"/>
    </row>
    <row r="387" spans="2:8" s="1" customFormat="1" ht="16.899999999999999" customHeight="1">
      <c r="B387" s="33"/>
      <c r="C387" s="195" t="s">
        <v>21</v>
      </c>
      <c r="D387" s="195" t="s">
        <v>440</v>
      </c>
      <c r="E387" s="18" t="s">
        <v>21</v>
      </c>
      <c r="F387" s="196">
        <v>350.512</v>
      </c>
      <c r="H387" s="33"/>
    </row>
    <row r="388" spans="2:8" s="1" customFormat="1" ht="16.899999999999999" customHeight="1">
      <c r="B388" s="33"/>
      <c r="C388" s="195" t="s">
        <v>21</v>
      </c>
      <c r="D388" s="195" t="s">
        <v>441</v>
      </c>
      <c r="E388" s="18" t="s">
        <v>21</v>
      </c>
      <c r="F388" s="196">
        <v>0</v>
      </c>
      <c r="H388" s="33"/>
    </row>
    <row r="389" spans="2:8" s="1" customFormat="1" ht="16.899999999999999" customHeight="1">
      <c r="B389" s="33"/>
      <c r="C389" s="195" t="s">
        <v>21</v>
      </c>
      <c r="D389" s="195" t="s">
        <v>442</v>
      </c>
      <c r="E389" s="18" t="s">
        <v>21</v>
      </c>
      <c r="F389" s="196">
        <v>95.86</v>
      </c>
      <c r="H389" s="33"/>
    </row>
    <row r="390" spans="2:8" s="1" customFormat="1" ht="16.899999999999999" customHeight="1">
      <c r="B390" s="33"/>
      <c r="C390" s="195" t="s">
        <v>21</v>
      </c>
      <c r="D390" s="195" t="s">
        <v>443</v>
      </c>
      <c r="E390" s="18" t="s">
        <v>21</v>
      </c>
      <c r="F390" s="196">
        <v>33.345999999999997</v>
      </c>
      <c r="H390" s="33"/>
    </row>
    <row r="391" spans="2:8" s="1" customFormat="1" ht="16.899999999999999" customHeight="1">
      <c r="B391" s="33"/>
      <c r="C391" s="195" t="s">
        <v>21</v>
      </c>
      <c r="D391" s="195" t="s">
        <v>279</v>
      </c>
      <c r="E391" s="18" t="s">
        <v>21</v>
      </c>
      <c r="F391" s="196">
        <v>0</v>
      </c>
      <c r="H391" s="33"/>
    </row>
    <row r="392" spans="2:8" s="1" customFormat="1" ht="16.899999999999999" customHeight="1">
      <c r="B392" s="33"/>
      <c r="C392" s="195" t="s">
        <v>21</v>
      </c>
      <c r="D392" s="195" t="s">
        <v>444</v>
      </c>
      <c r="E392" s="18" t="s">
        <v>21</v>
      </c>
      <c r="F392" s="196">
        <v>144.16800000000001</v>
      </c>
      <c r="H392" s="33"/>
    </row>
    <row r="393" spans="2:8" s="1" customFormat="1" ht="16.899999999999999" customHeight="1">
      <c r="B393" s="33"/>
      <c r="C393" s="195" t="s">
        <v>21</v>
      </c>
      <c r="D393" s="195" t="s">
        <v>281</v>
      </c>
      <c r="E393" s="18" t="s">
        <v>21</v>
      </c>
      <c r="F393" s="196">
        <v>0</v>
      </c>
      <c r="H393" s="33"/>
    </row>
    <row r="394" spans="2:8" s="1" customFormat="1" ht="16.899999999999999" customHeight="1">
      <c r="B394" s="33"/>
      <c r="C394" s="195" t="s">
        <v>21</v>
      </c>
      <c r="D394" s="195" t="s">
        <v>445</v>
      </c>
      <c r="E394" s="18" t="s">
        <v>21</v>
      </c>
      <c r="F394" s="196">
        <v>295.52600000000001</v>
      </c>
      <c r="H394" s="33"/>
    </row>
    <row r="395" spans="2:8" s="1" customFormat="1" ht="16.899999999999999" customHeight="1">
      <c r="B395" s="33"/>
      <c r="C395" s="195" t="s">
        <v>21</v>
      </c>
      <c r="D395" s="195" t="s">
        <v>446</v>
      </c>
      <c r="E395" s="18" t="s">
        <v>21</v>
      </c>
      <c r="F395" s="196">
        <v>0</v>
      </c>
      <c r="H395" s="33"/>
    </row>
    <row r="396" spans="2:8" s="1" customFormat="1" ht="16.899999999999999" customHeight="1">
      <c r="B396" s="33"/>
      <c r="C396" s="195" t="s">
        <v>21</v>
      </c>
      <c r="D396" s="195" t="s">
        <v>447</v>
      </c>
      <c r="E396" s="18" t="s">
        <v>21</v>
      </c>
      <c r="F396" s="196">
        <v>830.15800000000002</v>
      </c>
      <c r="H396" s="33"/>
    </row>
    <row r="397" spans="2:8" s="1" customFormat="1" ht="16.899999999999999" customHeight="1">
      <c r="B397" s="33"/>
      <c r="C397" s="195" t="s">
        <v>21</v>
      </c>
      <c r="D397" s="195" t="s">
        <v>448</v>
      </c>
      <c r="E397" s="18" t="s">
        <v>21</v>
      </c>
      <c r="F397" s="196">
        <v>0</v>
      </c>
      <c r="H397" s="33"/>
    </row>
    <row r="398" spans="2:8" s="1" customFormat="1" ht="16.899999999999999" customHeight="1">
      <c r="B398" s="33"/>
      <c r="C398" s="195" t="s">
        <v>21</v>
      </c>
      <c r="D398" s="195" t="s">
        <v>449</v>
      </c>
      <c r="E398" s="18" t="s">
        <v>21</v>
      </c>
      <c r="F398" s="196">
        <v>400.5</v>
      </c>
      <c r="H398" s="33"/>
    </row>
    <row r="399" spans="2:8" s="1" customFormat="1" ht="16.899999999999999" customHeight="1">
      <c r="B399" s="33"/>
      <c r="C399" s="195" t="s">
        <v>21</v>
      </c>
      <c r="D399" s="195" t="s">
        <v>450</v>
      </c>
      <c r="E399" s="18" t="s">
        <v>21</v>
      </c>
      <c r="F399" s="196">
        <v>0</v>
      </c>
      <c r="H399" s="33"/>
    </row>
    <row r="400" spans="2:8" s="1" customFormat="1" ht="16.899999999999999" customHeight="1">
      <c r="B400" s="33"/>
      <c r="C400" s="195" t="s">
        <v>21</v>
      </c>
      <c r="D400" s="195" t="s">
        <v>451</v>
      </c>
      <c r="E400" s="18" t="s">
        <v>21</v>
      </c>
      <c r="F400" s="196">
        <v>293.55</v>
      </c>
      <c r="H400" s="33"/>
    </row>
    <row r="401" spans="2:8" s="1" customFormat="1" ht="16.899999999999999" customHeight="1">
      <c r="B401" s="33"/>
      <c r="C401" s="195" t="s">
        <v>21</v>
      </c>
      <c r="D401" s="195" t="s">
        <v>452</v>
      </c>
      <c r="E401" s="18" t="s">
        <v>21</v>
      </c>
      <c r="F401" s="196">
        <v>0</v>
      </c>
      <c r="H401" s="33"/>
    </row>
    <row r="402" spans="2:8" s="1" customFormat="1" ht="16.899999999999999" customHeight="1">
      <c r="B402" s="33"/>
      <c r="C402" s="195" t="s">
        <v>21</v>
      </c>
      <c r="D402" s="195" t="s">
        <v>453</v>
      </c>
      <c r="E402" s="18" t="s">
        <v>21</v>
      </c>
      <c r="F402" s="196">
        <v>5.4050000000000002</v>
      </c>
      <c r="H402" s="33"/>
    </row>
    <row r="403" spans="2:8" s="1" customFormat="1" ht="16.899999999999999" customHeight="1">
      <c r="B403" s="33"/>
      <c r="C403" s="195" t="s">
        <v>184</v>
      </c>
      <c r="D403" s="195" t="s">
        <v>255</v>
      </c>
      <c r="E403" s="18" t="s">
        <v>21</v>
      </c>
      <c r="F403" s="196">
        <v>3044.6550000000002</v>
      </c>
      <c r="H403" s="33"/>
    </row>
    <row r="404" spans="2:8" s="1" customFormat="1" ht="16.899999999999999" customHeight="1">
      <c r="B404" s="33"/>
      <c r="C404" s="197" t="s">
        <v>1098</v>
      </c>
      <c r="H404" s="33"/>
    </row>
    <row r="405" spans="2:8" s="1" customFormat="1" ht="16.899999999999999" customHeight="1">
      <c r="B405" s="33"/>
      <c r="C405" s="195" t="s">
        <v>433</v>
      </c>
      <c r="D405" s="195" t="s">
        <v>434</v>
      </c>
      <c r="E405" s="18" t="s">
        <v>103</v>
      </c>
      <c r="F405" s="196">
        <v>3044.6550000000002</v>
      </c>
      <c r="H405" s="33"/>
    </row>
    <row r="406" spans="2:8" s="1" customFormat="1" ht="16.899999999999999" customHeight="1">
      <c r="B406" s="33"/>
      <c r="C406" s="195" t="s">
        <v>399</v>
      </c>
      <c r="D406" s="195" t="s">
        <v>400</v>
      </c>
      <c r="E406" s="18" t="s">
        <v>103</v>
      </c>
      <c r="F406" s="196">
        <v>6562.884</v>
      </c>
      <c r="H406" s="33"/>
    </row>
    <row r="407" spans="2:8" s="1" customFormat="1" ht="16.899999999999999" customHeight="1">
      <c r="B407" s="33"/>
      <c r="C407" s="195" t="s">
        <v>409</v>
      </c>
      <c r="D407" s="195" t="s">
        <v>410</v>
      </c>
      <c r="E407" s="18" t="s">
        <v>103</v>
      </c>
      <c r="F407" s="196">
        <v>6053.9449999999997</v>
      </c>
      <c r="H407" s="33"/>
    </row>
    <row r="408" spans="2:8" s="1" customFormat="1" ht="16.899999999999999" customHeight="1">
      <c r="B408" s="33"/>
      <c r="C408" s="195" t="s">
        <v>426</v>
      </c>
      <c r="D408" s="195" t="s">
        <v>427</v>
      </c>
      <c r="E408" s="18" t="s">
        <v>103</v>
      </c>
      <c r="F408" s="196">
        <v>4803.7700000000004</v>
      </c>
      <c r="H408" s="33"/>
    </row>
    <row r="409" spans="2:8" s="1" customFormat="1" ht="16.899999999999999" customHeight="1">
      <c r="B409" s="33"/>
      <c r="C409" s="195" t="s">
        <v>469</v>
      </c>
      <c r="D409" s="195" t="s">
        <v>470</v>
      </c>
      <c r="E409" s="18" t="s">
        <v>103</v>
      </c>
      <c r="F409" s="196">
        <v>4447.3909999999996</v>
      </c>
      <c r="H409" s="33"/>
    </row>
    <row r="410" spans="2:8" s="1" customFormat="1" ht="16.899999999999999" customHeight="1">
      <c r="B410" s="33"/>
      <c r="C410" s="195" t="s">
        <v>455</v>
      </c>
      <c r="D410" s="195" t="s">
        <v>456</v>
      </c>
      <c r="E410" s="18" t="s">
        <v>135</v>
      </c>
      <c r="F410" s="196">
        <v>2740.19</v>
      </c>
      <c r="H410" s="33"/>
    </row>
    <row r="411" spans="2:8" s="1" customFormat="1" ht="16.899999999999999" customHeight="1">
      <c r="B411" s="33"/>
      <c r="C411" s="191" t="s">
        <v>1099</v>
      </c>
      <c r="D411" s="192" t="s">
        <v>1099</v>
      </c>
      <c r="E411" s="193" t="s">
        <v>103</v>
      </c>
      <c r="F411" s="194">
        <v>0</v>
      </c>
      <c r="H411" s="33"/>
    </row>
    <row r="412" spans="2:8" s="1" customFormat="1" ht="16.899999999999999" customHeight="1">
      <c r="B412" s="33"/>
      <c r="C412" s="191" t="s">
        <v>186</v>
      </c>
      <c r="D412" s="192" t="s">
        <v>187</v>
      </c>
      <c r="E412" s="193" t="s">
        <v>107</v>
      </c>
      <c r="F412" s="194">
        <v>60</v>
      </c>
      <c r="H412" s="33"/>
    </row>
    <row r="413" spans="2:8" s="1" customFormat="1" ht="16.899999999999999" customHeight="1">
      <c r="B413" s="33"/>
      <c r="C413" s="195" t="s">
        <v>21</v>
      </c>
      <c r="D413" s="195" t="s">
        <v>991</v>
      </c>
      <c r="E413" s="18" t="s">
        <v>21</v>
      </c>
      <c r="F413" s="196">
        <v>60</v>
      </c>
      <c r="H413" s="33"/>
    </row>
    <row r="414" spans="2:8" s="1" customFormat="1" ht="16.899999999999999" customHeight="1">
      <c r="B414" s="33"/>
      <c r="C414" s="195" t="s">
        <v>186</v>
      </c>
      <c r="D414" s="195" t="s">
        <v>255</v>
      </c>
      <c r="E414" s="18" t="s">
        <v>21</v>
      </c>
      <c r="F414" s="196">
        <v>60</v>
      </c>
      <c r="H414" s="33"/>
    </row>
    <row r="415" spans="2:8" s="1" customFormat="1" ht="16.899999999999999" customHeight="1">
      <c r="B415" s="33"/>
      <c r="C415" s="197" t="s">
        <v>1098</v>
      </c>
      <c r="H415" s="33"/>
    </row>
    <row r="416" spans="2:8" s="1" customFormat="1" ht="16.899999999999999" customHeight="1">
      <c r="B416" s="33"/>
      <c r="C416" s="195" t="s">
        <v>988</v>
      </c>
      <c r="D416" s="195" t="s">
        <v>989</v>
      </c>
      <c r="E416" s="18" t="s">
        <v>107</v>
      </c>
      <c r="F416" s="196">
        <v>60</v>
      </c>
      <c r="H416" s="33"/>
    </row>
    <row r="417" spans="2:8" s="1" customFormat="1" ht="16.899999999999999" customHeight="1">
      <c r="B417" s="33"/>
      <c r="C417" s="195" t="s">
        <v>982</v>
      </c>
      <c r="D417" s="195" t="s">
        <v>983</v>
      </c>
      <c r="E417" s="18" t="s">
        <v>107</v>
      </c>
      <c r="F417" s="196">
        <v>296</v>
      </c>
      <c r="H417" s="33"/>
    </row>
    <row r="418" spans="2:8" s="1" customFormat="1" ht="16.899999999999999" customHeight="1">
      <c r="B418" s="33"/>
      <c r="C418" s="191" t="s">
        <v>1100</v>
      </c>
      <c r="D418" s="192" t="s">
        <v>1100</v>
      </c>
      <c r="E418" s="193" t="s">
        <v>103</v>
      </c>
      <c r="F418" s="194">
        <v>0</v>
      </c>
      <c r="H418" s="33"/>
    </row>
    <row r="419" spans="2:8" s="1" customFormat="1" ht="16.899999999999999" customHeight="1">
      <c r="B419" s="33"/>
      <c r="C419" s="191" t="s">
        <v>189</v>
      </c>
      <c r="D419" s="192" t="s">
        <v>189</v>
      </c>
      <c r="E419" s="193" t="s">
        <v>107</v>
      </c>
      <c r="F419" s="194">
        <v>56</v>
      </c>
      <c r="H419" s="33"/>
    </row>
    <row r="420" spans="2:8" s="1" customFormat="1" ht="16.899999999999999" customHeight="1">
      <c r="B420" s="33"/>
      <c r="C420" s="195" t="s">
        <v>21</v>
      </c>
      <c r="D420" s="195" t="s">
        <v>1002</v>
      </c>
      <c r="E420" s="18" t="s">
        <v>21</v>
      </c>
      <c r="F420" s="196">
        <v>56</v>
      </c>
      <c r="H420" s="33"/>
    </row>
    <row r="421" spans="2:8" s="1" customFormat="1" ht="16.899999999999999" customHeight="1">
      <c r="B421" s="33"/>
      <c r="C421" s="195" t="s">
        <v>189</v>
      </c>
      <c r="D421" s="195" t="s">
        <v>255</v>
      </c>
      <c r="E421" s="18" t="s">
        <v>21</v>
      </c>
      <c r="F421" s="196">
        <v>56</v>
      </c>
      <c r="H421" s="33"/>
    </row>
    <row r="422" spans="2:8" s="1" customFormat="1" ht="16.899999999999999" customHeight="1">
      <c r="B422" s="33"/>
      <c r="C422" s="197" t="s">
        <v>1098</v>
      </c>
      <c r="H422" s="33"/>
    </row>
    <row r="423" spans="2:8" s="1" customFormat="1" ht="16.899999999999999" customHeight="1">
      <c r="B423" s="33"/>
      <c r="C423" s="195" t="s">
        <v>998</v>
      </c>
      <c r="D423" s="195" t="s">
        <v>999</v>
      </c>
      <c r="E423" s="18" t="s">
        <v>107</v>
      </c>
      <c r="F423" s="196">
        <v>56</v>
      </c>
      <c r="H423" s="33"/>
    </row>
    <row r="424" spans="2:8" s="1" customFormat="1" ht="16.899999999999999" customHeight="1">
      <c r="B424" s="33"/>
      <c r="C424" s="195" t="s">
        <v>982</v>
      </c>
      <c r="D424" s="195" t="s">
        <v>983</v>
      </c>
      <c r="E424" s="18" t="s">
        <v>107</v>
      </c>
      <c r="F424" s="196">
        <v>296</v>
      </c>
      <c r="H424" s="33"/>
    </row>
    <row r="425" spans="2:8" s="1" customFormat="1" ht="16.899999999999999" customHeight="1">
      <c r="B425" s="33"/>
      <c r="C425" s="191" t="s">
        <v>191</v>
      </c>
      <c r="D425" s="192" t="s">
        <v>191</v>
      </c>
      <c r="E425" s="193" t="s">
        <v>107</v>
      </c>
      <c r="F425" s="194">
        <v>51</v>
      </c>
      <c r="H425" s="33"/>
    </row>
    <row r="426" spans="2:8" s="1" customFormat="1" ht="16.899999999999999" customHeight="1">
      <c r="B426" s="33"/>
      <c r="C426" s="195" t="s">
        <v>21</v>
      </c>
      <c r="D426" s="195" t="s">
        <v>996</v>
      </c>
      <c r="E426" s="18" t="s">
        <v>21</v>
      </c>
      <c r="F426" s="196">
        <v>51</v>
      </c>
      <c r="H426" s="33"/>
    </row>
    <row r="427" spans="2:8" s="1" customFormat="1" ht="16.899999999999999" customHeight="1">
      <c r="B427" s="33"/>
      <c r="C427" s="195" t="s">
        <v>191</v>
      </c>
      <c r="D427" s="195" t="s">
        <v>255</v>
      </c>
      <c r="E427" s="18" t="s">
        <v>21</v>
      </c>
      <c r="F427" s="196">
        <v>51</v>
      </c>
      <c r="H427" s="33"/>
    </row>
    <row r="428" spans="2:8" s="1" customFormat="1" ht="16.899999999999999" customHeight="1">
      <c r="B428" s="33"/>
      <c r="C428" s="197" t="s">
        <v>1098</v>
      </c>
      <c r="H428" s="33"/>
    </row>
    <row r="429" spans="2:8" s="1" customFormat="1" ht="16.899999999999999" customHeight="1">
      <c r="B429" s="33"/>
      <c r="C429" s="195" t="s">
        <v>993</v>
      </c>
      <c r="D429" s="195" t="s">
        <v>994</v>
      </c>
      <c r="E429" s="18" t="s">
        <v>107</v>
      </c>
      <c r="F429" s="196">
        <v>51</v>
      </c>
      <c r="H429" s="33"/>
    </row>
    <row r="430" spans="2:8" s="1" customFormat="1" ht="16.899999999999999" customHeight="1">
      <c r="B430" s="33"/>
      <c r="C430" s="195" t="s">
        <v>982</v>
      </c>
      <c r="D430" s="195" t="s">
        <v>983</v>
      </c>
      <c r="E430" s="18" t="s">
        <v>107</v>
      </c>
      <c r="F430" s="196">
        <v>296</v>
      </c>
      <c r="H430" s="33"/>
    </row>
    <row r="431" spans="2:8" s="1" customFormat="1" ht="7.35" customHeight="1">
      <c r="B431" s="42"/>
      <c r="C431" s="43"/>
      <c r="D431" s="43"/>
      <c r="E431" s="43"/>
      <c r="F431" s="43"/>
      <c r="G431" s="43"/>
      <c r="H431" s="33"/>
    </row>
    <row r="432" spans="2:8" s="1" customFormat="1" ht="11.25"/>
  </sheetData>
  <sheetProtection algorithmName="SHA-512" hashValue="2YJKMcgYRcXTT8eO8ksjE5Wb4Bl1giNSU/0EbfMo3YD581ztrh/OdfdE/5x9RCYrZJagEZibf0ltsmrPGiOHhw==" saltValue="n+r4dNlnoGUMnNHtsuTni/BhXxQx87o5zKHuPQThZ1zDwolTJ7I40rh5AQEP2RdSmJDAK0P0+e7zPjYqRPbak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98" customWidth="1"/>
    <col min="2" max="2" width="1.6640625" style="198" customWidth="1"/>
    <col min="3" max="4" width="5" style="198" customWidth="1"/>
    <col min="5" max="5" width="11.6640625" style="198" customWidth="1"/>
    <col min="6" max="6" width="9.1640625" style="198" customWidth="1"/>
    <col min="7" max="7" width="5" style="198" customWidth="1"/>
    <col min="8" max="8" width="77.83203125" style="198" customWidth="1"/>
    <col min="9" max="10" width="20" style="198" customWidth="1"/>
    <col min="11" max="11" width="1.6640625" style="198" customWidth="1"/>
  </cols>
  <sheetData>
    <row r="1" spans="2:11" customFormat="1" ht="37.5" customHeight="1"/>
    <row r="2" spans="2:11" customFormat="1" ht="7.5" customHeight="1">
      <c r="B2" s="199"/>
      <c r="C2" s="200"/>
      <c r="D2" s="200"/>
      <c r="E2" s="200"/>
      <c r="F2" s="200"/>
      <c r="G2" s="200"/>
      <c r="H2" s="200"/>
      <c r="I2" s="200"/>
      <c r="J2" s="200"/>
      <c r="K2" s="201"/>
    </row>
    <row r="3" spans="2:11" s="16" customFormat="1" ht="45" customHeight="1">
      <c r="B3" s="202"/>
      <c r="C3" s="326" t="s">
        <v>1101</v>
      </c>
      <c r="D3" s="326"/>
      <c r="E3" s="326"/>
      <c r="F3" s="326"/>
      <c r="G3" s="326"/>
      <c r="H3" s="326"/>
      <c r="I3" s="326"/>
      <c r="J3" s="326"/>
      <c r="K3" s="203"/>
    </row>
    <row r="4" spans="2:11" customFormat="1" ht="25.5" customHeight="1">
      <c r="B4" s="204"/>
      <c r="C4" s="325" t="s">
        <v>1102</v>
      </c>
      <c r="D4" s="325"/>
      <c r="E4" s="325"/>
      <c r="F4" s="325"/>
      <c r="G4" s="325"/>
      <c r="H4" s="325"/>
      <c r="I4" s="325"/>
      <c r="J4" s="325"/>
      <c r="K4" s="205"/>
    </row>
    <row r="5" spans="2:11" customFormat="1" ht="5.25" customHeight="1">
      <c r="B5" s="204"/>
      <c r="C5" s="206"/>
      <c r="D5" s="206"/>
      <c r="E5" s="206"/>
      <c r="F5" s="206"/>
      <c r="G5" s="206"/>
      <c r="H5" s="206"/>
      <c r="I5" s="206"/>
      <c r="J5" s="206"/>
      <c r="K5" s="205"/>
    </row>
    <row r="6" spans="2:11" customFormat="1" ht="15" customHeight="1">
      <c r="B6" s="204"/>
      <c r="C6" s="324" t="s">
        <v>1103</v>
      </c>
      <c r="D6" s="324"/>
      <c r="E6" s="324"/>
      <c r="F6" s="324"/>
      <c r="G6" s="324"/>
      <c r="H6" s="324"/>
      <c r="I6" s="324"/>
      <c r="J6" s="324"/>
      <c r="K6" s="205"/>
    </row>
    <row r="7" spans="2:11" customFormat="1" ht="15" customHeight="1">
      <c r="B7" s="208"/>
      <c r="C7" s="324" t="s">
        <v>1104</v>
      </c>
      <c r="D7" s="324"/>
      <c r="E7" s="324"/>
      <c r="F7" s="324"/>
      <c r="G7" s="324"/>
      <c r="H7" s="324"/>
      <c r="I7" s="324"/>
      <c r="J7" s="324"/>
      <c r="K7" s="205"/>
    </row>
    <row r="8" spans="2:11" customFormat="1" ht="12.75" customHeight="1">
      <c r="B8" s="208"/>
      <c r="C8" s="207"/>
      <c r="D8" s="207"/>
      <c r="E8" s="207"/>
      <c r="F8" s="207"/>
      <c r="G8" s="207"/>
      <c r="H8" s="207"/>
      <c r="I8" s="207"/>
      <c r="J8" s="207"/>
      <c r="K8" s="205"/>
    </row>
    <row r="9" spans="2:11" customFormat="1" ht="15" customHeight="1">
      <c r="B9" s="208"/>
      <c r="C9" s="324" t="s">
        <v>1105</v>
      </c>
      <c r="D9" s="324"/>
      <c r="E9" s="324"/>
      <c r="F9" s="324"/>
      <c r="G9" s="324"/>
      <c r="H9" s="324"/>
      <c r="I9" s="324"/>
      <c r="J9" s="324"/>
      <c r="K9" s="205"/>
    </row>
    <row r="10" spans="2:11" customFormat="1" ht="15" customHeight="1">
      <c r="B10" s="208"/>
      <c r="C10" s="207"/>
      <c r="D10" s="324" t="s">
        <v>1106</v>
      </c>
      <c r="E10" s="324"/>
      <c r="F10" s="324"/>
      <c r="G10" s="324"/>
      <c r="H10" s="324"/>
      <c r="I10" s="324"/>
      <c r="J10" s="324"/>
      <c r="K10" s="205"/>
    </row>
    <row r="11" spans="2:11" customFormat="1" ht="15" customHeight="1">
      <c r="B11" s="208"/>
      <c r="C11" s="209"/>
      <c r="D11" s="324" t="s">
        <v>1107</v>
      </c>
      <c r="E11" s="324"/>
      <c r="F11" s="324"/>
      <c r="G11" s="324"/>
      <c r="H11" s="324"/>
      <c r="I11" s="324"/>
      <c r="J11" s="324"/>
      <c r="K11" s="205"/>
    </row>
    <row r="12" spans="2:11" customFormat="1" ht="15" customHeight="1">
      <c r="B12" s="208"/>
      <c r="C12" s="209"/>
      <c r="D12" s="207"/>
      <c r="E12" s="207"/>
      <c r="F12" s="207"/>
      <c r="G12" s="207"/>
      <c r="H12" s="207"/>
      <c r="I12" s="207"/>
      <c r="J12" s="207"/>
      <c r="K12" s="205"/>
    </row>
    <row r="13" spans="2:11" customFormat="1" ht="15" customHeight="1">
      <c r="B13" s="208"/>
      <c r="C13" s="209"/>
      <c r="D13" s="210" t="s">
        <v>1108</v>
      </c>
      <c r="E13" s="207"/>
      <c r="F13" s="207"/>
      <c r="G13" s="207"/>
      <c r="H13" s="207"/>
      <c r="I13" s="207"/>
      <c r="J13" s="207"/>
      <c r="K13" s="205"/>
    </row>
    <row r="14" spans="2:11" customFormat="1" ht="12.75" customHeight="1">
      <c r="B14" s="208"/>
      <c r="C14" s="209"/>
      <c r="D14" s="209"/>
      <c r="E14" s="209"/>
      <c r="F14" s="209"/>
      <c r="G14" s="209"/>
      <c r="H14" s="209"/>
      <c r="I14" s="209"/>
      <c r="J14" s="209"/>
      <c r="K14" s="205"/>
    </row>
    <row r="15" spans="2:11" customFormat="1" ht="15" customHeight="1">
      <c r="B15" s="208"/>
      <c r="C15" s="209"/>
      <c r="D15" s="324" t="s">
        <v>1109</v>
      </c>
      <c r="E15" s="324"/>
      <c r="F15" s="324"/>
      <c r="G15" s="324"/>
      <c r="H15" s="324"/>
      <c r="I15" s="324"/>
      <c r="J15" s="324"/>
      <c r="K15" s="205"/>
    </row>
    <row r="16" spans="2:11" customFormat="1" ht="15" customHeight="1">
      <c r="B16" s="208"/>
      <c r="C16" s="209"/>
      <c r="D16" s="324" t="s">
        <v>1110</v>
      </c>
      <c r="E16" s="324"/>
      <c r="F16" s="324"/>
      <c r="G16" s="324"/>
      <c r="H16" s="324"/>
      <c r="I16" s="324"/>
      <c r="J16" s="324"/>
      <c r="K16" s="205"/>
    </row>
    <row r="17" spans="2:11" customFormat="1" ht="15" customHeight="1">
      <c r="B17" s="208"/>
      <c r="C17" s="209"/>
      <c r="D17" s="324" t="s">
        <v>1111</v>
      </c>
      <c r="E17" s="324"/>
      <c r="F17" s="324"/>
      <c r="G17" s="324"/>
      <c r="H17" s="324"/>
      <c r="I17" s="324"/>
      <c r="J17" s="324"/>
      <c r="K17" s="205"/>
    </row>
    <row r="18" spans="2:11" customFormat="1" ht="15" customHeight="1">
      <c r="B18" s="208"/>
      <c r="C18" s="209"/>
      <c r="D18" s="209"/>
      <c r="E18" s="211" t="s">
        <v>84</v>
      </c>
      <c r="F18" s="324" t="s">
        <v>1112</v>
      </c>
      <c r="G18" s="324"/>
      <c r="H18" s="324"/>
      <c r="I18" s="324"/>
      <c r="J18" s="324"/>
      <c r="K18" s="205"/>
    </row>
    <row r="19" spans="2:11" customFormat="1" ht="15" customHeight="1">
      <c r="B19" s="208"/>
      <c r="C19" s="209"/>
      <c r="D19" s="209"/>
      <c r="E19" s="211" t="s">
        <v>1113</v>
      </c>
      <c r="F19" s="324" t="s">
        <v>1114</v>
      </c>
      <c r="G19" s="324"/>
      <c r="H19" s="324"/>
      <c r="I19" s="324"/>
      <c r="J19" s="324"/>
      <c r="K19" s="205"/>
    </row>
    <row r="20" spans="2:11" customFormat="1" ht="15" customHeight="1">
      <c r="B20" s="208"/>
      <c r="C20" s="209"/>
      <c r="D20" s="209"/>
      <c r="E20" s="211" t="s">
        <v>1115</v>
      </c>
      <c r="F20" s="324" t="s">
        <v>1116</v>
      </c>
      <c r="G20" s="324"/>
      <c r="H20" s="324"/>
      <c r="I20" s="324"/>
      <c r="J20" s="324"/>
      <c r="K20" s="205"/>
    </row>
    <row r="21" spans="2:11" customFormat="1" ht="15" customHeight="1">
      <c r="B21" s="208"/>
      <c r="C21" s="209"/>
      <c r="D21" s="209"/>
      <c r="E21" s="211" t="s">
        <v>88</v>
      </c>
      <c r="F21" s="324" t="s">
        <v>89</v>
      </c>
      <c r="G21" s="324"/>
      <c r="H21" s="324"/>
      <c r="I21" s="324"/>
      <c r="J21" s="324"/>
      <c r="K21" s="205"/>
    </row>
    <row r="22" spans="2:11" customFormat="1" ht="15" customHeight="1">
      <c r="B22" s="208"/>
      <c r="C22" s="209"/>
      <c r="D22" s="209"/>
      <c r="E22" s="211" t="s">
        <v>1117</v>
      </c>
      <c r="F22" s="324" t="s">
        <v>1060</v>
      </c>
      <c r="G22" s="324"/>
      <c r="H22" s="324"/>
      <c r="I22" s="324"/>
      <c r="J22" s="324"/>
      <c r="K22" s="205"/>
    </row>
    <row r="23" spans="2:11" customFormat="1" ht="15" customHeight="1">
      <c r="B23" s="208"/>
      <c r="C23" s="209"/>
      <c r="D23" s="209"/>
      <c r="E23" s="211" t="s">
        <v>1118</v>
      </c>
      <c r="F23" s="324" t="s">
        <v>1119</v>
      </c>
      <c r="G23" s="324"/>
      <c r="H23" s="324"/>
      <c r="I23" s="324"/>
      <c r="J23" s="324"/>
      <c r="K23" s="205"/>
    </row>
    <row r="24" spans="2:11" customFormat="1" ht="12.75" customHeight="1">
      <c r="B24" s="208"/>
      <c r="C24" s="209"/>
      <c r="D24" s="209"/>
      <c r="E24" s="209"/>
      <c r="F24" s="209"/>
      <c r="G24" s="209"/>
      <c r="H24" s="209"/>
      <c r="I24" s="209"/>
      <c r="J24" s="209"/>
      <c r="K24" s="205"/>
    </row>
    <row r="25" spans="2:11" customFormat="1" ht="15" customHeight="1">
      <c r="B25" s="208"/>
      <c r="C25" s="324" t="s">
        <v>1120</v>
      </c>
      <c r="D25" s="324"/>
      <c r="E25" s="324"/>
      <c r="F25" s="324"/>
      <c r="G25" s="324"/>
      <c r="H25" s="324"/>
      <c r="I25" s="324"/>
      <c r="J25" s="324"/>
      <c r="K25" s="205"/>
    </row>
    <row r="26" spans="2:11" customFormat="1" ht="15" customHeight="1">
      <c r="B26" s="208"/>
      <c r="C26" s="324" t="s">
        <v>1121</v>
      </c>
      <c r="D26" s="324"/>
      <c r="E26" s="324"/>
      <c r="F26" s="324"/>
      <c r="G26" s="324"/>
      <c r="H26" s="324"/>
      <c r="I26" s="324"/>
      <c r="J26" s="324"/>
      <c r="K26" s="205"/>
    </row>
    <row r="27" spans="2:11" customFormat="1" ht="15" customHeight="1">
      <c r="B27" s="208"/>
      <c r="C27" s="207"/>
      <c r="D27" s="324" t="s">
        <v>1122</v>
      </c>
      <c r="E27" s="324"/>
      <c r="F27" s="324"/>
      <c r="G27" s="324"/>
      <c r="H27" s="324"/>
      <c r="I27" s="324"/>
      <c r="J27" s="324"/>
      <c r="K27" s="205"/>
    </row>
    <row r="28" spans="2:11" customFormat="1" ht="15" customHeight="1">
      <c r="B28" s="208"/>
      <c r="C28" s="209"/>
      <c r="D28" s="324" t="s">
        <v>1123</v>
      </c>
      <c r="E28" s="324"/>
      <c r="F28" s="324"/>
      <c r="G28" s="324"/>
      <c r="H28" s="324"/>
      <c r="I28" s="324"/>
      <c r="J28" s="324"/>
      <c r="K28" s="205"/>
    </row>
    <row r="29" spans="2:11" customFormat="1" ht="12.75" customHeight="1">
      <c r="B29" s="208"/>
      <c r="C29" s="209"/>
      <c r="D29" s="209"/>
      <c r="E29" s="209"/>
      <c r="F29" s="209"/>
      <c r="G29" s="209"/>
      <c r="H29" s="209"/>
      <c r="I29" s="209"/>
      <c r="J29" s="209"/>
      <c r="K29" s="205"/>
    </row>
    <row r="30" spans="2:11" customFormat="1" ht="15" customHeight="1">
      <c r="B30" s="208"/>
      <c r="C30" s="209"/>
      <c r="D30" s="324" t="s">
        <v>1124</v>
      </c>
      <c r="E30" s="324"/>
      <c r="F30" s="324"/>
      <c r="G30" s="324"/>
      <c r="H30" s="324"/>
      <c r="I30" s="324"/>
      <c r="J30" s="324"/>
      <c r="K30" s="205"/>
    </row>
    <row r="31" spans="2:11" customFormat="1" ht="15" customHeight="1">
      <c r="B31" s="208"/>
      <c r="C31" s="209"/>
      <c r="D31" s="324" t="s">
        <v>1125</v>
      </c>
      <c r="E31" s="324"/>
      <c r="F31" s="324"/>
      <c r="G31" s="324"/>
      <c r="H31" s="324"/>
      <c r="I31" s="324"/>
      <c r="J31" s="324"/>
      <c r="K31" s="205"/>
    </row>
    <row r="32" spans="2:11" customFormat="1" ht="12.75" customHeight="1">
      <c r="B32" s="208"/>
      <c r="C32" s="209"/>
      <c r="D32" s="209"/>
      <c r="E32" s="209"/>
      <c r="F32" s="209"/>
      <c r="G32" s="209"/>
      <c r="H32" s="209"/>
      <c r="I32" s="209"/>
      <c r="J32" s="209"/>
      <c r="K32" s="205"/>
    </row>
    <row r="33" spans="2:11" customFormat="1" ht="15" customHeight="1">
      <c r="B33" s="208"/>
      <c r="C33" s="209"/>
      <c r="D33" s="324" t="s">
        <v>1126</v>
      </c>
      <c r="E33" s="324"/>
      <c r="F33" s="324"/>
      <c r="G33" s="324"/>
      <c r="H33" s="324"/>
      <c r="I33" s="324"/>
      <c r="J33" s="324"/>
      <c r="K33" s="205"/>
    </row>
    <row r="34" spans="2:11" customFormat="1" ht="15" customHeight="1">
      <c r="B34" s="208"/>
      <c r="C34" s="209"/>
      <c r="D34" s="324" t="s">
        <v>1127</v>
      </c>
      <c r="E34" s="324"/>
      <c r="F34" s="324"/>
      <c r="G34" s="324"/>
      <c r="H34" s="324"/>
      <c r="I34" s="324"/>
      <c r="J34" s="324"/>
      <c r="K34" s="205"/>
    </row>
    <row r="35" spans="2:11" customFormat="1" ht="15" customHeight="1">
      <c r="B35" s="208"/>
      <c r="C35" s="209"/>
      <c r="D35" s="324" t="s">
        <v>1128</v>
      </c>
      <c r="E35" s="324"/>
      <c r="F35" s="324"/>
      <c r="G35" s="324"/>
      <c r="H35" s="324"/>
      <c r="I35" s="324"/>
      <c r="J35" s="324"/>
      <c r="K35" s="205"/>
    </row>
    <row r="36" spans="2:11" customFormat="1" ht="15" customHeight="1">
      <c r="B36" s="208"/>
      <c r="C36" s="209"/>
      <c r="D36" s="207"/>
      <c r="E36" s="210" t="s">
        <v>209</v>
      </c>
      <c r="F36" s="207"/>
      <c r="G36" s="324" t="s">
        <v>1129</v>
      </c>
      <c r="H36" s="324"/>
      <c r="I36" s="324"/>
      <c r="J36" s="324"/>
      <c r="K36" s="205"/>
    </row>
    <row r="37" spans="2:11" customFormat="1" ht="30.75" customHeight="1">
      <c r="B37" s="208"/>
      <c r="C37" s="209"/>
      <c r="D37" s="207"/>
      <c r="E37" s="210" t="s">
        <v>1130</v>
      </c>
      <c r="F37" s="207"/>
      <c r="G37" s="324" t="s">
        <v>1131</v>
      </c>
      <c r="H37" s="324"/>
      <c r="I37" s="324"/>
      <c r="J37" s="324"/>
      <c r="K37" s="205"/>
    </row>
    <row r="38" spans="2:11" customFormat="1" ht="15" customHeight="1">
      <c r="B38" s="208"/>
      <c r="C38" s="209"/>
      <c r="D38" s="207"/>
      <c r="E38" s="210" t="s">
        <v>58</v>
      </c>
      <c r="F38" s="207"/>
      <c r="G38" s="324" t="s">
        <v>1132</v>
      </c>
      <c r="H38" s="324"/>
      <c r="I38" s="324"/>
      <c r="J38" s="324"/>
      <c r="K38" s="205"/>
    </row>
    <row r="39" spans="2:11" customFormat="1" ht="15" customHeight="1">
      <c r="B39" s="208"/>
      <c r="C39" s="209"/>
      <c r="D39" s="207"/>
      <c r="E39" s="210" t="s">
        <v>59</v>
      </c>
      <c r="F39" s="207"/>
      <c r="G39" s="324" t="s">
        <v>1133</v>
      </c>
      <c r="H39" s="324"/>
      <c r="I39" s="324"/>
      <c r="J39" s="324"/>
      <c r="K39" s="205"/>
    </row>
    <row r="40" spans="2:11" customFormat="1" ht="15" customHeight="1">
      <c r="B40" s="208"/>
      <c r="C40" s="209"/>
      <c r="D40" s="207"/>
      <c r="E40" s="210" t="s">
        <v>210</v>
      </c>
      <c r="F40" s="207"/>
      <c r="G40" s="324" t="s">
        <v>1134</v>
      </c>
      <c r="H40" s="324"/>
      <c r="I40" s="324"/>
      <c r="J40" s="324"/>
      <c r="K40" s="205"/>
    </row>
    <row r="41" spans="2:11" customFormat="1" ht="15" customHeight="1">
      <c r="B41" s="208"/>
      <c r="C41" s="209"/>
      <c r="D41" s="207"/>
      <c r="E41" s="210" t="s">
        <v>211</v>
      </c>
      <c r="F41" s="207"/>
      <c r="G41" s="324" t="s">
        <v>1135</v>
      </c>
      <c r="H41" s="324"/>
      <c r="I41" s="324"/>
      <c r="J41" s="324"/>
      <c r="K41" s="205"/>
    </row>
    <row r="42" spans="2:11" customFormat="1" ht="15" customHeight="1">
      <c r="B42" s="208"/>
      <c r="C42" s="209"/>
      <c r="D42" s="207"/>
      <c r="E42" s="210" t="s">
        <v>1136</v>
      </c>
      <c r="F42" s="207"/>
      <c r="G42" s="324" t="s">
        <v>1137</v>
      </c>
      <c r="H42" s="324"/>
      <c r="I42" s="324"/>
      <c r="J42" s="324"/>
      <c r="K42" s="205"/>
    </row>
    <row r="43" spans="2:11" customFormat="1" ht="15" customHeight="1">
      <c r="B43" s="208"/>
      <c r="C43" s="209"/>
      <c r="D43" s="207"/>
      <c r="E43" s="210"/>
      <c r="F43" s="207"/>
      <c r="G43" s="324" t="s">
        <v>1138</v>
      </c>
      <c r="H43" s="324"/>
      <c r="I43" s="324"/>
      <c r="J43" s="324"/>
      <c r="K43" s="205"/>
    </row>
    <row r="44" spans="2:11" customFormat="1" ht="15" customHeight="1">
      <c r="B44" s="208"/>
      <c r="C44" s="209"/>
      <c r="D44" s="207"/>
      <c r="E44" s="210" t="s">
        <v>1139</v>
      </c>
      <c r="F44" s="207"/>
      <c r="G44" s="324" t="s">
        <v>1140</v>
      </c>
      <c r="H44" s="324"/>
      <c r="I44" s="324"/>
      <c r="J44" s="324"/>
      <c r="K44" s="205"/>
    </row>
    <row r="45" spans="2:11" customFormat="1" ht="15" customHeight="1">
      <c r="B45" s="208"/>
      <c r="C45" s="209"/>
      <c r="D45" s="207"/>
      <c r="E45" s="210" t="s">
        <v>213</v>
      </c>
      <c r="F45" s="207"/>
      <c r="G45" s="324" t="s">
        <v>1141</v>
      </c>
      <c r="H45" s="324"/>
      <c r="I45" s="324"/>
      <c r="J45" s="324"/>
      <c r="K45" s="205"/>
    </row>
    <row r="46" spans="2:11" customFormat="1" ht="12.75" customHeight="1">
      <c r="B46" s="208"/>
      <c r="C46" s="209"/>
      <c r="D46" s="207"/>
      <c r="E46" s="207"/>
      <c r="F46" s="207"/>
      <c r="G46" s="207"/>
      <c r="H46" s="207"/>
      <c r="I46" s="207"/>
      <c r="J46" s="207"/>
      <c r="K46" s="205"/>
    </row>
    <row r="47" spans="2:11" customFormat="1" ht="15" customHeight="1">
      <c r="B47" s="208"/>
      <c r="C47" s="209"/>
      <c r="D47" s="324" t="s">
        <v>1142</v>
      </c>
      <c r="E47" s="324"/>
      <c r="F47" s="324"/>
      <c r="G47" s="324"/>
      <c r="H47" s="324"/>
      <c r="I47" s="324"/>
      <c r="J47" s="324"/>
      <c r="K47" s="205"/>
    </row>
    <row r="48" spans="2:11" customFormat="1" ht="15" customHeight="1">
      <c r="B48" s="208"/>
      <c r="C48" s="209"/>
      <c r="D48" s="209"/>
      <c r="E48" s="324" t="s">
        <v>1143</v>
      </c>
      <c r="F48" s="324"/>
      <c r="G48" s="324"/>
      <c r="H48" s="324"/>
      <c r="I48" s="324"/>
      <c r="J48" s="324"/>
      <c r="K48" s="205"/>
    </row>
    <row r="49" spans="2:11" customFormat="1" ht="15" customHeight="1">
      <c r="B49" s="208"/>
      <c r="C49" s="209"/>
      <c r="D49" s="209"/>
      <c r="E49" s="324" t="s">
        <v>1144</v>
      </c>
      <c r="F49" s="324"/>
      <c r="G49" s="324"/>
      <c r="H49" s="324"/>
      <c r="I49" s="324"/>
      <c r="J49" s="324"/>
      <c r="K49" s="205"/>
    </row>
    <row r="50" spans="2:11" customFormat="1" ht="15" customHeight="1">
      <c r="B50" s="208"/>
      <c r="C50" s="209"/>
      <c r="D50" s="209"/>
      <c r="E50" s="324" t="s">
        <v>1145</v>
      </c>
      <c r="F50" s="324"/>
      <c r="G50" s="324"/>
      <c r="H50" s="324"/>
      <c r="I50" s="324"/>
      <c r="J50" s="324"/>
      <c r="K50" s="205"/>
    </row>
    <row r="51" spans="2:11" customFormat="1" ht="15" customHeight="1">
      <c r="B51" s="208"/>
      <c r="C51" s="209"/>
      <c r="D51" s="324" t="s">
        <v>1146</v>
      </c>
      <c r="E51" s="324"/>
      <c r="F51" s="324"/>
      <c r="G51" s="324"/>
      <c r="H51" s="324"/>
      <c r="I51" s="324"/>
      <c r="J51" s="324"/>
      <c r="K51" s="205"/>
    </row>
    <row r="52" spans="2:11" customFormat="1" ht="25.5" customHeight="1">
      <c r="B52" s="204"/>
      <c r="C52" s="325" t="s">
        <v>1147</v>
      </c>
      <c r="D52" s="325"/>
      <c r="E52" s="325"/>
      <c r="F52" s="325"/>
      <c r="G52" s="325"/>
      <c r="H52" s="325"/>
      <c r="I52" s="325"/>
      <c r="J52" s="325"/>
      <c r="K52" s="205"/>
    </row>
    <row r="53" spans="2:11" customFormat="1" ht="5.25" customHeight="1">
      <c r="B53" s="204"/>
      <c r="C53" s="206"/>
      <c r="D53" s="206"/>
      <c r="E53" s="206"/>
      <c r="F53" s="206"/>
      <c r="G53" s="206"/>
      <c r="H53" s="206"/>
      <c r="I53" s="206"/>
      <c r="J53" s="206"/>
      <c r="K53" s="205"/>
    </row>
    <row r="54" spans="2:11" customFormat="1" ht="15" customHeight="1">
      <c r="B54" s="204"/>
      <c r="C54" s="324" t="s">
        <v>1148</v>
      </c>
      <c r="D54" s="324"/>
      <c r="E54" s="324"/>
      <c r="F54" s="324"/>
      <c r="G54" s="324"/>
      <c r="H54" s="324"/>
      <c r="I54" s="324"/>
      <c r="J54" s="324"/>
      <c r="K54" s="205"/>
    </row>
    <row r="55" spans="2:11" customFormat="1" ht="15" customHeight="1">
      <c r="B55" s="204"/>
      <c r="C55" s="324" t="s">
        <v>1149</v>
      </c>
      <c r="D55" s="324"/>
      <c r="E55" s="324"/>
      <c r="F55" s="324"/>
      <c r="G55" s="324"/>
      <c r="H55" s="324"/>
      <c r="I55" s="324"/>
      <c r="J55" s="324"/>
      <c r="K55" s="205"/>
    </row>
    <row r="56" spans="2:11" customFormat="1" ht="12.75" customHeight="1">
      <c r="B56" s="204"/>
      <c r="C56" s="207"/>
      <c r="D56" s="207"/>
      <c r="E56" s="207"/>
      <c r="F56" s="207"/>
      <c r="G56" s="207"/>
      <c r="H56" s="207"/>
      <c r="I56" s="207"/>
      <c r="J56" s="207"/>
      <c r="K56" s="205"/>
    </row>
    <row r="57" spans="2:11" customFormat="1" ht="15" customHeight="1">
      <c r="B57" s="204"/>
      <c r="C57" s="324" t="s">
        <v>1150</v>
      </c>
      <c r="D57" s="324"/>
      <c r="E57" s="324"/>
      <c r="F57" s="324"/>
      <c r="G57" s="324"/>
      <c r="H57" s="324"/>
      <c r="I57" s="324"/>
      <c r="J57" s="324"/>
      <c r="K57" s="205"/>
    </row>
    <row r="58" spans="2:11" customFormat="1" ht="15" customHeight="1">
      <c r="B58" s="204"/>
      <c r="C58" s="209"/>
      <c r="D58" s="324" t="s">
        <v>1151</v>
      </c>
      <c r="E58" s="324"/>
      <c r="F58" s="324"/>
      <c r="G58" s="324"/>
      <c r="H58" s="324"/>
      <c r="I58" s="324"/>
      <c r="J58" s="324"/>
      <c r="K58" s="205"/>
    </row>
    <row r="59" spans="2:11" customFormat="1" ht="15" customHeight="1">
      <c r="B59" s="204"/>
      <c r="C59" s="209"/>
      <c r="D59" s="324" t="s">
        <v>1152</v>
      </c>
      <c r="E59" s="324"/>
      <c r="F59" s="324"/>
      <c r="G59" s="324"/>
      <c r="H59" s="324"/>
      <c r="I59" s="324"/>
      <c r="J59" s="324"/>
      <c r="K59" s="205"/>
    </row>
    <row r="60" spans="2:11" customFormat="1" ht="15" customHeight="1">
      <c r="B60" s="204"/>
      <c r="C60" s="209"/>
      <c r="D60" s="324" t="s">
        <v>1153</v>
      </c>
      <c r="E60" s="324"/>
      <c r="F60" s="324"/>
      <c r="G60" s="324"/>
      <c r="H60" s="324"/>
      <c r="I60" s="324"/>
      <c r="J60" s="324"/>
      <c r="K60" s="205"/>
    </row>
    <row r="61" spans="2:11" customFormat="1" ht="15" customHeight="1">
      <c r="B61" s="204"/>
      <c r="C61" s="209"/>
      <c r="D61" s="324" t="s">
        <v>1154</v>
      </c>
      <c r="E61" s="324"/>
      <c r="F61" s="324"/>
      <c r="G61" s="324"/>
      <c r="H61" s="324"/>
      <c r="I61" s="324"/>
      <c r="J61" s="324"/>
      <c r="K61" s="205"/>
    </row>
    <row r="62" spans="2:11" customFormat="1" ht="15" customHeight="1">
      <c r="B62" s="204"/>
      <c r="C62" s="209"/>
      <c r="D62" s="327" t="s">
        <v>1155</v>
      </c>
      <c r="E62" s="327"/>
      <c r="F62" s="327"/>
      <c r="G62" s="327"/>
      <c r="H62" s="327"/>
      <c r="I62" s="327"/>
      <c r="J62" s="327"/>
      <c r="K62" s="205"/>
    </row>
    <row r="63" spans="2:11" customFormat="1" ht="15" customHeight="1">
      <c r="B63" s="204"/>
      <c r="C63" s="209"/>
      <c r="D63" s="324" t="s">
        <v>1156</v>
      </c>
      <c r="E63" s="324"/>
      <c r="F63" s="324"/>
      <c r="G63" s="324"/>
      <c r="H63" s="324"/>
      <c r="I63" s="324"/>
      <c r="J63" s="324"/>
      <c r="K63" s="205"/>
    </row>
    <row r="64" spans="2:11" customFormat="1" ht="12.75" customHeight="1">
      <c r="B64" s="204"/>
      <c r="C64" s="209"/>
      <c r="D64" s="209"/>
      <c r="E64" s="212"/>
      <c r="F64" s="209"/>
      <c r="G64" s="209"/>
      <c r="H64" s="209"/>
      <c r="I64" s="209"/>
      <c r="J64" s="209"/>
      <c r="K64" s="205"/>
    </row>
    <row r="65" spans="2:11" customFormat="1" ht="15" customHeight="1">
      <c r="B65" s="204"/>
      <c r="C65" s="209"/>
      <c r="D65" s="324" t="s">
        <v>1157</v>
      </c>
      <c r="E65" s="324"/>
      <c r="F65" s="324"/>
      <c r="G65" s="324"/>
      <c r="H65" s="324"/>
      <c r="I65" s="324"/>
      <c r="J65" s="324"/>
      <c r="K65" s="205"/>
    </row>
    <row r="66" spans="2:11" customFormat="1" ht="15" customHeight="1">
      <c r="B66" s="204"/>
      <c r="C66" s="209"/>
      <c r="D66" s="327" t="s">
        <v>1158</v>
      </c>
      <c r="E66" s="327"/>
      <c r="F66" s="327"/>
      <c r="G66" s="327"/>
      <c r="H66" s="327"/>
      <c r="I66" s="327"/>
      <c r="J66" s="327"/>
      <c r="K66" s="205"/>
    </row>
    <row r="67" spans="2:11" customFormat="1" ht="15" customHeight="1">
      <c r="B67" s="204"/>
      <c r="C67" s="209"/>
      <c r="D67" s="324" t="s">
        <v>1159</v>
      </c>
      <c r="E67" s="324"/>
      <c r="F67" s="324"/>
      <c r="G67" s="324"/>
      <c r="H67" s="324"/>
      <c r="I67" s="324"/>
      <c r="J67" s="324"/>
      <c r="K67" s="205"/>
    </row>
    <row r="68" spans="2:11" customFormat="1" ht="15" customHeight="1">
      <c r="B68" s="204"/>
      <c r="C68" s="209"/>
      <c r="D68" s="324" t="s">
        <v>1160</v>
      </c>
      <c r="E68" s="324"/>
      <c r="F68" s="324"/>
      <c r="G68" s="324"/>
      <c r="H68" s="324"/>
      <c r="I68" s="324"/>
      <c r="J68" s="324"/>
      <c r="K68" s="205"/>
    </row>
    <row r="69" spans="2:11" customFormat="1" ht="15" customHeight="1">
      <c r="B69" s="204"/>
      <c r="C69" s="209"/>
      <c r="D69" s="324" t="s">
        <v>1161</v>
      </c>
      <c r="E69" s="324"/>
      <c r="F69" s="324"/>
      <c r="G69" s="324"/>
      <c r="H69" s="324"/>
      <c r="I69" s="324"/>
      <c r="J69" s="324"/>
      <c r="K69" s="205"/>
    </row>
    <row r="70" spans="2:11" customFormat="1" ht="15" customHeight="1">
      <c r="B70" s="204"/>
      <c r="C70" s="209"/>
      <c r="D70" s="324" t="s">
        <v>1162</v>
      </c>
      <c r="E70" s="324"/>
      <c r="F70" s="324"/>
      <c r="G70" s="324"/>
      <c r="H70" s="324"/>
      <c r="I70" s="324"/>
      <c r="J70" s="324"/>
      <c r="K70" s="205"/>
    </row>
    <row r="71" spans="2:11" customFormat="1" ht="12.75" customHeight="1">
      <c r="B71" s="213"/>
      <c r="C71" s="214"/>
      <c r="D71" s="214"/>
      <c r="E71" s="214"/>
      <c r="F71" s="214"/>
      <c r="G71" s="214"/>
      <c r="H71" s="214"/>
      <c r="I71" s="214"/>
      <c r="J71" s="214"/>
      <c r="K71" s="215"/>
    </row>
    <row r="72" spans="2:11" customFormat="1" ht="18.75" customHeight="1">
      <c r="B72" s="216"/>
      <c r="C72" s="216"/>
      <c r="D72" s="216"/>
      <c r="E72" s="216"/>
      <c r="F72" s="216"/>
      <c r="G72" s="216"/>
      <c r="H72" s="216"/>
      <c r="I72" s="216"/>
      <c r="J72" s="216"/>
      <c r="K72" s="217"/>
    </row>
    <row r="73" spans="2:11" customFormat="1" ht="18.75" customHeight="1">
      <c r="B73" s="217"/>
      <c r="C73" s="217"/>
      <c r="D73" s="217"/>
      <c r="E73" s="217"/>
      <c r="F73" s="217"/>
      <c r="G73" s="217"/>
      <c r="H73" s="217"/>
      <c r="I73" s="217"/>
      <c r="J73" s="217"/>
      <c r="K73" s="217"/>
    </row>
    <row r="74" spans="2:11" customFormat="1" ht="7.5" customHeight="1">
      <c r="B74" s="218"/>
      <c r="C74" s="219"/>
      <c r="D74" s="219"/>
      <c r="E74" s="219"/>
      <c r="F74" s="219"/>
      <c r="G74" s="219"/>
      <c r="H74" s="219"/>
      <c r="I74" s="219"/>
      <c r="J74" s="219"/>
      <c r="K74" s="220"/>
    </row>
    <row r="75" spans="2:11" customFormat="1" ht="45" customHeight="1">
      <c r="B75" s="221"/>
      <c r="C75" s="328" t="s">
        <v>1163</v>
      </c>
      <c r="D75" s="328"/>
      <c r="E75" s="328"/>
      <c r="F75" s="328"/>
      <c r="G75" s="328"/>
      <c r="H75" s="328"/>
      <c r="I75" s="328"/>
      <c r="J75" s="328"/>
      <c r="K75" s="222"/>
    </row>
    <row r="76" spans="2:11" customFormat="1" ht="17.25" customHeight="1">
      <c r="B76" s="221"/>
      <c r="C76" s="223" t="s">
        <v>1164</v>
      </c>
      <c r="D76" s="223"/>
      <c r="E76" s="223"/>
      <c r="F76" s="223" t="s">
        <v>1165</v>
      </c>
      <c r="G76" s="224"/>
      <c r="H76" s="223" t="s">
        <v>59</v>
      </c>
      <c r="I76" s="223" t="s">
        <v>62</v>
      </c>
      <c r="J76" s="223" t="s">
        <v>1166</v>
      </c>
      <c r="K76" s="222"/>
    </row>
    <row r="77" spans="2:11" customFormat="1" ht="17.25" customHeight="1">
      <c r="B77" s="221"/>
      <c r="C77" s="225" t="s">
        <v>1167</v>
      </c>
      <c r="D77" s="225"/>
      <c r="E77" s="225"/>
      <c r="F77" s="226" t="s">
        <v>1168</v>
      </c>
      <c r="G77" s="227"/>
      <c r="H77" s="225"/>
      <c r="I77" s="225"/>
      <c r="J77" s="225" t="s">
        <v>1169</v>
      </c>
      <c r="K77" s="222"/>
    </row>
    <row r="78" spans="2:11" customFormat="1" ht="5.25" customHeight="1">
      <c r="B78" s="221"/>
      <c r="C78" s="228"/>
      <c r="D78" s="228"/>
      <c r="E78" s="228"/>
      <c r="F78" s="228"/>
      <c r="G78" s="229"/>
      <c r="H78" s="228"/>
      <c r="I78" s="228"/>
      <c r="J78" s="228"/>
      <c r="K78" s="222"/>
    </row>
    <row r="79" spans="2:11" customFormat="1" ht="15" customHeight="1">
      <c r="B79" s="221"/>
      <c r="C79" s="210" t="s">
        <v>58</v>
      </c>
      <c r="D79" s="230"/>
      <c r="E79" s="230"/>
      <c r="F79" s="231" t="s">
        <v>1170</v>
      </c>
      <c r="G79" s="232"/>
      <c r="H79" s="210" t="s">
        <v>1171</v>
      </c>
      <c r="I79" s="210" t="s">
        <v>1172</v>
      </c>
      <c r="J79" s="210">
        <v>20</v>
      </c>
      <c r="K79" s="222"/>
    </row>
    <row r="80" spans="2:11" customFormat="1" ht="15" customHeight="1">
      <c r="B80" s="221"/>
      <c r="C80" s="210" t="s">
        <v>1173</v>
      </c>
      <c r="D80" s="210"/>
      <c r="E80" s="210"/>
      <c r="F80" s="231" t="s">
        <v>1170</v>
      </c>
      <c r="G80" s="232"/>
      <c r="H80" s="210" t="s">
        <v>1174</v>
      </c>
      <c r="I80" s="210" t="s">
        <v>1172</v>
      </c>
      <c r="J80" s="210">
        <v>120</v>
      </c>
      <c r="K80" s="222"/>
    </row>
    <row r="81" spans="2:11" customFormat="1" ht="15" customHeight="1">
      <c r="B81" s="233"/>
      <c r="C81" s="210" t="s">
        <v>1175</v>
      </c>
      <c r="D81" s="210"/>
      <c r="E81" s="210"/>
      <c r="F81" s="231" t="s">
        <v>1176</v>
      </c>
      <c r="G81" s="232"/>
      <c r="H81" s="210" t="s">
        <v>1177</v>
      </c>
      <c r="I81" s="210" t="s">
        <v>1172</v>
      </c>
      <c r="J81" s="210">
        <v>50</v>
      </c>
      <c r="K81" s="222"/>
    </row>
    <row r="82" spans="2:11" customFormat="1" ht="15" customHeight="1">
      <c r="B82" s="233"/>
      <c r="C82" s="210" t="s">
        <v>1178</v>
      </c>
      <c r="D82" s="210"/>
      <c r="E82" s="210"/>
      <c r="F82" s="231" t="s">
        <v>1170</v>
      </c>
      <c r="G82" s="232"/>
      <c r="H82" s="210" t="s">
        <v>1179</v>
      </c>
      <c r="I82" s="210" t="s">
        <v>1180</v>
      </c>
      <c r="J82" s="210"/>
      <c r="K82" s="222"/>
    </row>
    <row r="83" spans="2:11" customFormat="1" ht="15" customHeight="1">
      <c r="B83" s="233"/>
      <c r="C83" s="210" t="s">
        <v>1181</v>
      </c>
      <c r="D83" s="210"/>
      <c r="E83" s="210"/>
      <c r="F83" s="231" t="s">
        <v>1176</v>
      </c>
      <c r="G83" s="210"/>
      <c r="H83" s="210" t="s">
        <v>1182</v>
      </c>
      <c r="I83" s="210" t="s">
        <v>1172</v>
      </c>
      <c r="J83" s="210">
        <v>15</v>
      </c>
      <c r="K83" s="222"/>
    </row>
    <row r="84" spans="2:11" customFormat="1" ht="15" customHeight="1">
      <c r="B84" s="233"/>
      <c r="C84" s="210" t="s">
        <v>1183</v>
      </c>
      <c r="D84" s="210"/>
      <c r="E84" s="210"/>
      <c r="F84" s="231" t="s">
        <v>1176</v>
      </c>
      <c r="G84" s="210"/>
      <c r="H84" s="210" t="s">
        <v>1184</v>
      </c>
      <c r="I84" s="210" t="s">
        <v>1172</v>
      </c>
      <c r="J84" s="210">
        <v>15</v>
      </c>
      <c r="K84" s="222"/>
    </row>
    <row r="85" spans="2:11" customFormat="1" ht="15" customHeight="1">
      <c r="B85" s="233"/>
      <c r="C85" s="210" t="s">
        <v>1185</v>
      </c>
      <c r="D85" s="210"/>
      <c r="E85" s="210"/>
      <c r="F85" s="231" t="s">
        <v>1176</v>
      </c>
      <c r="G85" s="210"/>
      <c r="H85" s="210" t="s">
        <v>1186</v>
      </c>
      <c r="I85" s="210" t="s">
        <v>1172</v>
      </c>
      <c r="J85" s="210">
        <v>20</v>
      </c>
      <c r="K85" s="222"/>
    </row>
    <row r="86" spans="2:11" customFormat="1" ht="15" customHeight="1">
      <c r="B86" s="233"/>
      <c r="C86" s="210" t="s">
        <v>1187</v>
      </c>
      <c r="D86" s="210"/>
      <c r="E86" s="210"/>
      <c r="F86" s="231" t="s">
        <v>1176</v>
      </c>
      <c r="G86" s="210"/>
      <c r="H86" s="210" t="s">
        <v>1188</v>
      </c>
      <c r="I86" s="210" t="s">
        <v>1172</v>
      </c>
      <c r="J86" s="210">
        <v>20</v>
      </c>
      <c r="K86" s="222"/>
    </row>
    <row r="87" spans="2:11" customFormat="1" ht="15" customHeight="1">
      <c r="B87" s="233"/>
      <c r="C87" s="210" t="s">
        <v>1189</v>
      </c>
      <c r="D87" s="210"/>
      <c r="E87" s="210"/>
      <c r="F87" s="231" t="s">
        <v>1176</v>
      </c>
      <c r="G87" s="232"/>
      <c r="H87" s="210" t="s">
        <v>1190</v>
      </c>
      <c r="I87" s="210" t="s">
        <v>1172</v>
      </c>
      <c r="J87" s="210">
        <v>50</v>
      </c>
      <c r="K87" s="222"/>
    </row>
    <row r="88" spans="2:11" customFormat="1" ht="15" customHeight="1">
      <c r="B88" s="233"/>
      <c r="C88" s="210" t="s">
        <v>1191</v>
      </c>
      <c r="D88" s="210"/>
      <c r="E88" s="210"/>
      <c r="F88" s="231" t="s">
        <v>1176</v>
      </c>
      <c r="G88" s="232"/>
      <c r="H88" s="210" t="s">
        <v>1192</v>
      </c>
      <c r="I88" s="210" t="s">
        <v>1172</v>
      </c>
      <c r="J88" s="210">
        <v>20</v>
      </c>
      <c r="K88" s="222"/>
    </row>
    <row r="89" spans="2:11" customFormat="1" ht="15" customHeight="1">
      <c r="B89" s="233"/>
      <c r="C89" s="210" t="s">
        <v>1193</v>
      </c>
      <c r="D89" s="210"/>
      <c r="E89" s="210"/>
      <c r="F89" s="231" t="s">
        <v>1176</v>
      </c>
      <c r="G89" s="232"/>
      <c r="H89" s="210" t="s">
        <v>1194</v>
      </c>
      <c r="I89" s="210" t="s">
        <v>1172</v>
      </c>
      <c r="J89" s="210">
        <v>20</v>
      </c>
      <c r="K89" s="222"/>
    </row>
    <row r="90" spans="2:11" customFormat="1" ht="15" customHeight="1">
      <c r="B90" s="233"/>
      <c r="C90" s="210" t="s">
        <v>1195</v>
      </c>
      <c r="D90" s="210"/>
      <c r="E90" s="210"/>
      <c r="F90" s="231" t="s">
        <v>1176</v>
      </c>
      <c r="G90" s="232"/>
      <c r="H90" s="210" t="s">
        <v>1196</v>
      </c>
      <c r="I90" s="210" t="s">
        <v>1172</v>
      </c>
      <c r="J90" s="210">
        <v>50</v>
      </c>
      <c r="K90" s="222"/>
    </row>
    <row r="91" spans="2:11" customFormat="1" ht="15" customHeight="1">
      <c r="B91" s="233"/>
      <c r="C91" s="210" t="s">
        <v>1197</v>
      </c>
      <c r="D91" s="210"/>
      <c r="E91" s="210"/>
      <c r="F91" s="231" t="s">
        <v>1176</v>
      </c>
      <c r="G91" s="232"/>
      <c r="H91" s="210" t="s">
        <v>1197</v>
      </c>
      <c r="I91" s="210" t="s">
        <v>1172</v>
      </c>
      <c r="J91" s="210">
        <v>50</v>
      </c>
      <c r="K91" s="222"/>
    </row>
    <row r="92" spans="2:11" customFormat="1" ht="15" customHeight="1">
      <c r="B92" s="233"/>
      <c r="C92" s="210" t="s">
        <v>1198</v>
      </c>
      <c r="D92" s="210"/>
      <c r="E92" s="210"/>
      <c r="F92" s="231" t="s">
        <v>1176</v>
      </c>
      <c r="G92" s="232"/>
      <c r="H92" s="210" t="s">
        <v>1199</v>
      </c>
      <c r="I92" s="210" t="s">
        <v>1172</v>
      </c>
      <c r="J92" s="210">
        <v>255</v>
      </c>
      <c r="K92" s="222"/>
    </row>
    <row r="93" spans="2:11" customFormat="1" ht="15" customHeight="1">
      <c r="B93" s="233"/>
      <c r="C93" s="210" t="s">
        <v>1200</v>
      </c>
      <c r="D93" s="210"/>
      <c r="E93" s="210"/>
      <c r="F93" s="231" t="s">
        <v>1170</v>
      </c>
      <c r="G93" s="232"/>
      <c r="H93" s="210" t="s">
        <v>1201</v>
      </c>
      <c r="I93" s="210" t="s">
        <v>1202</v>
      </c>
      <c r="J93" s="210"/>
      <c r="K93" s="222"/>
    </row>
    <row r="94" spans="2:11" customFormat="1" ht="15" customHeight="1">
      <c r="B94" s="233"/>
      <c r="C94" s="210" t="s">
        <v>1203</v>
      </c>
      <c r="D94" s="210"/>
      <c r="E94" s="210"/>
      <c r="F94" s="231" t="s">
        <v>1170</v>
      </c>
      <c r="G94" s="232"/>
      <c r="H94" s="210" t="s">
        <v>1204</v>
      </c>
      <c r="I94" s="210" t="s">
        <v>1205</v>
      </c>
      <c r="J94" s="210"/>
      <c r="K94" s="222"/>
    </row>
    <row r="95" spans="2:11" customFormat="1" ht="15" customHeight="1">
      <c r="B95" s="233"/>
      <c r="C95" s="210" t="s">
        <v>1206</v>
      </c>
      <c r="D95" s="210"/>
      <c r="E95" s="210"/>
      <c r="F95" s="231" t="s">
        <v>1170</v>
      </c>
      <c r="G95" s="232"/>
      <c r="H95" s="210" t="s">
        <v>1206</v>
      </c>
      <c r="I95" s="210" t="s">
        <v>1205</v>
      </c>
      <c r="J95" s="210"/>
      <c r="K95" s="222"/>
    </row>
    <row r="96" spans="2:11" customFormat="1" ht="15" customHeight="1">
      <c r="B96" s="233"/>
      <c r="C96" s="210" t="s">
        <v>43</v>
      </c>
      <c r="D96" s="210"/>
      <c r="E96" s="210"/>
      <c r="F96" s="231" t="s">
        <v>1170</v>
      </c>
      <c r="G96" s="232"/>
      <c r="H96" s="210" t="s">
        <v>1207</v>
      </c>
      <c r="I96" s="210" t="s">
        <v>1205</v>
      </c>
      <c r="J96" s="210"/>
      <c r="K96" s="222"/>
    </row>
    <row r="97" spans="2:11" customFormat="1" ht="15" customHeight="1">
      <c r="B97" s="233"/>
      <c r="C97" s="210" t="s">
        <v>53</v>
      </c>
      <c r="D97" s="210"/>
      <c r="E97" s="210"/>
      <c r="F97" s="231" t="s">
        <v>1170</v>
      </c>
      <c r="G97" s="232"/>
      <c r="H97" s="210" t="s">
        <v>1208</v>
      </c>
      <c r="I97" s="210" t="s">
        <v>1205</v>
      </c>
      <c r="J97" s="210"/>
      <c r="K97" s="222"/>
    </row>
    <row r="98" spans="2:11" customFormat="1" ht="15" customHeight="1">
      <c r="B98" s="234"/>
      <c r="C98" s="235"/>
      <c r="D98" s="235"/>
      <c r="E98" s="235"/>
      <c r="F98" s="235"/>
      <c r="G98" s="235"/>
      <c r="H98" s="235"/>
      <c r="I98" s="235"/>
      <c r="J98" s="235"/>
      <c r="K98" s="236"/>
    </row>
    <row r="99" spans="2:11" customFormat="1" ht="18.7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7"/>
    </row>
    <row r="100" spans="2:11" customFormat="1" ht="18.75" customHeight="1"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</row>
    <row r="101" spans="2:11" customFormat="1" ht="7.5" customHeight="1">
      <c r="B101" s="218"/>
      <c r="C101" s="219"/>
      <c r="D101" s="219"/>
      <c r="E101" s="219"/>
      <c r="F101" s="219"/>
      <c r="G101" s="219"/>
      <c r="H101" s="219"/>
      <c r="I101" s="219"/>
      <c r="J101" s="219"/>
      <c r="K101" s="220"/>
    </row>
    <row r="102" spans="2:11" customFormat="1" ht="45" customHeight="1">
      <c r="B102" s="221"/>
      <c r="C102" s="328" t="s">
        <v>1209</v>
      </c>
      <c r="D102" s="328"/>
      <c r="E102" s="328"/>
      <c r="F102" s="328"/>
      <c r="G102" s="328"/>
      <c r="H102" s="328"/>
      <c r="I102" s="328"/>
      <c r="J102" s="328"/>
      <c r="K102" s="222"/>
    </row>
    <row r="103" spans="2:11" customFormat="1" ht="17.25" customHeight="1">
      <c r="B103" s="221"/>
      <c r="C103" s="223" t="s">
        <v>1164</v>
      </c>
      <c r="D103" s="223"/>
      <c r="E103" s="223"/>
      <c r="F103" s="223" t="s">
        <v>1165</v>
      </c>
      <c r="G103" s="224"/>
      <c r="H103" s="223" t="s">
        <v>59</v>
      </c>
      <c r="I103" s="223" t="s">
        <v>62</v>
      </c>
      <c r="J103" s="223" t="s">
        <v>1166</v>
      </c>
      <c r="K103" s="222"/>
    </row>
    <row r="104" spans="2:11" customFormat="1" ht="17.25" customHeight="1">
      <c r="B104" s="221"/>
      <c r="C104" s="225" t="s">
        <v>1167</v>
      </c>
      <c r="D104" s="225"/>
      <c r="E104" s="225"/>
      <c r="F104" s="226" t="s">
        <v>1168</v>
      </c>
      <c r="G104" s="227"/>
      <c r="H104" s="225"/>
      <c r="I104" s="225"/>
      <c r="J104" s="225" t="s">
        <v>1169</v>
      </c>
      <c r="K104" s="222"/>
    </row>
    <row r="105" spans="2:11" customFormat="1" ht="5.25" customHeight="1">
      <c r="B105" s="221"/>
      <c r="C105" s="223"/>
      <c r="D105" s="223"/>
      <c r="E105" s="223"/>
      <c r="F105" s="223"/>
      <c r="G105" s="239"/>
      <c r="H105" s="223"/>
      <c r="I105" s="223"/>
      <c r="J105" s="223"/>
      <c r="K105" s="222"/>
    </row>
    <row r="106" spans="2:11" customFormat="1" ht="15" customHeight="1">
      <c r="B106" s="221"/>
      <c r="C106" s="210" t="s">
        <v>58</v>
      </c>
      <c r="D106" s="230"/>
      <c r="E106" s="230"/>
      <c r="F106" s="231" t="s">
        <v>1170</v>
      </c>
      <c r="G106" s="210"/>
      <c r="H106" s="210" t="s">
        <v>1210</v>
      </c>
      <c r="I106" s="210" t="s">
        <v>1172</v>
      </c>
      <c r="J106" s="210">
        <v>20</v>
      </c>
      <c r="K106" s="222"/>
    </row>
    <row r="107" spans="2:11" customFormat="1" ht="15" customHeight="1">
      <c r="B107" s="221"/>
      <c r="C107" s="210" t="s">
        <v>1173</v>
      </c>
      <c r="D107" s="210"/>
      <c r="E107" s="210"/>
      <c r="F107" s="231" t="s">
        <v>1170</v>
      </c>
      <c r="G107" s="210"/>
      <c r="H107" s="210" t="s">
        <v>1210</v>
      </c>
      <c r="I107" s="210" t="s">
        <v>1172</v>
      </c>
      <c r="J107" s="210">
        <v>120</v>
      </c>
      <c r="K107" s="222"/>
    </row>
    <row r="108" spans="2:11" customFormat="1" ht="15" customHeight="1">
      <c r="B108" s="233"/>
      <c r="C108" s="210" t="s">
        <v>1175</v>
      </c>
      <c r="D108" s="210"/>
      <c r="E108" s="210"/>
      <c r="F108" s="231" t="s">
        <v>1176</v>
      </c>
      <c r="G108" s="210"/>
      <c r="H108" s="210" t="s">
        <v>1210</v>
      </c>
      <c r="I108" s="210" t="s">
        <v>1172</v>
      </c>
      <c r="J108" s="210">
        <v>50</v>
      </c>
      <c r="K108" s="222"/>
    </row>
    <row r="109" spans="2:11" customFormat="1" ht="15" customHeight="1">
      <c r="B109" s="233"/>
      <c r="C109" s="210" t="s">
        <v>1178</v>
      </c>
      <c r="D109" s="210"/>
      <c r="E109" s="210"/>
      <c r="F109" s="231" t="s">
        <v>1170</v>
      </c>
      <c r="G109" s="210"/>
      <c r="H109" s="210" t="s">
        <v>1210</v>
      </c>
      <c r="I109" s="210" t="s">
        <v>1180</v>
      </c>
      <c r="J109" s="210"/>
      <c r="K109" s="222"/>
    </row>
    <row r="110" spans="2:11" customFormat="1" ht="15" customHeight="1">
      <c r="B110" s="233"/>
      <c r="C110" s="210" t="s">
        <v>1189</v>
      </c>
      <c r="D110" s="210"/>
      <c r="E110" s="210"/>
      <c r="F110" s="231" t="s">
        <v>1176</v>
      </c>
      <c r="G110" s="210"/>
      <c r="H110" s="210" t="s">
        <v>1210</v>
      </c>
      <c r="I110" s="210" t="s">
        <v>1172</v>
      </c>
      <c r="J110" s="210">
        <v>50</v>
      </c>
      <c r="K110" s="222"/>
    </row>
    <row r="111" spans="2:11" customFormat="1" ht="15" customHeight="1">
      <c r="B111" s="233"/>
      <c r="C111" s="210" t="s">
        <v>1197</v>
      </c>
      <c r="D111" s="210"/>
      <c r="E111" s="210"/>
      <c r="F111" s="231" t="s">
        <v>1176</v>
      </c>
      <c r="G111" s="210"/>
      <c r="H111" s="210" t="s">
        <v>1210</v>
      </c>
      <c r="I111" s="210" t="s">
        <v>1172</v>
      </c>
      <c r="J111" s="210">
        <v>50</v>
      </c>
      <c r="K111" s="222"/>
    </row>
    <row r="112" spans="2:11" customFormat="1" ht="15" customHeight="1">
      <c r="B112" s="233"/>
      <c r="C112" s="210" t="s">
        <v>1195</v>
      </c>
      <c r="D112" s="210"/>
      <c r="E112" s="210"/>
      <c r="F112" s="231" t="s">
        <v>1176</v>
      </c>
      <c r="G112" s="210"/>
      <c r="H112" s="210" t="s">
        <v>1210</v>
      </c>
      <c r="I112" s="210" t="s">
        <v>1172</v>
      </c>
      <c r="J112" s="210">
        <v>50</v>
      </c>
      <c r="K112" s="222"/>
    </row>
    <row r="113" spans="2:11" customFormat="1" ht="15" customHeight="1">
      <c r="B113" s="233"/>
      <c r="C113" s="210" t="s">
        <v>58</v>
      </c>
      <c r="D113" s="210"/>
      <c r="E113" s="210"/>
      <c r="F113" s="231" t="s">
        <v>1170</v>
      </c>
      <c r="G113" s="210"/>
      <c r="H113" s="210" t="s">
        <v>1211</v>
      </c>
      <c r="I113" s="210" t="s">
        <v>1172</v>
      </c>
      <c r="J113" s="210">
        <v>20</v>
      </c>
      <c r="K113" s="222"/>
    </row>
    <row r="114" spans="2:11" customFormat="1" ht="15" customHeight="1">
      <c r="B114" s="233"/>
      <c r="C114" s="210" t="s">
        <v>1212</v>
      </c>
      <c r="D114" s="210"/>
      <c r="E114" s="210"/>
      <c r="F114" s="231" t="s">
        <v>1170</v>
      </c>
      <c r="G114" s="210"/>
      <c r="H114" s="210" t="s">
        <v>1213</v>
      </c>
      <c r="I114" s="210" t="s">
        <v>1172</v>
      </c>
      <c r="J114" s="210">
        <v>120</v>
      </c>
      <c r="K114" s="222"/>
    </row>
    <row r="115" spans="2:11" customFormat="1" ht="15" customHeight="1">
      <c r="B115" s="233"/>
      <c r="C115" s="210" t="s">
        <v>43</v>
      </c>
      <c r="D115" s="210"/>
      <c r="E115" s="210"/>
      <c r="F115" s="231" t="s">
        <v>1170</v>
      </c>
      <c r="G115" s="210"/>
      <c r="H115" s="210" t="s">
        <v>1214</v>
      </c>
      <c r="I115" s="210" t="s">
        <v>1205</v>
      </c>
      <c r="J115" s="210"/>
      <c r="K115" s="222"/>
    </row>
    <row r="116" spans="2:11" customFormat="1" ht="15" customHeight="1">
      <c r="B116" s="233"/>
      <c r="C116" s="210" t="s">
        <v>53</v>
      </c>
      <c r="D116" s="210"/>
      <c r="E116" s="210"/>
      <c r="F116" s="231" t="s">
        <v>1170</v>
      </c>
      <c r="G116" s="210"/>
      <c r="H116" s="210" t="s">
        <v>1215</v>
      </c>
      <c r="I116" s="210" t="s">
        <v>1205</v>
      </c>
      <c r="J116" s="210"/>
      <c r="K116" s="222"/>
    </row>
    <row r="117" spans="2:11" customFormat="1" ht="15" customHeight="1">
      <c r="B117" s="233"/>
      <c r="C117" s="210" t="s">
        <v>62</v>
      </c>
      <c r="D117" s="210"/>
      <c r="E117" s="210"/>
      <c r="F117" s="231" t="s">
        <v>1170</v>
      </c>
      <c r="G117" s="210"/>
      <c r="H117" s="210" t="s">
        <v>1216</v>
      </c>
      <c r="I117" s="210" t="s">
        <v>1217</v>
      </c>
      <c r="J117" s="210"/>
      <c r="K117" s="222"/>
    </row>
    <row r="118" spans="2:11" customFormat="1" ht="15" customHeight="1">
      <c r="B118" s="234"/>
      <c r="C118" s="240"/>
      <c r="D118" s="240"/>
      <c r="E118" s="240"/>
      <c r="F118" s="240"/>
      <c r="G118" s="240"/>
      <c r="H118" s="240"/>
      <c r="I118" s="240"/>
      <c r="J118" s="240"/>
      <c r="K118" s="236"/>
    </row>
    <row r="119" spans="2:11" customFormat="1" ht="18.75" customHeight="1">
      <c r="B119" s="241"/>
      <c r="C119" s="242"/>
      <c r="D119" s="242"/>
      <c r="E119" s="242"/>
      <c r="F119" s="243"/>
      <c r="G119" s="242"/>
      <c r="H119" s="242"/>
      <c r="I119" s="242"/>
      <c r="J119" s="242"/>
      <c r="K119" s="241"/>
    </row>
    <row r="120" spans="2:11" customFormat="1" ht="18.75" customHeight="1"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</row>
    <row r="121" spans="2:11" customFormat="1" ht="7.5" customHeight="1">
      <c r="B121" s="244"/>
      <c r="C121" s="245"/>
      <c r="D121" s="245"/>
      <c r="E121" s="245"/>
      <c r="F121" s="245"/>
      <c r="G121" s="245"/>
      <c r="H121" s="245"/>
      <c r="I121" s="245"/>
      <c r="J121" s="245"/>
      <c r="K121" s="246"/>
    </row>
    <row r="122" spans="2:11" customFormat="1" ht="45" customHeight="1">
      <c r="B122" s="247"/>
      <c r="C122" s="326" t="s">
        <v>1218</v>
      </c>
      <c r="D122" s="326"/>
      <c r="E122" s="326"/>
      <c r="F122" s="326"/>
      <c r="G122" s="326"/>
      <c r="H122" s="326"/>
      <c r="I122" s="326"/>
      <c r="J122" s="326"/>
      <c r="K122" s="248"/>
    </row>
    <row r="123" spans="2:11" customFormat="1" ht="17.25" customHeight="1">
      <c r="B123" s="249"/>
      <c r="C123" s="223" t="s">
        <v>1164</v>
      </c>
      <c r="D123" s="223"/>
      <c r="E123" s="223"/>
      <c r="F123" s="223" t="s">
        <v>1165</v>
      </c>
      <c r="G123" s="224"/>
      <c r="H123" s="223" t="s">
        <v>59</v>
      </c>
      <c r="I123" s="223" t="s">
        <v>62</v>
      </c>
      <c r="J123" s="223" t="s">
        <v>1166</v>
      </c>
      <c r="K123" s="250"/>
    </row>
    <row r="124" spans="2:11" customFormat="1" ht="17.25" customHeight="1">
      <c r="B124" s="249"/>
      <c r="C124" s="225" t="s">
        <v>1167</v>
      </c>
      <c r="D124" s="225"/>
      <c r="E124" s="225"/>
      <c r="F124" s="226" t="s">
        <v>1168</v>
      </c>
      <c r="G124" s="227"/>
      <c r="H124" s="225"/>
      <c r="I124" s="225"/>
      <c r="J124" s="225" t="s">
        <v>1169</v>
      </c>
      <c r="K124" s="250"/>
    </row>
    <row r="125" spans="2:11" customFormat="1" ht="5.25" customHeight="1">
      <c r="B125" s="251"/>
      <c r="C125" s="228"/>
      <c r="D125" s="228"/>
      <c r="E125" s="228"/>
      <c r="F125" s="228"/>
      <c r="G125" s="252"/>
      <c r="H125" s="228"/>
      <c r="I125" s="228"/>
      <c r="J125" s="228"/>
      <c r="K125" s="253"/>
    </row>
    <row r="126" spans="2:11" customFormat="1" ht="15" customHeight="1">
      <c r="B126" s="251"/>
      <c r="C126" s="210" t="s">
        <v>1173</v>
      </c>
      <c r="D126" s="230"/>
      <c r="E126" s="230"/>
      <c r="F126" s="231" t="s">
        <v>1170</v>
      </c>
      <c r="G126" s="210"/>
      <c r="H126" s="210" t="s">
        <v>1210</v>
      </c>
      <c r="I126" s="210" t="s">
        <v>1172</v>
      </c>
      <c r="J126" s="210">
        <v>120</v>
      </c>
      <c r="K126" s="254"/>
    </row>
    <row r="127" spans="2:11" customFormat="1" ht="15" customHeight="1">
      <c r="B127" s="251"/>
      <c r="C127" s="210" t="s">
        <v>1219</v>
      </c>
      <c r="D127" s="210"/>
      <c r="E127" s="210"/>
      <c r="F127" s="231" t="s">
        <v>1170</v>
      </c>
      <c r="G127" s="210"/>
      <c r="H127" s="210" t="s">
        <v>1220</v>
      </c>
      <c r="I127" s="210" t="s">
        <v>1172</v>
      </c>
      <c r="J127" s="210" t="s">
        <v>1221</v>
      </c>
      <c r="K127" s="254"/>
    </row>
    <row r="128" spans="2:11" customFormat="1" ht="15" customHeight="1">
      <c r="B128" s="251"/>
      <c r="C128" s="210" t="s">
        <v>1118</v>
      </c>
      <c r="D128" s="210"/>
      <c r="E128" s="210"/>
      <c r="F128" s="231" t="s">
        <v>1170</v>
      </c>
      <c r="G128" s="210"/>
      <c r="H128" s="210" t="s">
        <v>1222</v>
      </c>
      <c r="I128" s="210" t="s">
        <v>1172</v>
      </c>
      <c r="J128" s="210" t="s">
        <v>1221</v>
      </c>
      <c r="K128" s="254"/>
    </row>
    <row r="129" spans="2:11" customFormat="1" ht="15" customHeight="1">
      <c r="B129" s="251"/>
      <c r="C129" s="210" t="s">
        <v>1181</v>
      </c>
      <c r="D129" s="210"/>
      <c r="E129" s="210"/>
      <c r="F129" s="231" t="s">
        <v>1176</v>
      </c>
      <c r="G129" s="210"/>
      <c r="H129" s="210" t="s">
        <v>1182</v>
      </c>
      <c r="I129" s="210" t="s">
        <v>1172</v>
      </c>
      <c r="J129" s="210">
        <v>15</v>
      </c>
      <c r="K129" s="254"/>
    </row>
    <row r="130" spans="2:11" customFormat="1" ht="15" customHeight="1">
      <c r="B130" s="251"/>
      <c r="C130" s="210" t="s">
        <v>1183</v>
      </c>
      <c r="D130" s="210"/>
      <c r="E130" s="210"/>
      <c r="F130" s="231" t="s">
        <v>1176</v>
      </c>
      <c r="G130" s="210"/>
      <c r="H130" s="210" t="s">
        <v>1184</v>
      </c>
      <c r="I130" s="210" t="s">
        <v>1172</v>
      </c>
      <c r="J130" s="210">
        <v>15</v>
      </c>
      <c r="K130" s="254"/>
    </row>
    <row r="131" spans="2:11" customFormat="1" ht="15" customHeight="1">
      <c r="B131" s="251"/>
      <c r="C131" s="210" t="s">
        <v>1185</v>
      </c>
      <c r="D131" s="210"/>
      <c r="E131" s="210"/>
      <c r="F131" s="231" t="s">
        <v>1176</v>
      </c>
      <c r="G131" s="210"/>
      <c r="H131" s="210" t="s">
        <v>1186</v>
      </c>
      <c r="I131" s="210" t="s">
        <v>1172</v>
      </c>
      <c r="J131" s="210">
        <v>20</v>
      </c>
      <c r="K131" s="254"/>
    </row>
    <row r="132" spans="2:11" customFormat="1" ht="15" customHeight="1">
      <c r="B132" s="251"/>
      <c r="C132" s="210" t="s">
        <v>1187</v>
      </c>
      <c r="D132" s="210"/>
      <c r="E132" s="210"/>
      <c r="F132" s="231" t="s">
        <v>1176</v>
      </c>
      <c r="G132" s="210"/>
      <c r="H132" s="210" t="s">
        <v>1188</v>
      </c>
      <c r="I132" s="210" t="s">
        <v>1172</v>
      </c>
      <c r="J132" s="210">
        <v>20</v>
      </c>
      <c r="K132" s="254"/>
    </row>
    <row r="133" spans="2:11" customFormat="1" ht="15" customHeight="1">
      <c r="B133" s="251"/>
      <c r="C133" s="210" t="s">
        <v>1175</v>
      </c>
      <c r="D133" s="210"/>
      <c r="E133" s="210"/>
      <c r="F133" s="231" t="s">
        <v>1176</v>
      </c>
      <c r="G133" s="210"/>
      <c r="H133" s="210" t="s">
        <v>1210</v>
      </c>
      <c r="I133" s="210" t="s">
        <v>1172</v>
      </c>
      <c r="J133" s="210">
        <v>50</v>
      </c>
      <c r="K133" s="254"/>
    </row>
    <row r="134" spans="2:11" customFormat="1" ht="15" customHeight="1">
      <c r="B134" s="251"/>
      <c r="C134" s="210" t="s">
        <v>1189</v>
      </c>
      <c r="D134" s="210"/>
      <c r="E134" s="210"/>
      <c r="F134" s="231" t="s">
        <v>1176</v>
      </c>
      <c r="G134" s="210"/>
      <c r="H134" s="210" t="s">
        <v>1210</v>
      </c>
      <c r="I134" s="210" t="s">
        <v>1172</v>
      </c>
      <c r="J134" s="210">
        <v>50</v>
      </c>
      <c r="K134" s="254"/>
    </row>
    <row r="135" spans="2:11" customFormat="1" ht="15" customHeight="1">
      <c r="B135" s="251"/>
      <c r="C135" s="210" t="s">
        <v>1195</v>
      </c>
      <c r="D135" s="210"/>
      <c r="E135" s="210"/>
      <c r="F135" s="231" t="s">
        <v>1176</v>
      </c>
      <c r="G135" s="210"/>
      <c r="H135" s="210" t="s">
        <v>1210</v>
      </c>
      <c r="I135" s="210" t="s">
        <v>1172</v>
      </c>
      <c r="J135" s="210">
        <v>50</v>
      </c>
      <c r="K135" s="254"/>
    </row>
    <row r="136" spans="2:11" customFormat="1" ht="15" customHeight="1">
      <c r="B136" s="251"/>
      <c r="C136" s="210" t="s">
        <v>1197</v>
      </c>
      <c r="D136" s="210"/>
      <c r="E136" s="210"/>
      <c r="F136" s="231" t="s">
        <v>1176</v>
      </c>
      <c r="G136" s="210"/>
      <c r="H136" s="210" t="s">
        <v>1210</v>
      </c>
      <c r="I136" s="210" t="s">
        <v>1172</v>
      </c>
      <c r="J136" s="210">
        <v>50</v>
      </c>
      <c r="K136" s="254"/>
    </row>
    <row r="137" spans="2:11" customFormat="1" ht="15" customHeight="1">
      <c r="B137" s="251"/>
      <c r="C137" s="210" t="s">
        <v>1198</v>
      </c>
      <c r="D137" s="210"/>
      <c r="E137" s="210"/>
      <c r="F137" s="231" t="s">
        <v>1176</v>
      </c>
      <c r="G137" s="210"/>
      <c r="H137" s="210" t="s">
        <v>1223</v>
      </c>
      <c r="I137" s="210" t="s">
        <v>1172</v>
      </c>
      <c r="J137" s="210">
        <v>255</v>
      </c>
      <c r="K137" s="254"/>
    </row>
    <row r="138" spans="2:11" customFormat="1" ht="15" customHeight="1">
      <c r="B138" s="251"/>
      <c r="C138" s="210" t="s">
        <v>1200</v>
      </c>
      <c r="D138" s="210"/>
      <c r="E138" s="210"/>
      <c r="F138" s="231" t="s">
        <v>1170</v>
      </c>
      <c r="G138" s="210"/>
      <c r="H138" s="210" t="s">
        <v>1224</v>
      </c>
      <c r="I138" s="210" t="s">
        <v>1202</v>
      </c>
      <c r="J138" s="210"/>
      <c r="K138" s="254"/>
    </row>
    <row r="139" spans="2:11" customFormat="1" ht="15" customHeight="1">
      <c r="B139" s="251"/>
      <c r="C139" s="210" t="s">
        <v>1203</v>
      </c>
      <c r="D139" s="210"/>
      <c r="E139" s="210"/>
      <c r="F139" s="231" t="s">
        <v>1170</v>
      </c>
      <c r="G139" s="210"/>
      <c r="H139" s="210" t="s">
        <v>1225</v>
      </c>
      <c r="I139" s="210" t="s">
        <v>1205</v>
      </c>
      <c r="J139" s="210"/>
      <c r="K139" s="254"/>
    </row>
    <row r="140" spans="2:11" customFormat="1" ht="15" customHeight="1">
      <c r="B140" s="251"/>
      <c r="C140" s="210" t="s">
        <v>1206</v>
      </c>
      <c r="D140" s="210"/>
      <c r="E140" s="210"/>
      <c r="F140" s="231" t="s">
        <v>1170</v>
      </c>
      <c r="G140" s="210"/>
      <c r="H140" s="210" t="s">
        <v>1206</v>
      </c>
      <c r="I140" s="210" t="s">
        <v>1205</v>
      </c>
      <c r="J140" s="210"/>
      <c r="K140" s="254"/>
    </row>
    <row r="141" spans="2:11" customFormat="1" ht="15" customHeight="1">
      <c r="B141" s="251"/>
      <c r="C141" s="210" t="s">
        <v>43</v>
      </c>
      <c r="D141" s="210"/>
      <c r="E141" s="210"/>
      <c r="F141" s="231" t="s">
        <v>1170</v>
      </c>
      <c r="G141" s="210"/>
      <c r="H141" s="210" t="s">
        <v>1226</v>
      </c>
      <c r="I141" s="210" t="s">
        <v>1205</v>
      </c>
      <c r="J141" s="210"/>
      <c r="K141" s="254"/>
    </row>
    <row r="142" spans="2:11" customFormat="1" ht="15" customHeight="1">
      <c r="B142" s="251"/>
      <c r="C142" s="210" t="s">
        <v>1227</v>
      </c>
      <c r="D142" s="210"/>
      <c r="E142" s="210"/>
      <c r="F142" s="231" t="s">
        <v>1170</v>
      </c>
      <c r="G142" s="210"/>
      <c r="H142" s="210" t="s">
        <v>1228</v>
      </c>
      <c r="I142" s="210" t="s">
        <v>1205</v>
      </c>
      <c r="J142" s="210"/>
      <c r="K142" s="254"/>
    </row>
    <row r="143" spans="2:11" customFormat="1" ht="15" customHeight="1">
      <c r="B143" s="255"/>
      <c r="C143" s="256"/>
      <c r="D143" s="256"/>
      <c r="E143" s="256"/>
      <c r="F143" s="256"/>
      <c r="G143" s="256"/>
      <c r="H143" s="256"/>
      <c r="I143" s="256"/>
      <c r="J143" s="256"/>
      <c r="K143" s="257"/>
    </row>
    <row r="144" spans="2:11" customFormat="1" ht="18.75" customHeight="1">
      <c r="B144" s="242"/>
      <c r="C144" s="242"/>
      <c r="D144" s="242"/>
      <c r="E144" s="242"/>
      <c r="F144" s="243"/>
      <c r="G144" s="242"/>
      <c r="H144" s="242"/>
      <c r="I144" s="242"/>
      <c r="J144" s="242"/>
      <c r="K144" s="242"/>
    </row>
    <row r="145" spans="2:11" customFormat="1" ht="18.75" customHeight="1">
      <c r="B145" s="217"/>
      <c r="C145" s="217"/>
      <c r="D145" s="217"/>
      <c r="E145" s="217"/>
      <c r="F145" s="217"/>
      <c r="G145" s="217"/>
      <c r="H145" s="217"/>
      <c r="I145" s="217"/>
      <c r="J145" s="217"/>
      <c r="K145" s="217"/>
    </row>
    <row r="146" spans="2:11" customFormat="1" ht="7.5" customHeight="1">
      <c r="B146" s="218"/>
      <c r="C146" s="219"/>
      <c r="D146" s="219"/>
      <c r="E146" s="219"/>
      <c r="F146" s="219"/>
      <c r="G146" s="219"/>
      <c r="H146" s="219"/>
      <c r="I146" s="219"/>
      <c r="J146" s="219"/>
      <c r="K146" s="220"/>
    </row>
    <row r="147" spans="2:11" customFormat="1" ht="45" customHeight="1">
      <c r="B147" s="221"/>
      <c r="C147" s="328" t="s">
        <v>1229</v>
      </c>
      <c r="D147" s="328"/>
      <c r="E147" s="328"/>
      <c r="F147" s="328"/>
      <c r="G147" s="328"/>
      <c r="H147" s="328"/>
      <c r="I147" s="328"/>
      <c r="J147" s="328"/>
      <c r="K147" s="222"/>
    </row>
    <row r="148" spans="2:11" customFormat="1" ht="17.25" customHeight="1">
      <c r="B148" s="221"/>
      <c r="C148" s="223" t="s">
        <v>1164</v>
      </c>
      <c r="D148" s="223"/>
      <c r="E148" s="223"/>
      <c r="F148" s="223" t="s">
        <v>1165</v>
      </c>
      <c r="G148" s="224"/>
      <c r="H148" s="223" t="s">
        <v>59</v>
      </c>
      <c r="I148" s="223" t="s">
        <v>62</v>
      </c>
      <c r="J148" s="223" t="s">
        <v>1166</v>
      </c>
      <c r="K148" s="222"/>
    </row>
    <row r="149" spans="2:11" customFormat="1" ht="17.25" customHeight="1">
      <c r="B149" s="221"/>
      <c r="C149" s="225" t="s">
        <v>1167</v>
      </c>
      <c r="D149" s="225"/>
      <c r="E149" s="225"/>
      <c r="F149" s="226" t="s">
        <v>1168</v>
      </c>
      <c r="G149" s="227"/>
      <c r="H149" s="225"/>
      <c r="I149" s="225"/>
      <c r="J149" s="225" t="s">
        <v>1169</v>
      </c>
      <c r="K149" s="222"/>
    </row>
    <row r="150" spans="2:11" customFormat="1" ht="5.25" customHeight="1">
      <c r="B150" s="233"/>
      <c r="C150" s="228"/>
      <c r="D150" s="228"/>
      <c r="E150" s="228"/>
      <c r="F150" s="228"/>
      <c r="G150" s="229"/>
      <c r="H150" s="228"/>
      <c r="I150" s="228"/>
      <c r="J150" s="228"/>
      <c r="K150" s="254"/>
    </row>
    <row r="151" spans="2:11" customFormat="1" ht="15" customHeight="1">
      <c r="B151" s="233"/>
      <c r="C151" s="258" t="s">
        <v>1173</v>
      </c>
      <c r="D151" s="210"/>
      <c r="E151" s="210"/>
      <c r="F151" s="259" t="s">
        <v>1170</v>
      </c>
      <c r="G151" s="210"/>
      <c r="H151" s="258" t="s">
        <v>1210</v>
      </c>
      <c r="I151" s="258" t="s">
        <v>1172</v>
      </c>
      <c r="J151" s="258">
        <v>120</v>
      </c>
      <c r="K151" s="254"/>
    </row>
    <row r="152" spans="2:11" customFormat="1" ht="15" customHeight="1">
      <c r="B152" s="233"/>
      <c r="C152" s="258" t="s">
        <v>1219</v>
      </c>
      <c r="D152" s="210"/>
      <c r="E152" s="210"/>
      <c r="F152" s="259" t="s">
        <v>1170</v>
      </c>
      <c r="G152" s="210"/>
      <c r="H152" s="258" t="s">
        <v>1230</v>
      </c>
      <c r="I152" s="258" t="s">
        <v>1172</v>
      </c>
      <c r="J152" s="258" t="s">
        <v>1221</v>
      </c>
      <c r="K152" s="254"/>
    </row>
    <row r="153" spans="2:11" customFormat="1" ht="15" customHeight="1">
      <c r="B153" s="233"/>
      <c r="C153" s="258" t="s">
        <v>1118</v>
      </c>
      <c r="D153" s="210"/>
      <c r="E153" s="210"/>
      <c r="F153" s="259" t="s">
        <v>1170</v>
      </c>
      <c r="G153" s="210"/>
      <c r="H153" s="258" t="s">
        <v>1231</v>
      </c>
      <c r="I153" s="258" t="s">
        <v>1172</v>
      </c>
      <c r="J153" s="258" t="s">
        <v>1221</v>
      </c>
      <c r="K153" s="254"/>
    </row>
    <row r="154" spans="2:11" customFormat="1" ht="15" customHeight="1">
      <c r="B154" s="233"/>
      <c r="C154" s="258" t="s">
        <v>1175</v>
      </c>
      <c r="D154" s="210"/>
      <c r="E154" s="210"/>
      <c r="F154" s="259" t="s">
        <v>1176</v>
      </c>
      <c r="G154" s="210"/>
      <c r="H154" s="258" t="s">
        <v>1210</v>
      </c>
      <c r="I154" s="258" t="s">
        <v>1172</v>
      </c>
      <c r="J154" s="258">
        <v>50</v>
      </c>
      <c r="K154" s="254"/>
    </row>
    <row r="155" spans="2:11" customFormat="1" ht="15" customHeight="1">
      <c r="B155" s="233"/>
      <c r="C155" s="258" t="s">
        <v>1178</v>
      </c>
      <c r="D155" s="210"/>
      <c r="E155" s="210"/>
      <c r="F155" s="259" t="s">
        <v>1170</v>
      </c>
      <c r="G155" s="210"/>
      <c r="H155" s="258" t="s">
        <v>1210</v>
      </c>
      <c r="I155" s="258" t="s">
        <v>1180</v>
      </c>
      <c r="J155" s="258"/>
      <c r="K155" s="254"/>
    </row>
    <row r="156" spans="2:11" customFormat="1" ht="15" customHeight="1">
      <c r="B156" s="233"/>
      <c r="C156" s="258" t="s">
        <v>1189</v>
      </c>
      <c r="D156" s="210"/>
      <c r="E156" s="210"/>
      <c r="F156" s="259" t="s">
        <v>1176</v>
      </c>
      <c r="G156" s="210"/>
      <c r="H156" s="258" t="s">
        <v>1210</v>
      </c>
      <c r="I156" s="258" t="s">
        <v>1172</v>
      </c>
      <c r="J156" s="258">
        <v>50</v>
      </c>
      <c r="K156" s="254"/>
    </row>
    <row r="157" spans="2:11" customFormat="1" ht="15" customHeight="1">
      <c r="B157" s="233"/>
      <c r="C157" s="258" t="s">
        <v>1197</v>
      </c>
      <c r="D157" s="210"/>
      <c r="E157" s="210"/>
      <c r="F157" s="259" t="s">
        <v>1176</v>
      </c>
      <c r="G157" s="210"/>
      <c r="H157" s="258" t="s">
        <v>1210</v>
      </c>
      <c r="I157" s="258" t="s">
        <v>1172</v>
      </c>
      <c r="J157" s="258">
        <v>50</v>
      </c>
      <c r="K157" s="254"/>
    </row>
    <row r="158" spans="2:11" customFormat="1" ht="15" customHeight="1">
      <c r="B158" s="233"/>
      <c r="C158" s="258" t="s">
        <v>1195</v>
      </c>
      <c r="D158" s="210"/>
      <c r="E158" s="210"/>
      <c r="F158" s="259" t="s">
        <v>1176</v>
      </c>
      <c r="G158" s="210"/>
      <c r="H158" s="258" t="s">
        <v>1210</v>
      </c>
      <c r="I158" s="258" t="s">
        <v>1172</v>
      </c>
      <c r="J158" s="258">
        <v>50</v>
      </c>
      <c r="K158" s="254"/>
    </row>
    <row r="159" spans="2:11" customFormat="1" ht="15" customHeight="1">
      <c r="B159" s="233"/>
      <c r="C159" s="258" t="s">
        <v>194</v>
      </c>
      <c r="D159" s="210"/>
      <c r="E159" s="210"/>
      <c r="F159" s="259" t="s">
        <v>1170</v>
      </c>
      <c r="G159" s="210"/>
      <c r="H159" s="258" t="s">
        <v>1232</v>
      </c>
      <c r="I159" s="258" t="s">
        <v>1172</v>
      </c>
      <c r="J159" s="258" t="s">
        <v>1233</v>
      </c>
      <c r="K159" s="254"/>
    </row>
    <row r="160" spans="2:11" customFormat="1" ht="15" customHeight="1">
      <c r="B160" s="233"/>
      <c r="C160" s="258" t="s">
        <v>1234</v>
      </c>
      <c r="D160" s="210"/>
      <c r="E160" s="210"/>
      <c r="F160" s="259" t="s">
        <v>1170</v>
      </c>
      <c r="G160" s="210"/>
      <c r="H160" s="258" t="s">
        <v>1235</v>
      </c>
      <c r="I160" s="258" t="s">
        <v>1205</v>
      </c>
      <c r="J160" s="258"/>
      <c r="K160" s="254"/>
    </row>
    <row r="161" spans="2:11" customFormat="1" ht="15" customHeight="1">
      <c r="B161" s="260"/>
      <c r="C161" s="240"/>
      <c r="D161" s="240"/>
      <c r="E161" s="240"/>
      <c r="F161" s="240"/>
      <c r="G161" s="240"/>
      <c r="H161" s="240"/>
      <c r="I161" s="240"/>
      <c r="J161" s="240"/>
      <c r="K161" s="261"/>
    </row>
    <row r="162" spans="2:11" customFormat="1" ht="18.75" customHeight="1">
      <c r="B162" s="242"/>
      <c r="C162" s="252"/>
      <c r="D162" s="252"/>
      <c r="E162" s="252"/>
      <c r="F162" s="262"/>
      <c r="G162" s="252"/>
      <c r="H162" s="252"/>
      <c r="I162" s="252"/>
      <c r="J162" s="252"/>
      <c r="K162" s="242"/>
    </row>
    <row r="163" spans="2:11" customFormat="1" ht="18.75" customHeight="1"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</row>
    <row r="164" spans="2:11" customFormat="1" ht="7.5" customHeight="1">
      <c r="B164" s="199"/>
      <c r="C164" s="200"/>
      <c r="D164" s="200"/>
      <c r="E164" s="200"/>
      <c r="F164" s="200"/>
      <c r="G164" s="200"/>
      <c r="H164" s="200"/>
      <c r="I164" s="200"/>
      <c r="J164" s="200"/>
      <c r="K164" s="201"/>
    </row>
    <row r="165" spans="2:11" customFormat="1" ht="45" customHeight="1">
      <c r="B165" s="202"/>
      <c r="C165" s="326" t="s">
        <v>1236</v>
      </c>
      <c r="D165" s="326"/>
      <c r="E165" s="326"/>
      <c r="F165" s="326"/>
      <c r="G165" s="326"/>
      <c r="H165" s="326"/>
      <c r="I165" s="326"/>
      <c r="J165" s="326"/>
      <c r="K165" s="203"/>
    </row>
    <row r="166" spans="2:11" customFormat="1" ht="17.25" customHeight="1">
      <c r="B166" s="202"/>
      <c r="C166" s="223" t="s">
        <v>1164</v>
      </c>
      <c r="D166" s="223"/>
      <c r="E166" s="223"/>
      <c r="F166" s="223" t="s">
        <v>1165</v>
      </c>
      <c r="G166" s="263"/>
      <c r="H166" s="264" t="s">
        <v>59</v>
      </c>
      <c r="I166" s="264" t="s">
        <v>62</v>
      </c>
      <c r="J166" s="223" t="s">
        <v>1166</v>
      </c>
      <c r="K166" s="203"/>
    </row>
    <row r="167" spans="2:11" customFormat="1" ht="17.25" customHeight="1">
      <c r="B167" s="204"/>
      <c r="C167" s="225" t="s">
        <v>1167</v>
      </c>
      <c r="D167" s="225"/>
      <c r="E167" s="225"/>
      <c r="F167" s="226" t="s">
        <v>1168</v>
      </c>
      <c r="G167" s="265"/>
      <c r="H167" s="266"/>
      <c r="I167" s="266"/>
      <c r="J167" s="225" t="s">
        <v>1169</v>
      </c>
      <c r="K167" s="205"/>
    </row>
    <row r="168" spans="2:11" customFormat="1" ht="5.25" customHeight="1">
      <c r="B168" s="233"/>
      <c r="C168" s="228"/>
      <c r="D168" s="228"/>
      <c r="E168" s="228"/>
      <c r="F168" s="228"/>
      <c r="G168" s="229"/>
      <c r="H168" s="228"/>
      <c r="I168" s="228"/>
      <c r="J168" s="228"/>
      <c r="K168" s="254"/>
    </row>
    <row r="169" spans="2:11" customFormat="1" ht="15" customHeight="1">
      <c r="B169" s="233"/>
      <c r="C169" s="210" t="s">
        <v>1173</v>
      </c>
      <c r="D169" s="210"/>
      <c r="E169" s="210"/>
      <c r="F169" s="231" t="s">
        <v>1170</v>
      </c>
      <c r="G169" s="210"/>
      <c r="H169" s="210" t="s">
        <v>1210</v>
      </c>
      <c r="I169" s="210" t="s">
        <v>1172</v>
      </c>
      <c r="J169" s="210">
        <v>120</v>
      </c>
      <c r="K169" s="254"/>
    </row>
    <row r="170" spans="2:11" customFormat="1" ht="15" customHeight="1">
      <c r="B170" s="233"/>
      <c r="C170" s="210" t="s">
        <v>1219</v>
      </c>
      <c r="D170" s="210"/>
      <c r="E170" s="210"/>
      <c r="F170" s="231" t="s">
        <v>1170</v>
      </c>
      <c r="G170" s="210"/>
      <c r="H170" s="210" t="s">
        <v>1220</v>
      </c>
      <c r="I170" s="210" t="s">
        <v>1172</v>
      </c>
      <c r="J170" s="210" t="s">
        <v>1221</v>
      </c>
      <c r="K170" s="254"/>
    </row>
    <row r="171" spans="2:11" customFormat="1" ht="15" customHeight="1">
      <c r="B171" s="233"/>
      <c r="C171" s="210" t="s">
        <v>1118</v>
      </c>
      <c r="D171" s="210"/>
      <c r="E171" s="210"/>
      <c r="F171" s="231" t="s">
        <v>1170</v>
      </c>
      <c r="G171" s="210"/>
      <c r="H171" s="210" t="s">
        <v>1237</v>
      </c>
      <c r="I171" s="210" t="s">
        <v>1172</v>
      </c>
      <c r="J171" s="210" t="s">
        <v>1221</v>
      </c>
      <c r="K171" s="254"/>
    </row>
    <row r="172" spans="2:11" customFormat="1" ht="15" customHeight="1">
      <c r="B172" s="233"/>
      <c r="C172" s="210" t="s">
        <v>1175</v>
      </c>
      <c r="D172" s="210"/>
      <c r="E172" s="210"/>
      <c r="F172" s="231" t="s">
        <v>1176</v>
      </c>
      <c r="G172" s="210"/>
      <c r="H172" s="210" t="s">
        <v>1237</v>
      </c>
      <c r="I172" s="210" t="s">
        <v>1172</v>
      </c>
      <c r="J172" s="210">
        <v>50</v>
      </c>
      <c r="K172" s="254"/>
    </row>
    <row r="173" spans="2:11" customFormat="1" ht="15" customHeight="1">
      <c r="B173" s="233"/>
      <c r="C173" s="210" t="s">
        <v>1178</v>
      </c>
      <c r="D173" s="210"/>
      <c r="E173" s="210"/>
      <c r="F173" s="231" t="s">
        <v>1170</v>
      </c>
      <c r="G173" s="210"/>
      <c r="H173" s="210" t="s">
        <v>1237</v>
      </c>
      <c r="I173" s="210" t="s">
        <v>1180</v>
      </c>
      <c r="J173" s="210"/>
      <c r="K173" s="254"/>
    </row>
    <row r="174" spans="2:11" customFormat="1" ht="15" customHeight="1">
      <c r="B174" s="233"/>
      <c r="C174" s="210" t="s">
        <v>1189</v>
      </c>
      <c r="D174" s="210"/>
      <c r="E174" s="210"/>
      <c r="F174" s="231" t="s">
        <v>1176</v>
      </c>
      <c r="G174" s="210"/>
      <c r="H174" s="210" t="s">
        <v>1237</v>
      </c>
      <c r="I174" s="210" t="s">
        <v>1172</v>
      </c>
      <c r="J174" s="210">
        <v>50</v>
      </c>
      <c r="K174" s="254"/>
    </row>
    <row r="175" spans="2:11" customFormat="1" ht="15" customHeight="1">
      <c r="B175" s="233"/>
      <c r="C175" s="210" t="s">
        <v>1197</v>
      </c>
      <c r="D175" s="210"/>
      <c r="E175" s="210"/>
      <c r="F175" s="231" t="s">
        <v>1176</v>
      </c>
      <c r="G175" s="210"/>
      <c r="H175" s="210" t="s">
        <v>1237</v>
      </c>
      <c r="I175" s="210" t="s">
        <v>1172</v>
      </c>
      <c r="J175" s="210">
        <v>50</v>
      </c>
      <c r="K175" s="254"/>
    </row>
    <row r="176" spans="2:11" customFormat="1" ht="15" customHeight="1">
      <c r="B176" s="233"/>
      <c r="C176" s="210" t="s">
        <v>1195</v>
      </c>
      <c r="D176" s="210"/>
      <c r="E176" s="210"/>
      <c r="F176" s="231" t="s">
        <v>1176</v>
      </c>
      <c r="G176" s="210"/>
      <c r="H176" s="210" t="s">
        <v>1237</v>
      </c>
      <c r="I176" s="210" t="s">
        <v>1172</v>
      </c>
      <c r="J176" s="210">
        <v>50</v>
      </c>
      <c r="K176" s="254"/>
    </row>
    <row r="177" spans="2:11" customFormat="1" ht="15" customHeight="1">
      <c r="B177" s="233"/>
      <c r="C177" s="210" t="s">
        <v>209</v>
      </c>
      <c r="D177" s="210"/>
      <c r="E177" s="210"/>
      <c r="F177" s="231" t="s">
        <v>1170</v>
      </c>
      <c r="G177" s="210"/>
      <c r="H177" s="210" t="s">
        <v>1238</v>
      </c>
      <c r="I177" s="210" t="s">
        <v>1239</v>
      </c>
      <c r="J177" s="210"/>
      <c r="K177" s="254"/>
    </row>
    <row r="178" spans="2:11" customFormat="1" ht="15" customHeight="1">
      <c r="B178" s="233"/>
      <c r="C178" s="210" t="s">
        <v>62</v>
      </c>
      <c r="D178" s="210"/>
      <c r="E178" s="210"/>
      <c r="F178" s="231" t="s">
        <v>1170</v>
      </c>
      <c r="G178" s="210"/>
      <c r="H178" s="210" t="s">
        <v>1240</v>
      </c>
      <c r="I178" s="210" t="s">
        <v>1241</v>
      </c>
      <c r="J178" s="210">
        <v>1</v>
      </c>
      <c r="K178" s="254"/>
    </row>
    <row r="179" spans="2:11" customFormat="1" ht="15" customHeight="1">
      <c r="B179" s="233"/>
      <c r="C179" s="210" t="s">
        <v>58</v>
      </c>
      <c r="D179" s="210"/>
      <c r="E179" s="210"/>
      <c r="F179" s="231" t="s">
        <v>1170</v>
      </c>
      <c r="G179" s="210"/>
      <c r="H179" s="210" t="s">
        <v>1242</v>
      </c>
      <c r="I179" s="210" t="s">
        <v>1172</v>
      </c>
      <c r="J179" s="210">
        <v>20</v>
      </c>
      <c r="K179" s="254"/>
    </row>
    <row r="180" spans="2:11" customFormat="1" ht="15" customHeight="1">
      <c r="B180" s="233"/>
      <c r="C180" s="210" t="s">
        <v>59</v>
      </c>
      <c r="D180" s="210"/>
      <c r="E180" s="210"/>
      <c r="F180" s="231" t="s">
        <v>1170</v>
      </c>
      <c r="G180" s="210"/>
      <c r="H180" s="210" t="s">
        <v>1243</v>
      </c>
      <c r="I180" s="210" t="s">
        <v>1172</v>
      </c>
      <c r="J180" s="210">
        <v>255</v>
      </c>
      <c r="K180" s="254"/>
    </row>
    <row r="181" spans="2:11" customFormat="1" ht="15" customHeight="1">
      <c r="B181" s="233"/>
      <c r="C181" s="210" t="s">
        <v>210</v>
      </c>
      <c r="D181" s="210"/>
      <c r="E181" s="210"/>
      <c r="F181" s="231" t="s">
        <v>1170</v>
      </c>
      <c r="G181" s="210"/>
      <c r="H181" s="210" t="s">
        <v>1134</v>
      </c>
      <c r="I181" s="210" t="s">
        <v>1172</v>
      </c>
      <c r="J181" s="210">
        <v>10</v>
      </c>
      <c r="K181" s="254"/>
    </row>
    <row r="182" spans="2:11" customFormat="1" ht="15" customHeight="1">
      <c r="B182" s="233"/>
      <c r="C182" s="210" t="s">
        <v>211</v>
      </c>
      <c r="D182" s="210"/>
      <c r="E182" s="210"/>
      <c r="F182" s="231" t="s">
        <v>1170</v>
      </c>
      <c r="G182" s="210"/>
      <c r="H182" s="210" t="s">
        <v>1244</v>
      </c>
      <c r="I182" s="210" t="s">
        <v>1205</v>
      </c>
      <c r="J182" s="210"/>
      <c r="K182" s="254"/>
    </row>
    <row r="183" spans="2:11" customFormat="1" ht="15" customHeight="1">
      <c r="B183" s="233"/>
      <c r="C183" s="210" t="s">
        <v>1245</v>
      </c>
      <c r="D183" s="210"/>
      <c r="E183" s="210"/>
      <c r="F183" s="231" t="s">
        <v>1170</v>
      </c>
      <c r="G183" s="210"/>
      <c r="H183" s="210" t="s">
        <v>1246</v>
      </c>
      <c r="I183" s="210" t="s">
        <v>1205</v>
      </c>
      <c r="J183" s="210"/>
      <c r="K183" s="254"/>
    </row>
    <row r="184" spans="2:11" customFormat="1" ht="15" customHeight="1">
      <c r="B184" s="233"/>
      <c r="C184" s="210" t="s">
        <v>1234</v>
      </c>
      <c r="D184" s="210"/>
      <c r="E184" s="210"/>
      <c r="F184" s="231" t="s">
        <v>1170</v>
      </c>
      <c r="G184" s="210"/>
      <c r="H184" s="210" t="s">
        <v>1247</v>
      </c>
      <c r="I184" s="210" t="s">
        <v>1205</v>
      </c>
      <c r="J184" s="210"/>
      <c r="K184" s="254"/>
    </row>
    <row r="185" spans="2:11" customFormat="1" ht="15" customHeight="1">
      <c r="B185" s="233"/>
      <c r="C185" s="210" t="s">
        <v>213</v>
      </c>
      <c r="D185" s="210"/>
      <c r="E185" s="210"/>
      <c r="F185" s="231" t="s">
        <v>1176</v>
      </c>
      <c r="G185" s="210"/>
      <c r="H185" s="210" t="s">
        <v>1248</v>
      </c>
      <c r="I185" s="210" t="s">
        <v>1172</v>
      </c>
      <c r="J185" s="210">
        <v>50</v>
      </c>
      <c r="K185" s="254"/>
    </row>
    <row r="186" spans="2:11" customFormat="1" ht="15" customHeight="1">
      <c r="B186" s="233"/>
      <c r="C186" s="210" t="s">
        <v>1249</v>
      </c>
      <c r="D186" s="210"/>
      <c r="E186" s="210"/>
      <c r="F186" s="231" t="s">
        <v>1176</v>
      </c>
      <c r="G186" s="210"/>
      <c r="H186" s="210" t="s">
        <v>1250</v>
      </c>
      <c r="I186" s="210" t="s">
        <v>1251</v>
      </c>
      <c r="J186" s="210"/>
      <c r="K186" s="254"/>
    </row>
    <row r="187" spans="2:11" customFormat="1" ht="15" customHeight="1">
      <c r="B187" s="233"/>
      <c r="C187" s="210" t="s">
        <v>1252</v>
      </c>
      <c r="D187" s="210"/>
      <c r="E187" s="210"/>
      <c r="F187" s="231" t="s">
        <v>1176</v>
      </c>
      <c r="G187" s="210"/>
      <c r="H187" s="210" t="s">
        <v>1253</v>
      </c>
      <c r="I187" s="210" t="s">
        <v>1251</v>
      </c>
      <c r="J187" s="210"/>
      <c r="K187" s="254"/>
    </row>
    <row r="188" spans="2:11" customFormat="1" ht="15" customHeight="1">
      <c r="B188" s="233"/>
      <c r="C188" s="210" t="s">
        <v>1254</v>
      </c>
      <c r="D188" s="210"/>
      <c r="E188" s="210"/>
      <c r="F188" s="231" t="s">
        <v>1176</v>
      </c>
      <c r="G188" s="210"/>
      <c r="H188" s="210" t="s">
        <v>1255</v>
      </c>
      <c r="I188" s="210" t="s">
        <v>1251</v>
      </c>
      <c r="J188" s="210"/>
      <c r="K188" s="254"/>
    </row>
    <row r="189" spans="2:11" customFormat="1" ht="15" customHeight="1">
      <c r="B189" s="233"/>
      <c r="C189" s="267" t="s">
        <v>1256</v>
      </c>
      <c r="D189" s="210"/>
      <c r="E189" s="210"/>
      <c r="F189" s="231" t="s">
        <v>1176</v>
      </c>
      <c r="G189" s="210"/>
      <c r="H189" s="210" t="s">
        <v>1257</v>
      </c>
      <c r="I189" s="210" t="s">
        <v>1258</v>
      </c>
      <c r="J189" s="268" t="s">
        <v>1259</v>
      </c>
      <c r="K189" s="254"/>
    </row>
    <row r="190" spans="2:11" customFormat="1" ht="15" customHeight="1">
      <c r="B190" s="269"/>
      <c r="C190" s="270" t="s">
        <v>1260</v>
      </c>
      <c r="D190" s="271"/>
      <c r="E190" s="271"/>
      <c r="F190" s="272" t="s">
        <v>1176</v>
      </c>
      <c r="G190" s="271"/>
      <c r="H190" s="271" t="s">
        <v>1261</v>
      </c>
      <c r="I190" s="271" t="s">
        <v>1258</v>
      </c>
      <c r="J190" s="273" t="s">
        <v>1259</v>
      </c>
      <c r="K190" s="274"/>
    </row>
    <row r="191" spans="2:11" customFormat="1" ht="15" customHeight="1">
      <c r="B191" s="233"/>
      <c r="C191" s="267" t="s">
        <v>47</v>
      </c>
      <c r="D191" s="210"/>
      <c r="E191" s="210"/>
      <c r="F191" s="231" t="s">
        <v>1170</v>
      </c>
      <c r="G191" s="210"/>
      <c r="H191" s="207" t="s">
        <v>1262</v>
      </c>
      <c r="I191" s="210" t="s">
        <v>1263</v>
      </c>
      <c r="J191" s="210"/>
      <c r="K191" s="254"/>
    </row>
    <row r="192" spans="2:11" customFormat="1" ht="15" customHeight="1">
      <c r="B192" s="233"/>
      <c r="C192" s="267" t="s">
        <v>1264</v>
      </c>
      <c r="D192" s="210"/>
      <c r="E192" s="210"/>
      <c r="F192" s="231" t="s">
        <v>1170</v>
      </c>
      <c r="G192" s="210"/>
      <c r="H192" s="210" t="s">
        <v>1265</v>
      </c>
      <c r="I192" s="210" t="s">
        <v>1205</v>
      </c>
      <c r="J192" s="210"/>
      <c r="K192" s="254"/>
    </row>
    <row r="193" spans="2:11" customFormat="1" ht="15" customHeight="1">
      <c r="B193" s="233"/>
      <c r="C193" s="267" t="s">
        <v>1266</v>
      </c>
      <c r="D193" s="210"/>
      <c r="E193" s="210"/>
      <c r="F193" s="231" t="s">
        <v>1170</v>
      </c>
      <c r="G193" s="210"/>
      <c r="H193" s="210" t="s">
        <v>1267</v>
      </c>
      <c r="I193" s="210" t="s">
        <v>1205</v>
      </c>
      <c r="J193" s="210"/>
      <c r="K193" s="254"/>
    </row>
    <row r="194" spans="2:11" customFormat="1" ht="15" customHeight="1">
      <c r="B194" s="233"/>
      <c r="C194" s="267" t="s">
        <v>1268</v>
      </c>
      <c r="D194" s="210"/>
      <c r="E194" s="210"/>
      <c r="F194" s="231" t="s">
        <v>1176</v>
      </c>
      <c r="G194" s="210"/>
      <c r="H194" s="210" t="s">
        <v>1269</v>
      </c>
      <c r="I194" s="210" t="s">
        <v>1205</v>
      </c>
      <c r="J194" s="210"/>
      <c r="K194" s="254"/>
    </row>
    <row r="195" spans="2:11" customFormat="1" ht="15" customHeight="1">
      <c r="B195" s="260"/>
      <c r="C195" s="275"/>
      <c r="D195" s="240"/>
      <c r="E195" s="240"/>
      <c r="F195" s="240"/>
      <c r="G195" s="240"/>
      <c r="H195" s="240"/>
      <c r="I195" s="240"/>
      <c r="J195" s="240"/>
      <c r="K195" s="261"/>
    </row>
    <row r="196" spans="2:11" customFormat="1" ht="18.75" customHeight="1">
      <c r="B196" s="242"/>
      <c r="C196" s="252"/>
      <c r="D196" s="252"/>
      <c r="E196" s="252"/>
      <c r="F196" s="262"/>
      <c r="G196" s="252"/>
      <c r="H196" s="252"/>
      <c r="I196" s="252"/>
      <c r="J196" s="252"/>
      <c r="K196" s="242"/>
    </row>
    <row r="197" spans="2:11" customFormat="1" ht="18.75" customHeight="1">
      <c r="B197" s="242"/>
      <c r="C197" s="252"/>
      <c r="D197" s="252"/>
      <c r="E197" s="252"/>
      <c r="F197" s="262"/>
      <c r="G197" s="252"/>
      <c r="H197" s="252"/>
      <c r="I197" s="252"/>
      <c r="J197" s="252"/>
      <c r="K197" s="242"/>
    </row>
    <row r="198" spans="2:11" customFormat="1" ht="18.75" customHeight="1">
      <c r="B198" s="217"/>
      <c r="C198" s="217"/>
      <c r="D198" s="217"/>
      <c r="E198" s="217"/>
      <c r="F198" s="217"/>
      <c r="G198" s="217"/>
      <c r="H198" s="217"/>
      <c r="I198" s="217"/>
      <c r="J198" s="217"/>
      <c r="K198" s="217"/>
    </row>
    <row r="199" spans="2:11" customFormat="1" ht="13.5">
      <c r="B199" s="199"/>
      <c r="C199" s="200"/>
      <c r="D199" s="200"/>
      <c r="E199" s="200"/>
      <c r="F199" s="200"/>
      <c r="G199" s="200"/>
      <c r="H199" s="200"/>
      <c r="I199" s="200"/>
      <c r="J199" s="200"/>
      <c r="K199" s="201"/>
    </row>
    <row r="200" spans="2:11" customFormat="1" ht="21">
      <c r="B200" s="202"/>
      <c r="C200" s="326" t="s">
        <v>1270</v>
      </c>
      <c r="D200" s="326"/>
      <c r="E200" s="326"/>
      <c r="F200" s="326"/>
      <c r="G200" s="326"/>
      <c r="H200" s="326"/>
      <c r="I200" s="326"/>
      <c r="J200" s="326"/>
      <c r="K200" s="203"/>
    </row>
    <row r="201" spans="2:11" customFormat="1" ht="25.5" customHeight="1">
      <c r="B201" s="202"/>
      <c r="C201" s="276" t="s">
        <v>1271</v>
      </c>
      <c r="D201" s="276"/>
      <c r="E201" s="276"/>
      <c r="F201" s="276" t="s">
        <v>1272</v>
      </c>
      <c r="G201" s="277"/>
      <c r="H201" s="329" t="s">
        <v>1273</v>
      </c>
      <c r="I201" s="329"/>
      <c r="J201" s="329"/>
      <c r="K201" s="203"/>
    </row>
    <row r="202" spans="2:11" customFormat="1" ht="5.25" customHeight="1">
      <c r="B202" s="233"/>
      <c r="C202" s="228"/>
      <c r="D202" s="228"/>
      <c r="E202" s="228"/>
      <c r="F202" s="228"/>
      <c r="G202" s="252"/>
      <c r="H202" s="228"/>
      <c r="I202" s="228"/>
      <c r="J202" s="228"/>
      <c r="K202" s="254"/>
    </row>
    <row r="203" spans="2:11" customFormat="1" ht="15" customHeight="1">
      <c r="B203" s="233"/>
      <c r="C203" s="210" t="s">
        <v>1263</v>
      </c>
      <c r="D203" s="210"/>
      <c r="E203" s="210"/>
      <c r="F203" s="231" t="s">
        <v>48</v>
      </c>
      <c r="G203" s="210"/>
      <c r="H203" s="330" t="s">
        <v>1274</v>
      </c>
      <c r="I203" s="330"/>
      <c r="J203" s="330"/>
      <c r="K203" s="254"/>
    </row>
    <row r="204" spans="2:11" customFormat="1" ht="15" customHeight="1">
      <c r="B204" s="233"/>
      <c r="C204" s="210"/>
      <c r="D204" s="210"/>
      <c r="E204" s="210"/>
      <c r="F204" s="231" t="s">
        <v>49</v>
      </c>
      <c r="G204" s="210"/>
      <c r="H204" s="330" t="s">
        <v>1275</v>
      </c>
      <c r="I204" s="330"/>
      <c r="J204" s="330"/>
      <c r="K204" s="254"/>
    </row>
    <row r="205" spans="2:11" customFormat="1" ht="15" customHeight="1">
      <c r="B205" s="233"/>
      <c r="C205" s="210"/>
      <c r="D205" s="210"/>
      <c r="E205" s="210"/>
      <c r="F205" s="231" t="s">
        <v>52</v>
      </c>
      <c r="G205" s="210"/>
      <c r="H205" s="330" t="s">
        <v>1276</v>
      </c>
      <c r="I205" s="330"/>
      <c r="J205" s="330"/>
      <c r="K205" s="254"/>
    </row>
    <row r="206" spans="2:11" customFormat="1" ht="15" customHeight="1">
      <c r="B206" s="233"/>
      <c r="C206" s="210"/>
      <c r="D206" s="210"/>
      <c r="E206" s="210"/>
      <c r="F206" s="231" t="s">
        <v>50</v>
      </c>
      <c r="G206" s="210"/>
      <c r="H206" s="330" t="s">
        <v>1277</v>
      </c>
      <c r="I206" s="330"/>
      <c r="J206" s="330"/>
      <c r="K206" s="254"/>
    </row>
    <row r="207" spans="2:11" customFormat="1" ht="15" customHeight="1">
      <c r="B207" s="233"/>
      <c r="C207" s="210"/>
      <c r="D207" s="210"/>
      <c r="E207" s="210"/>
      <c r="F207" s="231" t="s">
        <v>51</v>
      </c>
      <c r="G207" s="210"/>
      <c r="H207" s="330" t="s">
        <v>1278</v>
      </c>
      <c r="I207" s="330"/>
      <c r="J207" s="330"/>
      <c r="K207" s="254"/>
    </row>
    <row r="208" spans="2:11" customFormat="1" ht="15" customHeight="1">
      <c r="B208" s="233"/>
      <c r="C208" s="210"/>
      <c r="D208" s="210"/>
      <c r="E208" s="210"/>
      <c r="F208" s="231"/>
      <c r="G208" s="210"/>
      <c r="H208" s="210"/>
      <c r="I208" s="210"/>
      <c r="J208" s="210"/>
      <c r="K208" s="254"/>
    </row>
    <row r="209" spans="2:11" customFormat="1" ht="15" customHeight="1">
      <c r="B209" s="233"/>
      <c r="C209" s="210" t="s">
        <v>1217</v>
      </c>
      <c r="D209" s="210"/>
      <c r="E209" s="210"/>
      <c r="F209" s="231" t="s">
        <v>84</v>
      </c>
      <c r="G209" s="210"/>
      <c r="H209" s="330" t="s">
        <v>1279</v>
      </c>
      <c r="I209" s="330"/>
      <c r="J209" s="330"/>
      <c r="K209" s="254"/>
    </row>
    <row r="210" spans="2:11" customFormat="1" ht="15" customHeight="1">
      <c r="B210" s="233"/>
      <c r="C210" s="210"/>
      <c r="D210" s="210"/>
      <c r="E210" s="210"/>
      <c r="F210" s="231" t="s">
        <v>1115</v>
      </c>
      <c r="G210" s="210"/>
      <c r="H210" s="330" t="s">
        <v>1116</v>
      </c>
      <c r="I210" s="330"/>
      <c r="J210" s="330"/>
      <c r="K210" s="254"/>
    </row>
    <row r="211" spans="2:11" customFormat="1" ht="15" customHeight="1">
      <c r="B211" s="233"/>
      <c r="C211" s="210"/>
      <c r="D211" s="210"/>
      <c r="E211" s="210"/>
      <c r="F211" s="231" t="s">
        <v>1113</v>
      </c>
      <c r="G211" s="210"/>
      <c r="H211" s="330" t="s">
        <v>1280</v>
      </c>
      <c r="I211" s="330"/>
      <c r="J211" s="330"/>
      <c r="K211" s="254"/>
    </row>
    <row r="212" spans="2:11" customFormat="1" ht="15" customHeight="1">
      <c r="B212" s="278"/>
      <c r="C212" s="210"/>
      <c r="D212" s="210"/>
      <c r="E212" s="210"/>
      <c r="F212" s="231" t="s">
        <v>88</v>
      </c>
      <c r="G212" s="267"/>
      <c r="H212" s="331" t="s">
        <v>89</v>
      </c>
      <c r="I212" s="331"/>
      <c r="J212" s="331"/>
      <c r="K212" s="279"/>
    </row>
    <row r="213" spans="2:11" customFormat="1" ht="15" customHeight="1">
      <c r="B213" s="278"/>
      <c r="C213" s="210"/>
      <c r="D213" s="210"/>
      <c r="E213" s="210"/>
      <c r="F213" s="231" t="s">
        <v>1117</v>
      </c>
      <c r="G213" s="267"/>
      <c r="H213" s="331" t="s">
        <v>1281</v>
      </c>
      <c r="I213" s="331"/>
      <c r="J213" s="331"/>
      <c r="K213" s="279"/>
    </row>
    <row r="214" spans="2:11" customFormat="1" ht="15" customHeight="1">
      <c r="B214" s="278"/>
      <c r="C214" s="210"/>
      <c r="D214" s="210"/>
      <c r="E214" s="210"/>
      <c r="F214" s="231"/>
      <c r="G214" s="267"/>
      <c r="H214" s="258"/>
      <c r="I214" s="258"/>
      <c r="J214" s="258"/>
      <c r="K214" s="279"/>
    </row>
    <row r="215" spans="2:11" customFormat="1" ht="15" customHeight="1">
      <c r="B215" s="278"/>
      <c r="C215" s="210" t="s">
        <v>1241</v>
      </c>
      <c r="D215" s="210"/>
      <c r="E215" s="210"/>
      <c r="F215" s="231">
        <v>1</v>
      </c>
      <c r="G215" s="267"/>
      <c r="H215" s="331" t="s">
        <v>1282</v>
      </c>
      <c r="I215" s="331"/>
      <c r="J215" s="331"/>
      <c r="K215" s="279"/>
    </row>
    <row r="216" spans="2:11" customFormat="1" ht="15" customHeight="1">
      <c r="B216" s="278"/>
      <c r="C216" s="210"/>
      <c r="D216" s="210"/>
      <c r="E216" s="210"/>
      <c r="F216" s="231">
        <v>2</v>
      </c>
      <c r="G216" s="267"/>
      <c r="H216" s="331" t="s">
        <v>1283</v>
      </c>
      <c r="I216" s="331"/>
      <c r="J216" s="331"/>
      <c r="K216" s="279"/>
    </row>
    <row r="217" spans="2:11" customFormat="1" ht="15" customHeight="1">
      <c r="B217" s="278"/>
      <c r="C217" s="210"/>
      <c r="D217" s="210"/>
      <c r="E217" s="210"/>
      <c r="F217" s="231">
        <v>3</v>
      </c>
      <c r="G217" s="267"/>
      <c r="H217" s="331" t="s">
        <v>1284</v>
      </c>
      <c r="I217" s="331"/>
      <c r="J217" s="331"/>
      <c r="K217" s="279"/>
    </row>
    <row r="218" spans="2:11" customFormat="1" ht="15" customHeight="1">
      <c r="B218" s="278"/>
      <c r="C218" s="210"/>
      <c r="D218" s="210"/>
      <c r="E218" s="210"/>
      <c r="F218" s="231">
        <v>4</v>
      </c>
      <c r="G218" s="267"/>
      <c r="H218" s="331" t="s">
        <v>1285</v>
      </c>
      <c r="I218" s="331"/>
      <c r="J218" s="331"/>
      <c r="K218" s="279"/>
    </row>
    <row r="219" spans="2:11" customFormat="1" ht="12.75" customHeight="1">
      <c r="B219" s="280"/>
      <c r="C219" s="281"/>
      <c r="D219" s="281"/>
      <c r="E219" s="281"/>
      <c r="F219" s="281"/>
      <c r="G219" s="281"/>
      <c r="H219" s="281"/>
      <c r="I219" s="281"/>
      <c r="J219" s="281"/>
      <c r="K219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09 - Rybí přechod na j...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09 - Rybí přechod na j...'!Názvy_tisku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09 - Rybí přechod na j...'!Oblast_tisku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Patkova, Aneta</cp:lastModifiedBy>
  <dcterms:created xsi:type="dcterms:W3CDTF">2024-04-23T09:06:41Z</dcterms:created>
  <dcterms:modified xsi:type="dcterms:W3CDTF">2024-04-23T09:09:02Z</dcterms:modified>
</cp:coreProperties>
</file>