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-249-(2024) - Dlouhá 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'2021-249-(2024) - Dlouhá ...'!$C$86:$K$422</definedName>
    <definedName name="_xlnm.Print_Area" localSheetId="1">'2021-249-(2024) - Dlouhá ...'!$C$4:$J$37,'2021-249-(2024) - Dlouhá ...'!$C$43:$J$70,'2021-249-(2024) - Dlouhá ...'!$C$76:$K$422</definedName>
    <definedName name="_xlnm.Print_Area" localSheetId="2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'2021-249-(2024) - Dlouhá ...'!$86:$86</definedName>
  </definedNames>
  <calcPr fullCalcOnLoad="1"/>
</workbook>
</file>

<file path=xl/sharedStrings.xml><?xml version="1.0" encoding="utf-8"?>
<sst xmlns="http://schemas.openxmlformats.org/spreadsheetml/2006/main" count="3927" uniqueCount="745">
  <si>
    <t>Export Komplet</t>
  </si>
  <si>
    <t>VZ</t>
  </si>
  <si>
    <t>2.0</t>
  </si>
  <si>
    <t>ZAMOK</t>
  </si>
  <si>
    <t>False</t>
  </si>
  <si>
    <t>{33eddb13-6fca-4dcf-a176-5a94d4e53ac5}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</si>
  <si>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</si>
  <si>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</si>
  <si>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</si>
  <si>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</si>
  <si>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</si>
  <si>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</si>
  <si>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</si>
  <si>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</si>
  <si>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2021-249-(2024)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</si>
  <si>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</si>
  <si>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</si>
  <si>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Dlouhá Strouha, Solnice - Kvasiny, oprava koryta, ř.km 4,170 - 4,735</t>
  </si>
  <si>
    <t>KSO:</t>
  </si>
  <si>
    <t/>
  </si>
  <si>
    <t>CC-CZ:</t>
  </si>
  <si>
    <t>Místo:</t>
  </si>
  <si>
    <t>Solnice, Kvasiny</t>
  </si>
  <si>
    <t>Datum:</t>
  </si>
  <si>
    <t>10. 12. 2021</t>
  </si>
  <si>
    <t>Zadavatel:</t>
  </si>
  <si>
    <t>IČ:</t>
  </si>
  <si>
    <t>Povodí Labe, s.p.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</si>
  <si>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</si>
  <si>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</si>
  <si>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</si>
  <si>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</si>
  <si>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</si>
  <si>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</si>
  <si>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</si>
  <si>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Komplex CR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</si>
  <si>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</si>
  <si>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</si>
  <si>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</si>
  <si>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</si>
  <si>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</si>
  <si>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</si>
  <si>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</si>
  <si>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</si>
  <si>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</si>
  <si>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</si>
  <si>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</si>
  <si>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</si>
  <si>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</si>
  <si>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</si>
  <si>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</si>
  <si>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</si>
  <si>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</si>
  <si>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</si>
  <si>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</si>
  <si>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</si>
  <si>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</si>
  <si>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</si>
  <si>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</si>
  <si>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</si>
  <si>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</si>
  <si>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</si>
  <si>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</si>
  <si>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</si>
  <si>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</si>
  <si>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</si>
  <si>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</si>
  <si>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</si>
  <si>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</si>
  <si>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</si>
  <si>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</si>
  <si>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</si>
  <si>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</si>
  <si>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</si>
  <si>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</si>
  <si>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</si>
  <si>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</si>
  <si>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</si>
  <si>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</si>
  <si>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</si>
  <si>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</si>
  <si>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</si>
  <si>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</si>
  <si>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</si>
  <si>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</si>
  <si>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</si>
  <si>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</si>
  <si>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</si>
  <si>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</si>
  <si>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</si>
  <si>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997 - Přesun sutě</t>
  </si>
  <si>
    <t>M - Práce a dodávky M</t>
  </si>
  <si>
    <t xml:space="preserve">    998 - Přesun hmot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</si>
  <si>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</si>
  <si>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</si>
  <si>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</si>
  <si>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</si>
  <si>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</si>
  <si>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</si>
  <si>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</si>
  <si>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</si>
  <si>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</si>
  <si>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</si>
  <si>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</si>
  <si>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</si>
  <si>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</si>
  <si>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</si>
  <si>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</si>
  <si>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</si>
  <si>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</si>
  <si>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</si>
  <si>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</si>
  <si>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</si>
  <si>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</si>
  <si>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</si>
  <si>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</si>
  <si>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</si>
  <si>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</si>
  <si>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travin a vodních rostlin ve vegetačním období divokého porostu hustého</t>
  </si>
  <si>
    <t>ha</t>
  </si>
  <si>
    <t>CS ÚRS 2024 01</t>
  </si>
  <si>
    <t>4</t>
  </si>
  <si>
    <t>-596459261</t>
  </si>
  <si>
    <t>Online PSC</t>
  </si>
  <si>
    <t>https://podminky.urs.cz/item/CS_URS_2024_01/111103213</t>
  </si>
  <si>
    <t>VV</t>
  </si>
  <si>
    <t>kosení koryta vodního toku v celé délce úpravy</t>
  </si>
  <si>
    <t>584,30*3/10000</t>
  </si>
  <si>
    <t>111211101</t>
  </si>
  <si>
    <t>Odstranění křovin a stromů s odstraněním kořenů ručně průměru kmene do 100 mm jakékoliv plochy v rovině nebo ve svahu o sklonu do 1:5</t>
  </si>
  <si>
    <t>m2</t>
  </si>
  <si>
    <t>-1477117044</t>
  </si>
  <si>
    <t>https://podminky.urs.cz/item/CS_URS_2024_01/111211101</t>
  </si>
  <si>
    <t>prostupové linky ke korytu</t>
  </si>
  <si>
    <t>úsek 1 - 97 m2</t>
  </si>
  <si>
    <t xml:space="preserve">úsek 2 - 84 m2 </t>
  </si>
  <si>
    <t>úsek 3 - 84 m2</t>
  </si>
  <si>
    <t>97+84+84</t>
  </si>
  <si>
    <t>3</t>
  </si>
  <si>
    <t>112251104</t>
  </si>
  <si>
    <t>Odstranění pařezů strojně s jejich vykopáním nebo vytrháním průměru přes 700 do 900 mm</t>
  </si>
  <si>
    <t>kus</t>
  </si>
  <si>
    <t>151178526</t>
  </si>
  <si>
    <t>https://podminky.urs.cz/item/CS_URS_2024_01/112251104</t>
  </si>
  <si>
    <t>odstranění stávajících pařezů, 2 ks</t>
  </si>
  <si>
    <t>2,00</t>
  </si>
  <si>
    <t>115001105R</t>
  </si>
  <si>
    <t>Převedení vody potrubím průměru DN přes 300 do 600</t>
  </si>
  <si>
    <t>m</t>
  </si>
  <si>
    <t>336804530</t>
  </si>
  <si>
    <t>https://podminky.urs.cz/item/CS_URS_2024_01/115001105R</t>
  </si>
  <si>
    <t>ř. km 4,576 - 4,590, dl. 14,00 m</t>
  </si>
  <si>
    <t>ř. km 4,600 - 4,610, dl. 10,00 m</t>
  </si>
  <si>
    <t>ř. km 4,722 20 - 4,754 30, dl. 32,10 m</t>
  </si>
  <si>
    <t>pracovní úseky v délce maximálně 50,00 m s následným přeložením na další úsek</t>
  </si>
  <si>
    <t>dodávka a montáž potrubí (PVC, PE DN 500), předpoklad ztratné 10 %</t>
  </si>
  <si>
    <t>uložení na podkladních pražcích, včetně stabilizace v profilu koryta stavebním řezivem</t>
  </si>
  <si>
    <t>50</t>
  </si>
  <si>
    <t>5</t>
  </si>
  <si>
    <t>115101202</t>
  </si>
  <si>
    <t>Čerpání vody na dopravní výšku do 10 m s uvažovaným průměrným přítokem přes 500 do 1 000 l/min</t>
  </si>
  <si>
    <t>hod</t>
  </si>
  <si>
    <t>1023260738</t>
  </si>
  <si>
    <t>https://podminky.urs.cz/item/CS_URS_2024_01/115101202</t>
  </si>
  <si>
    <t>čerpání průsakových vod ze stavební jámy - výstavba opevnění v ř. km 4,722 20 - 4,754 30, oprava rozdělovacího objektu a sanace hrázky po vývratu</t>
  </si>
  <si>
    <t>předpoklad: 6 týdnů, tj 30 pracovních dnů*2 hodiny</t>
  </si>
  <si>
    <t>30*2</t>
  </si>
  <si>
    <t>6</t>
  </si>
  <si>
    <t>115101302</t>
  </si>
  <si>
    <t>Pohotovost záložní čerpací soupravy pro dopravní výšku do 10 m s uvažovaným průměrným přítokem přes 500 do 1 000 l/min</t>
  </si>
  <si>
    <t>den</t>
  </si>
  <si>
    <t>1264078361</t>
  </si>
  <si>
    <t>https://podminky.urs.cz/item/CS_URS_2024_01/115101302</t>
  </si>
  <si>
    <t>předpoklad: 6 týdnů, tj 30 pracovních dnů</t>
  </si>
  <si>
    <t>30</t>
  </si>
  <si>
    <t>7</t>
  </si>
  <si>
    <t>121103111</t>
  </si>
  <si>
    <t>Skrývka zemin schopných zúrodnění v rovině a ve sklonu do 1:5</t>
  </si>
  <si>
    <t>m3</t>
  </si>
  <si>
    <t>227797998</t>
  </si>
  <si>
    <t>https://podminky.urs.cz/item/CS_URS_2024_01/121103111</t>
  </si>
  <si>
    <t>skrývka zeminy z koruny hrázek určených k opravě:</t>
  </si>
  <si>
    <t xml:space="preserve"> - dosypání lokálních sníženin pravobřežní hrázky v rozsahu ř. km 4,583 - 4,618 (krom místa sanace hrázky po vývratu - 7,00 m),</t>
  </si>
  <si>
    <t>dl. 28,00, š. 1,50 m, tl. 0,20 m</t>
  </si>
  <si>
    <t>28,00*1,50*0,20</t>
  </si>
  <si>
    <t xml:space="preserve">- dosypání dalších lokálních sníženin, předpoklad 10,00 m  </t>
  </si>
  <si>
    <t>10,00*1,50*0,20</t>
  </si>
  <si>
    <t>Součet</t>
  </si>
  <si>
    <t>8</t>
  </si>
  <si>
    <t>122211101</t>
  </si>
  <si>
    <t>Odkopávky a prokopávky ručně zapažené i nezapažené v hornině třídy těžitelnosti I skupiny 3</t>
  </si>
  <si>
    <t>-482733524</t>
  </si>
  <si>
    <t>https://podminky.urs.cz/item/CS_URS_2024_01/122211101</t>
  </si>
  <si>
    <t xml:space="preserve">ruční čištění sedimentu v ř. km 4,170 - 4,172, dl. 2,0 m, střední hloubka sedimentu 65 cm, střední šířka koryta 2,00 m </t>
  </si>
  <si>
    <t>2*0,65*2</t>
  </si>
  <si>
    <t xml:space="preserve">ruční čištění sedimentu v ř. km 4,271 - 4,334, dl. 63,0 m, střední hloubka sedimentu 50 cm, střední šířka koryta 2,00 m </t>
  </si>
  <si>
    <t>63*0,50*2</t>
  </si>
  <si>
    <t xml:space="preserve">ruční čištění sedimentu v ř. km 4,437 - 4,439, dl. 2,00 m, střední hloubka sedimentu 60 cm, střední šířka koryta 2,00m </t>
  </si>
  <si>
    <t>2*0,60*2</t>
  </si>
  <si>
    <t>ruční čištění sedimentu v u rozdělovacího objektu v ř. km 4,582 30, střední hloubka sedimentu 60 cm, plocha odměřená v situaci stavby 2,00 m2</t>
  </si>
  <si>
    <t>0,60*2,00</t>
  </si>
  <si>
    <t>ruční čištění sedimentu ř. km 4,677 70 - 4,680 90, dl. 3,20 m, střední hloubka sedimetu 5 cm, střední šířka koryta 1,50 m</t>
  </si>
  <si>
    <t>3,2*0,05*1,5</t>
  </si>
  <si>
    <t>ruční čištění sedimentu ř. km 4,717 80 - 4,722 20, dl. 4,40 m, středná hlubka sedimentu 5 cm, střední šířka koryta 1,40 m</t>
  </si>
  <si>
    <t>4,4*0,05*1,4</t>
  </si>
  <si>
    <t>9</t>
  </si>
  <si>
    <t>122251104</t>
  </si>
  <si>
    <t>Odkopávky a prokopávky nezapažené strojně v hornině třídy těžitelnosti I skupiny 3 přes 100 do 500 m3</t>
  </si>
  <si>
    <t>-1836312604</t>
  </si>
  <si>
    <t>https://podminky.urs.cz/item/CS_URS_2024_01/122251104</t>
  </si>
  <si>
    <t>výkop pro opevnění sanace po vývratu, 0,30 m2 (dle D.3.2 vzorový příčný řez  -oprava hrázky - sanace po vývratech), dl. 5,00 m</t>
  </si>
  <si>
    <t>0,3*5</t>
  </si>
  <si>
    <t>výkop pro opevnění pravého břehu v ř. km 4,722 20 - 4,754 30, 0,80 m2 (dle D.3.1 vzorový příčný řez - opevnění pravého břehu), dl. 32,10 m</t>
  </si>
  <si>
    <t>0,80*32,10</t>
  </si>
  <si>
    <t>10</t>
  </si>
  <si>
    <t>129253101</t>
  </si>
  <si>
    <t>Čištění otevřených koryt vodotečí strojně s přehozením rozpojeného nánosu do 3 m nebo s naložením na dopravní prostředek při šířce původního dna do 5 m a hloubce koryta do 2,5 m v hornině třídy těžitelnosti I skupiny 3</t>
  </si>
  <si>
    <t>-339260257</t>
  </si>
  <si>
    <t>https://podminky.urs.cz/item/CS_URS_2024_01/129253101</t>
  </si>
  <si>
    <t>stojní čištění koryta vodního toku</t>
  </si>
  <si>
    <t>dle výkazu výměr po odečtení ručního čištění (84,748)</t>
  </si>
  <si>
    <t>540,02-84,748</t>
  </si>
  <si>
    <t>11</t>
  </si>
  <si>
    <t>162201404</t>
  </si>
  <si>
    <t>Vodorovné přemístění větví, kmenů nebo pařezů s naložením, složením a dopravou do 1000 m větví stromů listnatých, průměru kmene přes 700 do 900 mm</t>
  </si>
  <si>
    <t>-2126795280</t>
  </si>
  <si>
    <t>https://podminky.urs.cz/item/CS_URS_2024_01/162201404</t>
  </si>
  <si>
    <t>stávající pařezy, 2 ks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</si>
  <si>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</si>
  <si>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</si>
  <si>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306170864</t>
  </si>
  <si>
    <t>https://podminky.urs.cz/item/CS_URS_2024_01/162211311</t>
  </si>
  <si>
    <t xml:space="preserve">ruční čištění sedimentu v ř. km 4,396 - 4,406, dl. 10,0 m, střední hloubka sedimentu 60 cm, střední šířka koryta 2,5 m </t>
  </si>
  <si>
    <t>10*0,60*2,5</t>
  </si>
  <si>
    <t>13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</si>
  <si>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</si>
  <si>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</si>
  <si>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-76353538</t>
  </si>
  <si>
    <t>https://podminky.urs.cz/item/CS_URS_2024_01/162751117</t>
  </si>
  <si>
    <t>odvoz na skládku, předpoklad BERIMEX s.r.o., Rychnov nad Kněžnou</t>
  </si>
  <si>
    <t>vzdálenost 10 km</t>
  </si>
  <si>
    <t>odkopávky a prokopávky</t>
  </si>
  <si>
    <t>27,18</t>
  </si>
  <si>
    <t xml:space="preserve">ruční číštění </t>
  </si>
  <si>
    <t>84,748</t>
  </si>
  <si>
    <t>strojní čištění</t>
  </si>
  <si>
    <t>455,272</t>
  </si>
  <si>
    <t>14</t>
  </si>
  <si>
    <t>171153101</t>
  </si>
  <si>
    <t>Zemní hrázky přívodních a odpadních melioračních kanálů zhutňované po vrstvách tloušťky 200 mm s přemístěním sypaniny do 20 m nebo s jejím přehozením do 3 m z hornin třídy těžitelnosti I a II, skupiny 1 až 4</t>
  </si>
  <si>
    <t>1649541918</t>
  </si>
  <si>
    <t>https://podminky.urs.cz/item/CS_URS_2024_01/171153101</t>
  </si>
  <si>
    <t>sanace hrázek - dosypání lokálních sníženin</t>
  </si>
  <si>
    <t>0,40 m2 (dle D.3.2 Vzorového příčného řezu - oprava hrázek - dosypání lokákních sníženin), dl. 28,00+10,00 m</t>
  </si>
  <si>
    <t>38,00*0,40</t>
  </si>
  <si>
    <t>sanace hrázek po vývratu</t>
  </si>
  <si>
    <t>0,55 m2 (dle D.3.2 Vzorového příčného řezu - oprava hrázek - sanace po vývratech), dl. 7,00 m</t>
  </si>
  <si>
    <t>7,00*0,55</t>
  </si>
  <si>
    <t>15</t>
  </si>
  <si>
    <t>171201231</t>
  </si>
  <si>
    <t>Poplatek za uložení stavebního odpadu na recyklační skládce (skládkovné) zeminy a kamení zatříděného do Katalogu odpadů pod kódem 17 05 04</t>
  </si>
  <si>
    <t>t</t>
  </si>
  <si>
    <t>-1736511087</t>
  </si>
  <si>
    <t>https://podminky.urs.cz/item/CS_URS_2024_01/171201231</t>
  </si>
  <si>
    <t>Mezisoučet</t>
  </si>
  <si>
    <t>koeficient množství 1,80 t/m3</t>
  </si>
  <si>
    <t>1,80*567,2</t>
  </si>
  <si>
    <t>16</t>
  </si>
  <si>
    <t>M</t>
  </si>
  <si>
    <t>10364100R</t>
  </si>
  <si>
    <t>zemina pro těsnící jádro hráze</t>
  </si>
  <si>
    <t>-938910561</t>
  </si>
  <si>
    <t>Zemina pro homogenní hutněné těleso hráze bude předem posouzena akreditovanou laboratoří z pohledu vhodnosti, hutnitelnosti a nepropustnosti</t>
  </si>
  <si>
    <t>dle ČSN 75 2310 a ČSN 75 2410</t>
  </si>
  <si>
    <t>Po zajištění kladného výsledku investor odsouhlasí použití druhu a typu zeminy.</t>
  </si>
  <si>
    <t>Dodávka vč. dopravy na staveniště, vč. laboratorních zkoušek</t>
  </si>
  <si>
    <t>Cena obsahuje:</t>
  </si>
  <si>
    <t>- nákup vhodné zeminy dle specifikace</t>
  </si>
  <si>
    <t>- vodorovná doprava, vč. naložení</t>
  </si>
  <si>
    <t>- laboratorní zkoušky</t>
  </si>
  <si>
    <t>zemina pro sanaci hrázek určených k opravě - dosypání lokálních sníženin</t>
  </si>
  <si>
    <t>0,40 m2 (dle D.3.2 Vzorového příčného řezu - oprava hrázek - dosypání lokákních sníženin), dl. 28,00 m + 10,00 m</t>
  </si>
  <si>
    <t>28,00*0,40</t>
  </si>
  <si>
    <t xml:space="preserve">zemina pro sanaci hrázek po vývratu </t>
  </si>
  <si>
    <t>1,80*15,050</t>
  </si>
  <si>
    <t>17</t>
  </si>
  <si>
    <t>181101122</t>
  </si>
  <si>
    <t>Úprava pozemku s rozpojením a přehrnutím včetně urovnání v zemině skupiny 1 a 2, s přemístěním na vzdálenost přes 20 do 40 m</t>
  </si>
  <si>
    <t>-1968482635</t>
  </si>
  <si>
    <t>https://podminky.urs.cz/item/CS_URS_2024_01/181101122</t>
  </si>
  <si>
    <t xml:space="preserve">úprava manipulačního pruhu podél úseku 2 v ř. km 4,460 - 4,610, dl. 150 m,  </t>
  </si>
  <si>
    <t>plocha celkem 487,50 m2, hloubka 0,20 m</t>
  </si>
  <si>
    <t>487,50*0,20</t>
  </si>
  <si>
    <t>18</t>
  </si>
  <si>
    <t>181351103</t>
  </si>
  <si>
    <t>Rozprostření a urovnání ornice v rovině nebo ve svahu sklonu do 1:5 strojně při souvislé ploše přes 100 do 500 m2, tl. vrstvy do 200 mm</t>
  </si>
  <si>
    <t>-789265557</t>
  </si>
  <si>
    <t>https://podminky.urs.cz/item/CS_URS_2024_01/181351103</t>
  </si>
  <si>
    <t>ohumusování opevnění pravého břehu, ř. km 4,722 20 - 4,754 30</t>
  </si>
  <si>
    <t>š. 0,80 m , dl. 32,10 m</t>
  </si>
  <si>
    <t>32,10*0,80</t>
  </si>
  <si>
    <t>ohumusování sanace hrázek určených k opravě - dosypání lokálních sníženin</t>
  </si>
  <si>
    <t>š. 1,50 m, dl. 28,00 m + 10,00 m</t>
  </si>
  <si>
    <t>38,00*1,50</t>
  </si>
  <si>
    <t xml:space="preserve">ohumusování sanace hrázek po vývratu </t>
  </si>
  <si>
    <t xml:space="preserve"> š. 1,50 m, dl. 7,00 m</t>
  </si>
  <si>
    <t>7,00*1,50</t>
  </si>
  <si>
    <t>19</t>
  </si>
  <si>
    <t>181411121</t>
  </si>
  <si>
    <t>Založení trávníku na půdě předem připravené plochy do 1000 m2 výsevem včetně utažení lučního v rovině nebo na svahu do 1:5</t>
  </si>
  <si>
    <t>430357208</t>
  </si>
  <si>
    <t>https://podminky.urs.cz/item/CS_URS_2024_01/181411121</t>
  </si>
  <si>
    <t>plocha celkem 487,50 m2</t>
  </si>
  <si>
    <t>487,50</t>
  </si>
  <si>
    <t>20</t>
  </si>
  <si>
    <t>00572472</t>
  </si>
  <si>
    <t>osivo směs travní krajinná-rovinná</t>
  </si>
  <si>
    <t>kg</t>
  </si>
  <si>
    <t>-2054085309</t>
  </si>
  <si>
    <t>487,5*0,02 'Přepočtené koeficientem množství</t>
  </si>
  <si>
    <t>181411123</t>
  </si>
  <si>
    <t>Založení trávníku na půdě předem připravené plochy do 1000 m2 výsevem včetně utažení lučního na svahu přes 1:2 do 1:1</t>
  </si>
  <si>
    <t>244896285</t>
  </si>
  <si>
    <t>https://podminky.urs.cz/item/CS_URS_2024_01/181411123</t>
  </si>
  <si>
    <t>osetí opevnění pravého břehu, ř. km 4,722 20 - 4,754 30</t>
  </si>
  <si>
    <t>22</t>
  </si>
  <si>
    <t>00572474</t>
  </si>
  <si>
    <t>osivo směs travní krajinná-svahová</t>
  </si>
  <si>
    <t>-1854548396</t>
  </si>
  <si>
    <t>25,68*0,02 'Přepočtené koeficientem množství</t>
  </si>
  <si>
    <t>23</t>
  </si>
  <si>
    <t>182351135R</t>
  </si>
  <si>
    <t>Rozprostření a urovnání ornice ve svahu sklonu přes 1:5 strojně při souvislé ploše přes 500 m2, tl. vrstvy přes 250 do 300 mm</t>
  </si>
  <si>
    <t>-1900370585</t>
  </si>
  <si>
    <t>https://podminky.urs.cz/item/CS_URS_2024_01/182351135R</t>
  </si>
  <si>
    <t>délka svahu 0,20 + 0,50 m, dl. 28,00 m + 10,00 m</t>
  </si>
  <si>
    <t>38,00*0,70</t>
  </si>
  <si>
    <t>délka svahu 2x0,30 m, dl. 7,00 m</t>
  </si>
  <si>
    <t>7,00*0,60</t>
  </si>
  <si>
    <t>24</t>
  </si>
  <si>
    <t>10364100</t>
  </si>
  <si>
    <t>zemina pro terénní úpravy - tříděná</t>
  </si>
  <si>
    <t>-1549802203</t>
  </si>
  <si>
    <t>Zemina pro ohumusování koruny a svahů hráze</t>
  </si>
  <si>
    <t>zemina pro ohumusování sanace hrázek určených k opravě - dosypání lokálních sníženin</t>
  </si>
  <si>
    <t>0,32 m2 (dle D.3.2 Vzorového příčného řezu - oprava hrázek - dosypání lokákních sníženin), dl. 28,00 m +10,00 m</t>
  </si>
  <si>
    <t>38,00*0,32</t>
  </si>
  <si>
    <t xml:space="preserve">zemina pro ohumusování sanace hrázek po vývratu </t>
  </si>
  <si>
    <t>0,28 m2 (dle D.3.2 Vzorového příčného řezu - oprava hrázek - sanace po vývratech), dl. 7,00 m</t>
  </si>
  <si>
    <t>7,00*0,28</t>
  </si>
  <si>
    <t>zemina pro ohumusování opevnění pravého břehu, ř. km 4,722 20 - 4,754 30</t>
  </si>
  <si>
    <t>0,17 m2 (dle D.3.1 Vzorového příčného řezu - opevnění pravého řezu), dl. 32,10 m</t>
  </si>
  <si>
    <t>32,10*0,17</t>
  </si>
  <si>
    <t>1,80*19,577</t>
  </si>
  <si>
    <t>Svislé a kompletní konstrukce</t>
  </si>
  <si>
    <t>25</t>
  </si>
  <si>
    <t>321322113</t>
  </si>
  <si>
    <t>Oprava konstrukce z betonu vodních staveb přehrad, jezů a plavebních komor, spodní stavby vodních elektráren, jader přehrad, odběrných věží a výpustných zařízení, opěrných zdí, šachet, šachtic a ostatních konstrukcí s úpravou pracovních spár, objemu opravovaných míst do 3 m3 jednotlivě železového pro prostředí s mrazovými cykly tř. C 30/37</t>
  </si>
  <si>
    <t>1999474571</t>
  </si>
  <si>
    <t>https://podminky.urs.cz/item/CS_URS_2024_01/321322113</t>
  </si>
  <si>
    <t>oprava rozdělovacího objektu, ř. km 4,582 30</t>
  </si>
  <si>
    <t>oprava konstrukce líce betonovu směsí třídy C30/37 S s očištěním a úpravou pracovní spáry</t>
  </si>
  <si>
    <t>tl. 0,25 m, 1,60 m2 (dle D.5 Rozdělovací objekt)</t>
  </si>
  <si>
    <t>0,25*1,60</t>
  </si>
  <si>
    <t>Vodorovné konstrukce</t>
  </si>
  <si>
    <t>26</t>
  </si>
  <si>
    <t>457531111</t>
  </si>
  <si>
    <t>Filtrační vrstvy jakékoliv tloušťky a sklonu z hrubého drceného kameniva bez zhutnění, frakce od 4-8 do 22-32 mm</t>
  </si>
  <si>
    <t>-12652531</t>
  </si>
  <si>
    <t>https://podminky.urs.cz/item/CS_URS_2024_01/457531111</t>
  </si>
  <si>
    <t>filtrační vrstva opevnění nátoku  rozdělovacího objektu, (dle D.5 Rozdělovací objekt), dl. 2x3,00 m</t>
  </si>
  <si>
    <t>6*0,15</t>
  </si>
  <si>
    <t>filtrační vrstva opevnění pravého břehu v ř. km 4,725 - 4,755, 0,15 m2 (dle D.3.1 vzorový příčný řez - opevnění pravého břehu), dl. 30,00 m</t>
  </si>
  <si>
    <t>30,00*0,15</t>
  </si>
  <si>
    <t>27</t>
  </si>
  <si>
    <t>462511270</t>
  </si>
  <si>
    <t>Zához z lomového kamene neupraveného záhozového bez proštěrkování z terénu, hmotnosti jednotlivých kamenů do 200 kg</t>
  </si>
  <si>
    <t>-722466907</t>
  </si>
  <si>
    <t>https://podminky.urs.cz/item/CS_URS_2024_01/462511270</t>
  </si>
  <si>
    <t>patka ze záhozu - oprava hrázky - sanace po vývratech</t>
  </si>
  <si>
    <t>0,50 m2 (dle D.3.2 Vzorového příčného řezu - oprava hrázek - sanace po vývratech), dl. 7,00 m</t>
  </si>
  <si>
    <t>7,00*0,50</t>
  </si>
  <si>
    <t>28</t>
  </si>
  <si>
    <t>462519002</t>
  </si>
  <si>
    <t>Zához z lomového kamene neupraveného záhozového Příplatek k cenám za urovnání viditelných ploch záhozu z kamene, hmotnosti jednotlivých kamenů do 200 kg</t>
  </si>
  <si>
    <t>-992019430</t>
  </si>
  <si>
    <t>https://podminky.urs.cz/item/CS_URS_2024_01/462519002</t>
  </si>
  <si>
    <t>délka svahu 0,65 m (dle D.3.2 Vzorového příčného řezu - oprava hrázek - sanace po vývratech), dl. 7,00 m</t>
  </si>
  <si>
    <t>7,00*0,65</t>
  </si>
  <si>
    <t>29</t>
  </si>
  <si>
    <t>463212111</t>
  </si>
  <si>
    <t>Rovnanina z lomového kamene upraveného, tříděného jakékoliv tloušťky rovnaniny s vyklínováním spár a dutin úlomky kamene</t>
  </si>
  <si>
    <t>-1753753404</t>
  </si>
  <si>
    <t>https://podminky.urs.cz/item/CS_URS_2024_01/463212111</t>
  </si>
  <si>
    <t>opevnění pravého břehu v ř. km 4,722 20 - 4,754 30, 0,65 m2 (dle D.3.1 vzorový příčný řez - opevnění pravého břehu), dl. 32,10 m</t>
  </si>
  <si>
    <t>32,10*0,65</t>
  </si>
  <si>
    <t xml:space="preserve"> opevnění nátokových ramen do rozdělovacího objektu, (dle D.5 Rozdělovací objekt), dl. 2x3,00 m</t>
  </si>
  <si>
    <t>6*0,80</t>
  </si>
  <si>
    <t>58380750</t>
  </si>
  <si>
    <t>kámen lomový regulační (10t=6,5 m3)</t>
  </si>
  <si>
    <t>CS ÚRS 2018 01</t>
  </si>
  <si>
    <t>-1072797984</t>
  </si>
  <si>
    <t xml:space="preserve">odpočet 50% množství kamene, na opevnění nátoku ramen do rozdělovacího objektu bude využito 50 % původního kamene </t>
  </si>
  <si>
    <t>-(6*0,80/2)*1,9968</t>
  </si>
  <si>
    <t>31</t>
  </si>
  <si>
    <t>463212191</t>
  </si>
  <si>
    <t>Rovnanina z lomového kamene upraveného, tříděného Příplatek k cenám za vypracování líce</t>
  </si>
  <si>
    <t>-1419010013</t>
  </si>
  <si>
    <t>https://podminky.urs.cz/item/CS_URS_2024_01/463212191</t>
  </si>
  <si>
    <t>6*1,40</t>
  </si>
  <si>
    <t>opevnění pravého břehu v ř. km 4,725 - 4,755, 0,85 m2 (dle D.3.1 vzorový příčný řez - opevnění pravého břehu), dl. 30,00 m</t>
  </si>
  <si>
    <t>30,00*0,85</t>
  </si>
  <si>
    <t>Ostatní konstrukce a práce, bourání</t>
  </si>
  <si>
    <t>32</t>
  </si>
  <si>
    <t>938902444</t>
  </si>
  <si>
    <t>Čištění propustků s odstraněním travnatého porostu nebo nánosu, s naložením na dopravní prostředek nebo s přemístěním na hromady na vzdálenost do 20 m strojně tlakovou vodou tloušťky nánosu přes 75% průměru propustku přes 1500 do 2000 mm</t>
  </si>
  <si>
    <t>-601342030</t>
  </si>
  <si>
    <t>https://podminky.urs.cz/item/CS_URS_2024_01/938902444</t>
  </si>
  <si>
    <t>čištění sedimentu pod silničním mostem v ř. km 4,396 - 4,406, dl. 10,0 m</t>
  </si>
  <si>
    <t>33</t>
  </si>
  <si>
    <t>960321271</t>
  </si>
  <si>
    <t>Bourání konstrukcí vodních staveb z hladiny, s naložením vybouraných hmot a suti na dopravní prostředek nebo s odklizením na hromady do vzdálenosti 20 m ze železobetonu</t>
  </si>
  <si>
    <t>-550652024</t>
  </si>
  <si>
    <t>https://podminky.urs.cz/item/CS_URS_2024_01/960321271</t>
  </si>
  <si>
    <t>bourání porušených okrajů porušených konstrukcí včetně rubové spáry u rozdělovacího objektu</t>
  </si>
  <si>
    <t>0,25</t>
  </si>
  <si>
    <t>34</t>
  </si>
  <si>
    <t>966025113</t>
  </si>
  <si>
    <t>Bourání konstrukcí LTM ve vodních tocích s přemístěním suti na hromady na vzdálenost do 20 m nebo s naložením na dopravní prostředek strojně ze zdiva kamenného, pro jakýkoliv druh kamene na sucho</t>
  </si>
  <si>
    <t>1719479422</t>
  </si>
  <si>
    <t>https://podminky.urs.cz/item/CS_URS_2024_01/966025113</t>
  </si>
  <si>
    <t>odstranění stávajícího opevnění u rozdělovacího objektu, ř. km 4,582 30, 2 ks</t>
  </si>
  <si>
    <t>0,80 m2 (dle D.5 Rozdělovací objekt), délka 3,0 m</t>
  </si>
  <si>
    <t>3,00*0,80*2</t>
  </si>
  <si>
    <t>997</t>
  </si>
  <si>
    <t>Přesun sutě</t>
  </si>
  <si>
    <t>35</t>
  </si>
  <si>
    <t>997013501</t>
  </si>
  <si>
    <t>Odvoz suti a vybouraných hmot na skládku nebo meziskládku se složením, na vzdálenost do 1 km</t>
  </si>
  <si>
    <t>449738837</t>
  </si>
  <si>
    <t>https://podminky.urs.cz/item/CS_URS_2024_01/997013501</t>
  </si>
  <si>
    <t>36</t>
  </si>
  <si>
    <t>997013509</t>
  </si>
  <si>
    <t>Odvoz suti a vybouraných hmot na skládku nebo meziskládku se složením, na vzdálenost Příplatek k ceně za každý další započatý 1 km přes 1 km</t>
  </si>
  <si>
    <t>-619490438</t>
  </si>
  <si>
    <t>https://podminky.urs.cz/item/CS_URS_2024_01/997013509</t>
  </si>
  <si>
    <t>10*13,673</t>
  </si>
  <si>
    <t>37</t>
  </si>
  <si>
    <t>997013862</t>
  </si>
  <si>
    <t>Poplatek za uložení stavebního odpadu na recyklační skládce (skládkovné) z armovaného betonu zatříděného do Katalogu odpadů pod kódem 17 01 01</t>
  </si>
  <si>
    <t>1701320888</t>
  </si>
  <si>
    <t>https://podminky.urs.cz/item/CS_URS_2024_01/997013862</t>
  </si>
  <si>
    <t>bourání porušených okrajů porušených konstrukcí včetně rubové spáry u rozdělovacího objektu, 0,713 tun</t>
  </si>
  <si>
    <t xml:space="preserve">0,713 </t>
  </si>
  <si>
    <t>38</t>
  </si>
  <si>
    <t>997013873</t>
  </si>
  <si>
    <t>1456523337</t>
  </si>
  <si>
    <t>https://podminky.urs.cz/item/CS_URS_2024_01/997013873</t>
  </si>
  <si>
    <t>odstranění stávajícího opevnění u rozdělovacího objektu, ř. km 4,582 30, 12,96 tun</t>
  </si>
  <si>
    <t>12,96</t>
  </si>
  <si>
    <t>Práce a dodávky M</t>
  </si>
  <si>
    <t>998</t>
  </si>
  <si>
    <t>Přesun hmot</t>
  </si>
  <si>
    <t>39</t>
  </si>
  <si>
    <t>998332011</t>
  </si>
  <si>
    <t>Přesun hmot pro úpravy vodních toků a kanály, hráze rybníků apod. dopravní vzdálenost do 500 m</t>
  </si>
  <si>
    <t>2105228708</t>
  </si>
  <si>
    <t>https://podminky.urs.cz/item/CS_URS_2024_01/998332011</t>
  </si>
  <si>
    <t>23-M</t>
  </si>
  <si>
    <t>Montáže potrubí</t>
  </si>
  <si>
    <t>40</t>
  </si>
  <si>
    <t>230210030R</t>
  </si>
  <si>
    <t>Zřízení hrázky z pytlů plněných pískem</t>
  </si>
  <si>
    <t>64</t>
  </si>
  <si>
    <t>-501212023</t>
  </si>
  <si>
    <t>dodávka a montáž hradící stěny z protipovodňových pytlů s utěsněním jílem</t>
  </si>
  <si>
    <t>předpoklad: 20 pytlů/hrázku, včetně rozebrání a zřízení v novém úseku</t>
  </si>
  <si>
    <t>předpoklad ohrázkování na začátku a na konci úseku</t>
  </si>
  <si>
    <t>2*20</t>
  </si>
  <si>
    <t>VRN</t>
  </si>
  <si>
    <t>Vedlejší rozpočtové náklady</t>
  </si>
  <si>
    <t>VRN1</t>
  </si>
  <si>
    <t>Průzkumné, geodetické a projektové práce</t>
  </si>
  <si>
    <t>41</t>
  </si>
  <si>
    <t>011214000</t>
  </si>
  <si>
    <t>Botanický a zoologický průzkum</t>
  </si>
  <si>
    <t>kpl</t>
  </si>
  <si>
    <t>1024</t>
  </si>
  <si>
    <t>1918585839</t>
  </si>
  <si>
    <t>https://podminky.urs.cz/item/CS_URS_2024_01/011214000</t>
  </si>
  <si>
    <t>slovení a transfér vodních živičichů oprávněnou osobou</t>
  </si>
  <si>
    <t>42</t>
  </si>
  <si>
    <t>011314000</t>
  </si>
  <si>
    <t>Archeologický dohled</t>
  </si>
  <si>
    <t>49283450</t>
  </si>
  <si>
    <t>https://podminky.urs.cz/item/CS_URS_2024_01/011314000</t>
  </si>
  <si>
    <t>43</t>
  </si>
  <si>
    <t>012203000</t>
  </si>
  <si>
    <t>Geodetické práce při provádění stavby</t>
  </si>
  <si>
    <t>107648404</t>
  </si>
  <si>
    <t>https://podminky.urs.cz/item/CS_URS_2024_01/012203000</t>
  </si>
  <si>
    <t>kontrolní ověření provádění stavby</t>
  </si>
  <si>
    <t>44</t>
  </si>
  <si>
    <t>013254000</t>
  </si>
  <si>
    <t>Dokumentace skutečného provedení stavby</t>
  </si>
  <si>
    <t>-2135492574</t>
  </si>
  <si>
    <t>https://podminky.urs.cz/item/CS_URS_2024_01/013254000</t>
  </si>
  <si>
    <t>3x v tištěné podobě, 1x na digitálním nosiči</t>
  </si>
  <si>
    <t>průběžná fotodokumentace stavby</t>
  </si>
  <si>
    <t>45</t>
  </si>
  <si>
    <t>013294001</t>
  </si>
  <si>
    <t>Havarijní plán stavby</t>
  </si>
  <si>
    <t>-2055503762</t>
  </si>
  <si>
    <t>havarijní plán stavby, vypracování a projednání obsahu s objednatelem,</t>
  </si>
  <si>
    <t>VRN3</t>
  </si>
  <si>
    <t>Zařízení staveniště</t>
  </si>
  <si>
    <t>46</t>
  </si>
  <si>
    <t>030001000</t>
  </si>
  <si>
    <t>1318888323</t>
  </si>
  <si>
    <t>https://podminky.urs.cz/item/CS_URS_2024_01/030001000</t>
  </si>
  <si>
    <t>zařízení staveniště podle požadavků dodavatele stavby</t>
  </si>
  <si>
    <t>včetně oplocení stavebního dvoru</t>
  </si>
  <si>
    <t>47</t>
  </si>
  <si>
    <t>034103000</t>
  </si>
  <si>
    <t>Oplocení staveniště</t>
  </si>
  <si>
    <t>1634728550</t>
  </si>
  <si>
    <t>https://podminky.urs.cz/item/CS_URS_2024_01/034103000</t>
  </si>
  <si>
    <t>ohrazení staveniště zábranou o výšce min. 1,10 m v místě opravy rozdělovacího objektu</t>
  </si>
  <si>
    <t>48</t>
  </si>
  <si>
    <t>034503000</t>
  </si>
  <si>
    <t>Informační tabule na staveništi</t>
  </si>
  <si>
    <t>ks</t>
  </si>
  <si>
    <t>-177081888</t>
  </si>
  <si>
    <t>https://podminky.urs.cz/item/CS_URS_2024_01/034503000</t>
  </si>
  <si>
    <t>informační a bezpečnostní tabule</t>
  </si>
  <si>
    <t>49</t>
  </si>
  <si>
    <t>039103000</t>
  </si>
  <si>
    <t>Rozebrání, bourání a odvoz zařízení staveniště</t>
  </si>
  <si>
    <t>-1954102613</t>
  </si>
  <si>
    <t>https://podminky.urs.cz/item/CS_URS_2024_01/039103000</t>
  </si>
  <si>
    <t>VRN4</t>
  </si>
  <si>
    <t>Inženýrská činnost</t>
  </si>
  <si>
    <t>043203003</t>
  </si>
  <si>
    <t>Rozbory celkem</t>
  </si>
  <si>
    <t>97038634</t>
  </si>
  <si>
    <t>https://podminky.urs.cz/item/CS_URS_2024_01/043203003</t>
  </si>
  <si>
    <t>odběr a rozbor směsného vzorku sedimentu</t>
  </si>
  <si>
    <t xml:space="preserve"> v rozsahu dle tabulky 10.2 vyhlášky č. 273/2021 Sb.</t>
  </si>
  <si>
    <t>VRN7</t>
  </si>
  <si>
    <t>Provozní vlivy</t>
  </si>
  <si>
    <t>51</t>
  </si>
  <si>
    <t>075603000</t>
  </si>
  <si>
    <t>Jiná ochranná pásma</t>
  </si>
  <si>
    <t>953617227</t>
  </si>
  <si>
    <t>https://podminky.urs.cz/item/CS_URS_2024_01/075603000</t>
  </si>
  <si>
    <t>práce v ochranném pásmu nadzemního vedení ČEZ Distribuce, a.s., signalizace polohy</t>
  </si>
  <si>
    <t>vytýčení a stabilizace podzemního vedení technické infrastruktury - vodovod a kanalizace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</si>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</sst>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2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211101" TargetMode="External" /><Relationship Id="rId3" Type="http://schemas.openxmlformats.org/officeDocument/2006/relationships/hyperlink" Target="https://podminky.urs.cz/item/CS_URS_2024_01/112251104" TargetMode="External" /><Relationship Id="rId4" Type="http://schemas.openxmlformats.org/officeDocument/2006/relationships/hyperlink" Target="https://podminky.urs.cz/item/CS_URS_2024_01/115001105R" TargetMode="External" /><Relationship Id="rId5" Type="http://schemas.openxmlformats.org/officeDocument/2006/relationships/hyperlink" Target="https://podminky.urs.cz/item/CS_URS_2024_01/115101202" TargetMode="External" /><Relationship Id="rId6" Type="http://schemas.openxmlformats.org/officeDocument/2006/relationships/hyperlink" Target="https://podminky.urs.cz/item/CS_URS_2024_01/115101302" TargetMode="External" /><Relationship Id="rId7" Type="http://schemas.openxmlformats.org/officeDocument/2006/relationships/hyperlink" Target="https://podminky.urs.cz/item/CS_URS_2024_01/121103111" TargetMode="External" /><Relationship Id="rId8" Type="http://schemas.openxmlformats.org/officeDocument/2006/relationships/hyperlink" Target="https://podminky.urs.cz/item/CS_URS_2024_01/122211101" TargetMode="External" /><Relationship Id="rId9" Type="http://schemas.openxmlformats.org/officeDocument/2006/relationships/hyperlink" Target="https://podminky.urs.cz/item/CS_URS_2024_01/122251104" TargetMode="External" /><Relationship Id="rId10" Type="http://schemas.openxmlformats.org/officeDocument/2006/relationships/hyperlink" Target="https://podminky.urs.cz/item/CS_URS_2024_01/129253101" TargetMode="External" /><Relationship Id="rId11" Type="http://schemas.openxmlformats.org/officeDocument/2006/relationships/hyperlink" Target="https://podminky.urs.cz/item/CS_URS_2024_01/162201404" TargetMode="External" /><Relationship Id="rId12" Type="http://schemas.openxmlformats.org/officeDocument/2006/relationships/hyperlink" Target="https://podminky.urs.cz/item/CS_URS_2024_01/162211311" TargetMode="External" /><Relationship Id="rId13" Type="http://schemas.openxmlformats.org/officeDocument/2006/relationships/hyperlink" Target="https://podminky.urs.cz/item/CS_URS_2024_01/162751117" TargetMode="External" /><Relationship Id="rId14" Type="http://schemas.openxmlformats.org/officeDocument/2006/relationships/hyperlink" Target="https://podminky.urs.cz/item/CS_URS_2024_01/171153101" TargetMode="External" /><Relationship Id="rId15" Type="http://schemas.openxmlformats.org/officeDocument/2006/relationships/hyperlink" Target="https://podminky.urs.cz/item/CS_URS_2024_01/171201231" TargetMode="External" /><Relationship Id="rId16" Type="http://schemas.openxmlformats.org/officeDocument/2006/relationships/hyperlink" Target="https://podminky.urs.cz/item/CS_URS_2024_01/181101122" TargetMode="External" /><Relationship Id="rId17" Type="http://schemas.openxmlformats.org/officeDocument/2006/relationships/hyperlink" Target="https://podminky.urs.cz/item/CS_URS_2024_01/181351103" TargetMode="External" /><Relationship Id="rId18" Type="http://schemas.openxmlformats.org/officeDocument/2006/relationships/hyperlink" Target="https://podminky.urs.cz/item/CS_URS_2024_01/181411121" TargetMode="External" /><Relationship Id="rId19" Type="http://schemas.openxmlformats.org/officeDocument/2006/relationships/hyperlink" Target="https://podminky.urs.cz/item/CS_URS_2024_01/181411123" TargetMode="External" /><Relationship Id="rId20" Type="http://schemas.openxmlformats.org/officeDocument/2006/relationships/hyperlink" Target="https://podminky.urs.cz/item/CS_URS_2024_01/182351135R" TargetMode="External" /><Relationship Id="rId21" Type="http://schemas.openxmlformats.org/officeDocument/2006/relationships/hyperlink" Target="https://podminky.urs.cz/item/CS_URS_2024_01/321322113" TargetMode="External" /><Relationship Id="rId22" Type="http://schemas.openxmlformats.org/officeDocument/2006/relationships/hyperlink" Target="https://podminky.urs.cz/item/CS_URS_2024_01/457531111" TargetMode="External" /><Relationship Id="rId23" Type="http://schemas.openxmlformats.org/officeDocument/2006/relationships/hyperlink" Target="https://podminky.urs.cz/item/CS_URS_2024_01/462511270" TargetMode="External" /><Relationship Id="rId24" Type="http://schemas.openxmlformats.org/officeDocument/2006/relationships/hyperlink" Target="https://podminky.urs.cz/item/CS_URS_2024_01/462519002" TargetMode="External" /><Relationship Id="rId25" Type="http://schemas.openxmlformats.org/officeDocument/2006/relationships/hyperlink" Target="https://podminky.urs.cz/item/CS_URS_2024_01/463212111" TargetMode="External" /><Relationship Id="rId26" Type="http://schemas.openxmlformats.org/officeDocument/2006/relationships/hyperlink" Target="https://podminky.urs.cz/item/CS_URS_2024_01/463212191" TargetMode="External" /><Relationship Id="rId27" Type="http://schemas.openxmlformats.org/officeDocument/2006/relationships/hyperlink" Target="https://podminky.urs.cz/item/CS_URS_2024_01/938902444" TargetMode="External" /><Relationship Id="rId28" Type="http://schemas.openxmlformats.org/officeDocument/2006/relationships/hyperlink" Target="https://podminky.urs.cz/item/CS_URS_2024_01/960321271" TargetMode="External" /><Relationship Id="rId29" Type="http://schemas.openxmlformats.org/officeDocument/2006/relationships/hyperlink" Target="https://podminky.urs.cz/item/CS_URS_2024_01/966025113" TargetMode="External" /><Relationship Id="rId30" Type="http://schemas.openxmlformats.org/officeDocument/2006/relationships/hyperlink" Target="https://podminky.urs.cz/item/CS_URS_2024_01/997013501" TargetMode="External" /><Relationship Id="rId31" Type="http://schemas.openxmlformats.org/officeDocument/2006/relationships/hyperlink" Target="https://podminky.urs.cz/item/CS_URS_2024_01/997013509" TargetMode="External" /><Relationship Id="rId32" Type="http://schemas.openxmlformats.org/officeDocument/2006/relationships/hyperlink" Target="https://podminky.urs.cz/item/CS_URS_2024_01/997013862" TargetMode="External" /><Relationship Id="rId33" Type="http://schemas.openxmlformats.org/officeDocument/2006/relationships/hyperlink" Target="https://podminky.urs.cz/item/CS_URS_2024_01/997013873" TargetMode="External" /><Relationship Id="rId34" Type="http://schemas.openxmlformats.org/officeDocument/2006/relationships/hyperlink" Target="https://podminky.urs.cz/item/CS_URS_2024_01/998332011" TargetMode="External" /><Relationship Id="rId35" Type="http://schemas.openxmlformats.org/officeDocument/2006/relationships/hyperlink" Target="https://podminky.urs.cz/item/CS_URS_2024_01/011214000" TargetMode="External" /><Relationship Id="rId36" Type="http://schemas.openxmlformats.org/officeDocument/2006/relationships/hyperlink" Target="https://podminky.urs.cz/item/CS_URS_2024_01/011314000" TargetMode="External" /><Relationship Id="rId37" Type="http://schemas.openxmlformats.org/officeDocument/2006/relationships/hyperlink" Target="https://podminky.urs.cz/item/CS_URS_2024_01/012203000" TargetMode="External" /><Relationship Id="rId38" Type="http://schemas.openxmlformats.org/officeDocument/2006/relationships/hyperlink" Target="https://podminky.urs.cz/item/CS_URS_2024_01/013254000" TargetMode="External" /><Relationship Id="rId39" Type="http://schemas.openxmlformats.org/officeDocument/2006/relationships/hyperlink" Target="https://podminky.urs.cz/item/CS_URS_2024_01/030001000" TargetMode="External" /><Relationship Id="rId40" Type="http://schemas.openxmlformats.org/officeDocument/2006/relationships/hyperlink" Target="https://podminky.urs.cz/item/CS_URS_2024_01/034103000" TargetMode="External" /><Relationship Id="rId41" Type="http://schemas.openxmlformats.org/officeDocument/2006/relationships/hyperlink" Target="https://podminky.urs.cz/item/CS_URS_2024_01/034503000" TargetMode="External" /><Relationship Id="rId42" Type="http://schemas.openxmlformats.org/officeDocument/2006/relationships/hyperlink" Target="https://podminky.urs.cz/item/CS_URS_2024_01/039103000" TargetMode="External" /><Relationship Id="rId43" Type="http://schemas.openxmlformats.org/officeDocument/2006/relationships/hyperlink" Target="https://podminky.urs.cz/item/CS_URS_2024_01/043203003" TargetMode="External" /><Relationship Id="rId44" Type="http://schemas.openxmlformats.org/officeDocument/2006/relationships/hyperlink" Target="https://podminky.urs.cz/item/CS_URS_2024_01/075603000" TargetMode="External" /><Relationship Id="rId4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0" t="s">
        <v>14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3"/>
      <c r="BE5" s="31" t="s">
        <v>15</v>
      </c>
      <c r="BS5" s="20" t="s">
        <v>6</v>
      </c>
    </row>
    <row r="6" spans="2:71" s="1" customFormat="1" ht="36.95" customHeight="1">
      <c r="B6" s="24"/>
      <c r="C6" s="25"/>
      <c r="D6" s="32" t="s">
        <v>16</v>
      </c>
      <c r="E6" s="25"/>
      <c r="F6" s="25"/>
      <c r="G6" s="25"/>
      <c r="H6" s="25"/>
      <c r="I6" s="25"/>
      <c r="J6" s="25"/>
      <c r="K6" s="33" t="s">
        <v>17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3"/>
      <c r="BE6" s="34"/>
      <c r="BS6" s="20" t="s">
        <v>6</v>
      </c>
    </row>
    <row r="7" spans="2:71" s="1" customFormat="1" ht="12" customHeight="1">
      <c r="B7" s="24"/>
      <c r="C7" s="25"/>
      <c r="D7" s="35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5" t="s">
        <v>20</v>
      </c>
      <c r="AL7" s="25"/>
      <c r="AM7" s="25"/>
      <c r="AN7" s="30" t="s">
        <v>19</v>
      </c>
      <c r="AO7" s="25"/>
      <c r="AP7" s="25"/>
      <c r="AQ7" s="25"/>
      <c r="AR7" s="23"/>
      <c r="BE7" s="34"/>
      <c r="BS7" s="20" t="s">
        <v>6</v>
      </c>
    </row>
    <row r="8" spans="2:71" s="1" customFormat="1" ht="12" customHeight="1">
      <c r="B8" s="24"/>
      <c r="C8" s="25"/>
      <c r="D8" s="35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5" t="s">
        <v>23</v>
      </c>
      <c r="AL8" s="25"/>
      <c r="AM8" s="25"/>
      <c r="AN8" s="36" t="s">
        <v>24</v>
      </c>
      <c r="AO8" s="25"/>
      <c r="AP8" s="25"/>
      <c r="AQ8" s="25"/>
      <c r="AR8" s="23"/>
      <c r="BE8" s="34"/>
      <c r="BS8" s="20" t="s">
        <v>6</v>
      </c>
    </row>
    <row r="9" spans="2:71" s="1" customFormat="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4"/>
      <c r="BS9" s="20" t="s">
        <v>6</v>
      </c>
    </row>
    <row r="10" spans="2:71" s="1" customFormat="1" ht="12" customHeight="1">
      <c r="B10" s="24"/>
      <c r="C10" s="25"/>
      <c r="D10" s="35" t="s">
        <v>25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5" t="s">
        <v>26</v>
      </c>
      <c r="AL10" s="25"/>
      <c r="AM10" s="25"/>
      <c r="AN10" s="30" t="s">
        <v>19</v>
      </c>
      <c r="AO10" s="25"/>
      <c r="AP10" s="25"/>
      <c r="AQ10" s="25"/>
      <c r="AR10" s="23"/>
      <c r="BE10" s="34"/>
      <c r="BS10" s="20" t="s">
        <v>6</v>
      </c>
    </row>
    <row r="11" spans="2:71" s="1" customFormat="1" ht="18.45" customHeight="1">
      <c r="B11" s="24"/>
      <c r="C11" s="25"/>
      <c r="D11" s="25"/>
      <c r="E11" s="30" t="s">
        <v>27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5" t="s">
        <v>28</v>
      </c>
      <c r="AL11" s="25"/>
      <c r="AM11" s="25"/>
      <c r="AN11" s="30" t="s">
        <v>19</v>
      </c>
      <c r="AO11" s="25"/>
      <c r="AP11" s="25"/>
      <c r="AQ11" s="25"/>
      <c r="AR11" s="23"/>
      <c r="BE11" s="34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4"/>
      <c r="BS12" s="20" t="s">
        <v>6</v>
      </c>
    </row>
    <row r="13" spans="2:71" s="1" customFormat="1" ht="12" customHeight="1">
      <c r="B13" s="24"/>
      <c r="C13" s="25"/>
      <c r="D13" s="35" t="s">
        <v>29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5" t="s">
        <v>26</v>
      </c>
      <c r="AL13" s="25"/>
      <c r="AM13" s="25"/>
      <c r="AN13" s="37" t="s">
        <v>30</v>
      </c>
      <c r="AO13" s="25"/>
      <c r="AP13" s="25"/>
      <c r="AQ13" s="25"/>
      <c r="AR13" s="23"/>
      <c r="BE13" s="34"/>
      <c r="BS13" s="20" t="s">
        <v>6</v>
      </c>
    </row>
    <row r="14" spans="2:71" ht="12">
      <c r="B14" s="24"/>
      <c r="C14" s="25"/>
      <c r="D14" s="25"/>
      <c r="E14" s="37" t="s">
        <v>30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5" t="s">
        <v>28</v>
      </c>
      <c r="AL14" s="25"/>
      <c r="AM14" s="25"/>
      <c r="AN14" s="37" t="s">
        <v>30</v>
      </c>
      <c r="AO14" s="25"/>
      <c r="AP14" s="25"/>
      <c r="AQ14" s="25"/>
      <c r="AR14" s="23"/>
      <c r="BE14" s="34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4"/>
      <c r="BS15" s="20" t="s">
        <v>4</v>
      </c>
    </row>
    <row r="16" spans="2:71" s="1" customFormat="1" ht="12" customHeight="1">
      <c r="B16" s="24"/>
      <c r="C16" s="25"/>
      <c r="D16" s="35" t="s">
        <v>31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5" t="s">
        <v>26</v>
      </c>
      <c r="AL16" s="25"/>
      <c r="AM16" s="25"/>
      <c r="AN16" s="30" t="s">
        <v>19</v>
      </c>
      <c r="AO16" s="25"/>
      <c r="AP16" s="25"/>
      <c r="AQ16" s="25"/>
      <c r="AR16" s="23"/>
      <c r="BE16" s="34"/>
      <c r="BS16" s="20" t="s">
        <v>4</v>
      </c>
    </row>
    <row r="17" spans="2:71" s="1" customFormat="1" ht="18.45" customHeight="1">
      <c r="B17" s="24"/>
      <c r="C17" s="25"/>
      <c r="D17" s="25"/>
      <c r="E17" s="30" t="s">
        <v>32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5" t="s">
        <v>28</v>
      </c>
      <c r="AL17" s="25"/>
      <c r="AM17" s="25"/>
      <c r="AN17" s="30" t="s">
        <v>19</v>
      </c>
      <c r="AO17" s="25"/>
      <c r="AP17" s="25"/>
      <c r="AQ17" s="25"/>
      <c r="AR17" s="23"/>
      <c r="BE17" s="34"/>
      <c r="BS17" s="20" t="s">
        <v>33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4"/>
      <c r="BS18" s="20" t="s">
        <v>6</v>
      </c>
    </row>
    <row r="19" spans="2:71" s="1" customFormat="1" ht="12" customHeight="1">
      <c r="B19" s="24"/>
      <c r="C19" s="25"/>
      <c r="D19" s="35" t="s">
        <v>34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5" t="s">
        <v>26</v>
      </c>
      <c r="AL19" s="25"/>
      <c r="AM19" s="25"/>
      <c r="AN19" s="30" t="s">
        <v>19</v>
      </c>
      <c r="AO19" s="25"/>
      <c r="AP19" s="25"/>
      <c r="AQ19" s="25"/>
      <c r="AR19" s="23"/>
      <c r="BE19" s="34"/>
      <c r="BS19" s="20" t="s">
        <v>6</v>
      </c>
    </row>
    <row r="20" spans="2:71" s="1" customFormat="1" ht="18.45" customHeight="1">
      <c r="B20" s="24"/>
      <c r="C20" s="25"/>
      <c r="D20" s="25"/>
      <c r="E20" s="30" t="s">
        <v>35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5" t="s">
        <v>28</v>
      </c>
      <c r="AL20" s="25"/>
      <c r="AM20" s="25"/>
      <c r="AN20" s="30" t="s">
        <v>19</v>
      </c>
      <c r="AO20" s="25"/>
      <c r="AP20" s="25"/>
      <c r="AQ20" s="25"/>
      <c r="AR20" s="23"/>
      <c r="BE20" s="34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4"/>
    </row>
    <row r="22" spans="2:57" s="1" customFormat="1" ht="12" customHeight="1">
      <c r="B22" s="24"/>
      <c r="C22" s="25"/>
      <c r="D22" s="35" t="s">
        <v>36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4"/>
    </row>
    <row r="23" spans="2:57" s="1" customFormat="1" ht="47.25" customHeight="1">
      <c r="B23" s="24"/>
      <c r="C23" s="25"/>
      <c r="D23" s="25"/>
      <c r="E23" s="39" t="s">
        <v>37</v>
      </c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25"/>
      <c r="AP23" s="25"/>
      <c r="AQ23" s="25"/>
      <c r="AR23" s="23"/>
      <c r="BE23" s="34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4"/>
    </row>
    <row r="25" spans="2:57" s="1" customFormat="1" ht="6.95" customHeight="1">
      <c r="B25" s="24"/>
      <c r="C25" s="25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25"/>
      <c r="AQ25" s="25"/>
      <c r="AR25" s="23"/>
      <c r="BE25" s="34"/>
    </row>
    <row r="26" spans="1:57" s="2" customFormat="1" ht="25.9" customHeight="1">
      <c r="A26" s="41"/>
      <c r="B26" s="42"/>
      <c r="C26" s="43"/>
      <c r="D26" s="44" t="s">
        <v>38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6">
        <f>ROUND(AG54,2)</f>
        <v>0</v>
      </c>
      <c r="AL26" s="45"/>
      <c r="AM26" s="45"/>
      <c r="AN26" s="45"/>
      <c r="AO26" s="45"/>
      <c r="AP26" s="43"/>
      <c r="AQ26" s="43"/>
      <c r="AR26" s="47"/>
      <c r="BE26" s="34"/>
    </row>
    <row r="27" spans="1:57" s="2" customFormat="1" ht="6.95" customHeight="1">
      <c r="A27" s="41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7"/>
      <c r="BE27" s="34"/>
    </row>
    <row r="28" spans="1:57" s="2" customFormat="1" ht="12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8" t="s">
        <v>39</v>
      </c>
      <c r="M28" s="48"/>
      <c r="N28" s="48"/>
      <c r="O28" s="48"/>
      <c r="P28" s="48"/>
      <c r="Q28" s="43"/>
      <c r="R28" s="43"/>
      <c r="S28" s="43"/>
      <c r="T28" s="43"/>
      <c r="U28" s="43"/>
      <c r="V28" s="43"/>
      <c r="W28" s="48" t="s">
        <v>40</v>
      </c>
      <c r="X28" s="48"/>
      <c r="Y28" s="48"/>
      <c r="Z28" s="48"/>
      <c r="AA28" s="48"/>
      <c r="AB28" s="48"/>
      <c r="AC28" s="48"/>
      <c r="AD28" s="48"/>
      <c r="AE28" s="48"/>
      <c r="AF28" s="43"/>
      <c r="AG28" s="43"/>
      <c r="AH28" s="43"/>
      <c r="AI28" s="43"/>
      <c r="AJ28" s="43"/>
      <c r="AK28" s="48" t="s">
        <v>41</v>
      </c>
      <c r="AL28" s="48"/>
      <c r="AM28" s="48"/>
      <c r="AN28" s="48"/>
      <c r="AO28" s="48"/>
      <c r="AP28" s="43"/>
      <c r="AQ28" s="43"/>
      <c r="AR28" s="47"/>
      <c r="BE28" s="34"/>
    </row>
    <row r="29" spans="1:57" s="3" customFormat="1" ht="14.4" customHeight="1">
      <c r="A29" s="3"/>
      <c r="B29" s="49"/>
      <c r="C29" s="50"/>
      <c r="D29" s="35" t="s">
        <v>42</v>
      </c>
      <c r="E29" s="50"/>
      <c r="F29" s="35" t="s">
        <v>43</v>
      </c>
      <c r="G29" s="50"/>
      <c r="H29" s="50"/>
      <c r="I29" s="50"/>
      <c r="J29" s="50"/>
      <c r="K29" s="50"/>
      <c r="L29" s="51">
        <v>0.21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>
        <f>ROUND(AZ54,2)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2">
        <f>ROUND(AV54,2)</f>
        <v>0</v>
      </c>
      <c r="AL29" s="50"/>
      <c r="AM29" s="50"/>
      <c r="AN29" s="50"/>
      <c r="AO29" s="50"/>
      <c r="AP29" s="50"/>
      <c r="AQ29" s="50"/>
      <c r="AR29" s="53"/>
      <c r="BE29" s="54"/>
    </row>
    <row r="30" spans="1:57" s="3" customFormat="1" ht="14.4" customHeight="1">
      <c r="A30" s="3"/>
      <c r="B30" s="49"/>
      <c r="C30" s="50"/>
      <c r="D30" s="50"/>
      <c r="E30" s="50"/>
      <c r="F30" s="35" t="s">
        <v>44</v>
      </c>
      <c r="G30" s="50"/>
      <c r="H30" s="50"/>
      <c r="I30" s="50"/>
      <c r="J30" s="50"/>
      <c r="K30" s="50"/>
      <c r="L30" s="51">
        <v>0.12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2">
        <f>ROUND(BA54,2)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2">
        <f>ROUND(AW54,2)</f>
        <v>0</v>
      </c>
      <c r="AL30" s="50"/>
      <c r="AM30" s="50"/>
      <c r="AN30" s="50"/>
      <c r="AO30" s="50"/>
      <c r="AP30" s="50"/>
      <c r="AQ30" s="50"/>
      <c r="AR30" s="53"/>
      <c r="BE30" s="54"/>
    </row>
    <row r="31" spans="1:57" s="3" customFormat="1" ht="14.4" customHeight="1" hidden="1">
      <c r="A31" s="3"/>
      <c r="B31" s="49"/>
      <c r="C31" s="50"/>
      <c r="D31" s="50"/>
      <c r="E31" s="50"/>
      <c r="F31" s="35" t="s">
        <v>45</v>
      </c>
      <c r="G31" s="50"/>
      <c r="H31" s="50"/>
      <c r="I31" s="50"/>
      <c r="J31" s="50"/>
      <c r="K31" s="50"/>
      <c r="L31" s="51">
        <v>0.21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2">
        <f>ROUND(BB54,2)</f>
        <v>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2">
        <v>0</v>
      </c>
      <c r="AL31" s="50"/>
      <c r="AM31" s="50"/>
      <c r="AN31" s="50"/>
      <c r="AO31" s="50"/>
      <c r="AP31" s="50"/>
      <c r="AQ31" s="50"/>
      <c r="AR31" s="53"/>
      <c r="BE31" s="54"/>
    </row>
    <row r="32" spans="1:57" s="3" customFormat="1" ht="14.4" customHeight="1" hidden="1">
      <c r="A32" s="3"/>
      <c r="B32" s="49"/>
      <c r="C32" s="50"/>
      <c r="D32" s="50"/>
      <c r="E32" s="50"/>
      <c r="F32" s="35" t="s">
        <v>46</v>
      </c>
      <c r="G32" s="50"/>
      <c r="H32" s="50"/>
      <c r="I32" s="50"/>
      <c r="J32" s="50"/>
      <c r="K32" s="50"/>
      <c r="L32" s="51">
        <v>0.12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2">
        <f>ROUND(BC54,2)</f>
        <v>0</v>
      </c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2">
        <v>0</v>
      </c>
      <c r="AL32" s="50"/>
      <c r="AM32" s="50"/>
      <c r="AN32" s="50"/>
      <c r="AO32" s="50"/>
      <c r="AP32" s="50"/>
      <c r="AQ32" s="50"/>
      <c r="AR32" s="53"/>
      <c r="BE32" s="54"/>
    </row>
    <row r="33" spans="1:57" s="3" customFormat="1" ht="14.4" customHeight="1" hidden="1">
      <c r="A33" s="3"/>
      <c r="B33" s="49"/>
      <c r="C33" s="50"/>
      <c r="D33" s="50"/>
      <c r="E33" s="50"/>
      <c r="F33" s="35" t="s">
        <v>47</v>
      </c>
      <c r="G33" s="50"/>
      <c r="H33" s="50"/>
      <c r="I33" s="50"/>
      <c r="J33" s="50"/>
      <c r="K33" s="50"/>
      <c r="L33" s="51">
        <v>0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2">
        <f>ROUND(BD54,2)</f>
        <v>0</v>
      </c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2">
        <v>0</v>
      </c>
      <c r="AL33" s="50"/>
      <c r="AM33" s="50"/>
      <c r="AN33" s="50"/>
      <c r="AO33" s="50"/>
      <c r="AP33" s="50"/>
      <c r="AQ33" s="50"/>
      <c r="AR33" s="53"/>
      <c r="BE33" s="3"/>
    </row>
    <row r="34" spans="1:57" s="2" customFormat="1" ht="6.95" customHeight="1">
      <c r="A34" s="41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7"/>
      <c r="BE34" s="41"/>
    </row>
    <row r="35" spans="1:57" s="2" customFormat="1" ht="25.9" customHeight="1">
      <c r="A35" s="41"/>
      <c r="B35" s="42"/>
      <c r="C35" s="55"/>
      <c r="D35" s="56" t="s">
        <v>48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49</v>
      </c>
      <c r="U35" s="57"/>
      <c r="V35" s="57"/>
      <c r="W35" s="57"/>
      <c r="X35" s="59" t="s">
        <v>50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7"/>
      <c r="BE35" s="41"/>
    </row>
    <row r="36" spans="1:57" s="2" customFormat="1" ht="6.95" customHeight="1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7"/>
      <c r="BE36" s="41"/>
    </row>
    <row r="37" spans="1:57" s="2" customFormat="1" ht="6.95" customHeight="1">
      <c r="A37" s="41"/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47"/>
      <c r="BE37" s="41"/>
    </row>
    <row r="41" spans="1:57" s="2" customFormat="1" ht="6.95" customHeight="1">
      <c r="A41" s="41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47"/>
      <c r="BE41" s="41"/>
    </row>
    <row r="42" spans="1:57" s="2" customFormat="1" ht="24.95" customHeight="1">
      <c r="A42" s="41"/>
      <c r="B42" s="42"/>
      <c r="C42" s="26" t="s">
        <v>51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7"/>
      <c r="BE42" s="41"/>
    </row>
    <row r="43" spans="1:57" s="2" customFormat="1" ht="6.95" customHeight="1">
      <c r="A43" s="41"/>
      <c r="B43" s="42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7"/>
      <c r="BE43" s="41"/>
    </row>
    <row r="44" spans="1:57" s="4" customFormat="1" ht="12" customHeight="1">
      <c r="A44" s="4"/>
      <c r="B44" s="66"/>
      <c r="C44" s="35" t="s">
        <v>13</v>
      </c>
      <c r="D44" s="67"/>
      <c r="E44" s="67"/>
      <c r="F44" s="67"/>
      <c r="G44" s="67"/>
      <c r="H44" s="67"/>
      <c r="I44" s="67"/>
      <c r="J44" s="67"/>
      <c r="K44" s="67"/>
      <c r="L44" s="67" t="str">
        <f>K5</f>
        <v>2021-249-(2024)</v>
      </c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  <c r="BE44" s="4"/>
    </row>
    <row r="45" spans="1:57" s="5" customFormat="1" ht="36.95" customHeight="1">
      <c r="A45" s="5"/>
      <c r="B45" s="69"/>
      <c r="C45" s="70" t="s">
        <v>16</v>
      </c>
      <c r="D45" s="71"/>
      <c r="E45" s="71"/>
      <c r="F45" s="71"/>
      <c r="G45" s="71"/>
      <c r="H45" s="71"/>
      <c r="I45" s="71"/>
      <c r="J45" s="71"/>
      <c r="K45" s="71"/>
      <c r="L45" s="72" t="str">
        <f>K6</f>
        <v>Dlouhá Strouha, Solnice - Kvasiny, oprava koryta, ř.km 4,170 - 4,735</v>
      </c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3"/>
      <c r="BE45" s="5"/>
    </row>
    <row r="46" spans="1:57" s="2" customFormat="1" ht="6.95" customHeight="1">
      <c r="A46" s="41"/>
      <c r="B46" s="42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7"/>
      <c r="BE46" s="41"/>
    </row>
    <row r="47" spans="1:57" s="2" customFormat="1" ht="12" customHeight="1">
      <c r="A47" s="41"/>
      <c r="B47" s="42"/>
      <c r="C47" s="35" t="s">
        <v>21</v>
      </c>
      <c r="D47" s="43"/>
      <c r="E47" s="43"/>
      <c r="F47" s="43"/>
      <c r="G47" s="43"/>
      <c r="H47" s="43"/>
      <c r="I47" s="43"/>
      <c r="J47" s="43"/>
      <c r="K47" s="43"/>
      <c r="L47" s="74" t="str">
        <f>IF(K8="","",K8)</f>
        <v>Solnice, Kvasiny</v>
      </c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35" t="s">
        <v>23</v>
      </c>
      <c r="AJ47" s="43"/>
      <c r="AK47" s="43"/>
      <c r="AL47" s="43"/>
      <c r="AM47" s="75" t="str">
        <f>IF(AN8="","",AN8)</f>
        <v>10. 12. 2021</v>
      </c>
      <c r="AN47" s="75"/>
      <c r="AO47" s="43"/>
      <c r="AP47" s="43"/>
      <c r="AQ47" s="43"/>
      <c r="AR47" s="47"/>
      <c r="BE47" s="41"/>
    </row>
    <row r="48" spans="1:57" s="2" customFormat="1" ht="6.95" customHeight="1">
      <c r="A48" s="41"/>
      <c r="B48" s="42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7"/>
      <c r="BE48" s="41"/>
    </row>
    <row r="49" spans="1:57" s="2" customFormat="1" ht="15.15" customHeight="1">
      <c r="A49" s="41"/>
      <c r="B49" s="42"/>
      <c r="C49" s="35" t="s">
        <v>25</v>
      </c>
      <c r="D49" s="43"/>
      <c r="E49" s="43"/>
      <c r="F49" s="43"/>
      <c r="G49" s="43"/>
      <c r="H49" s="43"/>
      <c r="I49" s="43"/>
      <c r="J49" s="43"/>
      <c r="K49" s="43"/>
      <c r="L49" s="67" t="str">
        <f>IF(E11="","",E11)</f>
        <v>Povodí Labe, s.p.</v>
      </c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35" t="s">
        <v>31</v>
      </c>
      <c r="AJ49" s="43"/>
      <c r="AK49" s="43"/>
      <c r="AL49" s="43"/>
      <c r="AM49" s="76" t="str">
        <f>IF(E17="","",E17)</f>
        <v xml:space="preserve"> </v>
      </c>
      <c r="AN49" s="67"/>
      <c r="AO49" s="67"/>
      <c r="AP49" s="67"/>
      <c r="AQ49" s="43"/>
      <c r="AR49" s="47"/>
      <c r="AS49" s="77" t="s">
        <v>52</v>
      </c>
      <c r="AT49" s="78"/>
      <c r="AU49" s="79"/>
      <c r="AV49" s="79"/>
      <c r="AW49" s="79"/>
      <c r="AX49" s="79"/>
      <c r="AY49" s="79"/>
      <c r="AZ49" s="79"/>
      <c r="BA49" s="79"/>
      <c r="BB49" s="79"/>
      <c r="BC49" s="79"/>
      <c r="BD49" s="80"/>
      <c r="BE49" s="41"/>
    </row>
    <row r="50" spans="1:57" s="2" customFormat="1" ht="15.15" customHeight="1">
      <c r="A50" s="41"/>
      <c r="B50" s="42"/>
      <c r="C50" s="35" t="s">
        <v>29</v>
      </c>
      <c r="D50" s="43"/>
      <c r="E50" s="43"/>
      <c r="F50" s="43"/>
      <c r="G50" s="43"/>
      <c r="H50" s="43"/>
      <c r="I50" s="43"/>
      <c r="J50" s="43"/>
      <c r="K50" s="43"/>
      <c r="L50" s="67" t="str">
        <f>IF(E14="Vyplň údaj","",E14)</f>
        <v/>
      </c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35" t="s">
        <v>34</v>
      </c>
      <c r="AJ50" s="43"/>
      <c r="AK50" s="43"/>
      <c r="AL50" s="43"/>
      <c r="AM50" s="76" t="str">
        <f>IF(E20="","",E20)</f>
        <v>Komplex CR s.r.o.</v>
      </c>
      <c r="AN50" s="67"/>
      <c r="AO50" s="67"/>
      <c r="AP50" s="67"/>
      <c r="AQ50" s="43"/>
      <c r="AR50" s="47"/>
      <c r="AS50" s="81"/>
      <c r="AT50" s="82"/>
      <c r="AU50" s="83"/>
      <c r="AV50" s="83"/>
      <c r="AW50" s="83"/>
      <c r="AX50" s="83"/>
      <c r="AY50" s="83"/>
      <c r="AZ50" s="83"/>
      <c r="BA50" s="83"/>
      <c r="BB50" s="83"/>
      <c r="BC50" s="83"/>
      <c r="BD50" s="84"/>
      <c r="BE50" s="41"/>
    </row>
    <row r="51" spans="1:57" s="2" customFormat="1" ht="10.8" customHeight="1">
      <c r="A51" s="41"/>
      <c r="B51" s="42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7"/>
      <c r="AS51" s="85"/>
      <c r="AT51" s="86"/>
      <c r="AU51" s="87"/>
      <c r="AV51" s="87"/>
      <c r="AW51" s="87"/>
      <c r="AX51" s="87"/>
      <c r="AY51" s="87"/>
      <c r="AZ51" s="87"/>
      <c r="BA51" s="87"/>
      <c r="BB51" s="87"/>
      <c r="BC51" s="87"/>
      <c r="BD51" s="88"/>
      <c r="BE51" s="41"/>
    </row>
    <row r="52" spans="1:57" s="2" customFormat="1" ht="29.25" customHeight="1">
      <c r="A52" s="41"/>
      <c r="B52" s="42"/>
      <c r="C52" s="89" t="s">
        <v>53</v>
      </c>
      <c r="D52" s="90"/>
      <c r="E52" s="90"/>
      <c r="F52" s="90"/>
      <c r="G52" s="90"/>
      <c r="H52" s="91"/>
      <c r="I52" s="92" t="s">
        <v>54</v>
      </c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3" t="s">
        <v>55</v>
      </c>
      <c r="AH52" s="90"/>
      <c r="AI52" s="90"/>
      <c r="AJ52" s="90"/>
      <c r="AK52" s="90"/>
      <c r="AL52" s="90"/>
      <c r="AM52" s="90"/>
      <c r="AN52" s="92" t="s">
        <v>56</v>
      </c>
      <c r="AO52" s="90"/>
      <c r="AP52" s="90"/>
      <c r="AQ52" s="94" t="s">
        <v>57</v>
      </c>
      <c r="AR52" s="47"/>
      <c r="AS52" s="95" t="s">
        <v>58</v>
      </c>
      <c r="AT52" s="96" t="s">
        <v>59</v>
      </c>
      <c r="AU52" s="96" t="s">
        <v>60</v>
      </c>
      <c r="AV52" s="96" t="s">
        <v>61</v>
      </c>
      <c r="AW52" s="96" t="s">
        <v>62</v>
      </c>
      <c r="AX52" s="96" t="s">
        <v>63</v>
      </c>
      <c r="AY52" s="96" t="s">
        <v>64</v>
      </c>
      <c r="AZ52" s="96" t="s">
        <v>65</v>
      </c>
      <c r="BA52" s="96" t="s">
        <v>66</v>
      </c>
      <c r="BB52" s="96" t="s">
        <v>67</v>
      </c>
      <c r="BC52" s="96" t="s">
        <v>68</v>
      </c>
      <c r="BD52" s="97" t="s">
        <v>69</v>
      </c>
      <c r="BE52" s="41"/>
    </row>
    <row r="53" spans="1:57" s="2" customFormat="1" ht="10.8" customHeight="1">
      <c r="A53" s="41"/>
      <c r="B53" s="42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7"/>
      <c r="AS53" s="98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100"/>
      <c r="BE53" s="41"/>
    </row>
    <row r="54" spans="1:90" s="6" customFormat="1" ht="32.4" customHeight="1">
      <c r="A54" s="6"/>
      <c r="B54" s="101"/>
      <c r="C54" s="102" t="s">
        <v>70</v>
      </c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4">
        <f>ROUND(AG55,2)</f>
        <v>0</v>
      </c>
      <c r="AH54" s="104"/>
      <c r="AI54" s="104"/>
      <c r="AJ54" s="104"/>
      <c r="AK54" s="104"/>
      <c r="AL54" s="104"/>
      <c r="AM54" s="104"/>
      <c r="AN54" s="105">
        <f>SUM(AG54,AT54)</f>
        <v>0</v>
      </c>
      <c r="AO54" s="105"/>
      <c r="AP54" s="105"/>
      <c r="AQ54" s="106" t="s">
        <v>19</v>
      </c>
      <c r="AR54" s="107"/>
      <c r="AS54" s="108">
        <f>ROUND(AS55,2)</f>
        <v>0</v>
      </c>
      <c r="AT54" s="109">
        <f>ROUND(SUM(AV54:AW54),2)</f>
        <v>0</v>
      </c>
      <c r="AU54" s="110">
        <f>ROUND(AU55,5)</f>
        <v>0</v>
      </c>
      <c r="AV54" s="109">
        <f>ROUND(AZ54*L29,2)</f>
        <v>0</v>
      </c>
      <c r="AW54" s="109">
        <f>ROUND(BA54*L30,2)</f>
        <v>0</v>
      </c>
      <c r="AX54" s="109">
        <f>ROUND(BB54*L29,2)</f>
        <v>0</v>
      </c>
      <c r="AY54" s="109">
        <f>ROUND(BC54*L30,2)</f>
        <v>0</v>
      </c>
      <c r="AZ54" s="109">
        <f>ROUND(AZ55,2)</f>
        <v>0</v>
      </c>
      <c r="BA54" s="109">
        <f>ROUND(BA55,2)</f>
        <v>0</v>
      </c>
      <c r="BB54" s="109">
        <f>ROUND(BB55,2)</f>
        <v>0</v>
      </c>
      <c r="BC54" s="109">
        <f>ROUND(BC55,2)</f>
        <v>0</v>
      </c>
      <c r="BD54" s="111">
        <f>ROUND(BD55,2)</f>
        <v>0</v>
      </c>
      <c r="BE54" s="6"/>
      <c r="BS54" s="112" t="s">
        <v>71</v>
      </c>
      <c r="BT54" s="112" t="s">
        <v>72</v>
      </c>
      <c r="BV54" s="112" t="s">
        <v>73</v>
      </c>
      <c r="BW54" s="112" t="s">
        <v>5</v>
      </c>
      <c r="BX54" s="112" t="s">
        <v>74</v>
      </c>
      <c r="CL54" s="112" t="s">
        <v>19</v>
      </c>
    </row>
    <row r="55" spans="1:90" s="7" customFormat="1" ht="37.5" customHeight="1">
      <c r="A55" s="113" t="s">
        <v>75</v>
      </c>
      <c r="B55" s="114"/>
      <c r="C55" s="115"/>
      <c r="D55" s="116" t="s">
        <v>14</v>
      </c>
      <c r="E55" s="116"/>
      <c r="F55" s="116"/>
      <c r="G55" s="116"/>
      <c r="H55" s="116"/>
      <c r="I55" s="117"/>
      <c r="J55" s="116" t="s">
        <v>17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'2021-249-(2024) - Dlouhá ...'!J28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'2021-249-(2024) - Dlouhá ...'!P87</f>
        <v>0</v>
      </c>
      <c r="AV55" s="122">
        <f>'2021-249-(2024) - Dlouhá ...'!J31</f>
        <v>0</v>
      </c>
      <c r="AW55" s="122">
        <f>'2021-249-(2024) - Dlouhá ...'!J32</f>
        <v>0</v>
      </c>
      <c r="AX55" s="122">
        <f>'2021-249-(2024) - Dlouhá ...'!J33</f>
        <v>0</v>
      </c>
      <c r="AY55" s="122">
        <f>'2021-249-(2024) - Dlouhá ...'!J34</f>
        <v>0</v>
      </c>
      <c r="AZ55" s="122">
        <f>'2021-249-(2024) - Dlouhá ...'!F31</f>
        <v>0</v>
      </c>
      <c r="BA55" s="122">
        <f>'2021-249-(2024) - Dlouhá ...'!F32</f>
        <v>0</v>
      </c>
      <c r="BB55" s="122">
        <f>'2021-249-(2024) - Dlouhá ...'!F33</f>
        <v>0</v>
      </c>
      <c r="BC55" s="122">
        <f>'2021-249-(2024) - Dlouhá ...'!F34</f>
        <v>0</v>
      </c>
      <c r="BD55" s="124">
        <f>'2021-249-(2024) - Dlouhá ...'!F35</f>
        <v>0</v>
      </c>
      <c r="BE55" s="7"/>
      <c r="BT55" s="125" t="s">
        <v>77</v>
      </c>
      <c r="BU55" s="125" t="s">
        <v>78</v>
      </c>
      <c r="BV55" s="125" t="s">
        <v>73</v>
      </c>
      <c r="BW55" s="125" t="s">
        <v>5</v>
      </c>
      <c r="BX55" s="125" t="s">
        <v>74</v>
      </c>
      <c r="CL55" s="125" t="s">
        <v>19</v>
      </c>
    </row>
    <row r="56" spans="1:57" s="2" customFormat="1" ht="30" customHeight="1">
      <c r="A56" s="41"/>
      <c r="B56" s="42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7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s="2" customFormat="1" ht="6.95" customHeight="1">
      <c r="A57" s="41"/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47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1-249-(2024) - Dlouhá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5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3"/>
      <c r="AT3" s="20" t="s">
        <v>79</v>
      </c>
    </row>
    <row r="4" spans="2:46" s="1" customFormat="1" ht="24.95" customHeight="1">
      <c r="B4" s="23"/>
      <c r="D4" s="128" t="s">
        <v>80</v>
      </c>
      <c r="L4" s="23"/>
      <c r="M4" s="129" t="s">
        <v>10</v>
      </c>
      <c r="AT4" s="20" t="s">
        <v>4</v>
      </c>
    </row>
    <row r="5" spans="2:12" s="1" customFormat="1" ht="6.95" customHeight="1">
      <c r="B5" s="23"/>
      <c r="L5" s="23"/>
    </row>
    <row r="6" spans="1:31" s="2" customFormat="1" ht="12" customHeight="1">
      <c r="A6" s="41"/>
      <c r="B6" s="47"/>
      <c r="C6" s="41"/>
      <c r="D6" s="130" t="s">
        <v>16</v>
      </c>
      <c r="E6" s="41"/>
      <c r="F6" s="41"/>
      <c r="G6" s="41"/>
      <c r="H6" s="41"/>
      <c r="I6" s="41"/>
      <c r="J6" s="41"/>
      <c r="K6" s="41"/>
      <c r="L6" s="13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2" customFormat="1" ht="30" customHeight="1">
      <c r="A7" s="41"/>
      <c r="B7" s="47"/>
      <c r="C7" s="41"/>
      <c r="D7" s="41"/>
      <c r="E7" s="132" t="s">
        <v>17</v>
      </c>
      <c r="F7" s="41"/>
      <c r="G7" s="41"/>
      <c r="H7" s="41"/>
      <c r="I7" s="41"/>
      <c r="J7" s="41"/>
      <c r="K7" s="41"/>
      <c r="L7" s="13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2" customFormat="1" ht="12">
      <c r="A8" s="41"/>
      <c r="B8" s="47"/>
      <c r="C8" s="41"/>
      <c r="D8" s="41"/>
      <c r="E8" s="41"/>
      <c r="F8" s="41"/>
      <c r="G8" s="41"/>
      <c r="H8" s="41"/>
      <c r="I8" s="41"/>
      <c r="J8" s="41"/>
      <c r="K8" s="41"/>
      <c r="L8" s="13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2" customFormat="1" ht="12" customHeight="1">
      <c r="A9" s="41"/>
      <c r="B9" s="47"/>
      <c r="C9" s="41"/>
      <c r="D9" s="130" t="s">
        <v>18</v>
      </c>
      <c r="E9" s="41"/>
      <c r="F9" s="133" t="s">
        <v>19</v>
      </c>
      <c r="G9" s="41"/>
      <c r="H9" s="41"/>
      <c r="I9" s="130" t="s">
        <v>20</v>
      </c>
      <c r="J9" s="133" t="s">
        <v>19</v>
      </c>
      <c r="K9" s="41"/>
      <c r="L9" s="13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2" customFormat="1" ht="12" customHeight="1">
      <c r="A10" s="41"/>
      <c r="B10" s="47"/>
      <c r="C10" s="41"/>
      <c r="D10" s="130" t="s">
        <v>21</v>
      </c>
      <c r="E10" s="41"/>
      <c r="F10" s="133" t="s">
        <v>22</v>
      </c>
      <c r="G10" s="41"/>
      <c r="H10" s="41"/>
      <c r="I10" s="130" t="s">
        <v>23</v>
      </c>
      <c r="J10" s="134" t="str">
        <f>'Rekapitulace stavby'!AN8</f>
        <v>10. 12. 2021</v>
      </c>
      <c r="K10" s="41"/>
      <c r="L10" s="13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s="2" customFormat="1" ht="10.8" customHeight="1">
      <c r="A11" s="41"/>
      <c r="B11" s="47"/>
      <c r="C11" s="41"/>
      <c r="D11" s="41"/>
      <c r="E11" s="41"/>
      <c r="F11" s="41"/>
      <c r="G11" s="41"/>
      <c r="H11" s="41"/>
      <c r="I11" s="41"/>
      <c r="J11" s="41"/>
      <c r="K11" s="41"/>
      <c r="L11" s="13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spans="1:31" s="2" customFormat="1" ht="12" customHeight="1">
      <c r="A12" s="41"/>
      <c r="B12" s="47"/>
      <c r="C12" s="41"/>
      <c r="D12" s="130" t="s">
        <v>25</v>
      </c>
      <c r="E12" s="41"/>
      <c r="F12" s="41"/>
      <c r="G12" s="41"/>
      <c r="H12" s="41"/>
      <c r="I12" s="130" t="s">
        <v>26</v>
      </c>
      <c r="J12" s="133" t="s">
        <v>19</v>
      </c>
      <c r="K12" s="41"/>
      <c r="L12" s="13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spans="1:31" s="2" customFormat="1" ht="18" customHeight="1">
      <c r="A13" s="41"/>
      <c r="B13" s="47"/>
      <c r="C13" s="41"/>
      <c r="D13" s="41"/>
      <c r="E13" s="133" t="s">
        <v>27</v>
      </c>
      <c r="F13" s="41"/>
      <c r="G13" s="41"/>
      <c r="H13" s="41"/>
      <c r="I13" s="130" t="s">
        <v>28</v>
      </c>
      <c r="J13" s="133" t="s">
        <v>19</v>
      </c>
      <c r="K13" s="41"/>
      <c r="L13" s="13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s="2" customFormat="1" ht="6.95" customHeight="1">
      <c r="A14" s="41"/>
      <c r="B14" s="47"/>
      <c r="C14" s="41"/>
      <c r="D14" s="41"/>
      <c r="E14" s="41"/>
      <c r="F14" s="41"/>
      <c r="G14" s="41"/>
      <c r="H14" s="41"/>
      <c r="I14" s="41"/>
      <c r="J14" s="41"/>
      <c r="K14" s="41"/>
      <c r="L14" s="13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spans="1:31" s="2" customFormat="1" ht="12" customHeight="1">
      <c r="A15" s="41"/>
      <c r="B15" s="47"/>
      <c r="C15" s="41"/>
      <c r="D15" s="130" t="s">
        <v>29</v>
      </c>
      <c r="E15" s="41"/>
      <c r="F15" s="41"/>
      <c r="G15" s="41"/>
      <c r="H15" s="41"/>
      <c r="I15" s="130" t="s">
        <v>26</v>
      </c>
      <c r="J15" s="36" t="str">
        <f>'Rekapitulace stavby'!AN13</f>
        <v>Vyplň údaj</v>
      </c>
      <c r="K15" s="41"/>
      <c r="L15" s="13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spans="1:31" s="2" customFormat="1" ht="18" customHeight="1">
      <c r="A16" s="41"/>
      <c r="B16" s="47"/>
      <c r="C16" s="41"/>
      <c r="D16" s="41"/>
      <c r="E16" s="36" t="str">
        <f>'Rekapitulace stavby'!E14</f>
        <v>Vyplň údaj</v>
      </c>
      <c r="F16" s="133"/>
      <c r="G16" s="133"/>
      <c r="H16" s="133"/>
      <c r="I16" s="130" t="s">
        <v>28</v>
      </c>
      <c r="J16" s="36" t="str">
        <f>'Rekapitulace stavby'!AN14</f>
        <v>Vyplň údaj</v>
      </c>
      <c r="K16" s="41"/>
      <c r="L16" s="13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spans="1:31" s="2" customFormat="1" ht="6.95" customHeight="1">
      <c r="A17" s="41"/>
      <c r="B17" s="47"/>
      <c r="C17" s="41"/>
      <c r="D17" s="41"/>
      <c r="E17" s="41"/>
      <c r="F17" s="41"/>
      <c r="G17" s="41"/>
      <c r="H17" s="41"/>
      <c r="I17" s="41"/>
      <c r="J17" s="41"/>
      <c r="K17" s="41"/>
      <c r="L17" s="13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s="2" customFormat="1" ht="12" customHeight="1">
      <c r="A18" s="41"/>
      <c r="B18" s="47"/>
      <c r="C18" s="41"/>
      <c r="D18" s="130" t="s">
        <v>31</v>
      </c>
      <c r="E18" s="41"/>
      <c r="F18" s="41"/>
      <c r="G18" s="41"/>
      <c r="H18" s="41"/>
      <c r="I18" s="130" t="s">
        <v>26</v>
      </c>
      <c r="J18" s="133" t="str">
        <f>IF('Rekapitulace stavby'!AN16="","",'Rekapitulace stavby'!AN16)</f>
        <v/>
      </c>
      <c r="K18" s="41"/>
      <c r="L18" s="13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2" customFormat="1" ht="18" customHeight="1">
      <c r="A19" s="41"/>
      <c r="B19" s="47"/>
      <c r="C19" s="41"/>
      <c r="D19" s="41"/>
      <c r="E19" s="133" t="str">
        <f>IF('Rekapitulace stavby'!E17="","",'Rekapitulace stavby'!E17)</f>
        <v xml:space="preserve"> </v>
      </c>
      <c r="F19" s="41"/>
      <c r="G19" s="41"/>
      <c r="H19" s="41"/>
      <c r="I19" s="130" t="s">
        <v>28</v>
      </c>
      <c r="J19" s="133" t="str">
        <f>IF('Rekapitulace stavby'!AN17="","",'Rekapitulace stavby'!AN17)</f>
        <v/>
      </c>
      <c r="K19" s="41"/>
      <c r="L19" s="13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" customFormat="1" ht="6.95" customHeight="1">
      <c r="A20" s="41"/>
      <c r="B20" s="47"/>
      <c r="C20" s="41"/>
      <c r="D20" s="41"/>
      <c r="E20" s="41"/>
      <c r="F20" s="41"/>
      <c r="G20" s="41"/>
      <c r="H20" s="41"/>
      <c r="I20" s="41"/>
      <c r="J20" s="41"/>
      <c r="K20" s="41"/>
      <c r="L20" s="13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</row>
    <row r="21" spans="1:31" s="2" customFormat="1" ht="12" customHeight="1">
      <c r="A21" s="41"/>
      <c r="B21" s="47"/>
      <c r="C21" s="41"/>
      <c r="D21" s="130" t="s">
        <v>34</v>
      </c>
      <c r="E21" s="41"/>
      <c r="F21" s="41"/>
      <c r="G21" s="41"/>
      <c r="H21" s="41"/>
      <c r="I21" s="130" t="s">
        <v>26</v>
      </c>
      <c r="J21" s="133" t="s">
        <v>19</v>
      </c>
      <c r="K21" s="41"/>
      <c r="L21" s="13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spans="1:31" s="2" customFormat="1" ht="18" customHeight="1">
      <c r="A22" s="41"/>
      <c r="B22" s="47"/>
      <c r="C22" s="41"/>
      <c r="D22" s="41"/>
      <c r="E22" s="133" t="s">
        <v>35</v>
      </c>
      <c r="F22" s="41"/>
      <c r="G22" s="41"/>
      <c r="H22" s="41"/>
      <c r="I22" s="130" t="s">
        <v>28</v>
      </c>
      <c r="J22" s="133" t="s">
        <v>19</v>
      </c>
      <c r="K22" s="41"/>
      <c r="L22" s="13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s="2" customFormat="1" ht="6.95" customHeight="1">
      <c r="A23" s="41"/>
      <c r="B23" s="47"/>
      <c r="C23" s="41"/>
      <c r="D23" s="41"/>
      <c r="E23" s="41"/>
      <c r="F23" s="41"/>
      <c r="G23" s="41"/>
      <c r="H23" s="41"/>
      <c r="I23" s="41"/>
      <c r="J23" s="41"/>
      <c r="K23" s="41"/>
      <c r="L23" s="13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spans="1:31" s="2" customFormat="1" ht="12" customHeight="1">
      <c r="A24" s="41"/>
      <c r="B24" s="47"/>
      <c r="C24" s="41"/>
      <c r="D24" s="130" t="s">
        <v>36</v>
      </c>
      <c r="E24" s="41"/>
      <c r="F24" s="41"/>
      <c r="G24" s="41"/>
      <c r="H24" s="41"/>
      <c r="I24" s="41"/>
      <c r="J24" s="41"/>
      <c r="K24" s="41"/>
      <c r="L24" s="13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spans="1:31" s="8" customFormat="1" ht="71.25" customHeight="1">
      <c r="A25" s="135"/>
      <c r="B25" s="136"/>
      <c r="C25" s="135"/>
      <c r="D25" s="135"/>
      <c r="E25" s="137" t="s">
        <v>37</v>
      </c>
      <c r="F25" s="137"/>
      <c r="G25" s="137"/>
      <c r="H25" s="137"/>
      <c r="I25" s="135"/>
      <c r="J25" s="135"/>
      <c r="K25" s="135"/>
      <c r="L25" s="138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</row>
    <row r="26" spans="1:31" s="2" customFormat="1" ht="6.95" customHeight="1">
      <c r="A26" s="41"/>
      <c r="B26" s="47"/>
      <c r="C26" s="41"/>
      <c r="D26" s="41"/>
      <c r="E26" s="41"/>
      <c r="F26" s="41"/>
      <c r="G26" s="41"/>
      <c r="H26" s="41"/>
      <c r="I26" s="41"/>
      <c r="J26" s="41"/>
      <c r="K26" s="41"/>
      <c r="L26" s="13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spans="1:31" s="2" customFormat="1" ht="6.95" customHeight="1">
      <c r="A27" s="41"/>
      <c r="B27" s="47"/>
      <c r="C27" s="41"/>
      <c r="D27" s="139"/>
      <c r="E27" s="139"/>
      <c r="F27" s="139"/>
      <c r="G27" s="139"/>
      <c r="H27" s="139"/>
      <c r="I27" s="139"/>
      <c r="J27" s="139"/>
      <c r="K27" s="139"/>
      <c r="L27" s="13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spans="1:31" s="2" customFormat="1" ht="25.4" customHeight="1">
      <c r="A28" s="41"/>
      <c r="B28" s="47"/>
      <c r="C28" s="41"/>
      <c r="D28" s="140" t="s">
        <v>38</v>
      </c>
      <c r="E28" s="41"/>
      <c r="F28" s="41"/>
      <c r="G28" s="41"/>
      <c r="H28" s="41"/>
      <c r="I28" s="41"/>
      <c r="J28" s="141">
        <f>ROUND(J87,2)</f>
        <v>0</v>
      </c>
      <c r="K28" s="41"/>
      <c r="L28" s="13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spans="1:31" s="2" customFormat="1" ht="6.95" customHeight="1">
      <c r="A29" s="41"/>
      <c r="B29" s="47"/>
      <c r="C29" s="41"/>
      <c r="D29" s="139"/>
      <c r="E29" s="139"/>
      <c r="F29" s="139"/>
      <c r="G29" s="139"/>
      <c r="H29" s="139"/>
      <c r="I29" s="139"/>
      <c r="J29" s="139"/>
      <c r="K29" s="139"/>
      <c r="L29" s="13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spans="1:31" s="2" customFormat="1" ht="14.4" customHeight="1">
      <c r="A30" s="41"/>
      <c r="B30" s="47"/>
      <c r="C30" s="41"/>
      <c r="D30" s="41"/>
      <c r="E30" s="41"/>
      <c r="F30" s="142" t="s">
        <v>40</v>
      </c>
      <c r="G30" s="41"/>
      <c r="H30" s="41"/>
      <c r="I30" s="142" t="s">
        <v>39</v>
      </c>
      <c r="J30" s="142" t="s">
        <v>41</v>
      </c>
      <c r="K30" s="41"/>
      <c r="L30" s="13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spans="1:31" s="2" customFormat="1" ht="14.4" customHeight="1">
      <c r="A31" s="41"/>
      <c r="B31" s="47"/>
      <c r="C31" s="41"/>
      <c r="D31" s="143" t="s">
        <v>42</v>
      </c>
      <c r="E31" s="130" t="s">
        <v>43</v>
      </c>
      <c r="F31" s="144">
        <f>ROUND((SUM(BE87:BE422)),2)</f>
        <v>0</v>
      </c>
      <c r="G31" s="41"/>
      <c r="H31" s="41"/>
      <c r="I31" s="145">
        <v>0.21</v>
      </c>
      <c r="J31" s="144">
        <f>ROUND(((SUM(BE87:BE422))*I31),2)</f>
        <v>0</v>
      </c>
      <c r="K31" s="41"/>
      <c r="L31" s="13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spans="1:31" s="2" customFormat="1" ht="14.4" customHeight="1">
      <c r="A32" s="41"/>
      <c r="B32" s="47"/>
      <c r="C32" s="41"/>
      <c r="D32" s="41"/>
      <c r="E32" s="130" t="s">
        <v>44</v>
      </c>
      <c r="F32" s="144">
        <f>ROUND((SUM(BF87:BF422)),2)</f>
        <v>0</v>
      </c>
      <c r="G32" s="41"/>
      <c r="H32" s="41"/>
      <c r="I32" s="145">
        <v>0.12</v>
      </c>
      <c r="J32" s="144">
        <f>ROUND(((SUM(BF87:BF422))*I32),2)</f>
        <v>0</v>
      </c>
      <c r="K32" s="41"/>
      <c r="L32" s="13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spans="1:31" s="2" customFormat="1" ht="14.4" customHeight="1" hidden="1">
      <c r="A33" s="41"/>
      <c r="B33" s="47"/>
      <c r="C33" s="41"/>
      <c r="D33" s="41"/>
      <c r="E33" s="130" t="s">
        <v>45</v>
      </c>
      <c r="F33" s="144">
        <f>ROUND((SUM(BG87:BG422)),2)</f>
        <v>0</v>
      </c>
      <c r="G33" s="41"/>
      <c r="H33" s="41"/>
      <c r="I33" s="145">
        <v>0.21</v>
      </c>
      <c r="J33" s="144">
        <f>0</f>
        <v>0</v>
      </c>
      <c r="K33" s="41"/>
      <c r="L33" s="13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spans="1:31" s="2" customFormat="1" ht="14.4" customHeight="1" hidden="1">
      <c r="A34" s="41"/>
      <c r="B34" s="47"/>
      <c r="C34" s="41"/>
      <c r="D34" s="41"/>
      <c r="E34" s="130" t="s">
        <v>46</v>
      </c>
      <c r="F34" s="144">
        <f>ROUND((SUM(BH87:BH422)),2)</f>
        <v>0</v>
      </c>
      <c r="G34" s="41"/>
      <c r="H34" s="41"/>
      <c r="I34" s="145">
        <v>0.12</v>
      </c>
      <c r="J34" s="144">
        <f>0</f>
        <v>0</v>
      </c>
      <c r="K34" s="41"/>
      <c r="L34" s="13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spans="1:31" s="2" customFormat="1" ht="14.4" customHeight="1" hidden="1">
      <c r="A35" s="41"/>
      <c r="B35" s="47"/>
      <c r="C35" s="41"/>
      <c r="D35" s="41"/>
      <c r="E35" s="130" t="s">
        <v>47</v>
      </c>
      <c r="F35" s="144">
        <f>ROUND((SUM(BI87:BI422)),2)</f>
        <v>0</v>
      </c>
      <c r="G35" s="41"/>
      <c r="H35" s="41"/>
      <c r="I35" s="145">
        <v>0</v>
      </c>
      <c r="J35" s="144">
        <f>0</f>
        <v>0</v>
      </c>
      <c r="K35" s="41"/>
      <c r="L35" s="13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spans="1:31" s="2" customFormat="1" ht="6.95" customHeight="1">
      <c r="A36" s="41"/>
      <c r="B36" s="47"/>
      <c r="C36" s="41"/>
      <c r="D36" s="41"/>
      <c r="E36" s="41"/>
      <c r="F36" s="41"/>
      <c r="G36" s="41"/>
      <c r="H36" s="41"/>
      <c r="I36" s="41"/>
      <c r="J36" s="41"/>
      <c r="K36" s="41"/>
      <c r="L36" s="13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spans="1:31" s="2" customFormat="1" ht="25.4" customHeight="1">
      <c r="A37" s="41"/>
      <c r="B37" s="47"/>
      <c r="C37" s="146"/>
      <c r="D37" s="147" t="s">
        <v>48</v>
      </c>
      <c r="E37" s="148"/>
      <c r="F37" s="148"/>
      <c r="G37" s="149" t="s">
        <v>49</v>
      </c>
      <c r="H37" s="150" t="s">
        <v>50</v>
      </c>
      <c r="I37" s="148"/>
      <c r="J37" s="151">
        <f>SUM(J28:J35)</f>
        <v>0</v>
      </c>
      <c r="K37" s="152"/>
      <c r="L37" s="13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spans="1:31" s="2" customFormat="1" ht="14.4" customHeight="1">
      <c r="A38" s="41"/>
      <c r="B38" s="153"/>
      <c r="C38" s="154"/>
      <c r="D38" s="154"/>
      <c r="E38" s="154"/>
      <c r="F38" s="154"/>
      <c r="G38" s="154"/>
      <c r="H38" s="154"/>
      <c r="I38" s="154"/>
      <c r="J38" s="154"/>
      <c r="K38" s="154"/>
      <c r="L38" s="13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42" spans="1:31" s="2" customFormat="1" ht="6.95" customHeight="1">
      <c r="A42" s="41"/>
      <c r="B42" s="155"/>
      <c r="C42" s="156"/>
      <c r="D42" s="156"/>
      <c r="E42" s="156"/>
      <c r="F42" s="156"/>
      <c r="G42" s="156"/>
      <c r="H42" s="156"/>
      <c r="I42" s="156"/>
      <c r="J42" s="156"/>
      <c r="K42" s="156"/>
      <c r="L42" s="13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spans="1:31" s="2" customFormat="1" ht="24.95" customHeight="1">
      <c r="A43" s="41"/>
      <c r="B43" s="42"/>
      <c r="C43" s="26" t="s">
        <v>81</v>
      </c>
      <c r="D43" s="43"/>
      <c r="E43" s="43"/>
      <c r="F43" s="43"/>
      <c r="G43" s="43"/>
      <c r="H43" s="43"/>
      <c r="I43" s="43"/>
      <c r="J43" s="43"/>
      <c r="K43" s="43"/>
      <c r="L43" s="13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spans="1:31" s="2" customFormat="1" ht="6.95" customHeight="1">
      <c r="A44" s="41"/>
      <c r="B44" s="42"/>
      <c r="C44" s="43"/>
      <c r="D44" s="43"/>
      <c r="E44" s="43"/>
      <c r="F44" s="43"/>
      <c r="G44" s="43"/>
      <c r="H44" s="43"/>
      <c r="I44" s="43"/>
      <c r="J44" s="43"/>
      <c r="K44" s="43"/>
      <c r="L44" s="13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spans="1:31" s="2" customFormat="1" ht="12" customHeight="1">
      <c r="A45" s="41"/>
      <c r="B45" s="42"/>
      <c r="C45" s="35" t="s">
        <v>16</v>
      </c>
      <c r="D45" s="43"/>
      <c r="E45" s="43"/>
      <c r="F45" s="43"/>
      <c r="G45" s="43"/>
      <c r="H45" s="43"/>
      <c r="I45" s="43"/>
      <c r="J45" s="43"/>
      <c r="K45" s="43"/>
      <c r="L45" s="13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spans="1:31" s="2" customFormat="1" ht="30" customHeight="1">
      <c r="A46" s="41"/>
      <c r="B46" s="42"/>
      <c r="C46" s="43"/>
      <c r="D46" s="43"/>
      <c r="E46" s="72" t="str">
        <f>E7</f>
        <v>Dlouhá Strouha, Solnice - Kvasiny, oprava koryta, ř.km 4,170 - 4,735</v>
      </c>
      <c r="F46" s="43"/>
      <c r="G46" s="43"/>
      <c r="H46" s="43"/>
      <c r="I46" s="43"/>
      <c r="J46" s="43"/>
      <c r="K46" s="43"/>
      <c r="L46" s="13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spans="1:31" s="2" customFormat="1" ht="6.95" customHeight="1">
      <c r="A47" s="41"/>
      <c r="B47" s="42"/>
      <c r="C47" s="43"/>
      <c r="D47" s="43"/>
      <c r="E47" s="43"/>
      <c r="F47" s="43"/>
      <c r="G47" s="43"/>
      <c r="H47" s="43"/>
      <c r="I47" s="43"/>
      <c r="J47" s="43"/>
      <c r="K47" s="43"/>
      <c r="L47" s="13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spans="1:31" s="2" customFormat="1" ht="12" customHeight="1">
      <c r="A48" s="41"/>
      <c r="B48" s="42"/>
      <c r="C48" s="35" t="s">
        <v>21</v>
      </c>
      <c r="D48" s="43"/>
      <c r="E48" s="43"/>
      <c r="F48" s="30" t="str">
        <f>F10</f>
        <v>Solnice, Kvasiny</v>
      </c>
      <c r="G48" s="43"/>
      <c r="H48" s="43"/>
      <c r="I48" s="35" t="s">
        <v>23</v>
      </c>
      <c r="J48" s="75" t="str">
        <f>IF(J10="","",J10)</f>
        <v>10. 12. 2021</v>
      </c>
      <c r="K48" s="43"/>
      <c r="L48" s="13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spans="1:31" s="2" customFormat="1" ht="6.95" customHeight="1">
      <c r="A49" s="41"/>
      <c r="B49" s="42"/>
      <c r="C49" s="43"/>
      <c r="D49" s="43"/>
      <c r="E49" s="43"/>
      <c r="F49" s="43"/>
      <c r="G49" s="43"/>
      <c r="H49" s="43"/>
      <c r="I49" s="43"/>
      <c r="J49" s="43"/>
      <c r="K49" s="43"/>
      <c r="L49" s="13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spans="1:31" s="2" customFormat="1" ht="15.15" customHeight="1">
      <c r="A50" s="41"/>
      <c r="B50" s="42"/>
      <c r="C50" s="35" t="s">
        <v>25</v>
      </c>
      <c r="D50" s="43"/>
      <c r="E50" s="43"/>
      <c r="F50" s="30" t="str">
        <f>E13</f>
        <v>Povodí Labe, s.p.</v>
      </c>
      <c r="G50" s="43"/>
      <c r="H50" s="43"/>
      <c r="I50" s="35" t="s">
        <v>31</v>
      </c>
      <c r="J50" s="39" t="str">
        <f>E19</f>
        <v xml:space="preserve"> </v>
      </c>
      <c r="K50" s="43"/>
      <c r="L50" s="13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spans="1:31" s="2" customFormat="1" ht="15.15" customHeight="1">
      <c r="A51" s="41"/>
      <c r="B51" s="42"/>
      <c r="C51" s="35" t="s">
        <v>29</v>
      </c>
      <c r="D51" s="43"/>
      <c r="E51" s="43"/>
      <c r="F51" s="30" t="str">
        <f>IF(E16="","",E16)</f>
        <v>Vyplň údaj</v>
      </c>
      <c r="G51" s="43"/>
      <c r="H51" s="43"/>
      <c r="I51" s="35" t="s">
        <v>34</v>
      </c>
      <c r="J51" s="39" t="str">
        <f>E22</f>
        <v>Komplex CR s.r.o.</v>
      </c>
      <c r="K51" s="43"/>
      <c r="L51" s="13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spans="1:31" s="2" customFormat="1" ht="10.3" customHeight="1">
      <c r="A52" s="41"/>
      <c r="B52" s="42"/>
      <c r="C52" s="43"/>
      <c r="D52" s="43"/>
      <c r="E52" s="43"/>
      <c r="F52" s="43"/>
      <c r="G52" s="43"/>
      <c r="H52" s="43"/>
      <c r="I52" s="43"/>
      <c r="J52" s="43"/>
      <c r="K52" s="43"/>
      <c r="L52" s="13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spans="1:31" s="2" customFormat="1" ht="29.25" customHeight="1">
      <c r="A53" s="41"/>
      <c r="B53" s="42"/>
      <c r="C53" s="157" t="s">
        <v>82</v>
      </c>
      <c r="D53" s="158"/>
      <c r="E53" s="158"/>
      <c r="F53" s="158"/>
      <c r="G53" s="158"/>
      <c r="H53" s="158"/>
      <c r="I53" s="158"/>
      <c r="J53" s="159" t="s">
        <v>83</v>
      </c>
      <c r="K53" s="158"/>
      <c r="L53" s="13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spans="1:31" s="2" customFormat="1" ht="10.3" customHeight="1">
      <c r="A54" s="41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13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spans="1:47" s="2" customFormat="1" ht="22.8" customHeight="1">
      <c r="A55" s="41"/>
      <c r="B55" s="42"/>
      <c r="C55" s="160" t="s">
        <v>70</v>
      </c>
      <c r="D55" s="43"/>
      <c r="E55" s="43"/>
      <c r="F55" s="43"/>
      <c r="G55" s="43"/>
      <c r="H55" s="43"/>
      <c r="I55" s="43"/>
      <c r="J55" s="105">
        <f>J87</f>
        <v>0</v>
      </c>
      <c r="K55" s="43"/>
      <c r="L55" s="13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U55" s="20" t="s">
        <v>84</v>
      </c>
    </row>
    <row r="56" spans="1:31" s="9" customFormat="1" ht="24.95" customHeight="1">
      <c r="A56" s="9"/>
      <c r="B56" s="161"/>
      <c r="C56" s="162"/>
      <c r="D56" s="163" t="s">
        <v>85</v>
      </c>
      <c r="E56" s="164"/>
      <c r="F56" s="164"/>
      <c r="G56" s="164"/>
      <c r="H56" s="164"/>
      <c r="I56" s="164"/>
      <c r="J56" s="165">
        <f>J88</f>
        <v>0</v>
      </c>
      <c r="K56" s="162"/>
      <c r="L56" s="166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7"/>
      <c r="C57" s="168"/>
      <c r="D57" s="169" t="s">
        <v>86</v>
      </c>
      <c r="E57" s="170"/>
      <c r="F57" s="170"/>
      <c r="G57" s="170"/>
      <c r="H57" s="170"/>
      <c r="I57" s="170"/>
      <c r="J57" s="171">
        <f>J89</f>
        <v>0</v>
      </c>
      <c r="K57" s="168"/>
      <c r="L57" s="172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7"/>
      <c r="C58" s="168"/>
      <c r="D58" s="169" t="s">
        <v>87</v>
      </c>
      <c r="E58" s="170"/>
      <c r="F58" s="170"/>
      <c r="G58" s="170"/>
      <c r="H58" s="170"/>
      <c r="I58" s="170"/>
      <c r="J58" s="171">
        <f>J291</f>
        <v>0</v>
      </c>
      <c r="K58" s="168"/>
      <c r="L58" s="172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7"/>
      <c r="C59" s="168"/>
      <c r="D59" s="169" t="s">
        <v>88</v>
      </c>
      <c r="E59" s="170"/>
      <c r="F59" s="170"/>
      <c r="G59" s="170"/>
      <c r="H59" s="170"/>
      <c r="I59" s="170"/>
      <c r="J59" s="171">
        <f>J298</f>
        <v>0</v>
      </c>
      <c r="K59" s="168"/>
      <c r="L59" s="172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7"/>
      <c r="C60" s="168"/>
      <c r="D60" s="169" t="s">
        <v>89</v>
      </c>
      <c r="E60" s="170"/>
      <c r="F60" s="170"/>
      <c r="G60" s="170"/>
      <c r="H60" s="170"/>
      <c r="I60" s="170"/>
      <c r="J60" s="171">
        <f>J333</f>
        <v>0</v>
      </c>
      <c r="K60" s="168"/>
      <c r="L60" s="172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10" customFormat="1" ht="19.9" customHeight="1">
      <c r="A61" s="10"/>
      <c r="B61" s="167"/>
      <c r="C61" s="168"/>
      <c r="D61" s="169" t="s">
        <v>90</v>
      </c>
      <c r="E61" s="170"/>
      <c r="F61" s="170"/>
      <c r="G61" s="170"/>
      <c r="H61" s="170"/>
      <c r="I61" s="170"/>
      <c r="J61" s="171">
        <f>J347</f>
        <v>0</v>
      </c>
      <c r="K61" s="168"/>
      <c r="L61" s="172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9" customFormat="1" ht="24.95" customHeight="1">
      <c r="A62" s="9"/>
      <c r="B62" s="161"/>
      <c r="C62" s="162"/>
      <c r="D62" s="163" t="s">
        <v>91</v>
      </c>
      <c r="E62" s="164"/>
      <c r="F62" s="164"/>
      <c r="G62" s="164"/>
      <c r="H62" s="164"/>
      <c r="I62" s="164"/>
      <c r="J62" s="165">
        <f>J364</f>
        <v>0</v>
      </c>
      <c r="K62" s="162"/>
      <c r="L62" s="166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7"/>
      <c r="C63" s="168"/>
      <c r="D63" s="169" t="s">
        <v>92</v>
      </c>
      <c r="E63" s="170"/>
      <c r="F63" s="170"/>
      <c r="G63" s="170"/>
      <c r="H63" s="170"/>
      <c r="I63" s="170"/>
      <c r="J63" s="171">
        <f>J365</f>
        <v>0</v>
      </c>
      <c r="K63" s="168"/>
      <c r="L63" s="172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7"/>
      <c r="C64" s="168"/>
      <c r="D64" s="169" t="s">
        <v>93</v>
      </c>
      <c r="E64" s="170"/>
      <c r="F64" s="170"/>
      <c r="G64" s="170"/>
      <c r="H64" s="170"/>
      <c r="I64" s="170"/>
      <c r="J64" s="171">
        <f>J368</f>
        <v>0</v>
      </c>
      <c r="K64" s="168"/>
      <c r="L64" s="172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9" customFormat="1" ht="24.95" customHeight="1">
      <c r="A65" s="9"/>
      <c r="B65" s="161"/>
      <c r="C65" s="162"/>
      <c r="D65" s="163" t="s">
        <v>94</v>
      </c>
      <c r="E65" s="164"/>
      <c r="F65" s="164"/>
      <c r="G65" s="164"/>
      <c r="H65" s="164"/>
      <c r="I65" s="164"/>
      <c r="J65" s="165">
        <f>J374</f>
        <v>0</v>
      </c>
      <c r="K65" s="162"/>
      <c r="L65" s="166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67"/>
      <c r="C66" s="168"/>
      <c r="D66" s="169" t="s">
        <v>95</v>
      </c>
      <c r="E66" s="170"/>
      <c r="F66" s="170"/>
      <c r="G66" s="170"/>
      <c r="H66" s="170"/>
      <c r="I66" s="170"/>
      <c r="J66" s="171">
        <f>J375</f>
        <v>0</v>
      </c>
      <c r="K66" s="168"/>
      <c r="L66" s="172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7"/>
      <c r="C67" s="168"/>
      <c r="D67" s="169" t="s">
        <v>96</v>
      </c>
      <c r="E67" s="170"/>
      <c r="F67" s="170"/>
      <c r="G67" s="170"/>
      <c r="H67" s="170"/>
      <c r="I67" s="170"/>
      <c r="J67" s="171">
        <f>J395</f>
        <v>0</v>
      </c>
      <c r="K67" s="168"/>
      <c r="L67" s="172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7"/>
      <c r="C68" s="168"/>
      <c r="D68" s="169" t="s">
        <v>97</v>
      </c>
      <c r="E68" s="170"/>
      <c r="F68" s="170"/>
      <c r="G68" s="170"/>
      <c r="H68" s="170"/>
      <c r="I68" s="170"/>
      <c r="J68" s="171">
        <f>J411</f>
        <v>0</v>
      </c>
      <c r="K68" s="168"/>
      <c r="L68" s="172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7"/>
      <c r="C69" s="168"/>
      <c r="D69" s="169" t="s">
        <v>98</v>
      </c>
      <c r="E69" s="170"/>
      <c r="F69" s="170"/>
      <c r="G69" s="170"/>
      <c r="H69" s="170"/>
      <c r="I69" s="170"/>
      <c r="J69" s="171">
        <f>J417</f>
        <v>0</v>
      </c>
      <c r="K69" s="168"/>
      <c r="L69" s="172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41"/>
      <c r="B70" s="42"/>
      <c r="C70" s="43"/>
      <c r="D70" s="43"/>
      <c r="E70" s="43"/>
      <c r="F70" s="43"/>
      <c r="G70" s="43"/>
      <c r="H70" s="43"/>
      <c r="I70" s="43"/>
      <c r="J70" s="43"/>
      <c r="K70" s="43"/>
      <c r="L70" s="13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spans="1:31" s="2" customFormat="1" ht="6.95" customHeight="1">
      <c r="A71" s="41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13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5" spans="1:31" s="2" customFormat="1" ht="6.95" customHeight="1">
      <c r="A75" s="41"/>
      <c r="B75" s="64"/>
      <c r="C75" s="65"/>
      <c r="D75" s="65"/>
      <c r="E75" s="65"/>
      <c r="F75" s="65"/>
      <c r="G75" s="65"/>
      <c r="H75" s="65"/>
      <c r="I75" s="65"/>
      <c r="J75" s="65"/>
      <c r="K75" s="65"/>
      <c r="L75" s="13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spans="1:31" s="2" customFormat="1" ht="24.95" customHeight="1">
      <c r="A76" s="41"/>
      <c r="B76" s="42"/>
      <c r="C76" s="26" t="s">
        <v>99</v>
      </c>
      <c r="D76" s="43"/>
      <c r="E76" s="43"/>
      <c r="F76" s="43"/>
      <c r="G76" s="43"/>
      <c r="H76" s="43"/>
      <c r="I76" s="43"/>
      <c r="J76" s="43"/>
      <c r="K76" s="43"/>
      <c r="L76" s="13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spans="1:31" s="2" customFormat="1" ht="6.95" customHeight="1">
      <c r="A77" s="41"/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13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spans="1:31" s="2" customFormat="1" ht="12" customHeight="1">
      <c r="A78" s="41"/>
      <c r="B78" s="42"/>
      <c r="C78" s="35" t="s">
        <v>16</v>
      </c>
      <c r="D78" s="43"/>
      <c r="E78" s="43"/>
      <c r="F78" s="43"/>
      <c r="G78" s="43"/>
      <c r="H78" s="43"/>
      <c r="I78" s="43"/>
      <c r="J78" s="43"/>
      <c r="K78" s="43"/>
      <c r="L78" s="13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spans="1:31" s="2" customFormat="1" ht="30" customHeight="1">
      <c r="A79" s="41"/>
      <c r="B79" s="42"/>
      <c r="C79" s="43"/>
      <c r="D79" s="43"/>
      <c r="E79" s="72" t="str">
        <f>E7</f>
        <v>Dlouhá Strouha, Solnice - Kvasiny, oprava koryta, ř.km 4,170 - 4,735</v>
      </c>
      <c r="F79" s="43"/>
      <c r="G79" s="43"/>
      <c r="H79" s="43"/>
      <c r="I79" s="43"/>
      <c r="J79" s="43"/>
      <c r="K79" s="43"/>
      <c r="L79" s="13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spans="1:31" s="2" customFormat="1" ht="6.95" customHeight="1">
      <c r="A80" s="41"/>
      <c r="B80" s="42"/>
      <c r="C80" s="43"/>
      <c r="D80" s="43"/>
      <c r="E80" s="43"/>
      <c r="F80" s="43"/>
      <c r="G80" s="43"/>
      <c r="H80" s="43"/>
      <c r="I80" s="43"/>
      <c r="J80" s="43"/>
      <c r="K80" s="43"/>
      <c r="L80" s="13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spans="1:31" s="2" customFormat="1" ht="12" customHeight="1">
      <c r="A81" s="41"/>
      <c r="B81" s="42"/>
      <c r="C81" s="35" t="s">
        <v>21</v>
      </c>
      <c r="D81" s="43"/>
      <c r="E81" s="43"/>
      <c r="F81" s="30" t="str">
        <f>F10</f>
        <v>Solnice, Kvasiny</v>
      </c>
      <c r="G81" s="43"/>
      <c r="H81" s="43"/>
      <c r="I81" s="35" t="s">
        <v>23</v>
      </c>
      <c r="J81" s="75" t="str">
        <f>IF(J10="","",J10)</f>
        <v>10. 12. 2021</v>
      </c>
      <c r="K81" s="43"/>
      <c r="L81" s="13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spans="1:31" s="2" customFormat="1" ht="6.95" customHeight="1">
      <c r="A82" s="41"/>
      <c r="B82" s="42"/>
      <c r="C82" s="43"/>
      <c r="D82" s="43"/>
      <c r="E82" s="43"/>
      <c r="F82" s="43"/>
      <c r="G82" s="43"/>
      <c r="H82" s="43"/>
      <c r="I82" s="43"/>
      <c r="J82" s="43"/>
      <c r="K82" s="43"/>
      <c r="L82" s="13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spans="1:31" s="2" customFormat="1" ht="15.15" customHeight="1">
      <c r="A83" s="41"/>
      <c r="B83" s="42"/>
      <c r="C83" s="35" t="s">
        <v>25</v>
      </c>
      <c r="D83" s="43"/>
      <c r="E83" s="43"/>
      <c r="F83" s="30" t="str">
        <f>E13</f>
        <v>Povodí Labe, s.p.</v>
      </c>
      <c r="G83" s="43"/>
      <c r="H83" s="43"/>
      <c r="I83" s="35" t="s">
        <v>31</v>
      </c>
      <c r="J83" s="39" t="str">
        <f>E19</f>
        <v xml:space="preserve"> </v>
      </c>
      <c r="K83" s="43"/>
      <c r="L83" s="13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spans="1:31" s="2" customFormat="1" ht="15.15" customHeight="1">
      <c r="A84" s="41"/>
      <c r="B84" s="42"/>
      <c r="C84" s="35" t="s">
        <v>29</v>
      </c>
      <c r="D84" s="43"/>
      <c r="E84" s="43"/>
      <c r="F84" s="30" t="str">
        <f>IF(E16="","",E16)</f>
        <v>Vyplň údaj</v>
      </c>
      <c r="G84" s="43"/>
      <c r="H84" s="43"/>
      <c r="I84" s="35" t="s">
        <v>34</v>
      </c>
      <c r="J84" s="39" t="str">
        <f>E22</f>
        <v>Komplex CR s.r.o.</v>
      </c>
      <c r="K84" s="43"/>
      <c r="L84" s="13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spans="1:31" s="2" customFormat="1" ht="10.3" customHeight="1">
      <c r="A85" s="41"/>
      <c r="B85" s="42"/>
      <c r="C85" s="43"/>
      <c r="D85" s="43"/>
      <c r="E85" s="43"/>
      <c r="F85" s="43"/>
      <c r="G85" s="43"/>
      <c r="H85" s="43"/>
      <c r="I85" s="43"/>
      <c r="J85" s="43"/>
      <c r="K85" s="43"/>
      <c r="L85" s="13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spans="1:31" s="11" customFormat="1" ht="29.25" customHeight="1">
      <c r="A86" s="173"/>
      <c r="B86" s="174"/>
      <c r="C86" s="175" t="s">
        <v>100</v>
      </c>
      <c r="D86" s="176" t="s">
        <v>57</v>
      </c>
      <c r="E86" s="176" t="s">
        <v>53</v>
      </c>
      <c r="F86" s="176" t="s">
        <v>54</v>
      </c>
      <c r="G86" s="176" t="s">
        <v>101</v>
      </c>
      <c r="H86" s="176" t="s">
        <v>102</v>
      </c>
      <c r="I86" s="176" t="s">
        <v>103</v>
      </c>
      <c r="J86" s="176" t="s">
        <v>83</v>
      </c>
      <c r="K86" s="177" t="s">
        <v>104</v>
      </c>
      <c r="L86" s="178"/>
      <c r="M86" s="95" t="s">
        <v>19</v>
      </c>
      <c r="N86" s="96" t="s">
        <v>42</v>
      </c>
      <c r="O86" s="96" t="s">
        <v>105</v>
      </c>
      <c r="P86" s="96" t="s">
        <v>106</v>
      </c>
      <c r="Q86" s="96" t="s">
        <v>107</v>
      </c>
      <c r="R86" s="96" t="s">
        <v>108</v>
      </c>
      <c r="S86" s="96" t="s">
        <v>109</v>
      </c>
      <c r="T86" s="97" t="s">
        <v>110</v>
      </c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</row>
    <row r="87" spans="1:63" s="2" customFormat="1" ht="22.8" customHeight="1">
      <c r="A87" s="41"/>
      <c r="B87" s="42"/>
      <c r="C87" s="102" t="s">
        <v>111</v>
      </c>
      <c r="D87" s="43"/>
      <c r="E87" s="43"/>
      <c r="F87" s="43"/>
      <c r="G87" s="43"/>
      <c r="H87" s="43"/>
      <c r="I87" s="43"/>
      <c r="J87" s="179">
        <f>BK87</f>
        <v>0</v>
      </c>
      <c r="K87" s="43"/>
      <c r="L87" s="47"/>
      <c r="M87" s="98"/>
      <c r="N87" s="180"/>
      <c r="O87" s="99"/>
      <c r="P87" s="181">
        <f>P88+P364+P374</f>
        <v>0</v>
      </c>
      <c r="Q87" s="99"/>
      <c r="R87" s="181">
        <f>R88+R364+R374</f>
        <v>128.57090710839998</v>
      </c>
      <c r="S87" s="99"/>
      <c r="T87" s="182">
        <f>T88+T364+T374</f>
        <v>15.392500000000002</v>
      </c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T87" s="20" t="s">
        <v>71</v>
      </c>
      <c r="AU87" s="20" t="s">
        <v>84</v>
      </c>
      <c r="BK87" s="183">
        <f>BK88+BK364+BK374</f>
        <v>0</v>
      </c>
    </row>
    <row r="88" spans="1:63" s="12" customFormat="1" ht="25.9" customHeight="1">
      <c r="A88" s="12"/>
      <c r="B88" s="184"/>
      <c r="C88" s="185"/>
      <c r="D88" s="186" t="s">
        <v>71</v>
      </c>
      <c r="E88" s="187" t="s">
        <v>112</v>
      </c>
      <c r="F88" s="187" t="s">
        <v>113</v>
      </c>
      <c r="G88" s="185"/>
      <c r="H88" s="185"/>
      <c r="I88" s="188"/>
      <c r="J88" s="189">
        <f>BK88</f>
        <v>0</v>
      </c>
      <c r="K88" s="185"/>
      <c r="L88" s="190"/>
      <c r="M88" s="191"/>
      <c r="N88" s="192"/>
      <c r="O88" s="192"/>
      <c r="P88" s="193">
        <f>P89+P291+P298+P333+P347</f>
        <v>0</v>
      </c>
      <c r="Q88" s="192"/>
      <c r="R88" s="193">
        <f>R89+R291+R298+R333+R347</f>
        <v>128.57090710839998</v>
      </c>
      <c r="S88" s="192"/>
      <c r="T88" s="194">
        <f>T89+T291+T298+T333+T347</f>
        <v>15.392500000000002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5" t="s">
        <v>77</v>
      </c>
      <c r="AT88" s="196" t="s">
        <v>71</v>
      </c>
      <c r="AU88" s="196" t="s">
        <v>72</v>
      </c>
      <c r="AY88" s="195" t="s">
        <v>114</v>
      </c>
      <c r="BK88" s="197">
        <f>BK89+BK291+BK298+BK333+BK347</f>
        <v>0</v>
      </c>
    </row>
    <row r="89" spans="1:63" s="12" customFormat="1" ht="22.8" customHeight="1">
      <c r="A89" s="12"/>
      <c r="B89" s="184"/>
      <c r="C89" s="185"/>
      <c r="D89" s="186" t="s">
        <v>71</v>
      </c>
      <c r="E89" s="198" t="s">
        <v>77</v>
      </c>
      <c r="F89" s="198" t="s">
        <v>115</v>
      </c>
      <c r="G89" s="185"/>
      <c r="H89" s="185"/>
      <c r="I89" s="188"/>
      <c r="J89" s="199">
        <f>BK89</f>
        <v>0</v>
      </c>
      <c r="K89" s="185"/>
      <c r="L89" s="190"/>
      <c r="M89" s="191"/>
      <c r="N89" s="192"/>
      <c r="O89" s="192"/>
      <c r="P89" s="193">
        <f>SUM(P90:P290)</f>
        <v>0</v>
      </c>
      <c r="Q89" s="192"/>
      <c r="R89" s="193">
        <f>SUM(R90:R290)</f>
        <v>63.438170629999995</v>
      </c>
      <c r="S89" s="192"/>
      <c r="T89" s="194">
        <f>SUM(T90:T290)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5" t="s">
        <v>77</v>
      </c>
      <c r="AT89" s="196" t="s">
        <v>71</v>
      </c>
      <c r="AU89" s="196" t="s">
        <v>77</v>
      </c>
      <c r="AY89" s="195" t="s">
        <v>114</v>
      </c>
      <c r="BK89" s="197">
        <f>SUM(BK90:BK290)</f>
        <v>0</v>
      </c>
    </row>
    <row r="90" spans="1:65" s="2" customFormat="1" ht="24.15" customHeight="1">
      <c r="A90" s="41"/>
      <c r="B90" s="42"/>
      <c r="C90" s="200" t="s">
        <v>77</v>
      </c>
      <c r="D90" s="200" t="s">
        <v>116</v>
      </c>
      <c r="E90" s="201" t="s">
        <v>117</v>
      </c>
      <c r="F90" s="202" t="s">
        <v>118</v>
      </c>
      <c r="G90" s="203" t="s">
        <v>119</v>
      </c>
      <c r="H90" s="204">
        <v>0.175</v>
      </c>
      <c r="I90" s="205"/>
      <c r="J90" s="206">
        <f>ROUND(I90*H90,2)</f>
        <v>0</v>
      </c>
      <c r="K90" s="202" t="s">
        <v>120</v>
      </c>
      <c r="L90" s="47"/>
      <c r="M90" s="207" t="s">
        <v>19</v>
      </c>
      <c r="N90" s="208" t="s">
        <v>43</v>
      </c>
      <c r="O90" s="87"/>
      <c r="P90" s="209">
        <f>O90*H90</f>
        <v>0</v>
      </c>
      <c r="Q90" s="209">
        <v>0</v>
      </c>
      <c r="R90" s="209">
        <f>Q90*H90</f>
        <v>0</v>
      </c>
      <c r="S90" s="209">
        <v>0</v>
      </c>
      <c r="T90" s="210">
        <f>S90*H90</f>
        <v>0</v>
      </c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R90" s="211" t="s">
        <v>121</v>
      </c>
      <c r="AT90" s="211" t="s">
        <v>116</v>
      </c>
      <c r="AU90" s="211" t="s">
        <v>79</v>
      </c>
      <c r="AY90" s="20" t="s">
        <v>114</v>
      </c>
      <c r="BE90" s="212">
        <f>IF(N90="základní",J90,0)</f>
        <v>0</v>
      </c>
      <c r="BF90" s="212">
        <f>IF(N90="snížená",J90,0)</f>
        <v>0</v>
      </c>
      <c r="BG90" s="212">
        <f>IF(N90="zákl. přenesená",J90,0)</f>
        <v>0</v>
      </c>
      <c r="BH90" s="212">
        <f>IF(N90="sníž. přenesená",J90,0)</f>
        <v>0</v>
      </c>
      <c r="BI90" s="212">
        <f>IF(N90="nulová",J90,0)</f>
        <v>0</v>
      </c>
      <c r="BJ90" s="20" t="s">
        <v>77</v>
      </c>
      <c r="BK90" s="212">
        <f>ROUND(I90*H90,2)</f>
        <v>0</v>
      </c>
      <c r="BL90" s="20" t="s">
        <v>121</v>
      </c>
      <c r="BM90" s="211" t="s">
        <v>122</v>
      </c>
    </row>
    <row r="91" spans="1:47" s="2" customFormat="1" ht="12">
      <c r="A91" s="41"/>
      <c r="B91" s="42"/>
      <c r="C91" s="43"/>
      <c r="D91" s="213" t="s">
        <v>123</v>
      </c>
      <c r="E91" s="43"/>
      <c r="F91" s="214" t="s">
        <v>124</v>
      </c>
      <c r="G91" s="43"/>
      <c r="H91" s="43"/>
      <c r="I91" s="215"/>
      <c r="J91" s="43"/>
      <c r="K91" s="43"/>
      <c r="L91" s="47"/>
      <c r="M91" s="216"/>
      <c r="N91" s="217"/>
      <c r="O91" s="87"/>
      <c r="P91" s="87"/>
      <c r="Q91" s="87"/>
      <c r="R91" s="87"/>
      <c r="S91" s="87"/>
      <c r="T91" s="88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T91" s="20" t="s">
        <v>123</v>
      </c>
      <c r="AU91" s="20" t="s">
        <v>79</v>
      </c>
    </row>
    <row r="92" spans="1:51" s="13" customFormat="1" ht="12">
      <c r="A92" s="13"/>
      <c r="B92" s="218"/>
      <c r="C92" s="219"/>
      <c r="D92" s="220" t="s">
        <v>125</v>
      </c>
      <c r="E92" s="221" t="s">
        <v>19</v>
      </c>
      <c r="F92" s="222" t="s">
        <v>126</v>
      </c>
      <c r="G92" s="219"/>
      <c r="H92" s="221" t="s">
        <v>19</v>
      </c>
      <c r="I92" s="223"/>
      <c r="J92" s="219"/>
      <c r="K92" s="219"/>
      <c r="L92" s="224"/>
      <c r="M92" s="225"/>
      <c r="N92" s="226"/>
      <c r="O92" s="226"/>
      <c r="P92" s="226"/>
      <c r="Q92" s="226"/>
      <c r="R92" s="226"/>
      <c r="S92" s="226"/>
      <c r="T92" s="227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28" t="s">
        <v>125</v>
      </c>
      <c r="AU92" s="228" t="s">
        <v>79</v>
      </c>
      <c r="AV92" s="13" t="s">
        <v>77</v>
      </c>
      <c r="AW92" s="13" t="s">
        <v>33</v>
      </c>
      <c r="AX92" s="13" t="s">
        <v>72</v>
      </c>
      <c r="AY92" s="228" t="s">
        <v>114</v>
      </c>
    </row>
    <row r="93" spans="1:51" s="14" customFormat="1" ht="12">
      <c r="A93" s="14"/>
      <c r="B93" s="229"/>
      <c r="C93" s="230"/>
      <c r="D93" s="220" t="s">
        <v>125</v>
      </c>
      <c r="E93" s="231" t="s">
        <v>19</v>
      </c>
      <c r="F93" s="232" t="s">
        <v>127</v>
      </c>
      <c r="G93" s="230"/>
      <c r="H93" s="233">
        <v>0.175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9" t="s">
        <v>125</v>
      </c>
      <c r="AU93" s="239" t="s">
        <v>79</v>
      </c>
      <c r="AV93" s="14" t="s">
        <v>79</v>
      </c>
      <c r="AW93" s="14" t="s">
        <v>33</v>
      </c>
      <c r="AX93" s="14" t="s">
        <v>77</v>
      </c>
      <c r="AY93" s="239" t="s">
        <v>114</v>
      </c>
    </row>
    <row r="94" spans="1:65" s="2" customFormat="1" ht="44.25" customHeight="1">
      <c r="A94" s="41"/>
      <c r="B94" s="42"/>
      <c r="C94" s="200" t="s">
        <v>79</v>
      </c>
      <c r="D94" s="200" t="s">
        <v>116</v>
      </c>
      <c r="E94" s="201" t="s">
        <v>128</v>
      </c>
      <c r="F94" s="202" t="s">
        <v>129</v>
      </c>
      <c r="G94" s="203" t="s">
        <v>130</v>
      </c>
      <c r="H94" s="204">
        <v>265</v>
      </c>
      <c r="I94" s="205"/>
      <c r="J94" s="206">
        <f>ROUND(I94*H94,2)</f>
        <v>0</v>
      </c>
      <c r="K94" s="202" t="s">
        <v>120</v>
      </c>
      <c r="L94" s="47"/>
      <c r="M94" s="207" t="s">
        <v>19</v>
      </c>
      <c r="N94" s="208" t="s">
        <v>43</v>
      </c>
      <c r="O94" s="87"/>
      <c r="P94" s="209">
        <f>O94*H94</f>
        <v>0</v>
      </c>
      <c r="Q94" s="209">
        <v>0</v>
      </c>
      <c r="R94" s="209">
        <f>Q94*H94</f>
        <v>0</v>
      </c>
      <c r="S94" s="209">
        <v>0</v>
      </c>
      <c r="T94" s="210">
        <f>S94*H94</f>
        <v>0</v>
      </c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R94" s="211" t="s">
        <v>121</v>
      </c>
      <c r="AT94" s="211" t="s">
        <v>116</v>
      </c>
      <c r="AU94" s="211" t="s">
        <v>79</v>
      </c>
      <c r="AY94" s="20" t="s">
        <v>114</v>
      </c>
      <c r="BE94" s="212">
        <f>IF(N94="základní",J94,0)</f>
        <v>0</v>
      </c>
      <c r="BF94" s="212">
        <f>IF(N94="snížená",J94,0)</f>
        <v>0</v>
      </c>
      <c r="BG94" s="212">
        <f>IF(N94="zákl. přenesená",J94,0)</f>
        <v>0</v>
      </c>
      <c r="BH94" s="212">
        <f>IF(N94="sníž. přenesená",J94,0)</f>
        <v>0</v>
      </c>
      <c r="BI94" s="212">
        <f>IF(N94="nulová",J94,0)</f>
        <v>0</v>
      </c>
      <c r="BJ94" s="20" t="s">
        <v>77</v>
      </c>
      <c r="BK94" s="212">
        <f>ROUND(I94*H94,2)</f>
        <v>0</v>
      </c>
      <c r="BL94" s="20" t="s">
        <v>121</v>
      </c>
      <c r="BM94" s="211" t="s">
        <v>131</v>
      </c>
    </row>
    <row r="95" spans="1:47" s="2" customFormat="1" ht="12">
      <c r="A95" s="41"/>
      <c r="B95" s="42"/>
      <c r="C95" s="43"/>
      <c r="D95" s="213" t="s">
        <v>123</v>
      </c>
      <c r="E95" s="43"/>
      <c r="F95" s="214" t="s">
        <v>132</v>
      </c>
      <c r="G95" s="43"/>
      <c r="H95" s="43"/>
      <c r="I95" s="215"/>
      <c r="J95" s="43"/>
      <c r="K95" s="43"/>
      <c r="L95" s="47"/>
      <c r="M95" s="216"/>
      <c r="N95" s="217"/>
      <c r="O95" s="87"/>
      <c r="P95" s="87"/>
      <c r="Q95" s="87"/>
      <c r="R95" s="87"/>
      <c r="S95" s="87"/>
      <c r="T95" s="88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T95" s="20" t="s">
        <v>123</v>
      </c>
      <c r="AU95" s="20" t="s">
        <v>79</v>
      </c>
    </row>
    <row r="96" spans="1:51" s="13" customFormat="1" ht="12">
      <c r="A96" s="13"/>
      <c r="B96" s="218"/>
      <c r="C96" s="219"/>
      <c r="D96" s="220" t="s">
        <v>125</v>
      </c>
      <c r="E96" s="221" t="s">
        <v>19</v>
      </c>
      <c r="F96" s="222" t="s">
        <v>133</v>
      </c>
      <c r="G96" s="219"/>
      <c r="H96" s="221" t="s">
        <v>19</v>
      </c>
      <c r="I96" s="223"/>
      <c r="J96" s="219"/>
      <c r="K96" s="219"/>
      <c r="L96" s="224"/>
      <c r="M96" s="225"/>
      <c r="N96" s="226"/>
      <c r="O96" s="226"/>
      <c r="P96" s="226"/>
      <c r="Q96" s="226"/>
      <c r="R96" s="226"/>
      <c r="S96" s="226"/>
      <c r="T96" s="227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28" t="s">
        <v>125</v>
      </c>
      <c r="AU96" s="228" t="s">
        <v>79</v>
      </c>
      <c r="AV96" s="13" t="s">
        <v>77</v>
      </c>
      <c r="AW96" s="13" t="s">
        <v>33</v>
      </c>
      <c r="AX96" s="13" t="s">
        <v>72</v>
      </c>
      <c r="AY96" s="228" t="s">
        <v>114</v>
      </c>
    </row>
    <row r="97" spans="1:51" s="13" customFormat="1" ht="12">
      <c r="A97" s="13"/>
      <c r="B97" s="218"/>
      <c r="C97" s="219"/>
      <c r="D97" s="220" t="s">
        <v>125</v>
      </c>
      <c r="E97" s="221" t="s">
        <v>19</v>
      </c>
      <c r="F97" s="222" t="s">
        <v>134</v>
      </c>
      <c r="G97" s="219"/>
      <c r="H97" s="221" t="s">
        <v>19</v>
      </c>
      <c r="I97" s="223"/>
      <c r="J97" s="219"/>
      <c r="K97" s="219"/>
      <c r="L97" s="224"/>
      <c r="M97" s="225"/>
      <c r="N97" s="226"/>
      <c r="O97" s="226"/>
      <c r="P97" s="226"/>
      <c r="Q97" s="226"/>
      <c r="R97" s="226"/>
      <c r="S97" s="226"/>
      <c r="T97" s="227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28" t="s">
        <v>125</v>
      </c>
      <c r="AU97" s="228" t="s">
        <v>79</v>
      </c>
      <c r="AV97" s="13" t="s">
        <v>77</v>
      </c>
      <c r="AW97" s="13" t="s">
        <v>33</v>
      </c>
      <c r="AX97" s="13" t="s">
        <v>72</v>
      </c>
      <c r="AY97" s="228" t="s">
        <v>114</v>
      </c>
    </row>
    <row r="98" spans="1:51" s="13" customFormat="1" ht="12">
      <c r="A98" s="13"/>
      <c r="B98" s="218"/>
      <c r="C98" s="219"/>
      <c r="D98" s="220" t="s">
        <v>125</v>
      </c>
      <c r="E98" s="221" t="s">
        <v>19</v>
      </c>
      <c r="F98" s="222" t="s">
        <v>135</v>
      </c>
      <c r="G98" s="219"/>
      <c r="H98" s="221" t="s">
        <v>19</v>
      </c>
      <c r="I98" s="223"/>
      <c r="J98" s="219"/>
      <c r="K98" s="219"/>
      <c r="L98" s="224"/>
      <c r="M98" s="225"/>
      <c r="N98" s="226"/>
      <c r="O98" s="226"/>
      <c r="P98" s="226"/>
      <c r="Q98" s="226"/>
      <c r="R98" s="226"/>
      <c r="S98" s="226"/>
      <c r="T98" s="227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28" t="s">
        <v>125</v>
      </c>
      <c r="AU98" s="228" t="s">
        <v>79</v>
      </c>
      <c r="AV98" s="13" t="s">
        <v>77</v>
      </c>
      <c r="AW98" s="13" t="s">
        <v>33</v>
      </c>
      <c r="AX98" s="13" t="s">
        <v>72</v>
      </c>
      <c r="AY98" s="228" t="s">
        <v>114</v>
      </c>
    </row>
    <row r="99" spans="1:51" s="13" customFormat="1" ht="12">
      <c r="A99" s="13"/>
      <c r="B99" s="218"/>
      <c r="C99" s="219"/>
      <c r="D99" s="220" t="s">
        <v>125</v>
      </c>
      <c r="E99" s="221" t="s">
        <v>19</v>
      </c>
      <c r="F99" s="222" t="s">
        <v>136</v>
      </c>
      <c r="G99" s="219"/>
      <c r="H99" s="221" t="s">
        <v>19</v>
      </c>
      <c r="I99" s="223"/>
      <c r="J99" s="219"/>
      <c r="K99" s="219"/>
      <c r="L99" s="224"/>
      <c r="M99" s="225"/>
      <c r="N99" s="226"/>
      <c r="O99" s="226"/>
      <c r="P99" s="226"/>
      <c r="Q99" s="226"/>
      <c r="R99" s="226"/>
      <c r="S99" s="226"/>
      <c r="T99" s="227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28" t="s">
        <v>125</v>
      </c>
      <c r="AU99" s="228" t="s">
        <v>79</v>
      </c>
      <c r="AV99" s="13" t="s">
        <v>77</v>
      </c>
      <c r="AW99" s="13" t="s">
        <v>33</v>
      </c>
      <c r="AX99" s="13" t="s">
        <v>72</v>
      </c>
      <c r="AY99" s="228" t="s">
        <v>114</v>
      </c>
    </row>
    <row r="100" spans="1:51" s="14" customFormat="1" ht="12">
      <c r="A100" s="14"/>
      <c r="B100" s="229"/>
      <c r="C100" s="230"/>
      <c r="D100" s="220" t="s">
        <v>125</v>
      </c>
      <c r="E100" s="231" t="s">
        <v>19</v>
      </c>
      <c r="F100" s="232" t="s">
        <v>137</v>
      </c>
      <c r="G100" s="230"/>
      <c r="H100" s="233">
        <v>265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125</v>
      </c>
      <c r="AU100" s="239" t="s">
        <v>79</v>
      </c>
      <c r="AV100" s="14" t="s">
        <v>79</v>
      </c>
      <c r="AW100" s="14" t="s">
        <v>33</v>
      </c>
      <c r="AX100" s="14" t="s">
        <v>77</v>
      </c>
      <c r="AY100" s="239" t="s">
        <v>114</v>
      </c>
    </row>
    <row r="101" spans="1:65" s="2" customFormat="1" ht="24.15" customHeight="1">
      <c r="A101" s="41"/>
      <c r="B101" s="42"/>
      <c r="C101" s="200" t="s">
        <v>138</v>
      </c>
      <c r="D101" s="200" t="s">
        <v>116</v>
      </c>
      <c r="E101" s="201" t="s">
        <v>139</v>
      </c>
      <c r="F101" s="202" t="s">
        <v>140</v>
      </c>
      <c r="G101" s="203" t="s">
        <v>141</v>
      </c>
      <c r="H101" s="204">
        <v>2</v>
      </c>
      <c r="I101" s="205"/>
      <c r="J101" s="206">
        <f>ROUND(I101*H101,2)</f>
        <v>0</v>
      </c>
      <c r="K101" s="202" t="s">
        <v>120</v>
      </c>
      <c r="L101" s="47"/>
      <c r="M101" s="207" t="s">
        <v>19</v>
      </c>
      <c r="N101" s="208" t="s">
        <v>43</v>
      </c>
      <c r="O101" s="87"/>
      <c r="P101" s="209">
        <f>O101*H101</f>
        <v>0</v>
      </c>
      <c r="Q101" s="209">
        <v>0</v>
      </c>
      <c r="R101" s="209">
        <f>Q101*H101</f>
        <v>0</v>
      </c>
      <c r="S101" s="209">
        <v>0</v>
      </c>
      <c r="T101" s="210">
        <f>S101*H101</f>
        <v>0</v>
      </c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R101" s="211" t="s">
        <v>121</v>
      </c>
      <c r="AT101" s="211" t="s">
        <v>116</v>
      </c>
      <c r="AU101" s="211" t="s">
        <v>79</v>
      </c>
      <c r="AY101" s="20" t="s">
        <v>114</v>
      </c>
      <c r="BE101" s="212">
        <f>IF(N101="základní",J101,0)</f>
        <v>0</v>
      </c>
      <c r="BF101" s="212">
        <f>IF(N101="snížená",J101,0)</f>
        <v>0</v>
      </c>
      <c r="BG101" s="212">
        <f>IF(N101="zákl. přenesená",J101,0)</f>
        <v>0</v>
      </c>
      <c r="BH101" s="212">
        <f>IF(N101="sníž. přenesená",J101,0)</f>
        <v>0</v>
      </c>
      <c r="BI101" s="212">
        <f>IF(N101="nulová",J101,0)</f>
        <v>0</v>
      </c>
      <c r="BJ101" s="20" t="s">
        <v>77</v>
      </c>
      <c r="BK101" s="212">
        <f>ROUND(I101*H101,2)</f>
        <v>0</v>
      </c>
      <c r="BL101" s="20" t="s">
        <v>121</v>
      </c>
      <c r="BM101" s="211" t="s">
        <v>142</v>
      </c>
    </row>
    <row r="102" spans="1:47" s="2" customFormat="1" ht="12">
      <c r="A102" s="41"/>
      <c r="B102" s="42"/>
      <c r="C102" s="43"/>
      <c r="D102" s="213" t="s">
        <v>123</v>
      </c>
      <c r="E102" s="43"/>
      <c r="F102" s="214" t="s">
        <v>143</v>
      </c>
      <c r="G102" s="43"/>
      <c r="H102" s="43"/>
      <c r="I102" s="215"/>
      <c r="J102" s="43"/>
      <c r="K102" s="43"/>
      <c r="L102" s="47"/>
      <c r="M102" s="216"/>
      <c r="N102" s="217"/>
      <c r="O102" s="87"/>
      <c r="P102" s="87"/>
      <c r="Q102" s="87"/>
      <c r="R102" s="87"/>
      <c r="S102" s="87"/>
      <c r="T102" s="88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T102" s="20" t="s">
        <v>123</v>
      </c>
      <c r="AU102" s="20" t="s">
        <v>79</v>
      </c>
    </row>
    <row r="103" spans="1:51" s="13" customFormat="1" ht="12">
      <c r="A103" s="13"/>
      <c r="B103" s="218"/>
      <c r="C103" s="219"/>
      <c r="D103" s="220" t="s">
        <v>125</v>
      </c>
      <c r="E103" s="221" t="s">
        <v>19</v>
      </c>
      <c r="F103" s="222" t="s">
        <v>144</v>
      </c>
      <c r="G103" s="219"/>
      <c r="H103" s="221" t="s">
        <v>19</v>
      </c>
      <c r="I103" s="223"/>
      <c r="J103" s="219"/>
      <c r="K103" s="219"/>
      <c r="L103" s="224"/>
      <c r="M103" s="225"/>
      <c r="N103" s="226"/>
      <c r="O103" s="226"/>
      <c r="P103" s="226"/>
      <c r="Q103" s="226"/>
      <c r="R103" s="226"/>
      <c r="S103" s="226"/>
      <c r="T103" s="227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8" t="s">
        <v>125</v>
      </c>
      <c r="AU103" s="228" t="s">
        <v>79</v>
      </c>
      <c r="AV103" s="13" t="s">
        <v>77</v>
      </c>
      <c r="AW103" s="13" t="s">
        <v>33</v>
      </c>
      <c r="AX103" s="13" t="s">
        <v>72</v>
      </c>
      <c r="AY103" s="228" t="s">
        <v>114</v>
      </c>
    </row>
    <row r="104" spans="1:51" s="14" customFormat="1" ht="12">
      <c r="A104" s="14"/>
      <c r="B104" s="229"/>
      <c r="C104" s="230"/>
      <c r="D104" s="220" t="s">
        <v>125</v>
      </c>
      <c r="E104" s="231" t="s">
        <v>19</v>
      </c>
      <c r="F104" s="232" t="s">
        <v>145</v>
      </c>
      <c r="G104" s="230"/>
      <c r="H104" s="233">
        <v>2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9" t="s">
        <v>125</v>
      </c>
      <c r="AU104" s="239" t="s">
        <v>79</v>
      </c>
      <c r="AV104" s="14" t="s">
        <v>79</v>
      </c>
      <c r="AW104" s="14" t="s">
        <v>33</v>
      </c>
      <c r="AX104" s="14" t="s">
        <v>77</v>
      </c>
      <c r="AY104" s="239" t="s">
        <v>114</v>
      </c>
    </row>
    <row r="105" spans="1:65" s="2" customFormat="1" ht="21.75" customHeight="1">
      <c r="A105" s="41"/>
      <c r="B105" s="42"/>
      <c r="C105" s="200" t="s">
        <v>121</v>
      </c>
      <c r="D105" s="200" t="s">
        <v>116</v>
      </c>
      <c r="E105" s="201" t="s">
        <v>146</v>
      </c>
      <c r="F105" s="202" t="s">
        <v>147</v>
      </c>
      <c r="G105" s="203" t="s">
        <v>148</v>
      </c>
      <c r="H105" s="204">
        <v>50</v>
      </c>
      <c r="I105" s="205"/>
      <c r="J105" s="206">
        <f>ROUND(I105*H105,2)</f>
        <v>0</v>
      </c>
      <c r="K105" s="202" t="s">
        <v>120</v>
      </c>
      <c r="L105" s="47"/>
      <c r="M105" s="207" t="s">
        <v>19</v>
      </c>
      <c r="N105" s="208" t="s">
        <v>43</v>
      </c>
      <c r="O105" s="87"/>
      <c r="P105" s="209">
        <f>O105*H105</f>
        <v>0</v>
      </c>
      <c r="Q105" s="209">
        <v>0.0219291816</v>
      </c>
      <c r="R105" s="209">
        <f>Q105*H105</f>
        <v>1.09645908</v>
      </c>
      <c r="S105" s="209">
        <v>0</v>
      </c>
      <c r="T105" s="210">
        <f>S105*H105</f>
        <v>0</v>
      </c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R105" s="211" t="s">
        <v>121</v>
      </c>
      <c r="AT105" s="211" t="s">
        <v>116</v>
      </c>
      <c r="AU105" s="211" t="s">
        <v>79</v>
      </c>
      <c r="AY105" s="20" t="s">
        <v>114</v>
      </c>
      <c r="BE105" s="212">
        <f>IF(N105="základní",J105,0)</f>
        <v>0</v>
      </c>
      <c r="BF105" s="212">
        <f>IF(N105="snížená",J105,0)</f>
        <v>0</v>
      </c>
      <c r="BG105" s="212">
        <f>IF(N105="zákl. přenesená",J105,0)</f>
        <v>0</v>
      </c>
      <c r="BH105" s="212">
        <f>IF(N105="sníž. přenesená",J105,0)</f>
        <v>0</v>
      </c>
      <c r="BI105" s="212">
        <f>IF(N105="nulová",J105,0)</f>
        <v>0</v>
      </c>
      <c r="BJ105" s="20" t="s">
        <v>77</v>
      </c>
      <c r="BK105" s="212">
        <f>ROUND(I105*H105,2)</f>
        <v>0</v>
      </c>
      <c r="BL105" s="20" t="s">
        <v>121</v>
      </c>
      <c r="BM105" s="211" t="s">
        <v>149</v>
      </c>
    </row>
    <row r="106" spans="1:47" s="2" customFormat="1" ht="12">
      <c r="A106" s="41"/>
      <c r="B106" s="42"/>
      <c r="C106" s="43"/>
      <c r="D106" s="213" t="s">
        <v>123</v>
      </c>
      <c r="E106" s="43"/>
      <c r="F106" s="214" t="s">
        <v>150</v>
      </c>
      <c r="G106" s="43"/>
      <c r="H106" s="43"/>
      <c r="I106" s="215"/>
      <c r="J106" s="43"/>
      <c r="K106" s="43"/>
      <c r="L106" s="47"/>
      <c r="M106" s="216"/>
      <c r="N106" s="217"/>
      <c r="O106" s="87"/>
      <c r="P106" s="87"/>
      <c r="Q106" s="87"/>
      <c r="R106" s="87"/>
      <c r="S106" s="87"/>
      <c r="T106" s="88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T106" s="20" t="s">
        <v>123</v>
      </c>
      <c r="AU106" s="20" t="s">
        <v>79</v>
      </c>
    </row>
    <row r="107" spans="1:51" s="13" customFormat="1" ht="12">
      <c r="A107" s="13"/>
      <c r="B107" s="218"/>
      <c r="C107" s="219"/>
      <c r="D107" s="220" t="s">
        <v>125</v>
      </c>
      <c r="E107" s="221" t="s">
        <v>19</v>
      </c>
      <c r="F107" s="222" t="s">
        <v>151</v>
      </c>
      <c r="G107" s="219"/>
      <c r="H107" s="221" t="s">
        <v>19</v>
      </c>
      <c r="I107" s="223"/>
      <c r="J107" s="219"/>
      <c r="K107" s="219"/>
      <c r="L107" s="224"/>
      <c r="M107" s="225"/>
      <c r="N107" s="226"/>
      <c r="O107" s="226"/>
      <c r="P107" s="226"/>
      <c r="Q107" s="226"/>
      <c r="R107" s="226"/>
      <c r="S107" s="226"/>
      <c r="T107" s="227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8" t="s">
        <v>125</v>
      </c>
      <c r="AU107" s="228" t="s">
        <v>79</v>
      </c>
      <c r="AV107" s="13" t="s">
        <v>77</v>
      </c>
      <c r="AW107" s="13" t="s">
        <v>33</v>
      </c>
      <c r="AX107" s="13" t="s">
        <v>72</v>
      </c>
      <c r="AY107" s="228" t="s">
        <v>114</v>
      </c>
    </row>
    <row r="108" spans="1:51" s="13" customFormat="1" ht="12">
      <c r="A108" s="13"/>
      <c r="B108" s="218"/>
      <c r="C108" s="219"/>
      <c r="D108" s="220" t="s">
        <v>125</v>
      </c>
      <c r="E108" s="221" t="s">
        <v>19</v>
      </c>
      <c r="F108" s="222" t="s">
        <v>152</v>
      </c>
      <c r="G108" s="219"/>
      <c r="H108" s="221" t="s">
        <v>19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125</v>
      </c>
      <c r="AU108" s="228" t="s">
        <v>79</v>
      </c>
      <c r="AV108" s="13" t="s">
        <v>77</v>
      </c>
      <c r="AW108" s="13" t="s">
        <v>33</v>
      </c>
      <c r="AX108" s="13" t="s">
        <v>72</v>
      </c>
      <c r="AY108" s="228" t="s">
        <v>114</v>
      </c>
    </row>
    <row r="109" spans="1:51" s="13" customFormat="1" ht="12">
      <c r="A109" s="13"/>
      <c r="B109" s="218"/>
      <c r="C109" s="219"/>
      <c r="D109" s="220" t="s">
        <v>125</v>
      </c>
      <c r="E109" s="221" t="s">
        <v>19</v>
      </c>
      <c r="F109" s="222" t="s">
        <v>153</v>
      </c>
      <c r="G109" s="219"/>
      <c r="H109" s="221" t="s">
        <v>19</v>
      </c>
      <c r="I109" s="223"/>
      <c r="J109" s="219"/>
      <c r="K109" s="219"/>
      <c r="L109" s="224"/>
      <c r="M109" s="225"/>
      <c r="N109" s="226"/>
      <c r="O109" s="226"/>
      <c r="P109" s="226"/>
      <c r="Q109" s="226"/>
      <c r="R109" s="226"/>
      <c r="S109" s="226"/>
      <c r="T109" s="227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8" t="s">
        <v>125</v>
      </c>
      <c r="AU109" s="228" t="s">
        <v>79</v>
      </c>
      <c r="AV109" s="13" t="s">
        <v>77</v>
      </c>
      <c r="AW109" s="13" t="s">
        <v>33</v>
      </c>
      <c r="AX109" s="13" t="s">
        <v>72</v>
      </c>
      <c r="AY109" s="228" t="s">
        <v>114</v>
      </c>
    </row>
    <row r="110" spans="1:51" s="13" customFormat="1" ht="12">
      <c r="A110" s="13"/>
      <c r="B110" s="218"/>
      <c r="C110" s="219"/>
      <c r="D110" s="220" t="s">
        <v>125</v>
      </c>
      <c r="E110" s="221" t="s">
        <v>19</v>
      </c>
      <c r="F110" s="222" t="s">
        <v>154</v>
      </c>
      <c r="G110" s="219"/>
      <c r="H110" s="221" t="s">
        <v>19</v>
      </c>
      <c r="I110" s="223"/>
      <c r="J110" s="219"/>
      <c r="K110" s="219"/>
      <c r="L110" s="224"/>
      <c r="M110" s="225"/>
      <c r="N110" s="226"/>
      <c r="O110" s="226"/>
      <c r="P110" s="226"/>
      <c r="Q110" s="226"/>
      <c r="R110" s="226"/>
      <c r="S110" s="226"/>
      <c r="T110" s="227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8" t="s">
        <v>125</v>
      </c>
      <c r="AU110" s="228" t="s">
        <v>79</v>
      </c>
      <c r="AV110" s="13" t="s">
        <v>77</v>
      </c>
      <c r="AW110" s="13" t="s">
        <v>33</v>
      </c>
      <c r="AX110" s="13" t="s">
        <v>72</v>
      </c>
      <c r="AY110" s="228" t="s">
        <v>114</v>
      </c>
    </row>
    <row r="111" spans="1:51" s="13" customFormat="1" ht="12">
      <c r="A111" s="13"/>
      <c r="B111" s="218"/>
      <c r="C111" s="219"/>
      <c r="D111" s="220" t="s">
        <v>125</v>
      </c>
      <c r="E111" s="221" t="s">
        <v>19</v>
      </c>
      <c r="F111" s="222" t="s">
        <v>155</v>
      </c>
      <c r="G111" s="219"/>
      <c r="H111" s="221" t="s">
        <v>19</v>
      </c>
      <c r="I111" s="223"/>
      <c r="J111" s="219"/>
      <c r="K111" s="219"/>
      <c r="L111" s="224"/>
      <c r="M111" s="225"/>
      <c r="N111" s="226"/>
      <c r="O111" s="226"/>
      <c r="P111" s="226"/>
      <c r="Q111" s="226"/>
      <c r="R111" s="226"/>
      <c r="S111" s="226"/>
      <c r="T111" s="227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28" t="s">
        <v>125</v>
      </c>
      <c r="AU111" s="228" t="s">
        <v>79</v>
      </c>
      <c r="AV111" s="13" t="s">
        <v>77</v>
      </c>
      <c r="AW111" s="13" t="s">
        <v>33</v>
      </c>
      <c r="AX111" s="13" t="s">
        <v>72</v>
      </c>
      <c r="AY111" s="228" t="s">
        <v>114</v>
      </c>
    </row>
    <row r="112" spans="1:51" s="13" customFormat="1" ht="12">
      <c r="A112" s="13"/>
      <c r="B112" s="218"/>
      <c r="C112" s="219"/>
      <c r="D112" s="220" t="s">
        <v>125</v>
      </c>
      <c r="E112" s="221" t="s">
        <v>19</v>
      </c>
      <c r="F112" s="222" t="s">
        <v>156</v>
      </c>
      <c r="G112" s="219"/>
      <c r="H112" s="221" t="s">
        <v>19</v>
      </c>
      <c r="I112" s="223"/>
      <c r="J112" s="219"/>
      <c r="K112" s="219"/>
      <c r="L112" s="224"/>
      <c r="M112" s="225"/>
      <c r="N112" s="226"/>
      <c r="O112" s="226"/>
      <c r="P112" s="226"/>
      <c r="Q112" s="226"/>
      <c r="R112" s="226"/>
      <c r="S112" s="226"/>
      <c r="T112" s="22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28" t="s">
        <v>125</v>
      </c>
      <c r="AU112" s="228" t="s">
        <v>79</v>
      </c>
      <c r="AV112" s="13" t="s">
        <v>77</v>
      </c>
      <c r="AW112" s="13" t="s">
        <v>33</v>
      </c>
      <c r="AX112" s="13" t="s">
        <v>72</v>
      </c>
      <c r="AY112" s="228" t="s">
        <v>114</v>
      </c>
    </row>
    <row r="113" spans="1:51" s="14" customFormat="1" ht="12">
      <c r="A113" s="14"/>
      <c r="B113" s="229"/>
      <c r="C113" s="230"/>
      <c r="D113" s="220" t="s">
        <v>125</v>
      </c>
      <c r="E113" s="231" t="s">
        <v>19</v>
      </c>
      <c r="F113" s="232" t="s">
        <v>157</v>
      </c>
      <c r="G113" s="230"/>
      <c r="H113" s="233">
        <v>50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125</v>
      </c>
      <c r="AU113" s="239" t="s">
        <v>79</v>
      </c>
      <c r="AV113" s="14" t="s">
        <v>79</v>
      </c>
      <c r="AW113" s="14" t="s">
        <v>33</v>
      </c>
      <c r="AX113" s="14" t="s">
        <v>77</v>
      </c>
      <c r="AY113" s="239" t="s">
        <v>114</v>
      </c>
    </row>
    <row r="114" spans="1:65" s="2" customFormat="1" ht="33" customHeight="1">
      <c r="A114" s="41"/>
      <c r="B114" s="42"/>
      <c r="C114" s="200" t="s">
        <v>158</v>
      </c>
      <c r="D114" s="200" t="s">
        <v>116</v>
      </c>
      <c r="E114" s="201" t="s">
        <v>159</v>
      </c>
      <c r="F114" s="202" t="s">
        <v>160</v>
      </c>
      <c r="G114" s="203" t="s">
        <v>161</v>
      </c>
      <c r="H114" s="204">
        <v>60</v>
      </c>
      <c r="I114" s="205"/>
      <c r="J114" s="206">
        <f>ROUND(I114*H114,2)</f>
        <v>0</v>
      </c>
      <c r="K114" s="202" t="s">
        <v>120</v>
      </c>
      <c r="L114" s="47"/>
      <c r="M114" s="207" t="s">
        <v>19</v>
      </c>
      <c r="N114" s="208" t="s">
        <v>43</v>
      </c>
      <c r="O114" s="87"/>
      <c r="P114" s="209">
        <f>O114*H114</f>
        <v>0</v>
      </c>
      <c r="Q114" s="209">
        <v>4.07925E-05</v>
      </c>
      <c r="R114" s="209">
        <f>Q114*H114</f>
        <v>0.00244755</v>
      </c>
      <c r="S114" s="209">
        <v>0</v>
      </c>
      <c r="T114" s="210">
        <f>S114*H114</f>
        <v>0</v>
      </c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R114" s="211" t="s">
        <v>121</v>
      </c>
      <c r="AT114" s="211" t="s">
        <v>116</v>
      </c>
      <c r="AU114" s="211" t="s">
        <v>79</v>
      </c>
      <c r="AY114" s="20" t="s">
        <v>114</v>
      </c>
      <c r="BE114" s="212">
        <f>IF(N114="základní",J114,0)</f>
        <v>0</v>
      </c>
      <c r="BF114" s="212">
        <f>IF(N114="snížená",J114,0)</f>
        <v>0</v>
      </c>
      <c r="BG114" s="212">
        <f>IF(N114="zákl. přenesená",J114,0)</f>
        <v>0</v>
      </c>
      <c r="BH114" s="212">
        <f>IF(N114="sníž. přenesená",J114,0)</f>
        <v>0</v>
      </c>
      <c r="BI114" s="212">
        <f>IF(N114="nulová",J114,0)</f>
        <v>0</v>
      </c>
      <c r="BJ114" s="20" t="s">
        <v>77</v>
      </c>
      <c r="BK114" s="212">
        <f>ROUND(I114*H114,2)</f>
        <v>0</v>
      </c>
      <c r="BL114" s="20" t="s">
        <v>121</v>
      </c>
      <c r="BM114" s="211" t="s">
        <v>162</v>
      </c>
    </row>
    <row r="115" spans="1:47" s="2" customFormat="1" ht="12">
      <c r="A115" s="41"/>
      <c r="B115" s="42"/>
      <c r="C115" s="43"/>
      <c r="D115" s="213" t="s">
        <v>123</v>
      </c>
      <c r="E115" s="43"/>
      <c r="F115" s="214" t="s">
        <v>163</v>
      </c>
      <c r="G115" s="43"/>
      <c r="H115" s="43"/>
      <c r="I115" s="215"/>
      <c r="J115" s="43"/>
      <c r="K115" s="43"/>
      <c r="L115" s="47"/>
      <c r="M115" s="216"/>
      <c r="N115" s="217"/>
      <c r="O115" s="87"/>
      <c r="P115" s="87"/>
      <c r="Q115" s="87"/>
      <c r="R115" s="87"/>
      <c r="S115" s="87"/>
      <c r="T115" s="88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T115" s="20" t="s">
        <v>123</v>
      </c>
      <c r="AU115" s="20" t="s">
        <v>79</v>
      </c>
    </row>
    <row r="116" spans="1:51" s="13" customFormat="1" ht="12">
      <c r="A116" s="13"/>
      <c r="B116" s="218"/>
      <c r="C116" s="219"/>
      <c r="D116" s="220" t="s">
        <v>125</v>
      </c>
      <c r="E116" s="221" t="s">
        <v>19</v>
      </c>
      <c r="F116" s="222" t="s">
        <v>164</v>
      </c>
      <c r="G116" s="219"/>
      <c r="H116" s="221" t="s">
        <v>19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125</v>
      </c>
      <c r="AU116" s="228" t="s">
        <v>79</v>
      </c>
      <c r="AV116" s="13" t="s">
        <v>77</v>
      </c>
      <c r="AW116" s="13" t="s">
        <v>33</v>
      </c>
      <c r="AX116" s="13" t="s">
        <v>72</v>
      </c>
      <c r="AY116" s="228" t="s">
        <v>114</v>
      </c>
    </row>
    <row r="117" spans="1:51" s="13" customFormat="1" ht="12">
      <c r="A117" s="13"/>
      <c r="B117" s="218"/>
      <c r="C117" s="219"/>
      <c r="D117" s="220" t="s">
        <v>125</v>
      </c>
      <c r="E117" s="221" t="s">
        <v>19</v>
      </c>
      <c r="F117" s="222" t="s">
        <v>165</v>
      </c>
      <c r="G117" s="219"/>
      <c r="H117" s="221" t="s">
        <v>19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8" t="s">
        <v>125</v>
      </c>
      <c r="AU117" s="228" t="s">
        <v>79</v>
      </c>
      <c r="AV117" s="13" t="s">
        <v>77</v>
      </c>
      <c r="AW117" s="13" t="s">
        <v>33</v>
      </c>
      <c r="AX117" s="13" t="s">
        <v>72</v>
      </c>
      <c r="AY117" s="228" t="s">
        <v>114</v>
      </c>
    </row>
    <row r="118" spans="1:51" s="14" customFormat="1" ht="12">
      <c r="A118" s="14"/>
      <c r="B118" s="229"/>
      <c r="C118" s="230"/>
      <c r="D118" s="220" t="s">
        <v>125</v>
      </c>
      <c r="E118" s="231" t="s">
        <v>19</v>
      </c>
      <c r="F118" s="232" t="s">
        <v>166</v>
      </c>
      <c r="G118" s="230"/>
      <c r="H118" s="233">
        <v>60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125</v>
      </c>
      <c r="AU118" s="239" t="s">
        <v>79</v>
      </c>
      <c r="AV118" s="14" t="s">
        <v>79</v>
      </c>
      <c r="AW118" s="14" t="s">
        <v>33</v>
      </c>
      <c r="AX118" s="14" t="s">
        <v>77</v>
      </c>
      <c r="AY118" s="239" t="s">
        <v>114</v>
      </c>
    </row>
    <row r="119" spans="1:65" s="2" customFormat="1" ht="37.8" customHeight="1">
      <c r="A119" s="41"/>
      <c r="B119" s="42"/>
      <c r="C119" s="200" t="s">
        <v>167</v>
      </c>
      <c r="D119" s="200" t="s">
        <v>116</v>
      </c>
      <c r="E119" s="201" t="s">
        <v>168</v>
      </c>
      <c r="F119" s="202" t="s">
        <v>169</v>
      </c>
      <c r="G119" s="203" t="s">
        <v>170</v>
      </c>
      <c r="H119" s="204">
        <v>30</v>
      </c>
      <c r="I119" s="205"/>
      <c r="J119" s="206">
        <f>ROUND(I119*H119,2)</f>
        <v>0</v>
      </c>
      <c r="K119" s="202" t="s">
        <v>120</v>
      </c>
      <c r="L119" s="47"/>
      <c r="M119" s="207" t="s">
        <v>19</v>
      </c>
      <c r="N119" s="208" t="s">
        <v>43</v>
      </c>
      <c r="O119" s="87"/>
      <c r="P119" s="209">
        <f>O119*H119</f>
        <v>0</v>
      </c>
      <c r="Q119" s="209">
        <v>0</v>
      </c>
      <c r="R119" s="209">
        <f>Q119*H119</f>
        <v>0</v>
      </c>
      <c r="S119" s="209">
        <v>0</v>
      </c>
      <c r="T119" s="210">
        <f>S119*H119</f>
        <v>0</v>
      </c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R119" s="211" t="s">
        <v>121</v>
      </c>
      <c r="AT119" s="211" t="s">
        <v>116</v>
      </c>
      <c r="AU119" s="211" t="s">
        <v>79</v>
      </c>
      <c r="AY119" s="20" t="s">
        <v>114</v>
      </c>
      <c r="BE119" s="212">
        <f>IF(N119="základní",J119,0)</f>
        <v>0</v>
      </c>
      <c r="BF119" s="212">
        <f>IF(N119="snížená",J119,0)</f>
        <v>0</v>
      </c>
      <c r="BG119" s="212">
        <f>IF(N119="zákl. přenesená",J119,0)</f>
        <v>0</v>
      </c>
      <c r="BH119" s="212">
        <f>IF(N119="sníž. přenesená",J119,0)</f>
        <v>0</v>
      </c>
      <c r="BI119" s="212">
        <f>IF(N119="nulová",J119,0)</f>
        <v>0</v>
      </c>
      <c r="BJ119" s="20" t="s">
        <v>77</v>
      </c>
      <c r="BK119" s="212">
        <f>ROUND(I119*H119,2)</f>
        <v>0</v>
      </c>
      <c r="BL119" s="20" t="s">
        <v>121</v>
      </c>
      <c r="BM119" s="211" t="s">
        <v>171</v>
      </c>
    </row>
    <row r="120" spans="1:47" s="2" customFormat="1" ht="12">
      <c r="A120" s="41"/>
      <c r="B120" s="42"/>
      <c r="C120" s="43"/>
      <c r="D120" s="213" t="s">
        <v>123</v>
      </c>
      <c r="E120" s="43"/>
      <c r="F120" s="214" t="s">
        <v>172</v>
      </c>
      <c r="G120" s="43"/>
      <c r="H120" s="43"/>
      <c r="I120" s="215"/>
      <c r="J120" s="43"/>
      <c r="K120" s="43"/>
      <c r="L120" s="47"/>
      <c r="M120" s="216"/>
      <c r="N120" s="217"/>
      <c r="O120" s="87"/>
      <c r="P120" s="87"/>
      <c r="Q120" s="87"/>
      <c r="R120" s="87"/>
      <c r="S120" s="87"/>
      <c r="T120" s="88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T120" s="20" t="s">
        <v>123</v>
      </c>
      <c r="AU120" s="20" t="s">
        <v>79</v>
      </c>
    </row>
    <row r="121" spans="1:51" s="13" customFormat="1" ht="12">
      <c r="A121" s="13"/>
      <c r="B121" s="218"/>
      <c r="C121" s="219"/>
      <c r="D121" s="220" t="s">
        <v>125</v>
      </c>
      <c r="E121" s="221" t="s">
        <v>19</v>
      </c>
      <c r="F121" s="222" t="s">
        <v>173</v>
      </c>
      <c r="G121" s="219"/>
      <c r="H121" s="221" t="s">
        <v>19</v>
      </c>
      <c r="I121" s="223"/>
      <c r="J121" s="219"/>
      <c r="K121" s="219"/>
      <c r="L121" s="224"/>
      <c r="M121" s="225"/>
      <c r="N121" s="226"/>
      <c r="O121" s="226"/>
      <c r="P121" s="226"/>
      <c r="Q121" s="226"/>
      <c r="R121" s="226"/>
      <c r="S121" s="226"/>
      <c r="T121" s="227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28" t="s">
        <v>125</v>
      </c>
      <c r="AU121" s="228" t="s">
        <v>79</v>
      </c>
      <c r="AV121" s="13" t="s">
        <v>77</v>
      </c>
      <c r="AW121" s="13" t="s">
        <v>33</v>
      </c>
      <c r="AX121" s="13" t="s">
        <v>72</v>
      </c>
      <c r="AY121" s="228" t="s">
        <v>114</v>
      </c>
    </row>
    <row r="122" spans="1:51" s="14" customFormat="1" ht="12">
      <c r="A122" s="14"/>
      <c r="B122" s="229"/>
      <c r="C122" s="230"/>
      <c r="D122" s="220" t="s">
        <v>125</v>
      </c>
      <c r="E122" s="231" t="s">
        <v>19</v>
      </c>
      <c r="F122" s="232" t="s">
        <v>174</v>
      </c>
      <c r="G122" s="230"/>
      <c r="H122" s="233">
        <v>30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9" t="s">
        <v>125</v>
      </c>
      <c r="AU122" s="239" t="s">
        <v>79</v>
      </c>
      <c r="AV122" s="14" t="s">
        <v>79</v>
      </c>
      <c r="AW122" s="14" t="s">
        <v>33</v>
      </c>
      <c r="AX122" s="14" t="s">
        <v>77</v>
      </c>
      <c r="AY122" s="239" t="s">
        <v>114</v>
      </c>
    </row>
    <row r="123" spans="1:65" s="2" customFormat="1" ht="24.15" customHeight="1">
      <c r="A123" s="41"/>
      <c r="B123" s="42"/>
      <c r="C123" s="200" t="s">
        <v>175</v>
      </c>
      <c r="D123" s="200" t="s">
        <v>116</v>
      </c>
      <c r="E123" s="201" t="s">
        <v>176</v>
      </c>
      <c r="F123" s="202" t="s">
        <v>177</v>
      </c>
      <c r="G123" s="203" t="s">
        <v>178</v>
      </c>
      <c r="H123" s="204">
        <v>11.4</v>
      </c>
      <c r="I123" s="205"/>
      <c r="J123" s="206">
        <f>ROUND(I123*H123,2)</f>
        <v>0</v>
      </c>
      <c r="K123" s="202" t="s">
        <v>120</v>
      </c>
      <c r="L123" s="47"/>
      <c r="M123" s="207" t="s">
        <v>19</v>
      </c>
      <c r="N123" s="208" t="s">
        <v>43</v>
      </c>
      <c r="O123" s="87"/>
      <c r="P123" s="209">
        <f>O123*H123</f>
        <v>0</v>
      </c>
      <c r="Q123" s="209">
        <v>0</v>
      </c>
      <c r="R123" s="209">
        <f>Q123*H123</f>
        <v>0</v>
      </c>
      <c r="S123" s="209">
        <v>0</v>
      </c>
      <c r="T123" s="210">
        <f>S123*H123</f>
        <v>0</v>
      </c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R123" s="211" t="s">
        <v>121</v>
      </c>
      <c r="AT123" s="211" t="s">
        <v>116</v>
      </c>
      <c r="AU123" s="211" t="s">
        <v>79</v>
      </c>
      <c r="AY123" s="20" t="s">
        <v>114</v>
      </c>
      <c r="BE123" s="212">
        <f>IF(N123="základní",J123,0)</f>
        <v>0</v>
      </c>
      <c r="BF123" s="212">
        <f>IF(N123="snížená",J123,0)</f>
        <v>0</v>
      </c>
      <c r="BG123" s="212">
        <f>IF(N123="zákl. přenesená",J123,0)</f>
        <v>0</v>
      </c>
      <c r="BH123" s="212">
        <f>IF(N123="sníž. přenesená",J123,0)</f>
        <v>0</v>
      </c>
      <c r="BI123" s="212">
        <f>IF(N123="nulová",J123,0)</f>
        <v>0</v>
      </c>
      <c r="BJ123" s="20" t="s">
        <v>77</v>
      </c>
      <c r="BK123" s="212">
        <f>ROUND(I123*H123,2)</f>
        <v>0</v>
      </c>
      <c r="BL123" s="20" t="s">
        <v>121</v>
      </c>
      <c r="BM123" s="211" t="s">
        <v>179</v>
      </c>
    </row>
    <row r="124" spans="1:47" s="2" customFormat="1" ht="12">
      <c r="A124" s="41"/>
      <c r="B124" s="42"/>
      <c r="C124" s="43"/>
      <c r="D124" s="213" t="s">
        <v>123</v>
      </c>
      <c r="E124" s="43"/>
      <c r="F124" s="214" t="s">
        <v>180</v>
      </c>
      <c r="G124" s="43"/>
      <c r="H124" s="43"/>
      <c r="I124" s="215"/>
      <c r="J124" s="43"/>
      <c r="K124" s="43"/>
      <c r="L124" s="47"/>
      <c r="M124" s="216"/>
      <c r="N124" s="217"/>
      <c r="O124" s="87"/>
      <c r="P124" s="87"/>
      <c r="Q124" s="87"/>
      <c r="R124" s="87"/>
      <c r="S124" s="87"/>
      <c r="T124" s="88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T124" s="20" t="s">
        <v>123</v>
      </c>
      <c r="AU124" s="20" t="s">
        <v>79</v>
      </c>
    </row>
    <row r="125" spans="1:51" s="13" customFormat="1" ht="12">
      <c r="A125" s="13"/>
      <c r="B125" s="218"/>
      <c r="C125" s="219"/>
      <c r="D125" s="220" t="s">
        <v>125</v>
      </c>
      <c r="E125" s="221" t="s">
        <v>19</v>
      </c>
      <c r="F125" s="222" t="s">
        <v>181</v>
      </c>
      <c r="G125" s="219"/>
      <c r="H125" s="221" t="s">
        <v>19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8" t="s">
        <v>125</v>
      </c>
      <c r="AU125" s="228" t="s">
        <v>79</v>
      </c>
      <c r="AV125" s="13" t="s">
        <v>77</v>
      </c>
      <c r="AW125" s="13" t="s">
        <v>33</v>
      </c>
      <c r="AX125" s="13" t="s">
        <v>72</v>
      </c>
      <c r="AY125" s="228" t="s">
        <v>114</v>
      </c>
    </row>
    <row r="126" spans="1:51" s="13" customFormat="1" ht="12">
      <c r="A126" s="13"/>
      <c r="B126" s="218"/>
      <c r="C126" s="219"/>
      <c r="D126" s="220" t="s">
        <v>125</v>
      </c>
      <c r="E126" s="221" t="s">
        <v>19</v>
      </c>
      <c r="F126" s="222" t="s">
        <v>182</v>
      </c>
      <c r="G126" s="219"/>
      <c r="H126" s="221" t="s">
        <v>19</v>
      </c>
      <c r="I126" s="223"/>
      <c r="J126" s="219"/>
      <c r="K126" s="219"/>
      <c r="L126" s="224"/>
      <c r="M126" s="225"/>
      <c r="N126" s="226"/>
      <c r="O126" s="226"/>
      <c r="P126" s="226"/>
      <c r="Q126" s="226"/>
      <c r="R126" s="226"/>
      <c r="S126" s="226"/>
      <c r="T126" s="227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8" t="s">
        <v>125</v>
      </c>
      <c r="AU126" s="228" t="s">
        <v>79</v>
      </c>
      <c r="AV126" s="13" t="s">
        <v>77</v>
      </c>
      <c r="AW126" s="13" t="s">
        <v>33</v>
      </c>
      <c r="AX126" s="13" t="s">
        <v>72</v>
      </c>
      <c r="AY126" s="228" t="s">
        <v>114</v>
      </c>
    </row>
    <row r="127" spans="1:51" s="13" customFormat="1" ht="12">
      <c r="A127" s="13"/>
      <c r="B127" s="218"/>
      <c r="C127" s="219"/>
      <c r="D127" s="220" t="s">
        <v>125</v>
      </c>
      <c r="E127" s="221" t="s">
        <v>19</v>
      </c>
      <c r="F127" s="222" t="s">
        <v>183</v>
      </c>
      <c r="G127" s="219"/>
      <c r="H127" s="221" t="s">
        <v>19</v>
      </c>
      <c r="I127" s="223"/>
      <c r="J127" s="219"/>
      <c r="K127" s="219"/>
      <c r="L127" s="224"/>
      <c r="M127" s="225"/>
      <c r="N127" s="226"/>
      <c r="O127" s="226"/>
      <c r="P127" s="226"/>
      <c r="Q127" s="226"/>
      <c r="R127" s="226"/>
      <c r="S127" s="226"/>
      <c r="T127" s="227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8" t="s">
        <v>125</v>
      </c>
      <c r="AU127" s="228" t="s">
        <v>79</v>
      </c>
      <c r="AV127" s="13" t="s">
        <v>77</v>
      </c>
      <c r="AW127" s="13" t="s">
        <v>33</v>
      </c>
      <c r="AX127" s="13" t="s">
        <v>72</v>
      </c>
      <c r="AY127" s="228" t="s">
        <v>114</v>
      </c>
    </row>
    <row r="128" spans="1:51" s="14" customFormat="1" ht="12">
      <c r="A128" s="14"/>
      <c r="B128" s="229"/>
      <c r="C128" s="230"/>
      <c r="D128" s="220" t="s">
        <v>125</v>
      </c>
      <c r="E128" s="231" t="s">
        <v>19</v>
      </c>
      <c r="F128" s="232" t="s">
        <v>184</v>
      </c>
      <c r="G128" s="230"/>
      <c r="H128" s="233">
        <v>8.4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9" t="s">
        <v>125</v>
      </c>
      <c r="AU128" s="239" t="s">
        <v>79</v>
      </c>
      <c r="AV128" s="14" t="s">
        <v>79</v>
      </c>
      <c r="AW128" s="14" t="s">
        <v>33</v>
      </c>
      <c r="AX128" s="14" t="s">
        <v>72</v>
      </c>
      <c r="AY128" s="239" t="s">
        <v>114</v>
      </c>
    </row>
    <row r="129" spans="1:51" s="13" customFormat="1" ht="12">
      <c r="A129" s="13"/>
      <c r="B129" s="218"/>
      <c r="C129" s="219"/>
      <c r="D129" s="220" t="s">
        <v>125</v>
      </c>
      <c r="E129" s="221" t="s">
        <v>19</v>
      </c>
      <c r="F129" s="222" t="s">
        <v>185</v>
      </c>
      <c r="G129" s="219"/>
      <c r="H129" s="221" t="s">
        <v>19</v>
      </c>
      <c r="I129" s="223"/>
      <c r="J129" s="219"/>
      <c r="K129" s="219"/>
      <c r="L129" s="224"/>
      <c r="M129" s="225"/>
      <c r="N129" s="226"/>
      <c r="O129" s="226"/>
      <c r="P129" s="226"/>
      <c r="Q129" s="226"/>
      <c r="R129" s="226"/>
      <c r="S129" s="226"/>
      <c r="T129" s="227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8" t="s">
        <v>125</v>
      </c>
      <c r="AU129" s="228" t="s">
        <v>79</v>
      </c>
      <c r="AV129" s="13" t="s">
        <v>77</v>
      </c>
      <c r="AW129" s="13" t="s">
        <v>33</v>
      </c>
      <c r="AX129" s="13" t="s">
        <v>72</v>
      </c>
      <c r="AY129" s="228" t="s">
        <v>114</v>
      </c>
    </row>
    <row r="130" spans="1:51" s="14" customFormat="1" ht="12">
      <c r="A130" s="14"/>
      <c r="B130" s="229"/>
      <c r="C130" s="230"/>
      <c r="D130" s="220" t="s">
        <v>125</v>
      </c>
      <c r="E130" s="231" t="s">
        <v>19</v>
      </c>
      <c r="F130" s="232" t="s">
        <v>186</v>
      </c>
      <c r="G130" s="230"/>
      <c r="H130" s="233">
        <v>3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125</v>
      </c>
      <c r="AU130" s="239" t="s">
        <v>79</v>
      </c>
      <c r="AV130" s="14" t="s">
        <v>79</v>
      </c>
      <c r="AW130" s="14" t="s">
        <v>33</v>
      </c>
      <c r="AX130" s="14" t="s">
        <v>72</v>
      </c>
      <c r="AY130" s="239" t="s">
        <v>114</v>
      </c>
    </row>
    <row r="131" spans="1:51" s="15" customFormat="1" ht="12">
      <c r="A131" s="15"/>
      <c r="B131" s="240"/>
      <c r="C131" s="241"/>
      <c r="D131" s="220" t="s">
        <v>125</v>
      </c>
      <c r="E131" s="242" t="s">
        <v>19</v>
      </c>
      <c r="F131" s="243" t="s">
        <v>187</v>
      </c>
      <c r="G131" s="241"/>
      <c r="H131" s="244">
        <v>11.4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0" t="s">
        <v>125</v>
      </c>
      <c r="AU131" s="250" t="s">
        <v>79</v>
      </c>
      <c r="AV131" s="15" t="s">
        <v>121</v>
      </c>
      <c r="AW131" s="15" t="s">
        <v>33</v>
      </c>
      <c r="AX131" s="15" t="s">
        <v>77</v>
      </c>
      <c r="AY131" s="250" t="s">
        <v>114</v>
      </c>
    </row>
    <row r="132" spans="1:65" s="2" customFormat="1" ht="33" customHeight="1">
      <c r="A132" s="41"/>
      <c r="B132" s="42"/>
      <c r="C132" s="200" t="s">
        <v>188</v>
      </c>
      <c r="D132" s="200" t="s">
        <v>116</v>
      </c>
      <c r="E132" s="201" t="s">
        <v>189</v>
      </c>
      <c r="F132" s="202" t="s">
        <v>190</v>
      </c>
      <c r="G132" s="203" t="s">
        <v>178</v>
      </c>
      <c r="H132" s="204">
        <v>69.748</v>
      </c>
      <c r="I132" s="205"/>
      <c r="J132" s="206">
        <f>ROUND(I132*H132,2)</f>
        <v>0</v>
      </c>
      <c r="K132" s="202" t="s">
        <v>120</v>
      </c>
      <c r="L132" s="47"/>
      <c r="M132" s="207" t="s">
        <v>19</v>
      </c>
      <c r="N132" s="208" t="s">
        <v>43</v>
      </c>
      <c r="O132" s="87"/>
      <c r="P132" s="209">
        <f>O132*H132</f>
        <v>0</v>
      </c>
      <c r="Q132" s="209">
        <v>0</v>
      </c>
      <c r="R132" s="209">
        <f>Q132*H132</f>
        <v>0</v>
      </c>
      <c r="S132" s="209">
        <v>0</v>
      </c>
      <c r="T132" s="210">
        <f>S132*H132</f>
        <v>0</v>
      </c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R132" s="211" t="s">
        <v>121</v>
      </c>
      <c r="AT132" s="211" t="s">
        <v>116</v>
      </c>
      <c r="AU132" s="211" t="s">
        <v>79</v>
      </c>
      <c r="AY132" s="20" t="s">
        <v>114</v>
      </c>
      <c r="BE132" s="212">
        <f>IF(N132="základní",J132,0)</f>
        <v>0</v>
      </c>
      <c r="BF132" s="212">
        <f>IF(N132="snížená",J132,0)</f>
        <v>0</v>
      </c>
      <c r="BG132" s="212">
        <f>IF(N132="zákl. přenesená",J132,0)</f>
        <v>0</v>
      </c>
      <c r="BH132" s="212">
        <f>IF(N132="sníž. přenesená",J132,0)</f>
        <v>0</v>
      </c>
      <c r="BI132" s="212">
        <f>IF(N132="nulová",J132,0)</f>
        <v>0</v>
      </c>
      <c r="BJ132" s="20" t="s">
        <v>77</v>
      </c>
      <c r="BK132" s="212">
        <f>ROUND(I132*H132,2)</f>
        <v>0</v>
      </c>
      <c r="BL132" s="20" t="s">
        <v>121</v>
      </c>
      <c r="BM132" s="211" t="s">
        <v>191</v>
      </c>
    </row>
    <row r="133" spans="1:47" s="2" customFormat="1" ht="12">
      <c r="A133" s="41"/>
      <c r="B133" s="42"/>
      <c r="C133" s="43"/>
      <c r="D133" s="213" t="s">
        <v>123</v>
      </c>
      <c r="E133" s="43"/>
      <c r="F133" s="214" t="s">
        <v>192</v>
      </c>
      <c r="G133" s="43"/>
      <c r="H133" s="43"/>
      <c r="I133" s="215"/>
      <c r="J133" s="43"/>
      <c r="K133" s="43"/>
      <c r="L133" s="47"/>
      <c r="M133" s="216"/>
      <c r="N133" s="217"/>
      <c r="O133" s="87"/>
      <c r="P133" s="87"/>
      <c r="Q133" s="87"/>
      <c r="R133" s="87"/>
      <c r="S133" s="87"/>
      <c r="T133" s="88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T133" s="20" t="s">
        <v>123</v>
      </c>
      <c r="AU133" s="20" t="s">
        <v>79</v>
      </c>
    </row>
    <row r="134" spans="1:51" s="13" customFormat="1" ht="12">
      <c r="A134" s="13"/>
      <c r="B134" s="218"/>
      <c r="C134" s="219"/>
      <c r="D134" s="220" t="s">
        <v>125</v>
      </c>
      <c r="E134" s="221" t="s">
        <v>19</v>
      </c>
      <c r="F134" s="222" t="s">
        <v>193</v>
      </c>
      <c r="G134" s="219"/>
      <c r="H134" s="221" t="s">
        <v>19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125</v>
      </c>
      <c r="AU134" s="228" t="s">
        <v>79</v>
      </c>
      <c r="AV134" s="13" t="s">
        <v>77</v>
      </c>
      <c r="AW134" s="13" t="s">
        <v>33</v>
      </c>
      <c r="AX134" s="13" t="s">
        <v>72</v>
      </c>
      <c r="AY134" s="228" t="s">
        <v>114</v>
      </c>
    </row>
    <row r="135" spans="1:51" s="14" customFormat="1" ht="12">
      <c r="A135" s="14"/>
      <c r="B135" s="229"/>
      <c r="C135" s="230"/>
      <c r="D135" s="220" t="s">
        <v>125</v>
      </c>
      <c r="E135" s="231" t="s">
        <v>19</v>
      </c>
      <c r="F135" s="232" t="s">
        <v>194</v>
      </c>
      <c r="G135" s="230"/>
      <c r="H135" s="233">
        <v>2.6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125</v>
      </c>
      <c r="AU135" s="239" t="s">
        <v>79</v>
      </c>
      <c r="AV135" s="14" t="s">
        <v>79</v>
      </c>
      <c r="AW135" s="14" t="s">
        <v>33</v>
      </c>
      <c r="AX135" s="14" t="s">
        <v>72</v>
      </c>
      <c r="AY135" s="239" t="s">
        <v>114</v>
      </c>
    </row>
    <row r="136" spans="1:51" s="13" customFormat="1" ht="12">
      <c r="A136" s="13"/>
      <c r="B136" s="218"/>
      <c r="C136" s="219"/>
      <c r="D136" s="220" t="s">
        <v>125</v>
      </c>
      <c r="E136" s="221" t="s">
        <v>19</v>
      </c>
      <c r="F136" s="222" t="s">
        <v>195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125</v>
      </c>
      <c r="AU136" s="228" t="s">
        <v>79</v>
      </c>
      <c r="AV136" s="13" t="s">
        <v>77</v>
      </c>
      <c r="AW136" s="13" t="s">
        <v>33</v>
      </c>
      <c r="AX136" s="13" t="s">
        <v>72</v>
      </c>
      <c r="AY136" s="228" t="s">
        <v>114</v>
      </c>
    </row>
    <row r="137" spans="1:51" s="14" customFormat="1" ht="12">
      <c r="A137" s="14"/>
      <c r="B137" s="229"/>
      <c r="C137" s="230"/>
      <c r="D137" s="220" t="s">
        <v>125</v>
      </c>
      <c r="E137" s="231" t="s">
        <v>19</v>
      </c>
      <c r="F137" s="232" t="s">
        <v>196</v>
      </c>
      <c r="G137" s="230"/>
      <c r="H137" s="233">
        <v>63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125</v>
      </c>
      <c r="AU137" s="239" t="s">
        <v>79</v>
      </c>
      <c r="AV137" s="14" t="s">
        <v>79</v>
      </c>
      <c r="AW137" s="14" t="s">
        <v>33</v>
      </c>
      <c r="AX137" s="14" t="s">
        <v>72</v>
      </c>
      <c r="AY137" s="239" t="s">
        <v>114</v>
      </c>
    </row>
    <row r="138" spans="1:51" s="13" customFormat="1" ht="12">
      <c r="A138" s="13"/>
      <c r="B138" s="218"/>
      <c r="C138" s="219"/>
      <c r="D138" s="220" t="s">
        <v>125</v>
      </c>
      <c r="E138" s="221" t="s">
        <v>19</v>
      </c>
      <c r="F138" s="222" t="s">
        <v>197</v>
      </c>
      <c r="G138" s="219"/>
      <c r="H138" s="221" t="s">
        <v>19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28" t="s">
        <v>125</v>
      </c>
      <c r="AU138" s="228" t="s">
        <v>79</v>
      </c>
      <c r="AV138" s="13" t="s">
        <v>77</v>
      </c>
      <c r="AW138" s="13" t="s">
        <v>33</v>
      </c>
      <c r="AX138" s="13" t="s">
        <v>72</v>
      </c>
      <c r="AY138" s="228" t="s">
        <v>114</v>
      </c>
    </row>
    <row r="139" spans="1:51" s="14" customFormat="1" ht="12">
      <c r="A139" s="14"/>
      <c r="B139" s="229"/>
      <c r="C139" s="230"/>
      <c r="D139" s="220" t="s">
        <v>125</v>
      </c>
      <c r="E139" s="231" t="s">
        <v>19</v>
      </c>
      <c r="F139" s="232" t="s">
        <v>198</v>
      </c>
      <c r="G139" s="230"/>
      <c r="H139" s="233">
        <v>2.4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39" t="s">
        <v>125</v>
      </c>
      <c r="AU139" s="239" t="s">
        <v>79</v>
      </c>
      <c r="AV139" s="14" t="s">
        <v>79</v>
      </c>
      <c r="AW139" s="14" t="s">
        <v>33</v>
      </c>
      <c r="AX139" s="14" t="s">
        <v>72</v>
      </c>
      <c r="AY139" s="239" t="s">
        <v>114</v>
      </c>
    </row>
    <row r="140" spans="1:51" s="13" customFormat="1" ht="12">
      <c r="A140" s="13"/>
      <c r="B140" s="218"/>
      <c r="C140" s="219"/>
      <c r="D140" s="220" t="s">
        <v>125</v>
      </c>
      <c r="E140" s="221" t="s">
        <v>19</v>
      </c>
      <c r="F140" s="222" t="s">
        <v>199</v>
      </c>
      <c r="G140" s="219"/>
      <c r="H140" s="221" t="s">
        <v>19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125</v>
      </c>
      <c r="AU140" s="228" t="s">
        <v>79</v>
      </c>
      <c r="AV140" s="13" t="s">
        <v>77</v>
      </c>
      <c r="AW140" s="13" t="s">
        <v>33</v>
      </c>
      <c r="AX140" s="13" t="s">
        <v>72</v>
      </c>
      <c r="AY140" s="228" t="s">
        <v>114</v>
      </c>
    </row>
    <row r="141" spans="1:51" s="14" customFormat="1" ht="12">
      <c r="A141" s="14"/>
      <c r="B141" s="229"/>
      <c r="C141" s="230"/>
      <c r="D141" s="220" t="s">
        <v>125</v>
      </c>
      <c r="E141" s="231" t="s">
        <v>19</v>
      </c>
      <c r="F141" s="232" t="s">
        <v>200</v>
      </c>
      <c r="G141" s="230"/>
      <c r="H141" s="233">
        <v>1.2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125</v>
      </c>
      <c r="AU141" s="239" t="s">
        <v>79</v>
      </c>
      <c r="AV141" s="14" t="s">
        <v>79</v>
      </c>
      <c r="AW141" s="14" t="s">
        <v>33</v>
      </c>
      <c r="AX141" s="14" t="s">
        <v>72</v>
      </c>
      <c r="AY141" s="239" t="s">
        <v>114</v>
      </c>
    </row>
    <row r="142" spans="1:51" s="13" customFormat="1" ht="12">
      <c r="A142" s="13"/>
      <c r="B142" s="218"/>
      <c r="C142" s="219"/>
      <c r="D142" s="220" t="s">
        <v>125</v>
      </c>
      <c r="E142" s="221" t="s">
        <v>19</v>
      </c>
      <c r="F142" s="222" t="s">
        <v>201</v>
      </c>
      <c r="G142" s="219"/>
      <c r="H142" s="221" t="s">
        <v>19</v>
      </c>
      <c r="I142" s="223"/>
      <c r="J142" s="219"/>
      <c r="K142" s="219"/>
      <c r="L142" s="224"/>
      <c r="M142" s="225"/>
      <c r="N142" s="226"/>
      <c r="O142" s="226"/>
      <c r="P142" s="226"/>
      <c r="Q142" s="226"/>
      <c r="R142" s="226"/>
      <c r="S142" s="226"/>
      <c r="T142" s="22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28" t="s">
        <v>125</v>
      </c>
      <c r="AU142" s="228" t="s">
        <v>79</v>
      </c>
      <c r="AV142" s="13" t="s">
        <v>77</v>
      </c>
      <c r="AW142" s="13" t="s">
        <v>33</v>
      </c>
      <c r="AX142" s="13" t="s">
        <v>72</v>
      </c>
      <c r="AY142" s="228" t="s">
        <v>114</v>
      </c>
    </row>
    <row r="143" spans="1:51" s="14" customFormat="1" ht="12">
      <c r="A143" s="14"/>
      <c r="B143" s="229"/>
      <c r="C143" s="230"/>
      <c r="D143" s="220" t="s">
        <v>125</v>
      </c>
      <c r="E143" s="231" t="s">
        <v>19</v>
      </c>
      <c r="F143" s="232" t="s">
        <v>202</v>
      </c>
      <c r="G143" s="230"/>
      <c r="H143" s="233">
        <v>0.24</v>
      </c>
      <c r="I143" s="234"/>
      <c r="J143" s="230"/>
      <c r="K143" s="230"/>
      <c r="L143" s="235"/>
      <c r="M143" s="236"/>
      <c r="N143" s="237"/>
      <c r="O143" s="237"/>
      <c r="P143" s="237"/>
      <c r="Q143" s="237"/>
      <c r="R143" s="237"/>
      <c r="S143" s="237"/>
      <c r="T143" s="238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39" t="s">
        <v>125</v>
      </c>
      <c r="AU143" s="239" t="s">
        <v>79</v>
      </c>
      <c r="AV143" s="14" t="s">
        <v>79</v>
      </c>
      <c r="AW143" s="14" t="s">
        <v>33</v>
      </c>
      <c r="AX143" s="14" t="s">
        <v>72</v>
      </c>
      <c r="AY143" s="239" t="s">
        <v>114</v>
      </c>
    </row>
    <row r="144" spans="1:51" s="13" customFormat="1" ht="12">
      <c r="A144" s="13"/>
      <c r="B144" s="218"/>
      <c r="C144" s="219"/>
      <c r="D144" s="220" t="s">
        <v>125</v>
      </c>
      <c r="E144" s="221" t="s">
        <v>19</v>
      </c>
      <c r="F144" s="222" t="s">
        <v>203</v>
      </c>
      <c r="G144" s="219"/>
      <c r="H144" s="221" t="s">
        <v>19</v>
      </c>
      <c r="I144" s="223"/>
      <c r="J144" s="219"/>
      <c r="K144" s="219"/>
      <c r="L144" s="224"/>
      <c r="M144" s="225"/>
      <c r="N144" s="226"/>
      <c r="O144" s="226"/>
      <c r="P144" s="226"/>
      <c r="Q144" s="226"/>
      <c r="R144" s="226"/>
      <c r="S144" s="226"/>
      <c r="T144" s="227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8" t="s">
        <v>125</v>
      </c>
      <c r="AU144" s="228" t="s">
        <v>79</v>
      </c>
      <c r="AV144" s="13" t="s">
        <v>77</v>
      </c>
      <c r="AW144" s="13" t="s">
        <v>33</v>
      </c>
      <c r="AX144" s="13" t="s">
        <v>72</v>
      </c>
      <c r="AY144" s="228" t="s">
        <v>114</v>
      </c>
    </row>
    <row r="145" spans="1:51" s="14" customFormat="1" ht="12">
      <c r="A145" s="14"/>
      <c r="B145" s="229"/>
      <c r="C145" s="230"/>
      <c r="D145" s="220" t="s">
        <v>125</v>
      </c>
      <c r="E145" s="231" t="s">
        <v>19</v>
      </c>
      <c r="F145" s="232" t="s">
        <v>204</v>
      </c>
      <c r="G145" s="230"/>
      <c r="H145" s="233">
        <v>0.308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39" t="s">
        <v>125</v>
      </c>
      <c r="AU145" s="239" t="s">
        <v>79</v>
      </c>
      <c r="AV145" s="14" t="s">
        <v>79</v>
      </c>
      <c r="AW145" s="14" t="s">
        <v>33</v>
      </c>
      <c r="AX145" s="14" t="s">
        <v>72</v>
      </c>
      <c r="AY145" s="239" t="s">
        <v>114</v>
      </c>
    </row>
    <row r="146" spans="1:51" s="15" customFormat="1" ht="12">
      <c r="A146" s="15"/>
      <c r="B146" s="240"/>
      <c r="C146" s="241"/>
      <c r="D146" s="220" t="s">
        <v>125</v>
      </c>
      <c r="E146" s="242" t="s">
        <v>19</v>
      </c>
      <c r="F146" s="243" t="s">
        <v>187</v>
      </c>
      <c r="G146" s="241"/>
      <c r="H146" s="244">
        <v>69.748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50" t="s">
        <v>125</v>
      </c>
      <c r="AU146" s="250" t="s">
        <v>79</v>
      </c>
      <c r="AV146" s="15" t="s">
        <v>121</v>
      </c>
      <c r="AW146" s="15" t="s">
        <v>33</v>
      </c>
      <c r="AX146" s="15" t="s">
        <v>77</v>
      </c>
      <c r="AY146" s="250" t="s">
        <v>114</v>
      </c>
    </row>
    <row r="147" spans="1:65" s="2" customFormat="1" ht="33" customHeight="1">
      <c r="A147" s="41"/>
      <c r="B147" s="42"/>
      <c r="C147" s="200" t="s">
        <v>205</v>
      </c>
      <c r="D147" s="200" t="s">
        <v>116</v>
      </c>
      <c r="E147" s="201" t="s">
        <v>206</v>
      </c>
      <c r="F147" s="202" t="s">
        <v>207</v>
      </c>
      <c r="G147" s="203" t="s">
        <v>178</v>
      </c>
      <c r="H147" s="204">
        <v>27.18</v>
      </c>
      <c r="I147" s="205"/>
      <c r="J147" s="206">
        <f>ROUND(I147*H147,2)</f>
        <v>0</v>
      </c>
      <c r="K147" s="202" t="s">
        <v>120</v>
      </c>
      <c r="L147" s="47"/>
      <c r="M147" s="207" t="s">
        <v>19</v>
      </c>
      <c r="N147" s="208" t="s">
        <v>43</v>
      </c>
      <c r="O147" s="87"/>
      <c r="P147" s="209">
        <f>O147*H147</f>
        <v>0</v>
      </c>
      <c r="Q147" s="209">
        <v>0</v>
      </c>
      <c r="R147" s="209">
        <f>Q147*H147</f>
        <v>0</v>
      </c>
      <c r="S147" s="209">
        <v>0</v>
      </c>
      <c r="T147" s="210">
        <f>S147*H147</f>
        <v>0</v>
      </c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R147" s="211" t="s">
        <v>121</v>
      </c>
      <c r="AT147" s="211" t="s">
        <v>116</v>
      </c>
      <c r="AU147" s="211" t="s">
        <v>79</v>
      </c>
      <c r="AY147" s="20" t="s">
        <v>114</v>
      </c>
      <c r="BE147" s="212">
        <f>IF(N147="základní",J147,0)</f>
        <v>0</v>
      </c>
      <c r="BF147" s="212">
        <f>IF(N147="snížená",J147,0)</f>
        <v>0</v>
      </c>
      <c r="BG147" s="212">
        <f>IF(N147="zákl. přenesená",J147,0)</f>
        <v>0</v>
      </c>
      <c r="BH147" s="212">
        <f>IF(N147="sníž. přenesená",J147,0)</f>
        <v>0</v>
      </c>
      <c r="BI147" s="212">
        <f>IF(N147="nulová",J147,0)</f>
        <v>0</v>
      </c>
      <c r="BJ147" s="20" t="s">
        <v>77</v>
      </c>
      <c r="BK147" s="212">
        <f>ROUND(I147*H147,2)</f>
        <v>0</v>
      </c>
      <c r="BL147" s="20" t="s">
        <v>121</v>
      </c>
      <c r="BM147" s="211" t="s">
        <v>208</v>
      </c>
    </row>
    <row r="148" spans="1:47" s="2" customFormat="1" ht="12">
      <c r="A148" s="41"/>
      <c r="B148" s="42"/>
      <c r="C148" s="43"/>
      <c r="D148" s="213" t="s">
        <v>123</v>
      </c>
      <c r="E148" s="43"/>
      <c r="F148" s="214" t="s">
        <v>209</v>
      </c>
      <c r="G148" s="43"/>
      <c r="H148" s="43"/>
      <c r="I148" s="215"/>
      <c r="J148" s="43"/>
      <c r="K148" s="43"/>
      <c r="L148" s="47"/>
      <c r="M148" s="216"/>
      <c r="N148" s="217"/>
      <c r="O148" s="87"/>
      <c r="P148" s="87"/>
      <c r="Q148" s="87"/>
      <c r="R148" s="87"/>
      <c r="S148" s="87"/>
      <c r="T148" s="88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T148" s="20" t="s">
        <v>123</v>
      </c>
      <c r="AU148" s="20" t="s">
        <v>79</v>
      </c>
    </row>
    <row r="149" spans="1:51" s="13" customFormat="1" ht="12">
      <c r="A149" s="13"/>
      <c r="B149" s="218"/>
      <c r="C149" s="219"/>
      <c r="D149" s="220" t="s">
        <v>125</v>
      </c>
      <c r="E149" s="221" t="s">
        <v>19</v>
      </c>
      <c r="F149" s="222" t="s">
        <v>210</v>
      </c>
      <c r="G149" s="219"/>
      <c r="H149" s="221" t="s">
        <v>19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28" t="s">
        <v>125</v>
      </c>
      <c r="AU149" s="228" t="s">
        <v>79</v>
      </c>
      <c r="AV149" s="13" t="s">
        <v>77</v>
      </c>
      <c r="AW149" s="13" t="s">
        <v>33</v>
      </c>
      <c r="AX149" s="13" t="s">
        <v>72</v>
      </c>
      <c r="AY149" s="228" t="s">
        <v>114</v>
      </c>
    </row>
    <row r="150" spans="1:51" s="14" customFormat="1" ht="12">
      <c r="A150" s="14"/>
      <c r="B150" s="229"/>
      <c r="C150" s="230"/>
      <c r="D150" s="220" t="s">
        <v>125</v>
      </c>
      <c r="E150" s="231" t="s">
        <v>19</v>
      </c>
      <c r="F150" s="232" t="s">
        <v>211</v>
      </c>
      <c r="G150" s="230"/>
      <c r="H150" s="233">
        <v>1.5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39" t="s">
        <v>125</v>
      </c>
      <c r="AU150" s="239" t="s">
        <v>79</v>
      </c>
      <c r="AV150" s="14" t="s">
        <v>79</v>
      </c>
      <c r="AW150" s="14" t="s">
        <v>33</v>
      </c>
      <c r="AX150" s="14" t="s">
        <v>72</v>
      </c>
      <c r="AY150" s="239" t="s">
        <v>114</v>
      </c>
    </row>
    <row r="151" spans="1:51" s="13" customFormat="1" ht="12">
      <c r="A151" s="13"/>
      <c r="B151" s="218"/>
      <c r="C151" s="219"/>
      <c r="D151" s="220" t="s">
        <v>125</v>
      </c>
      <c r="E151" s="221" t="s">
        <v>19</v>
      </c>
      <c r="F151" s="222" t="s">
        <v>212</v>
      </c>
      <c r="G151" s="219"/>
      <c r="H151" s="221" t="s">
        <v>19</v>
      </c>
      <c r="I151" s="223"/>
      <c r="J151" s="219"/>
      <c r="K151" s="219"/>
      <c r="L151" s="224"/>
      <c r="M151" s="225"/>
      <c r="N151" s="226"/>
      <c r="O151" s="226"/>
      <c r="P151" s="226"/>
      <c r="Q151" s="226"/>
      <c r="R151" s="226"/>
      <c r="S151" s="226"/>
      <c r="T151" s="227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28" t="s">
        <v>125</v>
      </c>
      <c r="AU151" s="228" t="s">
        <v>79</v>
      </c>
      <c r="AV151" s="13" t="s">
        <v>77</v>
      </c>
      <c r="AW151" s="13" t="s">
        <v>33</v>
      </c>
      <c r="AX151" s="13" t="s">
        <v>72</v>
      </c>
      <c r="AY151" s="228" t="s">
        <v>114</v>
      </c>
    </row>
    <row r="152" spans="1:51" s="14" customFormat="1" ht="12">
      <c r="A152" s="14"/>
      <c r="B152" s="229"/>
      <c r="C152" s="230"/>
      <c r="D152" s="220" t="s">
        <v>125</v>
      </c>
      <c r="E152" s="231" t="s">
        <v>19</v>
      </c>
      <c r="F152" s="232" t="s">
        <v>213</v>
      </c>
      <c r="G152" s="230"/>
      <c r="H152" s="233">
        <v>25.68</v>
      </c>
      <c r="I152" s="234"/>
      <c r="J152" s="230"/>
      <c r="K152" s="230"/>
      <c r="L152" s="235"/>
      <c r="M152" s="236"/>
      <c r="N152" s="237"/>
      <c r="O152" s="237"/>
      <c r="P152" s="237"/>
      <c r="Q152" s="237"/>
      <c r="R152" s="237"/>
      <c r="S152" s="237"/>
      <c r="T152" s="238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39" t="s">
        <v>125</v>
      </c>
      <c r="AU152" s="239" t="s">
        <v>79</v>
      </c>
      <c r="AV152" s="14" t="s">
        <v>79</v>
      </c>
      <c r="AW152" s="14" t="s">
        <v>33</v>
      </c>
      <c r="AX152" s="14" t="s">
        <v>72</v>
      </c>
      <c r="AY152" s="239" t="s">
        <v>114</v>
      </c>
    </row>
    <row r="153" spans="1:51" s="15" customFormat="1" ht="12">
      <c r="A153" s="15"/>
      <c r="B153" s="240"/>
      <c r="C153" s="241"/>
      <c r="D153" s="220" t="s">
        <v>125</v>
      </c>
      <c r="E153" s="242" t="s">
        <v>19</v>
      </c>
      <c r="F153" s="243" t="s">
        <v>187</v>
      </c>
      <c r="G153" s="241"/>
      <c r="H153" s="244">
        <v>27.18</v>
      </c>
      <c r="I153" s="245"/>
      <c r="J153" s="241"/>
      <c r="K153" s="241"/>
      <c r="L153" s="246"/>
      <c r="M153" s="247"/>
      <c r="N153" s="248"/>
      <c r="O153" s="248"/>
      <c r="P153" s="248"/>
      <c r="Q153" s="248"/>
      <c r="R153" s="248"/>
      <c r="S153" s="248"/>
      <c r="T153" s="249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0" t="s">
        <v>125</v>
      </c>
      <c r="AU153" s="250" t="s">
        <v>79</v>
      </c>
      <c r="AV153" s="15" t="s">
        <v>121</v>
      </c>
      <c r="AW153" s="15" t="s">
        <v>33</v>
      </c>
      <c r="AX153" s="15" t="s">
        <v>77</v>
      </c>
      <c r="AY153" s="250" t="s">
        <v>114</v>
      </c>
    </row>
    <row r="154" spans="1:65" s="2" customFormat="1" ht="62.7" customHeight="1">
      <c r="A154" s="41"/>
      <c r="B154" s="42"/>
      <c r="C154" s="200" t="s">
        <v>214</v>
      </c>
      <c r="D154" s="200" t="s">
        <v>116</v>
      </c>
      <c r="E154" s="201" t="s">
        <v>215</v>
      </c>
      <c r="F154" s="202" t="s">
        <v>216</v>
      </c>
      <c r="G154" s="203" t="s">
        <v>178</v>
      </c>
      <c r="H154" s="204">
        <v>455.272</v>
      </c>
      <c r="I154" s="205"/>
      <c r="J154" s="206">
        <f>ROUND(I154*H154,2)</f>
        <v>0</v>
      </c>
      <c r="K154" s="202" t="s">
        <v>120</v>
      </c>
      <c r="L154" s="47"/>
      <c r="M154" s="207" t="s">
        <v>19</v>
      </c>
      <c r="N154" s="208" t="s">
        <v>43</v>
      </c>
      <c r="O154" s="87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R154" s="211" t="s">
        <v>121</v>
      </c>
      <c r="AT154" s="211" t="s">
        <v>116</v>
      </c>
      <c r="AU154" s="211" t="s">
        <v>79</v>
      </c>
      <c r="AY154" s="20" t="s">
        <v>114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20" t="s">
        <v>77</v>
      </c>
      <c r="BK154" s="212">
        <f>ROUND(I154*H154,2)</f>
        <v>0</v>
      </c>
      <c r="BL154" s="20" t="s">
        <v>121</v>
      </c>
      <c r="BM154" s="211" t="s">
        <v>217</v>
      </c>
    </row>
    <row r="155" spans="1:47" s="2" customFormat="1" ht="12">
      <c r="A155" s="41"/>
      <c r="B155" s="42"/>
      <c r="C155" s="43"/>
      <c r="D155" s="213" t="s">
        <v>123</v>
      </c>
      <c r="E155" s="43"/>
      <c r="F155" s="214" t="s">
        <v>218</v>
      </c>
      <c r="G155" s="43"/>
      <c r="H155" s="43"/>
      <c r="I155" s="215"/>
      <c r="J155" s="43"/>
      <c r="K155" s="43"/>
      <c r="L155" s="47"/>
      <c r="M155" s="216"/>
      <c r="N155" s="217"/>
      <c r="O155" s="87"/>
      <c r="P155" s="87"/>
      <c r="Q155" s="87"/>
      <c r="R155" s="87"/>
      <c r="S155" s="87"/>
      <c r="T155" s="88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T155" s="20" t="s">
        <v>123</v>
      </c>
      <c r="AU155" s="20" t="s">
        <v>79</v>
      </c>
    </row>
    <row r="156" spans="1:51" s="13" customFormat="1" ht="12">
      <c r="A156" s="13"/>
      <c r="B156" s="218"/>
      <c r="C156" s="219"/>
      <c r="D156" s="220" t="s">
        <v>125</v>
      </c>
      <c r="E156" s="221" t="s">
        <v>19</v>
      </c>
      <c r="F156" s="222" t="s">
        <v>219</v>
      </c>
      <c r="G156" s="219"/>
      <c r="H156" s="221" t="s">
        <v>19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28" t="s">
        <v>125</v>
      </c>
      <c r="AU156" s="228" t="s">
        <v>79</v>
      </c>
      <c r="AV156" s="13" t="s">
        <v>77</v>
      </c>
      <c r="AW156" s="13" t="s">
        <v>33</v>
      </c>
      <c r="AX156" s="13" t="s">
        <v>72</v>
      </c>
      <c r="AY156" s="228" t="s">
        <v>114</v>
      </c>
    </row>
    <row r="157" spans="1:51" s="13" customFormat="1" ht="12">
      <c r="A157" s="13"/>
      <c r="B157" s="218"/>
      <c r="C157" s="219"/>
      <c r="D157" s="220" t="s">
        <v>125</v>
      </c>
      <c r="E157" s="221" t="s">
        <v>19</v>
      </c>
      <c r="F157" s="222" t="s">
        <v>220</v>
      </c>
      <c r="G157" s="219"/>
      <c r="H157" s="221" t="s">
        <v>19</v>
      </c>
      <c r="I157" s="223"/>
      <c r="J157" s="219"/>
      <c r="K157" s="219"/>
      <c r="L157" s="224"/>
      <c r="M157" s="225"/>
      <c r="N157" s="226"/>
      <c r="O157" s="226"/>
      <c r="P157" s="226"/>
      <c r="Q157" s="226"/>
      <c r="R157" s="226"/>
      <c r="S157" s="226"/>
      <c r="T157" s="227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28" t="s">
        <v>125</v>
      </c>
      <c r="AU157" s="228" t="s">
        <v>79</v>
      </c>
      <c r="AV157" s="13" t="s">
        <v>77</v>
      </c>
      <c r="AW157" s="13" t="s">
        <v>33</v>
      </c>
      <c r="AX157" s="13" t="s">
        <v>72</v>
      </c>
      <c r="AY157" s="228" t="s">
        <v>114</v>
      </c>
    </row>
    <row r="158" spans="1:51" s="14" customFormat="1" ht="12">
      <c r="A158" s="14"/>
      <c r="B158" s="229"/>
      <c r="C158" s="230"/>
      <c r="D158" s="220" t="s">
        <v>125</v>
      </c>
      <c r="E158" s="231" t="s">
        <v>19</v>
      </c>
      <c r="F158" s="232" t="s">
        <v>221</v>
      </c>
      <c r="G158" s="230"/>
      <c r="H158" s="233">
        <v>455.272</v>
      </c>
      <c r="I158" s="234"/>
      <c r="J158" s="230"/>
      <c r="K158" s="230"/>
      <c r="L158" s="235"/>
      <c r="M158" s="236"/>
      <c r="N158" s="237"/>
      <c r="O158" s="237"/>
      <c r="P158" s="237"/>
      <c r="Q158" s="237"/>
      <c r="R158" s="237"/>
      <c r="S158" s="237"/>
      <c r="T158" s="238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39" t="s">
        <v>125</v>
      </c>
      <c r="AU158" s="239" t="s">
        <v>79</v>
      </c>
      <c r="AV158" s="14" t="s">
        <v>79</v>
      </c>
      <c r="AW158" s="14" t="s">
        <v>33</v>
      </c>
      <c r="AX158" s="14" t="s">
        <v>77</v>
      </c>
      <c r="AY158" s="239" t="s">
        <v>114</v>
      </c>
    </row>
    <row r="159" spans="1:65" s="2" customFormat="1" ht="49.05" customHeight="1">
      <c r="A159" s="41"/>
      <c r="B159" s="42"/>
      <c r="C159" s="200" t="s">
        <v>222</v>
      </c>
      <c r="D159" s="200" t="s">
        <v>116</v>
      </c>
      <c r="E159" s="201" t="s">
        <v>223</v>
      </c>
      <c r="F159" s="202" t="s">
        <v>224</v>
      </c>
      <c r="G159" s="203" t="s">
        <v>141</v>
      </c>
      <c r="H159" s="204">
        <v>2</v>
      </c>
      <c r="I159" s="205"/>
      <c r="J159" s="206">
        <f>ROUND(I159*H159,2)</f>
        <v>0</v>
      </c>
      <c r="K159" s="202" t="s">
        <v>120</v>
      </c>
      <c r="L159" s="47"/>
      <c r="M159" s="207" t="s">
        <v>19</v>
      </c>
      <c r="N159" s="208" t="s">
        <v>43</v>
      </c>
      <c r="O159" s="87"/>
      <c r="P159" s="209">
        <f>O159*H159</f>
        <v>0</v>
      </c>
      <c r="Q159" s="209">
        <v>0</v>
      </c>
      <c r="R159" s="209">
        <f>Q159*H159</f>
        <v>0</v>
      </c>
      <c r="S159" s="209">
        <v>0</v>
      </c>
      <c r="T159" s="210">
        <f>S159*H159</f>
        <v>0</v>
      </c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R159" s="211" t="s">
        <v>121</v>
      </c>
      <c r="AT159" s="211" t="s">
        <v>116</v>
      </c>
      <c r="AU159" s="211" t="s">
        <v>79</v>
      </c>
      <c r="AY159" s="20" t="s">
        <v>114</v>
      </c>
      <c r="BE159" s="212">
        <f>IF(N159="základní",J159,0)</f>
        <v>0</v>
      </c>
      <c r="BF159" s="212">
        <f>IF(N159="snížená",J159,0)</f>
        <v>0</v>
      </c>
      <c r="BG159" s="212">
        <f>IF(N159="zákl. přenesená",J159,0)</f>
        <v>0</v>
      </c>
      <c r="BH159" s="212">
        <f>IF(N159="sníž. přenesená",J159,0)</f>
        <v>0</v>
      </c>
      <c r="BI159" s="212">
        <f>IF(N159="nulová",J159,0)</f>
        <v>0</v>
      </c>
      <c r="BJ159" s="20" t="s">
        <v>77</v>
      </c>
      <c r="BK159" s="212">
        <f>ROUND(I159*H159,2)</f>
        <v>0</v>
      </c>
      <c r="BL159" s="20" t="s">
        <v>121</v>
      </c>
      <c r="BM159" s="211" t="s">
        <v>225</v>
      </c>
    </row>
    <row r="160" spans="1:47" s="2" customFormat="1" ht="12">
      <c r="A160" s="41"/>
      <c r="B160" s="42"/>
      <c r="C160" s="43"/>
      <c r="D160" s="213" t="s">
        <v>123</v>
      </c>
      <c r="E160" s="43"/>
      <c r="F160" s="214" t="s">
        <v>226</v>
      </c>
      <c r="G160" s="43"/>
      <c r="H160" s="43"/>
      <c r="I160" s="215"/>
      <c r="J160" s="43"/>
      <c r="K160" s="43"/>
      <c r="L160" s="47"/>
      <c r="M160" s="216"/>
      <c r="N160" s="217"/>
      <c r="O160" s="87"/>
      <c r="P160" s="87"/>
      <c r="Q160" s="87"/>
      <c r="R160" s="87"/>
      <c r="S160" s="87"/>
      <c r="T160" s="88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T160" s="20" t="s">
        <v>123</v>
      </c>
      <c r="AU160" s="20" t="s">
        <v>79</v>
      </c>
    </row>
    <row r="161" spans="1:51" s="13" customFormat="1" ht="12">
      <c r="A161" s="13"/>
      <c r="B161" s="218"/>
      <c r="C161" s="219"/>
      <c r="D161" s="220" t="s">
        <v>125</v>
      </c>
      <c r="E161" s="221" t="s">
        <v>19</v>
      </c>
      <c r="F161" s="222" t="s">
        <v>227</v>
      </c>
      <c r="G161" s="219"/>
      <c r="H161" s="221" t="s">
        <v>19</v>
      </c>
      <c r="I161" s="223"/>
      <c r="J161" s="219"/>
      <c r="K161" s="219"/>
      <c r="L161" s="224"/>
      <c r="M161" s="225"/>
      <c r="N161" s="226"/>
      <c r="O161" s="226"/>
      <c r="P161" s="226"/>
      <c r="Q161" s="226"/>
      <c r="R161" s="226"/>
      <c r="S161" s="226"/>
      <c r="T161" s="22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8" t="s">
        <v>125</v>
      </c>
      <c r="AU161" s="228" t="s">
        <v>79</v>
      </c>
      <c r="AV161" s="13" t="s">
        <v>77</v>
      </c>
      <c r="AW161" s="13" t="s">
        <v>33</v>
      </c>
      <c r="AX161" s="13" t="s">
        <v>72</v>
      </c>
      <c r="AY161" s="228" t="s">
        <v>114</v>
      </c>
    </row>
    <row r="162" spans="1:51" s="14" customFormat="1" ht="12">
      <c r="A162" s="14"/>
      <c r="B162" s="229"/>
      <c r="C162" s="230"/>
      <c r="D162" s="220" t="s">
        <v>125</v>
      </c>
      <c r="E162" s="231" t="s">
        <v>19</v>
      </c>
      <c r="F162" s="232" t="s">
        <v>145</v>
      </c>
      <c r="G162" s="230"/>
      <c r="H162" s="233">
        <v>2</v>
      </c>
      <c r="I162" s="234"/>
      <c r="J162" s="230"/>
      <c r="K162" s="230"/>
      <c r="L162" s="235"/>
      <c r="M162" s="236"/>
      <c r="N162" s="237"/>
      <c r="O162" s="237"/>
      <c r="P162" s="237"/>
      <c r="Q162" s="237"/>
      <c r="R162" s="237"/>
      <c r="S162" s="237"/>
      <c r="T162" s="238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39" t="s">
        <v>125</v>
      </c>
      <c r="AU162" s="239" t="s">
        <v>79</v>
      </c>
      <c r="AV162" s="14" t="s">
        <v>79</v>
      </c>
      <c r="AW162" s="14" t="s">
        <v>33</v>
      </c>
      <c r="AX162" s="14" t="s">
        <v>77</v>
      </c>
      <c r="AY162" s="239" t="s">
        <v>114</v>
      </c>
    </row>
    <row r="163" spans="1:65" s="2" customFormat="1" ht="55.5" customHeight="1">
      <c r="A163" s="41"/>
      <c r="B163" s="42"/>
      <c r="C163" s="200" t="s">
        <v>8</v>
      </c>
      <c r="D163" s="200" t="s">
        <v>116</v>
      </c>
      <c r="E163" s="201" t="s">
        <v>228</v>
      </c>
      <c r="F163" s="202" t="s">
        <v>229</v>
      </c>
      <c r="G163" s="203" t="s">
        <v>178</v>
      </c>
      <c r="H163" s="204">
        <v>82.348</v>
      </c>
      <c r="I163" s="205"/>
      <c r="J163" s="206">
        <f>ROUND(I163*H163,2)</f>
        <v>0</v>
      </c>
      <c r="K163" s="202" t="s">
        <v>120</v>
      </c>
      <c r="L163" s="47"/>
      <c r="M163" s="207" t="s">
        <v>19</v>
      </c>
      <c r="N163" s="208" t="s">
        <v>43</v>
      </c>
      <c r="O163" s="87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R163" s="211" t="s">
        <v>121</v>
      </c>
      <c r="AT163" s="211" t="s">
        <v>116</v>
      </c>
      <c r="AU163" s="211" t="s">
        <v>79</v>
      </c>
      <c r="AY163" s="20" t="s">
        <v>114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20" t="s">
        <v>77</v>
      </c>
      <c r="BK163" s="212">
        <f>ROUND(I163*H163,2)</f>
        <v>0</v>
      </c>
      <c r="BL163" s="20" t="s">
        <v>121</v>
      </c>
      <c r="BM163" s="211" t="s">
        <v>230</v>
      </c>
    </row>
    <row r="164" spans="1:47" s="2" customFormat="1" ht="12">
      <c r="A164" s="41"/>
      <c r="B164" s="42"/>
      <c r="C164" s="43"/>
      <c r="D164" s="213" t="s">
        <v>123</v>
      </c>
      <c r="E164" s="43"/>
      <c r="F164" s="214" t="s">
        <v>231</v>
      </c>
      <c r="G164" s="43"/>
      <c r="H164" s="43"/>
      <c r="I164" s="215"/>
      <c r="J164" s="43"/>
      <c r="K164" s="43"/>
      <c r="L164" s="47"/>
      <c r="M164" s="216"/>
      <c r="N164" s="217"/>
      <c r="O164" s="87"/>
      <c r="P164" s="87"/>
      <c r="Q164" s="87"/>
      <c r="R164" s="87"/>
      <c r="S164" s="87"/>
      <c r="T164" s="88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T164" s="20" t="s">
        <v>123</v>
      </c>
      <c r="AU164" s="20" t="s">
        <v>79</v>
      </c>
    </row>
    <row r="165" spans="1:51" s="13" customFormat="1" ht="12">
      <c r="A165" s="13"/>
      <c r="B165" s="218"/>
      <c r="C165" s="219"/>
      <c r="D165" s="220" t="s">
        <v>125</v>
      </c>
      <c r="E165" s="221" t="s">
        <v>19</v>
      </c>
      <c r="F165" s="222" t="s">
        <v>193</v>
      </c>
      <c r="G165" s="219"/>
      <c r="H165" s="221" t="s">
        <v>19</v>
      </c>
      <c r="I165" s="223"/>
      <c r="J165" s="219"/>
      <c r="K165" s="219"/>
      <c r="L165" s="224"/>
      <c r="M165" s="225"/>
      <c r="N165" s="226"/>
      <c r="O165" s="226"/>
      <c r="P165" s="226"/>
      <c r="Q165" s="226"/>
      <c r="R165" s="226"/>
      <c r="S165" s="226"/>
      <c r="T165" s="227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8" t="s">
        <v>125</v>
      </c>
      <c r="AU165" s="228" t="s">
        <v>79</v>
      </c>
      <c r="AV165" s="13" t="s">
        <v>77</v>
      </c>
      <c r="AW165" s="13" t="s">
        <v>33</v>
      </c>
      <c r="AX165" s="13" t="s">
        <v>72</v>
      </c>
      <c r="AY165" s="228" t="s">
        <v>114</v>
      </c>
    </row>
    <row r="166" spans="1:51" s="14" customFormat="1" ht="12">
      <c r="A166" s="14"/>
      <c r="B166" s="229"/>
      <c r="C166" s="230"/>
      <c r="D166" s="220" t="s">
        <v>125</v>
      </c>
      <c r="E166" s="231" t="s">
        <v>19</v>
      </c>
      <c r="F166" s="232" t="s">
        <v>194</v>
      </c>
      <c r="G166" s="230"/>
      <c r="H166" s="233">
        <v>2.6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39" t="s">
        <v>125</v>
      </c>
      <c r="AU166" s="239" t="s">
        <v>79</v>
      </c>
      <c r="AV166" s="14" t="s">
        <v>79</v>
      </c>
      <c r="AW166" s="14" t="s">
        <v>33</v>
      </c>
      <c r="AX166" s="14" t="s">
        <v>72</v>
      </c>
      <c r="AY166" s="239" t="s">
        <v>114</v>
      </c>
    </row>
    <row r="167" spans="1:51" s="13" customFormat="1" ht="12">
      <c r="A167" s="13"/>
      <c r="B167" s="218"/>
      <c r="C167" s="219"/>
      <c r="D167" s="220" t="s">
        <v>125</v>
      </c>
      <c r="E167" s="221" t="s">
        <v>19</v>
      </c>
      <c r="F167" s="222" t="s">
        <v>195</v>
      </c>
      <c r="G167" s="219"/>
      <c r="H167" s="221" t="s">
        <v>19</v>
      </c>
      <c r="I167" s="223"/>
      <c r="J167" s="219"/>
      <c r="K167" s="219"/>
      <c r="L167" s="224"/>
      <c r="M167" s="225"/>
      <c r="N167" s="226"/>
      <c r="O167" s="226"/>
      <c r="P167" s="226"/>
      <c r="Q167" s="226"/>
      <c r="R167" s="226"/>
      <c r="S167" s="226"/>
      <c r="T167" s="227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28" t="s">
        <v>125</v>
      </c>
      <c r="AU167" s="228" t="s">
        <v>79</v>
      </c>
      <c r="AV167" s="13" t="s">
        <v>77</v>
      </c>
      <c r="AW167" s="13" t="s">
        <v>33</v>
      </c>
      <c r="AX167" s="13" t="s">
        <v>72</v>
      </c>
      <c r="AY167" s="228" t="s">
        <v>114</v>
      </c>
    </row>
    <row r="168" spans="1:51" s="14" customFormat="1" ht="12">
      <c r="A168" s="14"/>
      <c r="B168" s="229"/>
      <c r="C168" s="230"/>
      <c r="D168" s="220" t="s">
        <v>125</v>
      </c>
      <c r="E168" s="231" t="s">
        <v>19</v>
      </c>
      <c r="F168" s="232" t="s">
        <v>196</v>
      </c>
      <c r="G168" s="230"/>
      <c r="H168" s="233">
        <v>63</v>
      </c>
      <c r="I168" s="234"/>
      <c r="J168" s="230"/>
      <c r="K168" s="230"/>
      <c r="L168" s="235"/>
      <c r="M168" s="236"/>
      <c r="N168" s="237"/>
      <c r="O168" s="237"/>
      <c r="P168" s="237"/>
      <c r="Q168" s="237"/>
      <c r="R168" s="237"/>
      <c r="S168" s="237"/>
      <c r="T168" s="238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39" t="s">
        <v>125</v>
      </c>
      <c r="AU168" s="239" t="s">
        <v>79</v>
      </c>
      <c r="AV168" s="14" t="s">
        <v>79</v>
      </c>
      <c r="AW168" s="14" t="s">
        <v>33</v>
      </c>
      <c r="AX168" s="14" t="s">
        <v>72</v>
      </c>
      <c r="AY168" s="239" t="s">
        <v>114</v>
      </c>
    </row>
    <row r="169" spans="1:51" s="13" customFormat="1" ht="12">
      <c r="A169" s="13"/>
      <c r="B169" s="218"/>
      <c r="C169" s="219"/>
      <c r="D169" s="220" t="s">
        <v>125</v>
      </c>
      <c r="E169" s="221" t="s">
        <v>19</v>
      </c>
      <c r="F169" s="222" t="s">
        <v>232</v>
      </c>
      <c r="G169" s="219"/>
      <c r="H169" s="221" t="s">
        <v>19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28" t="s">
        <v>125</v>
      </c>
      <c r="AU169" s="228" t="s">
        <v>79</v>
      </c>
      <c r="AV169" s="13" t="s">
        <v>77</v>
      </c>
      <c r="AW169" s="13" t="s">
        <v>33</v>
      </c>
      <c r="AX169" s="13" t="s">
        <v>72</v>
      </c>
      <c r="AY169" s="228" t="s">
        <v>114</v>
      </c>
    </row>
    <row r="170" spans="1:51" s="14" customFormat="1" ht="12">
      <c r="A170" s="14"/>
      <c r="B170" s="229"/>
      <c r="C170" s="230"/>
      <c r="D170" s="220" t="s">
        <v>125</v>
      </c>
      <c r="E170" s="231" t="s">
        <v>19</v>
      </c>
      <c r="F170" s="232" t="s">
        <v>233</v>
      </c>
      <c r="G170" s="230"/>
      <c r="H170" s="233">
        <v>15</v>
      </c>
      <c r="I170" s="234"/>
      <c r="J170" s="230"/>
      <c r="K170" s="230"/>
      <c r="L170" s="235"/>
      <c r="M170" s="236"/>
      <c r="N170" s="237"/>
      <c r="O170" s="237"/>
      <c r="P170" s="237"/>
      <c r="Q170" s="237"/>
      <c r="R170" s="237"/>
      <c r="S170" s="237"/>
      <c r="T170" s="238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39" t="s">
        <v>125</v>
      </c>
      <c r="AU170" s="239" t="s">
        <v>79</v>
      </c>
      <c r="AV170" s="14" t="s">
        <v>79</v>
      </c>
      <c r="AW170" s="14" t="s">
        <v>33</v>
      </c>
      <c r="AX170" s="14" t="s">
        <v>72</v>
      </c>
      <c r="AY170" s="239" t="s">
        <v>114</v>
      </c>
    </row>
    <row r="171" spans="1:51" s="13" customFormat="1" ht="12">
      <c r="A171" s="13"/>
      <c r="B171" s="218"/>
      <c r="C171" s="219"/>
      <c r="D171" s="220" t="s">
        <v>125</v>
      </c>
      <c r="E171" s="221" t="s">
        <v>19</v>
      </c>
      <c r="F171" s="222" t="s">
        <v>199</v>
      </c>
      <c r="G171" s="219"/>
      <c r="H171" s="221" t="s">
        <v>19</v>
      </c>
      <c r="I171" s="223"/>
      <c r="J171" s="219"/>
      <c r="K171" s="219"/>
      <c r="L171" s="224"/>
      <c r="M171" s="225"/>
      <c r="N171" s="226"/>
      <c r="O171" s="226"/>
      <c r="P171" s="226"/>
      <c r="Q171" s="226"/>
      <c r="R171" s="226"/>
      <c r="S171" s="226"/>
      <c r="T171" s="227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28" t="s">
        <v>125</v>
      </c>
      <c r="AU171" s="228" t="s">
        <v>79</v>
      </c>
      <c r="AV171" s="13" t="s">
        <v>77</v>
      </c>
      <c r="AW171" s="13" t="s">
        <v>33</v>
      </c>
      <c r="AX171" s="13" t="s">
        <v>72</v>
      </c>
      <c r="AY171" s="228" t="s">
        <v>114</v>
      </c>
    </row>
    <row r="172" spans="1:51" s="14" customFormat="1" ht="12">
      <c r="A172" s="14"/>
      <c r="B172" s="229"/>
      <c r="C172" s="230"/>
      <c r="D172" s="220" t="s">
        <v>125</v>
      </c>
      <c r="E172" s="231" t="s">
        <v>19</v>
      </c>
      <c r="F172" s="232" t="s">
        <v>200</v>
      </c>
      <c r="G172" s="230"/>
      <c r="H172" s="233">
        <v>1.2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125</v>
      </c>
      <c r="AU172" s="239" t="s">
        <v>79</v>
      </c>
      <c r="AV172" s="14" t="s">
        <v>79</v>
      </c>
      <c r="AW172" s="14" t="s">
        <v>33</v>
      </c>
      <c r="AX172" s="14" t="s">
        <v>72</v>
      </c>
      <c r="AY172" s="239" t="s">
        <v>114</v>
      </c>
    </row>
    <row r="173" spans="1:51" s="13" customFormat="1" ht="12">
      <c r="A173" s="13"/>
      <c r="B173" s="218"/>
      <c r="C173" s="219"/>
      <c r="D173" s="220" t="s">
        <v>125</v>
      </c>
      <c r="E173" s="221" t="s">
        <v>19</v>
      </c>
      <c r="F173" s="222" t="s">
        <v>201</v>
      </c>
      <c r="G173" s="219"/>
      <c r="H173" s="221" t="s">
        <v>19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28" t="s">
        <v>125</v>
      </c>
      <c r="AU173" s="228" t="s">
        <v>79</v>
      </c>
      <c r="AV173" s="13" t="s">
        <v>77</v>
      </c>
      <c r="AW173" s="13" t="s">
        <v>33</v>
      </c>
      <c r="AX173" s="13" t="s">
        <v>72</v>
      </c>
      <c r="AY173" s="228" t="s">
        <v>114</v>
      </c>
    </row>
    <row r="174" spans="1:51" s="14" customFormat="1" ht="12">
      <c r="A174" s="14"/>
      <c r="B174" s="229"/>
      <c r="C174" s="230"/>
      <c r="D174" s="220" t="s">
        <v>125</v>
      </c>
      <c r="E174" s="231" t="s">
        <v>19</v>
      </c>
      <c r="F174" s="232" t="s">
        <v>202</v>
      </c>
      <c r="G174" s="230"/>
      <c r="H174" s="233">
        <v>0.24</v>
      </c>
      <c r="I174" s="234"/>
      <c r="J174" s="230"/>
      <c r="K174" s="230"/>
      <c r="L174" s="235"/>
      <c r="M174" s="236"/>
      <c r="N174" s="237"/>
      <c r="O174" s="237"/>
      <c r="P174" s="237"/>
      <c r="Q174" s="237"/>
      <c r="R174" s="237"/>
      <c r="S174" s="237"/>
      <c r="T174" s="238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39" t="s">
        <v>125</v>
      </c>
      <c r="AU174" s="239" t="s">
        <v>79</v>
      </c>
      <c r="AV174" s="14" t="s">
        <v>79</v>
      </c>
      <c r="AW174" s="14" t="s">
        <v>33</v>
      </c>
      <c r="AX174" s="14" t="s">
        <v>72</v>
      </c>
      <c r="AY174" s="239" t="s">
        <v>114</v>
      </c>
    </row>
    <row r="175" spans="1:51" s="13" customFormat="1" ht="12">
      <c r="A175" s="13"/>
      <c r="B175" s="218"/>
      <c r="C175" s="219"/>
      <c r="D175" s="220" t="s">
        <v>125</v>
      </c>
      <c r="E175" s="221" t="s">
        <v>19</v>
      </c>
      <c r="F175" s="222" t="s">
        <v>203</v>
      </c>
      <c r="G175" s="219"/>
      <c r="H175" s="221" t="s">
        <v>19</v>
      </c>
      <c r="I175" s="223"/>
      <c r="J175" s="219"/>
      <c r="K175" s="219"/>
      <c r="L175" s="224"/>
      <c r="M175" s="225"/>
      <c r="N175" s="226"/>
      <c r="O175" s="226"/>
      <c r="P175" s="226"/>
      <c r="Q175" s="226"/>
      <c r="R175" s="226"/>
      <c r="S175" s="226"/>
      <c r="T175" s="227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28" t="s">
        <v>125</v>
      </c>
      <c r="AU175" s="228" t="s">
        <v>79</v>
      </c>
      <c r="AV175" s="13" t="s">
        <v>77</v>
      </c>
      <c r="AW175" s="13" t="s">
        <v>33</v>
      </c>
      <c r="AX175" s="13" t="s">
        <v>72</v>
      </c>
      <c r="AY175" s="228" t="s">
        <v>114</v>
      </c>
    </row>
    <row r="176" spans="1:51" s="14" customFormat="1" ht="12">
      <c r="A176" s="14"/>
      <c r="B176" s="229"/>
      <c r="C176" s="230"/>
      <c r="D176" s="220" t="s">
        <v>125</v>
      </c>
      <c r="E176" s="231" t="s">
        <v>19</v>
      </c>
      <c r="F176" s="232" t="s">
        <v>204</v>
      </c>
      <c r="G176" s="230"/>
      <c r="H176" s="233">
        <v>0.308</v>
      </c>
      <c r="I176" s="234"/>
      <c r="J176" s="230"/>
      <c r="K176" s="230"/>
      <c r="L176" s="235"/>
      <c r="M176" s="236"/>
      <c r="N176" s="237"/>
      <c r="O176" s="237"/>
      <c r="P176" s="237"/>
      <c r="Q176" s="237"/>
      <c r="R176" s="237"/>
      <c r="S176" s="237"/>
      <c r="T176" s="238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39" t="s">
        <v>125</v>
      </c>
      <c r="AU176" s="239" t="s">
        <v>79</v>
      </c>
      <c r="AV176" s="14" t="s">
        <v>79</v>
      </c>
      <c r="AW176" s="14" t="s">
        <v>33</v>
      </c>
      <c r="AX176" s="14" t="s">
        <v>72</v>
      </c>
      <c r="AY176" s="239" t="s">
        <v>114</v>
      </c>
    </row>
    <row r="177" spans="1:51" s="15" customFormat="1" ht="12">
      <c r="A177" s="15"/>
      <c r="B177" s="240"/>
      <c r="C177" s="241"/>
      <c r="D177" s="220" t="s">
        <v>125</v>
      </c>
      <c r="E177" s="242" t="s">
        <v>19</v>
      </c>
      <c r="F177" s="243" t="s">
        <v>187</v>
      </c>
      <c r="G177" s="241"/>
      <c r="H177" s="244">
        <v>82.348</v>
      </c>
      <c r="I177" s="245"/>
      <c r="J177" s="241"/>
      <c r="K177" s="241"/>
      <c r="L177" s="246"/>
      <c r="M177" s="247"/>
      <c r="N177" s="248"/>
      <c r="O177" s="248"/>
      <c r="P177" s="248"/>
      <c r="Q177" s="248"/>
      <c r="R177" s="248"/>
      <c r="S177" s="248"/>
      <c r="T177" s="249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0" t="s">
        <v>125</v>
      </c>
      <c r="AU177" s="250" t="s">
        <v>79</v>
      </c>
      <c r="AV177" s="15" t="s">
        <v>121</v>
      </c>
      <c r="AW177" s="15" t="s">
        <v>33</v>
      </c>
      <c r="AX177" s="15" t="s">
        <v>77</v>
      </c>
      <c r="AY177" s="250" t="s">
        <v>114</v>
      </c>
    </row>
    <row r="178" spans="1:65" s="2" customFormat="1" ht="62.7" customHeight="1">
      <c r="A178" s="41"/>
      <c r="B178" s="42"/>
      <c r="C178" s="200" t="s">
        <v>234</v>
      </c>
      <c r="D178" s="200" t="s">
        <v>116</v>
      </c>
      <c r="E178" s="201" t="s">
        <v>235</v>
      </c>
      <c r="F178" s="202" t="s">
        <v>236</v>
      </c>
      <c r="G178" s="203" t="s">
        <v>178</v>
      </c>
      <c r="H178" s="204">
        <v>567.2</v>
      </c>
      <c r="I178" s="205"/>
      <c r="J178" s="206">
        <f>ROUND(I178*H178,2)</f>
        <v>0</v>
      </c>
      <c r="K178" s="202" t="s">
        <v>120</v>
      </c>
      <c r="L178" s="47"/>
      <c r="M178" s="207" t="s">
        <v>19</v>
      </c>
      <c r="N178" s="208" t="s">
        <v>43</v>
      </c>
      <c r="O178" s="87"/>
      <c r="P178" s="209">
        <f>O178*H178</f>
        <v>0</v>
      </c>
      <c r="Q178" s="209">
        <v>0</v>
      </c>
      <c r="R178" s="209">
        <f>Q178*H178</f>
        <v>0</v>
      </c>
      <c r="S178" s="209">
        <v>0</v>
      </c>
      <c r="T178" s="210">
        <f>S178*H178</f>
        <v>0</v>
      </c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R178" s="211" t="s">
        <v>121</v>
      </c>
      <c r="AT178" s="211" t="s">
        <v>116</v>
      </c>
      <c r="AU178" s="211" t="s">
        <v>79</v>
      </c>
      <c r="AY178" s="20" t="s">
        <v>114</v>
      </c>
      <c r="BE178" s="212">
        <f>IF(N178="základní",J178,0)</f>
        <v>0</v>
      </c>
      <c r="BF178" s="212">
        <f>IF(N178="snížená",J178,0)</f>
        <v>0</v>
      </c>
      <c r="BG178" s="212">
        <f>IF(N178="zákl. přenesená",J178,0)</f>
        <v>0</v>
      </c>
      <c r="BH178" s="212">
        <f>IF(N178="sníž. přenesená",J178,0)</f>
        <v>0</v>
      </c>
      <c r="BI178" s="212">
        <f>IF(N178="nulová",J178,0)</f>
        <v>0</v>
      </c>
      <c r="BJ178" s="20" t="s">
        <v>77</v>
      </c>
      <c r="BK178" s="212">
        <f>ROUND(I178*H178,2)</f>
        <v>0</v>
      </c>
      <c r="BL178" s="20" t="s">
        <v>121</v>
      </c>
      <c r="BM178" s="211" t="s">
        <v>237</v>
      </c>
    </row>
    <row r="179" spans="1:47" s="2" customFormat="1" ht="12">
      <c r="A179" s="41"/>
      <c r="B179" s="42"/>
      <c r="C179" s="43"/>
      <c r="D179" s="213" t="s">
        <v>123</v>
      </c>
      <c r="E179" s="43"/>
      <c r="F179" s="214" t="s">
        <v>238</v>
      </c>
      <c r="G179" s="43"/>
      <c r="H179" s="43"/>
      <c r="I179" s="215"/>
      <c r="J179" s="43"/>
      <c r="K179" s="43"/>
      <c r="L179" s="47"/>
      <c r="M179" s="216"/>
      <c r="N179" s="217"/>
      <c r="O179" s="87"/>
      <c r="P179" s="87"/>
      <c r="Q179" s="87"/>
      <c r="R179" s="87"/>
      <c r="S179" s="87"/>
      <c r="T179" s="88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T179" s="20" t="s">
        <v>123</v>
      </c>
      <c r="AU179" s="20" t="s">
        <v>79</v>
      </c>
    </row>
    <row r="180" spans="1:51" s="13" customFormat="1" ht="12">
      <c r="A180" s="13"/>
      <c r="B180" s="218"/>
      <c r="C180" s="219"/>
      <c r="D180" s="220" t="s">
        <v>125</v>
      </c>
      <c r="E180" s="221" t="s">
        <v>19</v>
      </c>
      <c r="F180" s="222" t="s">
        <v>239</v>
      </c>
      <c r="G180" s="219"/>
      <c r="H180" s="221" t="s">
        <v>19</v>
      </c>
      <c r="I180" s="223"/>
      <c r="J180" s="219"/>
      <c r="K180" s="219"/>
      <c r="L180" s="224"/>
      <c r="M180" s="225"/>
      <c r="N180" s="226"/>
      <c r="O180" s="226"/>
      <c r="P180" s="226"/>
      <c r="Q180" s="226"/>
      <c r="R180" s="226"/>
      <c r="S180" s="226"/>
      <c r="T180" s="22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28" t="s">
        <v>125</v>
      </c>
      <c r="AU180" s="228" t="s">
        <v>79</v>
      </c>
      <c r="AV180" s="13" t="s">
        <v>77</v>
      </c>
      <c r="AW180" s="13" t="s">
        <v>33</v>
      </c>
      <c r="AX180" s="13" t="s">
        <v>72</v>
      </c>
      <c r="AY180" s="228" t="s">
        <v>114</v>
      </c>
    </row>
    <row r="181" spans="1:51" s="13" customFormat="1" ht="12">
      <c r="A181" s="13"/>
      <c r="B181" s="218"/>
      <c r="C181" s="219"/>
      <c r="D181" s="220" t="s">
        <v>125</v>
      </c>
      <c r="E181" s="221" t="s">
        <v>19</v>
      </c>
      <c r="F181" s="222" t="s">
        <v>240</v>
      </c>
      <c r="G181" s="219"/>
      <c r="H181" s="221" t="s">
        <v>19</v>
      </c>
      <c r="I181" s="223"/>
      <c r="J181" s="219"/>
      <c r="K181" s="219"/>
      <c r="L181" s="224"/>
      <c r="M181" s="225"/>
      <c r="N181" s="226"/>
      <c r="O181" s="226"/>
      <c r="P181" s="226"/>
      <c r="Q181" s="226"/>
      <c r="R181" s="226"/>
      <c r="S181" s="226"/>
      <c r="T181" s="227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28" t="s">
        <v>125</v>
      </c>
      <c r="AU181" s="228" t="s">
        <v>79</v>
      </c>
      <c r="AV181" s="13" t="s">
        <v>77</v>
      </c>
      <c r="AW181" s="13" t="s">
        <v>33</v>
      </c>
      <c r="AX181" s="13" t="s">
        <v>72</v>
      </c>
      <c r="AY181" s="228" t="s">
        <v>114</v>
      </c>
    </row>
    <row r="182" spans="1:51" s="13" customFormat="1" ht="12">
      <c r="A182" s="13"/>
      <c r="B182" s="218"/>
      <c r="C182" s="219"/>
      <c r="D182" s="220" t="s">
        <v>125</v>
      </c>
      <c r="E182" s="221" t="s">
        <v>19</v>
      </c>
      <c r="F182" s="222" t="s">
        <v>241</v>
      </c>
      <c r="G182" s="219"/>
      <c r="H182" s="221" t="s">
        <v>19</v>
      </c>
      <c r="I182" s="223"/>
      <c r="J182" s="219"/>
      <c r="K182" s="219"/>
      <c r="L182" s="224"/>
      <c r="M182" s="225"/>
      <c r="N182" s="226"/>
      <c r="O182" s="226"/>
      <c r="P182" s="226"/>
      <c r="Q182" s="226"/>
      <c r="R182" s="226"/>
      <c r="S182" s="226"/>
      <c r="T182" s="227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28" t="s">
        <v>125</v>
      </c>
      <c r="AU182" s="228" t="s">
        <v>79</v>
      </c>
      <c r="AV182" s="13" t="s">
        <v>77</v>
      </c>
      <c r="AW182" s="13" t="s">
        <v>33</v>
      </c>
      <c r="AX182" s="13" t="s">
        <v>72</v>
      </c>
      <c r="AY182" s="228" t="s">
        <v>114</v>
      </c>
    </row>
    <row r="183" spans="1:51" s="14" customFormat="1" ht="12">
      <c r="A183" s="14"/>
      <c r="B183" s="229"/>
      <c r="C183" s="230"/>
      <c r="D183" s="220" t="s">
        <v>125</v>
      </c>
      <c r="E183" s="231" t="s">
        <v>19</v>
      </c>
      <c r="F183" s="232" t="s">
        <v>242</v>
      </c>
      <c r="G183" s="230"/>
      <c r="H183" s="233">
        <v>27.18</v>
      </c>
      <c r="I183" s="234"/>
      <c r="J183" s="230"/>
      <c r="K183" s="230"/>
      <c r="L183" s="235"/>
      <c r="M183" s="236"/>
      <c r="N183" s="237"/>
      <c r="O183" s="237"/>
      <c r="P183" s="237"/>
      <c r="Q183" s="237"/>
      <c r="R183" s="237"/>
      <c r="S183" s="237"/>
      <c r="T183" s="238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9" t="s">
        <v>125</v>
      </c>
      <c r="AU183" s="239" t="s">
        <v>79</v>
      </c>
      <c r="AV183" s="14" t="s">
        <v>79</v>
      </c>
      <c r="AW183" s="14" t="s">
        <v>33</v>
      </c>
      <c r="AX183" s="14" t="s">
        <v>72</v>
      </c>
      <c r="AY183" s="239" t="s">
        <v>114</v>
      </c>
    </row>
    <row r="184" spans="1:51" s="13" customFormat="1" ht="12">
      <c r="A184" s="13"/>
      <c r="B184" s="218"/>
      <c r="C184" s="219"/>
      <c r="D184" s="220" t="s">
        <v>125</v>
      </c>
      <c r="E184" s="221" t="s">
        <v>19</v>
      </c>
      <c r="F184" s="222" t="s">
        <v>243</v>
      </c>
      <c r="G184" s="219"/>
      <c r="H184" s="221" t="s">
        <v>19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8" t="s">
        <v>125</v>
      </c>
      <c r="AU184" s="228" t="s">
        <v>79</v>
      </c>
      <c r="AV184" s="13" t="s">
        <v>77</v>
      </c>
      <c r="AW184" s="13" t="s">
        <v>33</v>
      </c>
      <c r="AX184" s="13" t="s">
        <v>72</v>
      </c>
      <c r="AY184" s="228" t="s">
        <v>114</v>
      </c>
    </row>
    <row r="185" spans="1:51" s="14" customFormat="1" ht="12">
      <c r="A185" s="14"/>
      <c r="B185" s="229"/>
      <c r="C185" s="230"/>
      <c r="D185" s="220" t="s">
        <v>125</v>
      </c>
      <c r="E185" s="231" t="s">
        <v>19</v>
      </c>
      <c r="F185" s="232" t="s">
        <v>244</v>
      </c>
      <c r="G185" s="230"/>
      <c r="H185" s="233">
        <v>84.748</v>
      </c>
      <c r="I185" s="234"/>
      <c r="J185" s="230"/>
      <c r="K185" s="230"/>
      <c r="L185" s="235"/>
      <c r="M185" s="236"/>
      <c r="N185" s="237"/>
      <c r="O185" s="237"/>
      <c r="P185" s="237"/>
      <c r="Q185" s="237"/>
      <c r="R185" s="237"/>
      <c r="S185" s="237"/>
      <c r="T185" s="238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9" t="s">
        <v>125</v>
      </c>
      <c r="AU185" s="239" t="s">
        <v>79</v>
      </c>
      <c r="AV185" s="14" t="s">
        <v>79</v>
      </c>
      <c r="AW185" s="14" t="s">
        <v>33</v>
      </c>
      <c r="AX185" s="14" t="s">
        <v>72</v>
      </c>
      <c r="AY185" s="239" t="s">
        <v>114</v>
      </c>
    </row>
    <row r="186" spans="1:51" s="13" customFormat="1" ht="12">
      <c r="A186" s="13"/>
      <c r="B186" s="218"/>
      <c r="C186" s="219"/>
      <c r="D186" s="220" t="s">
        <v>125</v>
      </c>
      <c r="E186" s="221" t="s">
        <v>19</v>
      </c>
      <c r="F186" s="222" t="s">
        <v>245</v>
      </c>
      <c r="G186" s="219"/>
      <c r="H186" s="221" t="s">
        <v>19</v>
      </c>
      <c r="I186" s="223"/>
      <c r="J186" s="219"/>
      <c r="K186" s="219"/>
      <c r="L186" s="224"/>
      <c r="M186" s="225"/>
      <c r="N186" s="226"/>
      <c r="O186" s="226"/>
      <c r="P186" s="226"/>
      <c r="Q186" s="226"/>
      <c r="R186" s="226"/>
      <c r="S186" s="226"/>
      <c r="T186" s="227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8" t="s">
        <v>125</v>
      </c>
      <c r="AU186" s="228" t="s">
        <v>79</v>
      </c>
      <c r="AV186" s="13" t="s">
        <v>77</v>
      </c>
      <c r="AW186" s="13" t="s">
        <v>33</v>
      </c>
      <c r="AX186" s="13" t="s">
        <v>72</v>
      </c>
      <c r="AY186" s="228" t="s">
        <v>114</v>
      </c>
    </row>
    <row r="187" spans="1:51" s="14" customFormat="1" ht="12">
      <c r="A187" s="14"/>
      <c r="B187" s="229"/>
      <c r="C187" s="230"/>
      <c r="D187" s="220" t="s">
        <v>125</v>
      </c>
      <c r="E187" s="231" t="s">
        <v>19</v>
      </c>
      <c r="F187" s="232" t="s">
        <v>246</v>
      </c>
      <c r="G187" s="230"/>
      <c r="H187" s="233">
        <v>455.272</v>
      </c>
      <c r="I187" s="234"/>
      <c r="J187" s="230"/>
      <c r="K187" s="230"/>
      <c r="L187" s="235"/>
      <c r="M187" s="236"/>
      <c r="N187" s="237"/>
      <c r="O187" s="237"/>
      <c r="P187" s="237"/>
      <c r="Q187" s="237"/>
      <c r="R187" s="237"/>
      <c r="S187" s="237"/>
      <c r="T187" s="238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39" t="s">
        <v>125</v>
      </c>
      <c r="AU187" s="239" t="s">
        <v>79</v>
      </c>
      <c r="AV187" s="14" t="s">
        <v>79</v>
      </c>
      <c r="AW187" s="14" t="s">
        <v>33</v>
      </c>
      <c r="AX187" s="14" t="s">
        <v>72</v>
      </c>
      <c r="AY187" s="239" t="s">
        <v>114</v>
      </c>
    </row>
    <row r="188" spans="1:51" s="15" customFormat="1" ht="12">
      <c r="A188" s="15"/>
      <c r="B188" s="240"/>
      <c r="C188" s="241"/>
      <c r="D188" s="220" t="s">
        <v>125</v>
      </c>
      <c r="E188" s="242" t="s">
        <v>19</v>
      </c>
      <c r="F188" s="243" t="s">
        <v>187</v>
      </c>
      <c r="G188" s="241"/>
      <c r="H188" s="244">
        <v>567.2</v>
      </c>
      <c r="I188" s="245"/>
      <c r="J188" s="241"/>
      <c r="K188" s="241"/>
      <c r="L188" s="246"/>
      <c r="M188" s="247"/>
      <c r="N188" s="248"/>
      <c r="O188" s="248"/>
      <c r="P188" s="248"/>
      <c r="Q188" s="248"/>
      <c r="R188" s="248"/>
      <c r="S188" s="248"/>
      <c r="T188" s="249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0" t="s">
        <v>125</v>
      </c>
      <c r="AU188" s="250" t="s">
        <v>79</v>
      </c>
      <c r="AV188" s="15" t="s">
        <v>121</v>
      </c>
      <c r="AW188" s="15" t="s">
        <v>33</v>
      </c>
      <c r="AX188" s="15" t="s">
        <v>77</v>
      </c>
      <c r="AY188" s="250" t="s">
        <v>114</v>
      </c>
    </row>
    <row r="189" spans="1:65" s="2" customFormat="1" ht="62.7" customHeight="1">
      <c r="A189" s="41"/>
      <c r="B189" s="42"/>
      <c r="C189" s="200" t="s">
        <v>247</v>
      </c>
      <c r="D189" s="200" t="s">
        <v>116</v>
      </c>
      <c r="E189" s="201" t="s">
        <v>248</v>
      </c>
      <c r="F189" s="202" t="s">
        <v>249</v>
      </c>
      <c r="G189" s="203" t="s">
        <v>178</v>
      </c>
      <c r="H189" s="204">
        <v>19.05</v>
      </c>
      <c r="I189" s="205"/>
      <c r="J189" s="206">
        <f>ROUND(I189*H189,2)</f>
        <v>0</v>
      </c>
      <c r="K189" s="202" t="s">
        <v>120</v>
      </c>
      <c r="L189" s="47"/>
      <c r="M189" s="207" t="s">
        <v>19</v>
      </c>
      <c r="N189" s="208" t="s">
        <v>43</v>
      </c>
      <c r="O189" s="87"/>
      <c r="P189" s="209">
        <f>O189*H189</f>
        <v>0</v>
      </c>
      <c r="Q189" s="209">
        <v>0</v>
      </c>
      <c r="R189" s="209">
        <f>Q189*H189</f>
        <v>0</v>
      </c>
      <c r="S189" s="209">
        <v>0</v>
      </c>
      <c r="T189" s="210">
        <f>S189*H189</f>
        <v>0</v>
      </c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R189" s="211" t="s">
        <v>121</v>
      </c>
      <c r="AT189" s="211" t="s">
        <v>116</v>
      </c>
      <c r="AU189" s="211" t="s">
        <v>79</v>
      </c>
      <c r="AY189" s="20" t="s">
        <v>114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20" t="s">
        <v>77</v>
      </c>
      <c r="BK189" s="212">
        <f>ROUND(I189*H189,2)</f>
        <v>0</v>
      </c>
      <c r="BL189" s="20" t="s">
        <v>121</v>
      </c>
      <c r="BM189" s="211" t="s">
        <v>250</v>
      </c>
    </row>
    <row r="190" spans="1:47" s="2" customFormat="1" ht="12">
      <c r="A190" s="41"/>
      <c r="B190" s="42"/>
      <c r="C190" s="43"/>
      <c r="D190" s="213" t="s">
        <v>123</v>
      </c>
      <c r="E190" s="43"/>
      <c r="F190" s="214" t="s">
        <v>251</v>
      </c>
      <c r="G190" s="43"/>
      <c r="H190" s="43"/>
      <c r="I190" s="215"/>
      <c r="J190" s="43"/>
      <c r="K190" s="43"/>
      <c r="L190" s="47"/>
      <c r="M190" s="216"/>
      <c r="N190" s="217"/>
      <c r="O190" s="87"/>
      <c r="P190" s="87"/>
      <c r="Q190" s="87"/>
      <c r="R190" s="87"/>
      <c r="S190" s="87"/>
      <c r="T190" s="88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T190" s="20" t="s">
        <v>123</v>
      </c>
      <c r="AU190" s="20" t="s">
        <v>79</v>
      </c>
    </row>
    <row r="191" spans="1:51" s="13" customFormat="1" ht="12">
      <c r="A191" s="13"/>
      <c r="B191" s="218"/>
      <c r="C191" s="219"/>
      <c r="D191" s="220" t="s">
        <v>125</v>
      </c>
      <c r="E191" s="221" t="s">
        <v>19</v>
      </c>
      <c r="F191" s="222" t="s">
        <v>252</v>
      </c>
      <c r="G191" s="219"/>
      <c r="H191" s="221" t="s">
        <v>19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28" t="s">
        <v>125</v>
      </c>
      <c r="AU191" s="228" t="s">
        <v>79</v>
      </c>
      <c r="AV191" s="13" t="s">
        <v>77</v>
      </c>
      <c r="AW191" s="13" t="s">
        <v>33</v>
      </c>
      <c r="AX191" s="13" t="s">
        <v>72</v>
      </c>
      <c r="AY191" s="228" t="s">
        <v>114</v>
      </c>
    </row>
    <row r="192" spans="1:51" s="13" customFormat="1" ht="12">
      <c r="A192" s="13"/>
      <c r="B192" s="218"/>
      <c r="C192" s="219"/>
      <c r="D192" s="220" t="s">
        <v>125</v>
      </c>
      <c r="E192" s="221" t="s">
        <v>19</v>
      </c>
      <c r="F192" s="222" t="s">
        <v>253</v>
      </c>
      <c r="G192" s="219"/>
      <c r="H192" s="221" t="s">
        <v>19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8" t="s">
        <v>125</v>
      </c>
      <c r="AU192" s="228" t="s">
        <v>79</v>
      </c>
      <c r="AV192" s="13" t="s">
        <v>77</v>
      </c>
      <c r="AW192" s="13" t="s">
        <v>33</v>
      </c>
      <c r="AX192" s="13" t="s">
        <v>72</v>
      </c>
      <c r="AY192" s="228" t="s">
        <v>114</v>
      </c>
    </row>
    <row r="193" spans="1:51" s="14" customFormat="1" ht="12">
      <c r="A193" s="14"/>
      <c r="B193" s="229"/>
      <c r="C193" s="230"/>
      <c r="D193" s="220" t="s">
        <v>125</v>
      </c>
      <c r="E193" s="231" t="s">
        <v>19</v>
      </c>
      <c r="F193" s="232" t="s">
        <v>254</v>
      </c>
      <c r="G193" s="230"/>
      <c r="H193" s="233">
        <v>15.2</v>
      </c>
      <c r="I193" s="234"/>
      <c r="J193" s="230"/>
      <c r="K193" s="230"/>
      <c r="L193" s="235"/>
      <c r="M193" s="236"/>
      <c r="N193" s="237"/>
      <c r="O193" s="237"/>
      <c r="P193" s="237"/>
      <c r="Q193" s="237"/>
      <c r="R193" s="237"/>
      <c r="S193" s="237"/>
      <c r="T193" s="238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39" t="s">
        <v>125</v>
      </c>
      <c r="AU193" s="239" t="s">
        <v>79</v>
      </c>
      <c r="AV193" s="14" t="s">
        <v>79</v>
      </c>
      <c r="AW193" s="14" t="s">
        <v>33</v>
      </c>
      <c r="AX193" s="14" t="s">
        <v>72</v>
      </c>
      <c r="AY193" s="239" t="s">
        <v>114</v>
      </c>
    </row>
    <row r="194" spans="1:51" s="13" customFormat="1" ht="12">
      <c r="A194" s="13"/>
      <c r="B194" s="218"/>
      <c r="C194" s="219"/>
      <c r="D194" s="220" t="s">
        <v>125</v>
      </c>
      <c r="E194" s="221" t="s">
        <v>19</v>
      </c>
      <c r="F194" s="222" t="s">
        <v>255</v>
      </c>
      <c r="G194" s="219"/>
      <c r="H194" s="221" t="s">
        <v>19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28" t="s">
        <v>125</v>
      </c>
      <c r="AU194" s="228" t="s">
        <v>79</v>
      </c>
      <c r="AV194" s="13" t="s">
        <v>77</v>
      </c>
      <c r="AW194" s="13" t="s">
        <v>33</v>
      </c>
      <c r="AX194" s="13" t="s">
        <v>72</v>
      </c>
      <c r="AY194" s="228" t="s">
        <v>114</v>
      </c>
    </row>
    <row r="195" spans="1:51" s="13" customFormat="1" ht="12">
      <c r="A195" s="13"/>
      <c r="B195" s="218"/>
      <c r="C195" s="219"/>
      <c r="D195" s="220" t="s">
        <v>125</v>
      </c>
      <c r="E195" s="221" t="s">
        <v>19</v>
      </c>
      <c r="F195" s="222" t="s">
        <v>256</v>
      </c>
      <c r="G195" s="219"/>
      <c r="H195" s="221" t="s">
        <v>19</v>
      </c>
      <c r="I195" s="223"/>
      <c r="J195" s="219"/>
      <c r="K195" s="219"/>
      <c r="L195" s="224"/>
      <c r="M195" s="225"/>
      <c r="N195" s="226"/>
      <c r="O195" s="226"/>
      <c r="P195" s="226"/>
      <c r="Q195" s="226"/>
      <c r="R195" s="226"/>
      <c r="S195" s="226"/>
      <c r="T195" s="22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8" t="s">
        <v>125</v>
      </c>
      <c r="AU195" s="228" t="s">
        <v>79</v>
      </c>
      <c r="AV195" s="13" t="s">
        <v>77</v>
      </c>
      <c r="AW195" s="13" t="s">
        <v>33</v>
      </c>
      <c r="AX195" s="13" t="s">
        <v>72</v>
      </c>
      <c r="AY195" s="228" t="s">
        <v>114</v>
      </c>
    </row>
    <row r="196" spans="1:51" s="14" customFormat="1" ht="12">
      <c r="A196" s="14"/>
      <c r="B196" s="229"/>
      <c r="C196" s="230"/>
      <c r="D196" s="220" t="s">
        <v>125</v>
      </c>
      <c r="E196" s="231" t="s">
        <v>19</v>
      </c>
      <c r="F196" s="232" t="s">
        <v>257</v>
      </c>
      <c r="G196" s="230"/>
      <c r="H196" s="233">
        <v>3.85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9" t="s">
        <v>125</v>
      </c>
      <c r="AU196" s="239" t="s">
        <v>79</v>
      </c>
      <c r="AV196" s="14" t="s">
        <v>79</v>
      </c>
      <c r="AW196" s="14" t="s">
        <v>33</v>
      </c>
      <c r="AX196" s="14" t="s">
        <v>72</v>
      </c>
      <c r="AY196" s="239" t="s">
        <v>114</v>
      </c>
    </row>
    <row r="197" spans="1:51" s="15" customFormat="1" ht="12">
      <c r="A197" s="15"/>
      <c r="B197" s="240"/>
      <c r="C197" s="241"/>
      <c r="D197" s="220" t="s">
        <v>125</v>
      </c>
      <c r="E197" s="242" t="s">
        <v>19</v>
      </c>
      <c r="F197" s="243" t="s">
        <v>187</v>
      </c>
      <c r="G197" s="241"/>
      <c r="H197" s="244">
        <v>19.05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0" t="s">
        <v>125</v>
      </c>
      <c r="AU197" s="250" t="s">
        <v>79</v>
      </c>
      <c r="AV197" s="15" t="s">
        <v>121</v>
      </c>
      <c r="AW197" s="15" t="s">
        <v>33</v>
      </c>
      <c r="AX197" s="15" t="s">
        <v>77</v>
      </c>
      <c r="AY197" s="250" t="s">
        <v>114</v>
      </c>
    </row>
    <row r="198" spans="1:65" s="2" customFormat="1" ht="44.25" customHeight="1">
      <c r="A198" s="41"/>
      <c r="B198" s="42"/>
      <c r="C198" s="200" t="s">
        <v>258</v>
      </c>
      <c r="D198" s="200" t="s">
        <v>116</v>
      </c>
      <c r="E198" s="201" t="s">
        <v>259</v>
      </c>
      <c r="F198" s="202" t="s">
        <v>260</v>
      </c>
      <c r="G198" s="203" t="s">
        <v>261</v>
      </c>
      <c r="H198" s="204">
        <v>1020.96</v>
      </c>
      <c r="I198" s="205"/>
      <c r="J198" s="206">
        <f>ROUND(I198*H198,2)</f>
        <v>0</v>
      </c>
      <c r="K198" s="202" t="s">
        <v>120</v>
      </c>
      <c r="L198" s="47"/>
      <c r="M198" s="207" t="s">
        <v>19</v>
      </c>
      <c r="N198" s="208" t="s">
        <v>43</v>
      </c>
      <c r="O198" s="87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R198" s="211" t="s">
        <v>121</v>
      </c>
      <c r="AT198" s="211" t="s">
        <v>116</v>
      </c>
      <c r="AU198" s="211" t="s">
        <v>79</v>
      </c>
      <c r="AY198" s="20" t="s">
        <v>114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20" t="s">
        <v>77</v>
      </c>
      <c r="BK198" s="212">
        <f>ROUND(I198*H198,2)</f>
        <v>0</v>
      </c>
      <c r="BL198" s="20" t="s">
        <v>121</v>
      </c>
      <c r="BM198" s="211" t="s">
        <v>262</v>
      </c>
    </row>
    <row r="199" spans="1:47" s="2" customFormat="1" ht="12">
      <c r="A199" s="41"/>
      <c r="B199" s="42"/>
      <c r="C199" s="43"/>
      <c r="D199" s="213" t="s">
        <v>123</v>
      </c>
      <c r="E199" s="43"/>
      <c r="F199" s="214" t="s">
        <v>263</v>
      </c>
      <c r="G199" s="43"/>
      <c r="H199" s="43"/>
      <c r="I199" s="215"/>
      <c r="J199" s="43"/>
      <c r="K199" s="43"/>
      <c r="L199" s="47"/>
      <c r="M199" s="216"/>
      <c r="N199" s="217"/>
      <c r="O199" s="87"/>
      <c r="P199" s="87"/>
      <c r="Q199" s="87"/>
      <c r="R199" s="87"/>
      <c r="S199" s="87"/>
      <c r="T199" s="88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T199" s="20" t="s">
        <v>123</v>
      </c>
      <c r="AU199" s="20" t="s">
        <v>79</v>
      </c>
    </row>
    <row r="200" spans="1:51" s="13" customFormat="1" ht="12">
      <c r="A200" s="13"/>
      <c r="B200" s="218"/>
      <c r="C200" s="219"/>
      <c r="D200" s="220" t="s">
        <v>125</v>
      </c>
      <c r="E200" s="221" t="s">
        <v>19</v>
      </c>
      <c r="F200" s="222" t="s">
        <v>239</v>
      </c>
      <c r="G200" s="219"/>
      <c r="H200" s="221" t="s">
        <v>19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8" t="s">
        <v>125</v>
      </c>
      <c r="AU200" s="228" t="s">
        <v>79</v>
      </c>
      <c r="AV200" s="13" t="s">
        <v>77</v>
      </c>
      <c r="AW200" s="13" t="s">
        <v>33</v>
      </c>
      <c r="AX200" s="13" t="s">
        <v>72</v>
      </c>
      <c r="AY200" s="228" t="s">
        <v>114</v>
      </c>
    </row>
    <row r="201" spans="1:51" s="13" customFormat="1" ht="12">
      <c r="A201" s="13"/>
      <c r="B201" s="218"/>
      <c r="C201" s="219"/>
      <c r="D201" s="220" t="s">
        <v>125</v>
      </c>
      <c r="E201" s="221" t="s">
        <v>19</v>
      </c>
      <c r="F201" s="222" t="s">
        <v>240</v>
      </c>
      <c r="G201" s="219"/>
      <c r="H201" s="221" t="s">
        <v>19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8" t="s">
        <v>125</v>
      </c>
      <c r="AU201" s="228" t="s">
        <v>79</v>
      </c>
      <c r="AV201" s="13" t="s">
        <v>77</v>
      </c>
      <c r="AW201" s="13" t="s">
        <v>33</v>
      </c>
      <c r="AX201" s="13" t="s">
        <v>72</v>
      </c>
      <c r="AY201" s="228" t="s">
        <v>114</v>
      </c>
    </row>
    <row r="202" spans="1:51" s="13" customFormat="1" ht="12">
      <c r="A202" s="13"/>
      <c r="B202" s="218"/>
      <c r="C202" s="219"/>
      <c r="D202" s="220" t="s">
        <v>125</v>
      </c>
      <c r="E202" s="221" t="s">
        <v>19</v>
      </c>
      <c r="F202" s="222" t="s">
        <v>241</v>
      </c>
      <c r="G202" s="219"/>
      <c r="H202" s="221" t="s">
        <v>19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28" t="s">
        <v>125</v>
      </c>
      <c r="AU202" s="228" t="s">
        <v>79</v>
      </c>
      <c r="AV202" s="13" t="s">
        <v>77</v>
      </c>
      <c r="AW202" s="13" t="s">
        <v>33</v>
      </c>
      <c r="AX202" s="13" t="s">
        <v>72</v>
      </c>
      <c r="AY202" s="228" t="s">
        <v>114</v>
      </c>
    </row>
    <row r="203" spans="1:51" s="14" customFormat="1" ht="12">
      <c r="A203" s="14"/>
      <c r="B203" s="229"/>
      <c r="C203" s="230"/>
      <c r="D203" s="220" t="s">
        <v>125</v>
      </c>
      <c r="E203" s="231" t="s">
        <v>19</v>
      </c>
      <c r="F203" s="232" t="s">
        <v>242</v>
      </c>
      <c r="G203" s="230"/>
      <c r="H203" s="233">
        <v>27.18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39" t="s">
        <v>125</v>
      </c>
      <c r="AU203" s="239" t="s">
        <v>79</v>
      </c>
      <c r="AV203" s="14" t="s">
        <v>79</v>
      </c>
      <c r="AW203" s="14" t="s">
        <v>33</v>
      </c>
      <c r="AX203" s="14" t="s">
        <v>72</v>
      </c>
      <c r="AY203" s="239" t="s">
        <v>114</v>
      </c>
    </row>
    <row r="204" spans="1:51" s="13" customFormat="1" ht="12">
      <c r="A204" s="13"/>
      <c r="B204" s="218"/>
      <c r="C204" s="219"/>
      <c r="D204" s="220" t="s">
        <v>125</v>
      </c>
      <c r="E204" s="221" t="s">
        <v>19</v>
      </c>
      <c r="F204" s="222" t="s">
        <v>243</v>
      </c>
      <c r="G204" s="219"/>
      <c r="H204" s="221" t="s">
        <v>19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28" t="s">
        <v>125</v>
      </c>
      <c r="AU204" s="228" t="s">
        <v>79</v>
      </c>
      <c r="AV204" s="13" t="s">
        <v>77</v>
      </c>
      <c r="AW204" s="13" t="s">
        <v>33</v>
      </c>
      <c r="AX204" s="13" t="s">
        <v>72</v>
      </c>
      <c r="AY204" s="228" t="s">
        <v>114</v>
      </c>
    </row>
    <row r="205" spans="1:51" s="14" customFormat="1" ht="12">
      <c r="A205" s="14"/>
      <c r="B205" s="229"/>
      <c r="C205" s="230"/>
      <c r="D205" s="220" t="s">
        <v>125</v>
      </c>
      <c r="E205" s="231" t="s">
        <v>19</v>
      </c>
      <c r="F205" s="232" t="s">
        <v>244</v>
      </c>
      <c r="G205" s="230"/>
      <c r="H205" s="233">
        <v>84.748</v>
      </c>
      <c r="I205" s="234"/>
      <c r="J205" s="230"/>
      <c r="K205" s="230"/>
      <c r="L205" s="235"/>
      <c r="M205" s="236"/>
      <c r="N205" s="237"/>
      <c r="O205" s="237"/>
      <c r="P205" s="237"/>
      <c r="Q205" s="237"/>
      <c r="R205" s="237"/>
      <c r="S205" s="237"/>
      <c r="T205" s="238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39" t="s">
        <v>125</v>
      </c>
      <c r="AU205" s="239" t="s">
        <v>79</v>
      </c>
      <c r="AV205" s="14" t="s">
        <v>79</v>
      </c>
      <c r="AW205" s="14" t="s">
        <v>33</v>
      </c>
      <c r="AX205" s="14" t="s">
        <v>72</v>
      </c>
      <c r="AY205" s="239" t="s">
        <v>114</v>
      </c>
    </row>
    <row r="206" spans="1:51" s="13" customFormat="1" ht="12">
      <c r="A206" s="13"/>
      <c r="B206" s="218"/>
      <c r="C206" s="219"/>
      <c r="D206" s="220" t="s">
        <v>125</v>
      </c>
      <c r="E206" s="221" t="s">
        <v>19</v>
      </c>
      <c r="F206" s="222" t="s">
        <v>245</v>
      </c>
      <c r="G206" s="219"/>
      <c r="H206" s="221" t="s">
        <v>19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28" t="s">
        <v>125</v>
      </c>
      <c r="AU206" s="228" t="s">
        <v>79</v>
      </c>
      <c r="AV206" s="13" t="s">
        <v>77</v>
      </c>
      <c r="AW206" s="13" t="s">
        <v>33</v>
      </c>
      <c r="AX206" s="13" t="s">
        <v>72</v>
      </c>
      <c r="AY206" s="228" t="s">
        <v>114</v>
      </c>
    </row>
    <row r="207" spans="1:51" s="14" customFormat="1" ht="12">
      <c r="A207" s="14"/>
      <c r="B207" s="229"/>
      <c r="C207" s="230"/>
      <c r="D207" s="220" t="s">
        <v>125</v>
      </c>
      <c r="E207" s="231" t="s">
        <v>19</v>
      </c>
      <c r="F207" s="232" t="s">
        <v>246</v>
      </c>
      <c r="G207" s="230"/>
      <c r="H207" s="233">
        <v>455.272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39" t="s">
        <v>125</v>
      </c>
      <c r="AU207" s="239" t="s">
        <v>79</v>
      </c>
      <c r="AV207" s="14" t="s">
        <v>79</v>
      </c>
      <c r="AW207" s="14" t="s">
        <v>33</v>
      </c>
      <c r="AX207" s="14" t="s">
        <v>72</v>
      </c>
      <c r="AY207" s="239" t="s">
        <v>114</v>
      </c>
    </row>
    <row r="208" spans="1:51" s="16" customFormat="1" ht="12">
      <c r="A208" s="16"/>
      <c r="B208" s="251"/>
      <c r="C208" s="252"/>
      <c r="D208" s="220" t="s">
        <v>125</v>
      </c>
      <c r="E208" s="253" t="s">
        <v>19</v>
      </c>
      <c r="F208" s="254" t="s">
        <v>264</v>
      </c>
      <c r="G208" s="252"/>
      <c r="H208" s="255">
        <v>567.2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T208" s="261" t="s">
        <v>125</v>
      </c>
      <c r="AU208" s="261" t="s">
        <v>79</v>
      </c>
      <c r="AV208" s="16" t="s">
        <v>138</v>
      </c>
      <c r="AW208" s="16" t="s">
        <v>33</v>
      </c>
      <c r="AX208" s="16" t="s">
        <v>72</v>
      </c>
      <c r="AY208" s="261" t="s">
        <v>114</v>
      </c>
    </row>
    <row r="209" spans="1:51" s="13" customFormat="1" ht="12">
      <c r="A209" s="13"/>
      <c r="B209" s="218"/>
      <c r="C209" s="219"/>
      <c r="D209" s="220" t="s">
        <v>125</v>
      </c>
      <c r="E209" s="221" t="s">
        <v>19</v>
      </c>
      <c r="F209" s="222" t="s">
        <v>265</v>
      </c>
      <c r="G209" s="219"/>
      <c r="H209" s="221" t="s">
        <v>19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28" t="s">
        <v>125</v>
      </c>
      <c r="AU209" s="228" t="s">
        <v>79</v>
      </c>
      <c r="AV209" s="13" t="s">
        <v>77</v>
      </c>
      <c r="AW209" s="13" t="s">
        <v>33</v>
      </c>
      <c r="AX209" s="13" t="s">
        <v>72</v>
      </c>
      <c r="AY209" s="228" t="s">
        <v>114</v>
      </c>
    </row>
    <row r="210" spans="1:51" s="14" customFormat="1" ht="12">
      <c r="A210" s="14"/>
      <c r="B210" s="229"/>
      <c r="C210" s="230"/>
      <c r="D210" s="220" t="s">
        <v>125</v>
      </c>
      <c r="E210" s="231" t="s">
        <v>19</v>
      </c>
      <c r="F210" s="232" t="s">
        <v>266</v>
      </c>
      <c r="G210" s="230"/>
      <c r="H210" s="233">
        <v>1020.96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39" t="s">
        <v>125</v>
      </c>
      <c r="AU210" s="239" t="s">
        <v>79</v>
      </c>
      <c r="AV210" s="14" t="s">
        <v>79</v>
      </c>
      <c r="AW210" s="14" t="s">
        <v>33</v>
      </c>
      <c r="AX210" s="14" t="s">
        <v>77</v>
      </c>
      <c r="AY210" s="239" t="s">
        <v>114</v>
      </c>
    </row>
    <row r="211" spans="1:65" s="2" customFormat="1" ht="16.5" customHeight="1">
      <c r="A211" s="41"/>
      <c r="B211" s="42"/>
      <c r="C211" s="262" t="s">
        <v>267</v>
      </c>
      <c r="D211" s="262" t="s">
        <v>268</v>
      </c>
      <c r="E211" s="263" t="s">
        <v>269</v>
      </c>
      <c r="F211" s="264" t="s">
        <v>270</v>
      </c>
      <c r="G211" s="265" t="s">
        <v>261</v>
      </c>
      <c r="H211" s="266">
        <v>27.09</v>
      </c>
      <c r="I211" s="267"/>
      <c r="J211" s="268">
        <f>ROUND(I211*H211,2)</f>
        <v>0</v>
      </c>
      <c r="K211" s="264" t="s">
        <v>19</v>
      </c>
      <c r="L211" s="269"/>
      <c r="M211" s="270" t="s">
        <v>19</v>
      </c>
      <c r="N211" s="271" t="s">
        <v>43</v>
      </c>
      <c r="O211" s="87"/>
      <c r="P211" s="209">
        <f>O211*H211</f>
        <v>0</v>
      </c>
      <c r="Q211" s="209">
        <v>1</v>
      </c>
      <c r="R211" s="209">
        <f>Q211*H211</f>
        <v>27.09</v>
      </c>
      <c r="S211" s="209">
        <v>0</v>
      </c>
      <c r="T211" s="210">
        <f>S211*H211</f>
        <v>0</v>
      </c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R211" s="211" t="s">
        <v>188</v>
      </c>
      <c r="AT211" s="211" t="s">
        <v>268</v>
      </c>
      <c r="AU211" s="211" t="s">
        <v>79</v>
      </c>
      <c r="AY211" s="20" t="s">
        <v>114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20" t="s">
        <v>77</v>
      </c>
      <c r="BK211" s="212">
        <f>ROUND(I211*H211,2)</f>
        <v>0</v>
      </c>
      <c r="BL211" s="20" t="s">
        <v>121</v>
      </c>
      <c r="BM211" s="211" t="s">
        <v>271</v>
      </c>
    </row>
    <row r="212" spans="1:51" s="13" customFormat="1" ht="12">
      <c r="A212" s="13"/>
      <c r="B212" s="218"/>
      <c r="C212" s="219"/>
      <c r="D212" s="220" t="s">
        <v>125</v>
      </c>
      <c r="E212" s="221" t="s">
        <v>19</v>
      </c>
      <c r="F212" s="222" t="s">
        <v>272</v>
      </c>
      <c r="G212" s="219"/>
      <c r="H212" s="221" t="s">
        <v>19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8" t="s">
        <v>125</v>
      </c>
      <c r="AU212" s="228" t="s">
        <v>79</v>
      </c>
      <c r="AV212" s="13" t="s">
        <v>77</v>
      </c>
      <c r="AW212" s="13" t="s">
        <v>33</v>
      </c>
      <c r="AX212" s="13" t="s">
        <v>72</v>
      </c>
      <c r="AY212" s="228" t="s">
        <v>114</v>
      </c>
    </row>
    <row r="213" spans="1:51" s="13" customFormat="1" ht="12">
      <c r="A213" s="13"/>
      <c r="B213" s="218"/>
      <c r="C213" s="219"/>
      <c r="D213" s="220" t="s">
        <v>125</v>
      </c>
      <c r="E213" s="221" t="s">
        <v>19</v>
      </c>
      <c r="F213" s="222" t="s">
        <v>273</v>
      </c>
      <c r="G213" s="219"/>
      <c r="H213" s="221" t="s">
        <v>19</v>
      </c>
      <c r="I213" s="223"/>
      <c r="J213" s="219"/>
      <c r="K213" s="219"/>
      <c r="L213" s="224"/>
      <c r="M213" s="225"/>
      <c r="N213" s="226"/>
      <c r="O213" s="226"/>
      <c r="P213" s="226"/>
      <c r="Q213" s="226"/>
      <c r="R213" s="226"/>
      <c r="S213" s="226"/>
      <c r="T213" s="227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28" t="s">
        <v>125</v>
      </c>
      <c r="AU213" s="228" t="s">
        <v>79</v>
      </c>
      <c r="AV213" s="13" t="s">
        <v>77</v>
      </c>
      <c r="AW213" s="13" t="s">
        <v>33</v>
      </c>
      <c r="AX213" s="13" t="s">
        <v>72</v>
      </c>
      <c r="AY213" s="228" t="s">
        <v>114</v>
      </c>
    </row>
    <row r="214" spans="1:51" s="13" customFormat="1" ht="12">
      <c r="A214" s="13"/>
      <c r="B214" s="218"/>
      <c r="C214" s="219"/>
      <c r="D214" s="220" t="s">
        <v>125</v>
      </c>
      <c r="E214" s="221" t="s">
        <v>19</v>
      </c>
      <c r="F214" s="222" t="s">
        <v>274</v>
      </c>
      <c r="G214" s="219"/>
      <c r="H214" s="221" t="s">
        <v>19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28" t="s">
        <v>125</v>
      </c>
      <c r="AU214" s="228" t="s">
        <v>79</v>
      </c>
      <c r="AV214" s="13" t="s">
        <v>77</v>
      </c>
      <c r="AW214" s="13" t="s">
        <v>33</v>
      </c>
      <c r="AX214" s="13" t="s">
        <v>72</v>
      </c>
      <c r="AY214" s="228" t="s">
        <v>114</v>
      </c>
    </row>
    <row r="215" spans="1:51" s="13" customFormat="1" ht="12">
      <c r="A215" s="13"/>
      <c r="B215" s="218"/>
      <c r="C215" s="219"/>
      <c r="D215" s="220" t="s">
        <v>125</v>
      </c>
      <c r="E215" s="221" t="s">
        <v>19</v>
      </c>
      <c r="F215" s="222" t="s">
        <v>275</v>
      </c>
      <c r="G215" s="219"/>
      <c r="H215" s="221" t="s">
        <v>19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28" t="s">
        <v>125</v>
      </c>
      <c r="AU215" s="228" t="s">
        <v>79</v>
      </c>
      <c r="AV215" s="13" t="s">
        <v>77</v>
      </c>
      <c r="AW215" s="13" t="s">
        <v>33</v>
      </c>
      <c r="AX215" s="13" t="s">
        <v>72</v>
      </c>
      <c r="AY215" s="228" t="s">
        <v>114</v>
      </c>
    </row>
    <row r="216" spans="1:51" s="13" customFormat="1" ht="12">
      <c r="A216" s="13"/>
      <c r="B216" s="218"/>
      <c r="C216" s="219"/>
      <c r="D216" s="220" t="s">
        <v>125</v>
      </c>
      <c r="E216" s="221" t="s">
        <v>19</v>
      </c>
      <c r="F216" s="222" t="s">
        <v>276</v>
      </c>
      <c r="G216" s="219"/>
      <c r="H216" s="221" t="s">
        <v>19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28" t="s">
        <v>125</v>
      </c>
      <c r="AU216" s="228" t="s">
        <v>79</v>
      </c>
      <c r="AV216" s="13" t="s">
        <v>77</v>
      </c>
      <c r="AW216" s="13" t="s">
        <v>33</v>
      </c>
      <c r="AX216" s="13" t="s">
        <v>72</v>
      </c>
      <c r="AY216" s="228" t="s">
        <v>114</v>
      </c>
    </row>
    <row r="217" spans="1:51" s="13" customFormat="1" ht="12">
      <c r="A217" s="13"/>
      <c r="B217" s="218"/>
      <c r="C217" s="219"/>
      <c r="D217" s="220" t="s">
        <v>125</v>
      </c>
      <c r="E217" s="221" t="s">
        <v>19</v>
      </c>
      <c r="F217" s="222" t="s">
        <v>277</v>
      </c>
      <c r="G217" s="219"/>
      <c r="H217" s="221" t="s">
        <v>19</v>
      </c>
      <c r="I217" s="223"/>
      <c r="J217" s="219"/>
      <c r="K217" s="219"/>
      <c r="L217" s="224"/>
      <c r="M217" s="225"/>
      <c r="N217" s="226"/>
      <c r="O217" s="226"/>
      <c r="P217" s="226"/>
      <c r="Q217" s="226"/>
      <c r="R217" s="226"/>
      <c r="S217" s="226"/>
      <c r="T217" s="22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28" t="s">
        <v>125</v>
      </c>
      <c r="AU217" s="228" t="s">
        <v>79</v>
      </c>
      <c r="AV217" s="13" t="s">
        <v>77</v>
      </c>
      <c r="AW217" s="13" t="s">
        <v>33</v>
      </c>
      <c r="AX217" s="13" t="s">
        <v>72</v>
      </c>
      <c r="AY217" s="228" t="s">
        <v>114</v>
      </c>
    </row>
    <row r="218" spans="1:51" s="13" customFormat="1" ht="12">
      <c r="A218" s="13"/>
      <c r="B218" s="218"/>
      <c r="C218" s="219"/>
      <c r="D218" s="220" t="s">
        <v>125</v>
      </c>
      <c r="E218" s="221" t="s">
        <v>19</v>
      </c>
      <c r="F218" s="222" t="s">
        <v>278</v>
      </c>
      <c r="G218" s="219"/>
      <c r="H218" s="221" t="s">
        <v>19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8" t="s">
        <v>125</v>
      </c>
      <c r="AU218" s="228" t="s">
        <v>79</v>
      </c>
      <c r="AV218" s="13" t="s">
        <v>77</v>
      </c>
      <c r="AW218" s="13" t="s">
        <v>33</v>
      </c>
      <c r="AX218" s="13" t="s">
        <v>72</v>
      </c>
      <c r="AY218" s="228" t="s">
        <v>114</v>
      </c>
    </row>
    <row r="219" spans="1:51" s="13" customFormat="1" ht="12">
      <c r="A219" s="13"/>
      <c r="B219" s="218"/>
      <c r="C219" s="219"/>
      <c r="D219" s="220" t="s">
        <v>125</v>
      </c>
      <c r="E219" s="221" t="s">
        <v>19</v>
      </c>
      <c r="F219" s="222" t="s">
        <v>279</v>
      </c>
      <c r="G219" s="219"/>
      <c r="H219" s="221" t="s">
        <v>19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8" t="s">
        <v>125</v>
      </c>
      <c r="AU219" s="228" t="s">
        <v>79</v>
      </c>
      <c r="AV219" s="13" t="s">
        <v>77</v>
      </c>
      <c r="AW219" s="13" t="s">
        <v>33</v>
      </c>
      <c r="AX219" s="13" t="s">
        <v>72</v>
      </c>
      <c r="AY219" s="228" t="s">
        <v>114</v>
      </c>
    </row>
    <row r="220" spans="1:51" s="13" customFormat="1" ht="12">
      <c r="A220" s="13"/>
      <c r="B220" s="218"/>
      <c r="C220" s="219"/>
      <c r="D220" s="220" t="s">
        <v>125</v>
      </c>
      <c r="E220" s="221" t="s">
        <v>19</v>
      </c>
      <c r="F220" s="222" t="s">
        <v>280</v>
      </c>
      <c r="G220" s="219"/>
      <c r="H220" s="221" t="s">
        <v>19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8" t="s">
        <v>125</v>
      </c>
      <c r="AU220" s="228" t="s">
        <v>79</v>
      </c>
      <c r="AV220" s="13" t="s">
        <v>77</v>
      </c>
      <c r="AW220" s="13" t="s">
        <v>33</v>
      </c>
      <c r="AX220" s="13" t="s">
        <v>72</v>
      </c>
      <c r="AY220" s="228" t="s">
        <v>114</v>
      </c>
    </row>
    <row r="221" spans="1:51" s="13" customFormat="1" ht="12">
      <c r="A221" s="13"/>
      <c r="B221" s="218"/>
      <c r="C221" s="219"/>
      <c r="D221" s="220" t="s">
        <v>125</v>
      </c>
      <c r="E221" s="221" t="s">
        <v>19</v>
      </c>
      <c r="F221" s="222" t="s">
        <v>281</v>
      </c>
      <c r="G221" s="219"/>
      <c r="H221" s="221" t="s">
        <v>19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8" t="s">
        <v>125</v>
      </c>
      <c r="AU221" s="228" t="s">
        <v>79</v>
      </c>
      <c r="AV221" s="13" t="s">
        <v>77</v>
      </c>
      <c r="AW221" s="13" t="s">
        <v>33</v>
      </c>
      <c r="AX221" s="13" t="s">
        <v>72</v>
      </c>
      <c r="AY221" s="228" t="s">
        <v>114</v>
      </c>
    </row>
    <row r="222" spans="1:51" s="14" customFormat="1" ht="12">
      <c r="A222" s="14"/>
      <c r="B222" s="229"/>
      <c r="C222" s="230"/>
      <c r="D222" s="220" t="s">
        <v>125</v>
      </c>
      <c r="E222" s="231" t="s">
        <v>19</v>
      </c>
      <c r="F222" s="232" t="s">
        <v>282</v>
      </c>
      <c r="G222" s="230"/>
      <c r="H222" s="233">
        <v>11.2</v>
      </c>
      <c r="I222" s="234"/>
      <c r="J222" s="230"/>
      <c r="K222" s="230"/>
      <c r="L222" s="235"/>
      <c r="M222" s="236"/>
      <c r="N222" s="237"/>
      <c r="O222" s="237"/>
      <c r="P222" s="237"/>
      <c r="Q222" s="237"/>
      <c r="R222" s="237"/>
      <c r="S222" s="237"/>
      <c r="T222" s="238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39" t="s">
        <v>125</v>
      </c>
      <c r="AU222" s="239" t="s">
        <v>79</v>
      </c>
      <c r="AV222" s="14" t="s">
        <v>79</v>
      </c>
      <c r="AW222" s="14" t="s">
        <v>33</v>
      </c>
      <c r="AX222" s="14" t="s">
        <v>72</v>
      </c>
      <c r="AY222" s="239" t="s">
        <v>114</v>
      </c>
    </row>
    <row r="223" spans="1:51" s="13" customFormat="1" ht="12">
      <c r="A223" s="13"/>
      <c r="B223" s="218"/>
      <c r="C223" s="219"/>
      <c r="D223" s="220" t="s">
        <v>125</v>
      </c>
      <c r="E223" s="221" t="s">
        <v>19</v>
      </c>
      <c r="F223" s="222" t="s">
        <v>283</v>
      </c>
      <c r="G223" s="219"/>
      <c r="H223" s="221" t="s">
        <v>19</v>
      </c>
      <c r="I223" s="223"/>
      <c r="J223" s="219"/>
      <c r="K223" s="219"/>
      <c r="L223" s="224"/>
      <c r="M223" s="225"/>
      <c r="N223" s="226"/>
      <c r="O223" s="226"/>
      <c r="P223" s="226"/>
      <c r="Q223" s="226"/>
      <c r="R223" s="226"/>
      <c r="S223" s="226"/>
      <c r="T223" s="227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8" t="s">
        <v>125</v>
      </c>
      <c r="AU223" s="228" t="s">
        <v>79</v>
      </c>
      <c r="AV223" s="13" t="s">
        <v>77</v>
      </c>
      <c r="AW223" s="13" t="s">
        <v>33</v>
      </c>
      <c r="AX223" s="13" t="s">
        <v>72</v>
      </c>
      <c r="AY223" s="228" t="s">
        <v>114</v>
      </c>
    </row>
    <row r="224" spans="1:51" s="13" customFormat="1" ht="12">
      <c r="A224" s="13"/>
      <c r="B224" s="218"/>
      <c r="C224" s="219"/>
      <c r="D224" s="220" t="s">
        <v>125</v>
      </c>
      <c r="E224" s="221" t="s">
        <v>19</v>
      </c>
      <c r="F224" s="222" t="s">
        <v>256</v>
      </c>
      <c r="G224" s="219"/>
      <c r="H224" s="221" t="s">
        <v>19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8" t="s">
        <v>125</v>
      </c>
      <c r="AU224" s="228" t="s">
        <v>79</v>
      </c>
      <c r="AV224" s="13" t="s">
        <v>77</v>
      </c>
      <c r="AW224" s="13" t="s">
        <v>33</v>
      </c>
      <c r="AX224" s="13" t="s">
        <v>72</v>
      </c>
      <c r="AY224" s="228" t="s">
        <v>114</v>
      </c>
    </row>
    <row r="225" spans="1:51" s="14" customFormat="1" ht="12">
      <c r="A225" s="14"/>
      <c r="B225" s="229"/>
      <c r="C225" s="230"/>
      <c r="D225" s="220" t="s">
        <v>125</v>
      </c>
      <c r="E225" s="231" t="s">
        <v>19</v>
      </c>
      <c r="F225" s="232" t="s">
        <v>257</v>
      </c>
      <c r="G225" s="230"/>
      <c r="H225" s="233">
        <v>3.85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39" t="s">
        <v>125</v>
      </c>
      <c r="AU225" s="239" t="s">
        <v>79</v>
      </c>
      <c r="AV225" s="14" t="s">
        <v>79</v>
      </c>
      <c r="AW225" s="14" t="s">
        <v>33</v>
      </c>
      <c r="AX225" s="14" t="s">
        <v>72</v>
      </c>
      <c r="AY225" s="239" t="s">
        <v>114</v>
      </c>
    </row>
    <row r="226" spans="1:51" s="16" customFormat="1" ht="12">
      <c r="A226" s="16"/>
      <c r="B226" s="251"/>
      <c r="C226" s="252"/>
      <c r="D226" s="220" t="s">
        <v>125</v>
      </c>
      <c r="E226" s="253" t="s">
        <v>19</v>
      </c>
      <c r="F226" s="254" t="s">
        <v>264</v>
      </c>
      <c r="G226" s="252"/>
      <c r="H226" s="255">
        <v>15.049999999999999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T226" s="261" t="s">
        <v>125</v>
      </c>
      <c r="AU226" s="261" t="s">
        <v>79</v>
      </c>
      <c r="AV226" s="16" t="s">
        <v>138</v>
      </c>
      <c r="AW226" s="16" t="s">
        <v>33</v>
      </c>
      <c r="AX226" s="16" t="s">
        <v>72</v>
      </c>
      <c r="AY226" s="261" t="s">
        <v>114</v>
      </c>
    </row>
    <row r="227" spans="1:51" s="13" customFormat="1" ht="12">
      <c r="A227" s="13"/>
      <c r="B227" s="218"/>
      <c r="C227" s="219"/>
      <c r="D227" s="220" t="s">
        <v>125</v>
      </c>
      <c r="E227" s="221" t="s">
        <v>19</v>
      </c>
      <c r="F227" s="222" t="s">
        <v>265</v>
      </c>
      <c r="G227" s="219"/>
      <c r="H227" s="221" t="s">
        <v>19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8" t="s">
        <v>125</v>
      </c>
      <c r="AU227" s="228" t="s">
        <v>79</v>
      </c>
      <c r="AV227" s="13" t="s">
        <v>77</v>
      </c>
      <c r="AW227" s="13" t="s">
        <v>33</v>
      </c>
      <c r="AX227" s="13" t="s">
        <v>72</v>
      </c>
      <c r="AY227" s="228" t="s">
        <v>114</v>
      </c>
    </row>
    <row r="228" spans="1:51" s="14" customFormat="1" ht="12">
      <c r="A228" s="14"/>
      <c r="B228" s="229"/>
      <c r="C228" s="230"/>
      <c r="D228" s="220" t="s">
        <v>125</v>
      </c>
      <c r="E228" s="231" t="s">
        <v>19</v>
      </c>
      <c r="F228" s="232" t="s">
        <v>284</v>
      </c>
      <c r="G228" s="230"/>
      <c r="H228" s="233">
        <v>27.09</v>
      </c>
      <c r="I228" s="234"/>
      <c r="J228" s="230"/>
      <c r="K228" s="230"/>
      <c r="L228" s="235"/>
      <c r="M228" s="236"/>
      <c r="N228" s="237"/>
      <c r="O228" s="237"/>
      <c r="P228" s="237"/>
      <c r="Q228" s="237"/>
      <c r="R228" s="237"/>
      <c r="S228" s="237"/>
      <c r="T228" s="23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39" t="s">
        <v>125</v>
      </c>
      <c r="AU228" s="239" t="s">
        <v>79</v>
      </c>
      <c r="AV228" s="14" t="s">
        <v>79</v>
      </c>
      <c r="AW228" s="14" t="s">
        <v>33</v>
      </c>
      <c r="AX228" s="14" t="s">
        <v>77</v>
      </c>
      <c r="AY228" s="239" t="s">
        <v>114</v>
      </c>
    </row>
    <row r="229" spans="1:65" s="2" customFormat="1" ht="37.8" customHeight="1">
      <c r="A229" s="41"/>
      <c r="B229" s="42"/>
      <c r="C229" s="200" t="s">
        <v>285</v>
      </c>
      <c r="D229" s="200" t="s">
        <v>116</v>
      </c>
      <c r="E229" s="201" t="s">
        <v>286</v>
      </c>
      <c r="F229" s="202" t="s">
        <v>287</v>
      </c>
      <c r="G229" s="203" t="s">
        <v>178</v>
      </c>
      <c r="H229" s="204">
        <v>97.5</v>
      </c>
      <c r="I229" s="205"/>
      <c r="J229" s="206">
        <f>ROUND(I229*H229,2)</f>
        <v>0</v>
      </c>
      <c r="K229" s="202" t="s">
        <v>120</v>
      </c>
      <c r="L229" s="47"/>
      <c r="M229" s="207" t="s">
        <v>19</v>
      </c>
      <c r="N229" s="208" t="s">
        <v>43</v>
      </c>
      <c r="O229" s="87"/>
      <c r="P229" s="209">
        <f>O229*H229</f>
        <v>0</v>
      </c>
      <c r="Q229" s="209">
        <v>0</v>
      </c>
      <c r="R229" s="209">
        <f>Q229*H229</f>
        <v>0</v>
      </c>
      <c r="S229" s="209">
        <v>0</v>
      </c>
      <c r="T229" s="210">
        <f>S229*H229</f>
        <v>0</v>
      </c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R229" s="211" t="s">
        <v>121</v>
      </c>
      <c r="AT229" s="211" t="s">
        <v>116</v>
      </c>
      <c r="AU229" s="211" t="s">
        <v>79</v>
      </c>
      <c r="AY229" s="20" t="s">
        <v>114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20" t="s">
        <v>77</v>
      </c>
      <c r="BK229" s="212">
        <f>ROUND(I229*H229,2)</f>
        <v>0</v>
      </c>
      <c r="BL229" s="20" t="s">
        <v>121</v>
      </c>
      <c r="BM229" s="211" t="s">
        <v>288</v>
      </c>
    </row>
    <row r="230" spans="1:47" s="2" customFormat="1" ht="12">
      <c r="A230" s="41"/>
      <c r="B230" s="42"/>
      <c r="C230" s="43"/>
      <c r="D230" s="213" t="s">
        <v>123</v>
      </c>
      <c r="E230" s="43"/>
      <c r="F230" s="214" t="s">
        <v>289</v>
      </c>
      <c r="G230" s="43"/>
      <c r="H230" s="43"/>
      <c r="I230" s="215"/>
      <c r="J230" s="43"/>
      <c r="K230" s="43"/>
      <c r="L230" s="47"/>
      <c r="M230" s="216"/>
      <c r="N230" s="217"/>
      <c r="O230" s="87"/>
      <c r="P230" s="87"/>
      <c r="Q230" s="87"/>
      <c r="R230" s="87"/>
      <c r="S230" s="87"/>
      <c r="T230" s="88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T230" s="20" t="s">
        <v>123</v>
      </c>
      <c r="AU230" s="20" t="s">
        <v>79</v>
      </c>
    </row>
    <row r="231" spans="1:51" s="13" customFormat="1" ht="12">
      <c r="A231" s="13"/>
      <c r="B231" s="218"/>
      <c r="C231" s="219"/>
      <c r="D231" s="220" t="s">
        <v>125</v>
      </c>
      <c r="E231" s="221" t="s">
        <v>19</v>
      </c>
      <c r="F231" s="222" t="s">
        <v>290</v>
      </c>
      <c r="G231" s="219"/>
      <c r="H231" s="221" t="s">
        <v>19</v>
      </c>
      <c r="I231" s="223"/>
      <c r="J231" s="219"/>
      <c r="K231" s="219"/>
      <c r="L231" s="224"/>
      <c r="M231" s="225"/>
      <c r="N231" s="226"/>
      <c r="O231" s="226"/>
      <c r="P231" s="226"/>
      <c r="Q231" s="226"/>
      <c r="R231" s="226"/>
      <c r="S231" s="226"/>
      <c r="T231" s="22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28" t="s">
        <v>125</v>
      </c>
      <c r="AU231" s="228" t="s">
        <v>79</v>
      </c>
      <c r="AV231" s="13" t="s">
        <v>77</v>
      </c>
      <c r="AW231" s="13" t="s">
        <v>33</v>
      </c>
      <c r="AX231" s="13" t="s">
        <v>72</v>
      </c>
      <c r="AY231" s="228" t="s">
        <v>114</v>
      </c>
    </row>
    <row r="232" spans="1:51" s="13" customFormat="1" ht="12">
      <c r="A232" s="13"/>
      <c r="B232" s="218"/>
      <c r="C232" s="219"/>
      <c r="D232" s="220" t="s">
        <v>125</v>
      </c>
      <c r="E232" s="221" t="s">
        <v>19</v>
      </c>
      <c r="F232" s="222" t="s">
        <v>291</v>
      </c>
      <c r="G232" s="219"/>
      <c r="H232" s="221" t="s">
        <v>19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28" t="s">
        <v>125</v>
      </c>
      <c r="AU232" s="228" t="s">
        <v>79</v>
      </c>
      <c r="AV232" s="13" t="s">
        <v>77</v>
      </c>
      <c r="AW232" s="13" t="s">
        <v>33</v>
      </c>
      <c r="AX232" s="13" t="s">
        <v>72</v>
      </c>
      <c r="AY232" s="228" t="s">
        <v>114</v>
      </c>
    </row>
    <row r="233" spans="1:51" s="14" customFormat="1" ht="12">
      <c r="A233" s="14"/>
      <c r="B233" s="229"/>
      <c r="C233" s="230"/>
      <c r="D233" s="220" t="s">
        <v>125</v>
      </c>
      <c r="E233" s="231" t="s">
        <v>19</v>
      </c>
      <c r="F233" s="232" t="s">
        <v>292</v>
      </c>
      <c r="G233" s="230"/>
      <c r="H233" s="233">
        <v>97.5</v>
      </c>
      <c r="I233" s="234"/>
      <c r="J233" s="230"/>
      <c r="K233" s="230"/>
      <c r="L233" s="235"/>
      <c r="M233" s="236"/>
      <c r="N233" s="237"/>
      <c r="O233" s="237"/>
      <c r="P233" s="237"/>
      <c r="Q233" s="237"/>
      <c r="R233" s="237"/>
      <c r="S233" s="237"/>
      <c r="T233" s="23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39" t="s">
        <v>125</v>
      </c>
      <c r="AU233" s="239" t="s">
        <v>79</v>
      </c>
      <c r="AV233" s="14" t="s">
        <v>79</v>
      </c>
      <c r="AW233" s="14" t="s">
        <v>33</v>
      </c>
      <c r="AX233" s="14" t="s">
        <v>77</v>
      </c>
      <c r="AY233" s="239" t="s">
        <v>114</v>
      </c>
    </row>
    <row r="234" spans="1:65" s="2" customFormat="1" ht="37.8" customHeight="1">
      <c r="A234" s="41"/>
      <c r="B234" s="42"/>
      <c r="C234" s="200" t="s">
        <v>293</v>
      </c>
      <c r="D234" s="200" t="s">
        <v>116</v>
      </c>
      <c r="E234" s="201" t="s">
        <v>294</v>
      </c>
      <c r="F234" s="202" t="s">
        <v>295</v>
      </c>
      <c r="G234" s="203" t="s">
        <v>130</v>
      </c>
      <c r="H234" s="204">
        <v>93.18</v>
      </c>
      <c r="I234" s="205"/>
      <c r="J234" s="206">
        <f>ROUND(I234*H234,2)</f>
        <v>0</v>
      </c>
      <c r="K234" s="202" t="s">
        <v>120</v>
      </c>
      <c r="L234" s="47"/>
      <c r="M234" s="207" t="s">
        <v>19</v>
      </c>
      <c r="N234" s="208" t="s">
        <v>43</v>
      </c>
      <c r="O234" s="87"/>
      <c r="P234" s="209">
        <f>O234*H234</f>
        <v>0</v>
      </c>
      <c r="Q234" s="209">
        <v>0</v>
      </c>
      <c r="R234" s="209">
        <f>Q234*H234</f>
        <v>0</v>
      </c>
      <c r="S234" s="209">
        <v>0</v>
      </c>
      <c r="T234" s="210">
        <f>S234*H234</f>
        <v>0</v>
      </c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R234" s="211" t="s">
        <v>121</v>
      </c>
      <c r="AT234" s="211" t="s">
        <v>116</v>
      </c>
      <c r="AU234" s="211" t="s">
        <v>79</v>
      </c>
      <c r="AY234" s="20" t="s">
        <v>114</v>
      </c>
      <c r="BE234" s="212">
        <f>IF(N234="základní",J234,0)</f>
        <v>0</v>
      </c>
      <c r="BF234" s="212">
        <f>IF(N234="snížená",J234,0)</f>
        <v>0</v>
      </c>
      <c r="BG234" s="212">
        <f>IF(N234="zákl. přenesená",J234,0)</f>
        <v>0</v>
      </c>
      <c r="BH234" s="212">
        <f>IF(N234="sníž. přenesená",J234,0)</f>
        <v>0</v>
      </c>
      <c r="BI234" s="212">
        <f>IF(N234="nulová",J234,0)</f>
        <v>0</v>
      </c>
      <c r="BJ234" s="20" t="s">
        <v>77</v>
      </c>
      <c r="BK234" s="212">
        <f>ROUND(I234*H234,2)</f>
        <v>0</v>
      </c>
      <c r="BL234" s="20" t="s">
        <v>121</v>
      </c>
      <c r="BM234" s="211" t="s">
        <v>296</v>
      </c>
    </row>
    <row r="235" spans="1:47" s="2" customFormat="1" ht="12">
      <c r="A235" s="41"/>
      <c r="B235" s="42"/>
      <c r="C235" s="43"/>
      <c r="D235" s="213" t="s">
        <v>123</v>
      </c>
      <c r="E235" s="43"/>
      <c r="F235" s="214" t="s">
        <v>297</v>
      </c>
      <c r="G235" s="43"/>
      <c r="H235" s="43"/>
      <c r="I235" s="215"/>
      <c r="J235" s="43"/>
      <c r="K235" s="43"/>
      <c r="L235" s="47"/>
      <c r="M235" s="216"/>
      <c r="N235" s="217"/>
      <c r="O235" s="87"/>
      <c r="P235" s="87"/>
      <c r="Q235" s="87"/>
      <c r="R235" s="87"/>
      <c r="S235" s="87"/>
      <c r="T235" s="88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T235" s="20" t="s">
        <v>123</v>
      </c>
      <c r="AU235" s="20" t="s">
        <v>79</v>
      </c>
    </row>
    <row r="236" spans="1:51" s="13" customFormat="1" ht="12">
      <c r="A236" s="13"/>
      <c r="B236" s="218"/>
      <c r="C236" s="219"/>
      <c r="D236" s="220" t="s">
        <v>125</v>
      </c>
      <c r="E236" s="221" t="s">
        <v>19</v>
      </c>
      <c r="F236" s="222" t="s">
        <v>298</v>
      </c>
      <c r="G236" s="219"/>
      <c r="H236" s="221" t="s">
        <v>19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8" t="s">
        <v>125</v>
      </c>
      <c r="AU236" s="228" t="s">
        <v>79</v>
      </c>
      <c r="AV236" s="13" t="s">
        <v>77</v>
      </c>
      <c r="AW236" s="13" t="s">
        <v>33</v>
      </c>
      <c r="AX236" s="13" t="s">
        <v>72</v>
      </c>
      <c r="AY236" s="228" t="s">
        <v>114</v>
      </c>
    </row>
    <row r="237" spans="1:51" s="13" customFormat="1" ht="12">
      <c r="A237" s="13"/>
      <c r="B237" s="218"/>
      <c r="C237" s="219"/>
      <c r="D237" s="220" t="s">
        <v>125</v>
      </c>
      <c r="E237" s="221" t="s">
        <v>19</v>
      </c>
      <c r="F237" s="222" t="s">
        <v>299</v>
      </c>
      <c r="G237" s="219"/>
      <c r="H237" s="221" t="s">
        <v>19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8" t="s">
        <v>125</v>
      </c>
      <c r="AU237" s="228" t="s">
        <v>79</v>
      </c>
      <c r="AV237" s="13" t="s">
        <v>77</v>
      </c>
      <c r="AW237" s="13" t="s">
        <v>33</v>
      </c>
      <c r="AX237" s="13" t="s">
        <v>72</v>
      </c>
      <c r="AY237" s="228" t="s">
        <v>114</v>
      </c>
    </row>
    <row r="238" spans="1:51" s="14" customFormat="1" ht="12">
      <c r="A238" s="14"/>
      <c r="B238" s="229"/>
      <c r="C238" s="230"/>
      <c r="D238" s="220" t="s">
        <v>125</v>
      </c>
      <c r="E238" s="231" t="s">
        <v>19</v>
      </c>
      <c r="F238" s="232" t="s">
        <v>300</v>
      </c>
      <c r="G238" s="230"/>
      <c r="H238" s="233">
        <v>25.68</v>
      </c>
      <c r="I238" s="234"/>
      <c r="J238" s="230"/>
      <c r="K238" s="230"/>
      <c r="L238" s="235"/>
      <c r="M238" s="236"/>
      <c r="N238" s="237"/>
      <c r="O238" s="237"/>
      <c r="P238" s="237"/>
      <c r="Q238" s="237"/>
      <c r="R238" s="237"/>
      <c r="S238" s="237"/>
      <c r="T238" s="238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39" t="s">
        <v>125</v>
      </c>
      <c r="AU238" s="239" t="s">
        <v>79</v>
      </c>
      <c r="AV238" s="14" t="s">
        <v>79</v>
      </c>
      <c r="AW238" s="14" t="s">
        <v>33</v>
      </c>
      <c r="AX238" s="14" t="s">
        <v>72</v>
      </c>
      <c r="AY238" s="239" t="s">
        <v>114</v>
      </c>
    </row>
    <row r="239" spans="1:51" s="13" customFormat="1" ht="12">
      <c r="A239" s="13"/>
      <c r="B239" s="218"/>
      <c r="C239" s="219"/>
      <c r="D239" s="220" t="s">
        <v>125</v>
      </c>
      <c r="E239" s="221" t="s">
        <v>19</v>
      </c>
      <c r="F239" s="222" t="s">
        <v>301</v>
      </c>
      <c r="G239" s="219"/>
      <c r="H239" s="221" t="s">
        <v>19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8" t="s">
        <v>125</v>
      </c>
      <c r="AU239" s="228" t="s">
        <v>79</v>
      </c>
      <c r="AV239" s="13" t="s">
        <v>77</v>
      </c>
      <c r="AW239" s="13" t="s">
        <v>33</v>
      </c>
      <c r="AX239" s="13" t="s">
        <v>72</v>
      </c>
      <c r="AY239" s="228" t="s">
        <v>114</v>
      </c>
    </row>
    <row r="240" spans="1:51" s="13" customFormat="1" ht="12">
      <c r="A240" s="13"/>
      <c r="B240" s="218"/>
      <c r="C240" s="219"/>
      <c r="D240" s="220" t="s">
        <v>125</v>
      </c>
      <c r="E240" s="221" t="s">
        <v>19</v>
      </c>
      <c r="F240" s="222" t="s">
        <v>302</v>
      </c>
      <c r="G240" s="219"/>
      <c r="H240" s="221" t="s">
        <v>19</v>
      </c>
      <c r="I240" s="223"/>
      <c r="J240" s="219"/>
      <c r="K240" s="219"/>
      <c r="L240" s="224"/>
      <c r="M240" s="225"/>
      <c r="N240" s="226"/>
      <c r="O240" s="226"/>
      <c r="P240" s="226"/>
      <c r="Q240" s="226"/>
      <c r="R240" s="226"/>
      <c r="S240" s="226"/>
      <c r="T240" s="227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8" t="s">
        <v>125</v>
      </c>
      <c r="AU240" s="228" t="s">
        <v>79</v>
      </c>
      <c r="AV240" s="13" t="s">
        <v>77</v>
      </c>
      <c r="AW240" s="13" t="s">
        <v>33</v>
      </c>
      <c r="AX240" s="13" t="s">
        <v>72</v>
      </c>
      <c r="AY240" s="228" t="s">
        <v>114</v>
      </c>
    </row>
    <row r="241" spans="1:51" s="14" customFormat="1" ht="12">
      <c r="A241" s="14"/>
      <c r="B241" s="229"/>
      <c r="C241" s="230"/>
      <c r="D241" s="220" t="s">
        <v>125</v>
      </c>
      <c r="E241" s="231" t="s">
        <v>19</v>
      </c>
      <c r="F241" s="232" t="s">
        <v>303</v>
      </c>
      <c r="G241" s="230"/>
      <c r="H241" s="233">
        <v>57</v>
      </c>
      <c r="I241" s="234"/>
      <c r="J241" s="230"/>
      <c r="K241" s="230"/>
      <c r="L241" s="235"/>
      <c r="M241" s="236"/>
      <c r="N241" s="237"/>
      <c r="O241" s="237"/>
      <c r="P241" s="237"/>
      <c r="Q241" s="237"/>
      <c r="R241" s="237"/>
      <c r="S241" s="237"/>
      <c r="T241" s="23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39" t="s">
        <v>125</v>
      </c>
      <c r="AU241" s="239" t="s">
        <v>79</v>
      </c>
      <c r="AV241" s="14" t="s">
        <v>79</v>
      </c>
      <c r="AW241" s="14" t="s">
        <v>33</v>
      </c>
      <c r="AX241" s="14" t="s">
        <v>72</v>
      </c>
      <c r="AY241" s="239" t="s">
        <v>114</v>
      </c>
    </row>
    <row r="242" spans="1:51" s="13" customFormat="1" ht="12">
      <c r="A242" s="13"/>
      <c r="B242" s="218"/>
      <c r="C242" s="219"/>
      <c r="D242" s="220" t="s">
        <v>125</v>
      </c>
      <c r="E242" s="221" t="s">
        <v>19</v>
      </c>
      <c r="F242" s="222" t="s">
        <v>304</v>
      </c>
      <c r="G242" s="219"/>
      <c r="H242" s="221" t="s">
        <v>19</v>
      </c>
      <c r="I242" s="223"/>
      <c r="J242" s="219"/>
      <c r="K242" s="219"/>
      <c r="L242" s="224"/>
      <c r="M242" s="225"/>
      <c r="N242" s="226"/>
      <c r="O242" s="226"/>
      <c r="P242" s="226"/>
      <c r="Q242" s="226"/>
      <c r="R242" s="226"/>
      <c r="S242" s="226"/>
      <c r="T242" s="22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8" t="s">
        <v>125</v>
      </c>
      <c r="AU242" s="228" t="s">
        <v>79</v>
      </c>
      <c r="AV242" s="13" t="s">
        <v>77</v>
      </c>
      <c r="AW242" s="13" t="s">
        <v>33</v>
      </c>
      <c r="AX242" s="13" t="s">
        <v>72</v>
      </c>
      <c r="AY242" s="228" t="s">
        <v>114</v>
      </c>
    </row>
    <row r="243" spans="1:51" s="13" customFormat="1" ht="12">
      <c r="A243" s="13"/>
      <c r="B243" s="218"/>
      <c r="C243" s="219"/>
      <c r="D243" s="220" t="s">
        <v>125</v>
      </c>
      <c r="E243" s="221" t="s">
        <v>19</v>
      </c>
      <c r="F243" s="222" t="s">
        <v>305</v>
      </c>
      <c r="G243" s="219"/>
      <c r="H243" s="221" t="s">
        <v>19</v>
      </c>
      <c r="I243" s="223"/>
      <c r="J243" s="219"/>
      <c r="K243" s="219"/>
      <c r="L243" s="224"/>
      <c r="M243" s="225"/>
      <c r="N243" s="226"/>
      <c r="O243" s="226"/>
      <c r="P243" s="226"/>
      <c r="Q243" s="226"/>
      <c r="R243" s="226"/>
      <c r="S243" s="226"/>
      <c r="T243" s="22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8" t="s">
        <v>125</v>
      </c>
      <c r="AU243" s="228" t="s">
        <v>79</v>
      </c>
      <c r="AV243" s="13" t="s">
        <v>77</v>
      </c>
      <c r="AW243" s="13" t="s">
        <v>33</v>
      </c>
      <c r="AX243" s="13" t="s">
        <v>72</v>
      </c>
      <c r="AY243" s="228" t="s">
        <v>114</v>
      </c>
    </row>
    <row r="244" spans="1:51" s="14" customFormat="1" ht="12">
      <c r="A244" s="14"/>
      <c r="B244" s="229"/>
      <c r="C244" s="230"/>
      <c r="D244" s="220" t="s">
        <v>125</v>
      </c>
      <c r="E244" s="231" t="s">
        <v>19</v>
      </c>
      <c r="F244" s="232" t="s">
        <v>306</v>
      </c>
      <c r="G244" s="230"/>
      <c r="H244" s="233">
        <v>10.5</v>
      </c>
      <c r="I244" s="234"/>
      <c r="J244" s="230"/>
      <c r="K244" s="230"/>
      <c r="L244" s="235"/>
      <c r="M244" s="236"/>
      <c r="N244" s="237"/>
      <c r="O244" s="237"/>
      <c r="P244" s="237"/>
      <c r="Q244" s="237"/>
      <c r="R244" s="237"/>
      <c r="S244" s="237"/>
      <c r="T244" s="23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39" t="s">
        <v>125</v>
      </c>
      <c r="AU244" s="239" t="s">
        <v>79</v>
      </c>
      <c r="AV244" s="14" t="s">
        <v>79</v>
      </c>
      <c r="AW244" s="14" t="s">
        <v>33</v>
      </c>
      <c r="AX244" s="14" t="s">
        <v>72</v>
      </c>
      <c r="AY244" s="239" t="s">
        <v>114</v>
      </c>
    </row>
    <row r="245" spans="1:51" s="15" customFormat="1" ht="12">
      <c r="A245" s="15"/>
      <c r="B245" s="240"/>
      <c r="C245" s="241"/>
      <c r="D245" s="220" t="s">
        <v>125</v>
      </c>
      <c r="E245" s="242" t="s">
        <v>19</v>
      </c>
      <c r="F245" s="243" t="s">
        <v>187</v>
      </c>
      <c r="G245" s="241"/>
      <c r="H245" s="244">
        <v>93.18</v>
      </c>
      <c r="I245" s="245"/>
      <c r="J245" s="241"/>
      <c r="K245" s="241"/>
      <c r="L245" s="246"/>
      <c r="M245" s="247"/>
      <c r="N245" s="248"/>
      <c r="O245" s="248"/>
      <c r="P245" s="248"/>
      <c r="Q245" s="248"/>
      <c r="R245" s="248"/>
      <c r="S245" s="248"/>
      <c r="T245" s="249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0" t="s">
        <v>125</v>
      </c>
      <c r="AU245" s="250" t="s">
        <v>79</v>
      </c>
      <c r="AV245" s="15" t="s">
        <v>121</v>
      </c>
      <c r="AW245" s="15" t="s">
        <v>33</v>
      </c>
      <c r="AX245" s="15" t="s">
        <v>77</v>
      </c>
      <c r="AY245" s="250" t="s">
        <v>114</v>
      </c>
    </row>
    <row r="246" spans="1:65" s="2" customFormat="1" ht="37.8" customHeight="1">
      <c r="A246" s="41"/>
      <c r="B246" s="42"/>
      <c r="C246" s="200" t="s">
        <v>307</v>
      </c>
      <c r="D246" s="200" t="s">
        <v>116</v>
      </c>
      <c r="E246" s="201" t="s">
        <v>308</v>
      </c>
      <c r="F246" s="202" t="s">
        <v>309</v>
      </c>
      <c r="G246" s="203" t="s">
        <v>130</v>
      </c>
      <c r="H246" s="204">
        <v>487.5</v>
      </c>
      <c r="I246" s="205"/>
      <c r="J246" s="206">
        <f>ROUND(I246*H246,2)</f>
        <v>0</v>
      </c>
      <c r="K246" s="202" t="s">
        <v>120</v>
      </c>
      <c r="L246" s="47"/>
      <c r="M246" s="207" t="s">
        <v>19</v>
      </c>
      <c r="N246" s="208" t="s">
        <v>43</v>
      </c>
      <c r="O246" s="87"/>
      <c r="P246" s="209">
        <f>O246*H246</f>
        <v>0</v>
      </c>
      <c r="Q246" s="209">
        <v>0</v>
      </c>
      <c r="R246" s="209">
        <f>Q246*H246</f>
        <v>0</v>
      </c>
      <c r="S246" s="209">
        <v>0</v>
      </c>
      <c r="T246" s="210">
        <f>S246*H246</f>
        <v>0</v>
      </c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R246" s="211" t="s">
        <v>121</v>
      </c>
      <c r="AT246" s="211" t="s">
        <v>116</v>
      </c>
      <c r="AU246" s="211" t="s">
        <v>79</v>
      </c>
      <c r="AY246" s="20" t="s">
        <v>114</v>
      </c>
      <c r="BE246" s="212">
        <f>IF(N246="základní",J246,0)</f>
        <v>0</v>
      </c>
      <c r="BF246" s="212">
        <f>IF(N246="snížená",J246,0)</f>
        <v>0</v>
      </c>
      <c r="BG246" s="212">
        <f>IF(N246="zákl. přenesená",J246,0)</f>
        <v>0</v>
      </c>
      <c r="BH246" s="212">
        <f>IF(N246="sníž. přenesená",J246,0)</f>
        <v>0</v>
      </c>
      <c r="BI246" s="212">
        <f>IF(N246="nulová",J246,0)</f>
        <v>0</v>
      </c>
      <c r="BJ246" s="20" t="s">
        <v>77</v>
      </c>
      <c r="BK246" s="212">
        <f>ROUND(I246*H246,2)</f>
        <v>0</v>
      </c>
      <c r="BL246" s="20" t="s">
        <v>121</v>
      </c>
      <c r="BM246" s="211" t="s">
        <v>310</v>
      </c>
    </row>
    <row r="247" spans="1:47" s="2" customFormat="1" ht="12">
      <c r="A247" s="41"/>
      <c r="B247" s="42"/>
      <c r="C247" s="43"/>
      <c r="D247" s="213" t="s">
        <v>123</v>
      </c>
      <c r="E247" s="43"/>
      <c r="F247" s="214" t="s">
        <v>311</v>
      </c>
      <c r="G247" s="43"/>
      <c r="H247" s="43"/>
      <c r="I247" s="215"/>
      <c r="J247" s="43"/>
      <c r="K247" s="43"/>
      <c r="L247" s="47"/>
      <c r="M247" s="216"/>
      <c r="N247" s="217"/>
      <c r="O247" s="87"/>
      <c r="P247" s="87"/>
      <c r="Q247" s="87"/>
      <c r="R247" s="87"/>
      <c r="S247" s="87"/>
      <c r="T247" s="88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T247" s="20" t="s">
        <v>123</v>
      </c>
      <c r="AU247" s="20" t="s">
        <v>79</v>
      </c>
    </row>
    <row r="248" spans="1:51" s="13" customFormat="1" ht="12">
      <c r="A248" s="13"/>
      <c r="B248" s="218"/>
      <c r="C248" s="219"/>
      <c r="D248" s="220" t="s">
        <v>125</v>
      </c>
      <c r="E248" s="221" t="s">
        <v>19</v>
      </c>
      <c r="F248" s="222" t="s">
        <v>290</v>
      </c>
      <c r="G248" s="219"/>
      <c r="H248" s="221" t="s">
        <v>19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28" t="s">
        <v>125</v>
      </c>
      <c r="AU248" s="228" t="s">
        <v>79</v>
      </c>
      <c r="AV248" s="13" t="s">
        <v>77</v>
      </c>
      <c r="AW248" s="13" t="s">
        <v>33</v>
      </c>
      <c r="AX248" s="13" t="s">
        <v>72</v>
      </c>
      <c r="AY248" s="228" t="s">
        <v>114</v>
      </c>
    </row>
    <row r="249" spans="1:51" s="13" customFormat="1" ht="12">
      <c r="A249" s="13"/>
      <c r="B249" s="218"/>
      <c r="C249" s="219"/>
      <c r="D249" s="220" t="s">
        <v>125</v>
      </c>
      <c r="E249" s="221" t="s">
        <v>19</v>
      </c>
      <c r="F249" s="222" t="s">
        <v>312</v>
      </c>
      <c r="G249" s="219"/>
      <c r="H249" s="221" t="s">
        <v>19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28" t="s">
        <v>125</v>
      </c>
      <c r="AU249" s="228" t="s">
        <v>79</v>
      </c>
      <c r="AV249" s="13" t="s">
        <v>77</v>
      </c>
      <c r="AW249" s="13" t="s">
        <v>33</v>
      </c>
      <c r="AX249" s="13" t="s">
        <v>72</v>
      </c>
      <c r="AY249" s="228" t="s">
        <v>114</v>
      </c>
    </row>
    <row r="250" spans="1:51" s="14" customFormat="1" ht="12">
      <c r="A250" s="14"/>
      <c r="B250" s="229"/>
      <c r="C250" s="230"/>
      <c r="D250" s="220" t="s">
        <v>125</v>
      </c>
      <c r="E250" s="231" t="s">
        <v>19</v>
      </c>
      <c r="F250" s="232" t="s">
        <v>313</v>
      </c>
      <c r="G250" s="230"/>
      <c r="H250" s="233">
        <v>487.5</v>
      </c>
      <c r="I250" s="234"/>
      <c r="J250" s="230"/>
      <c r="K250" s="230"/>
      <c r="L250" s="235"/>
      <c r="M250" s="236"/>
      <c r="N250" s="237"/>
      <c r="O250" s="237"/>
      <c r="P250" s="237"/>
      <c r="Q250" s="237"/>
      <c r="R250" s="237"/>
      <c r="S250" s="237"/>
      <c r="T250" s="238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39" t="s">
        <v>125</v>
      </c>
      <c r="AU250" s="239" t="s">
        <v>79</v>
      </c>
      <c r="AV250" s="14" t="s">
        <v>79</v>
      </c>
      <c r="AW250" s="14" t="s">
        <v>33</v>
      </c>
      <c r="AX250" s="14" t="s">
        <v>77</v>
      </c>
      <c r="AY250" s="239" t="s">
        <v>114</v>
      </c>
    </row>
    <row r="251" spans="1:65" s="2" customFormat="1" ht="16.5" customHeight="1">
      <c r="A251" s="41"/>
      <c r="B251" s="42"/>
      <c r="C251" s="262" t="s">
        <v>314</v>
      </c>
      <c r="D251" s="262" t="s">
        <v>268</v>
      </c>
      <c r="E251" s="263" t="s">
        <v>315</v>
      </c>
      <c r="F251" s="264" t="s">
        <v>316</v>
      </c>
      <c r="G251" s="265" t="s">
        <v>317</v>
      </c>
      <c r="H251" s="266">
        <v>9.75</v>
      </c>
      <c r="I251" s="267"/>
      <c r="J251" s="268">
        <f>ROUND(I251*H251,2)</f>
        <v>0</v>
      </c>
      <c r="K251" s="264" t="s">
        <v>120</v>
      </c>
      <c r="L251" s="269"/>
      <c r="M251" s="270" t="s">
        <v>19</v>
      </c>
      <c r="N251" s="271" t="s">
        <v>43</v>
      </c>
      <c r="O251" s="87"/>
      <c r="P251" s="209">
        <f>O251*H251</f>
        <v>0</v>
      </c>
      <c r="Q251" s="209">
        <v>0.001</v>
      </c>
      <c r="R251" s="209">
        <f>Q251*H251</f>
        <v>0.00975</v>
      </c>
      <c r="S251" s="209">
        <v>0</v>
      </c>
      <c r="T251" s="210">
        <f>S251*H251</f>
        <v>0</v>
      </c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R251" s="211" t="s">
        <v>188</v>
      </c>
      <c r="AT251" s="211" t="s">
        <v>268</v>
      </c>
      <c r="AU251" s="211" t="s">
        <v>79</v>
      </c>
      <c r="AY251" s="20" t="s">
        <v>114</v>
      </c>
      <c r="BE251" s="212">
        <f>IF(N251="základní",J251,0)</f>
        <v>0</v>
      </c>
      <c r="BF251" s="212">
        <f>IF(N251="snížená",J251,0)</f>
        <v>0</v>
      </c>
      <c r="BG251" s="212">
        <f>IF(N251="zákl. přenesená",J251,0)</f>
        <v>0</v>
      </c>
      <c r="BH251" s="212">
        <f>IF(N251="sníž. přenesená",J251,0)</f>
        <v>0</v>
      </c>
      <c r="BI251" s="212">
        <f>IF(N251="nulová",J251,0)</f>
        <v>0</v>
      </c>
      <c r="BJ251" s="20" t="s">
        <v>77</v>
      </c>
      <c r="BK251" s="212">
        <f>ROUND(I251*H251,2)</f>
        <v>0</v>
      </c>
      <c r="BL251" s="20" t="s">
        <v>121</v>
      </c>
      <c r="BM251" s="211" t="s">
        <v>318</v>
      </c>
    </row>
    <row r="252" spans="1:51" s="14" customFormat="1" ht="12">
      <c r="A252" s="14"/>
      <c r="B252" s="229"/>
      <c r="C252" s="230"/>
      <c r="D252" s="220" t="s">
        <v>125</v>
      </c>
      <c r="E252" s="230"/>
      <c r="F252" s="232" t="s">
        <v>319</v>
      </c>
      <c r="G252" s="230"/>
      <c r="H252" s="233">
        <v>9.75</v>
      </c>
      <c r="I252" s="234"/>
      <c r="J252" s="230"/>
      <c r="K252" s="230"/>
      <c r="L252" s="235"/>
      <c r="M252" s="236"/>
      <c r="N252" s="237"/>
      <c r="O252" s="237"/>
      <c r="P252" s="237"/>
      <c r="Q252" s="237"/>
      <c r="R252" s="237"/>
      <c r="S252" s="237"/>
      <c r="T252" s="238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39" t="s">
        <v>125</v>
      </c>
      <c r="AU252" s="239" t="s">
        <v>79</v>
      </c>
      <c r="AV252" s="14" t="s">
        <v>79</v>
      </c>
      <c r="AW252" s="14" t="s">
        <v>4</v>
      </c>
      <c r="AX252" s="14" t="s">
        <v>77</v>
      </c>
      <c r="AY252" s="239" t="s">
        <v>114</v>
      </c>
    </row>
    <row r="253" spans="1:65" s="2" customFormat="1" ht="37.8" customHeight="1">
      <c r="A253" s="41"/>
      <c r="B253" s="42"/>
      <c r="C253" s="200" t="s">
        <v>7</v>
      </c>
      <c r="D253" s="200" t="s">
        <v>116</v>
      </c>
      <c r="E253" s="201" t="s">
        <v>320</v>
      </c>
      <c r="F253" s="202" t="s">
        <v>321</v>
      </c>
      <c r="G253" s="203" t="s">
        <v>130</v>
      </c>
      <c r="H253" s="204">
        <v>25.68</v>
      </c>
      <c r="I253" s="205"/>
      <c r="J253" s="206">
        <f>ROUND(I253*H253,2)</f>
        <v>0</v>
      </c>
      <c r="K253" s="202" t="s">
        <v>120</v>
      </c>
      <c r="L253" s="47"/>
      <c r="M253" s="207" t="s">
        <v>19</v>
      </c>
      <c r="N253" s="208" t="s">
        <v>43</v>
      </c>
      <c r="O253" s="87"/>
      <c r="P253" s="209">
        <f>O253*H253</f>
        <v>0</v>
      </c>
      <c r="Q253" s="209">
        <v>0</v>
      </c>
      <c r="R253" s="209">
        <f>Q253*H253</f>
        <v>0</v>
      </c>
      <c r="S253" s="209">
        <v>0</v>
      </c>
      <c r="T253" s="210">
        <f>S253*H253</f>
        <v>0</v>
      </c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R253" s="211" t="s">
        <v>121</v>
      </c>
      <c r="AT253" s="211" t="s">
        <v>116</v>
      </c>
      <c r="AU253" s="211" t="s">
        <v>79</v>
      </c>
      <c r="AY253" s="20" t="s">
        <v>114</v>
      </c>
      <c r="BE253" s="212">
        <f>IF(N253="základní",J253,0)</f>
        <v>0</v>
      </c>
      <c r="BF253" s="212">
        <f>IF(N253="snížená",J253,0)</f>
        <v>0</v>
      </c>
      <c r="BG253" s="212">
        <f>IF(N253="zákl. přenesená",J253,0)</f>
        <v>0</v>
      </c>
      <c r="BH253" s="212">
        <f>IF(N253="sníž. přenesená",J253,0)</f>
        <v>0</v>
      </c>
      <c r="BI253" s="212">
        <f>IF(N253="nulová",J253,0)</f>
        <v>0</v>
      </c>
      <c r="BJ253" s="20" t="s">
        <v>77</v>
      </c>
      <c r="BK253" s="212">
        <f>ROUND(I253*H253,2)</f>
        <v>0</v>
      </c>
      <c r="BL253" s="20" t="s">
        <v>121</v>
      </c>
      <c r="BM253" s="211" t="s">
        <v>322</v>
      </c>
    </row>
    <row r="254" spans="1:47" s="2" customFormat="1" ht="12">
      <c r="A254" s="41"/>
      <c r="B254" s="42"/>
      <c r="C254" s="43"/>
      <c r="D254" s="213" t="s">
        <v>123</v>
      </c>
      <c r="E254" s="43"/>
      <c r="F254" s="214" t="s">
        <v>323</v>
      </c>
      <c r="G254" s="43"/>
      <c r="H254" s="43"/>
      <c r="I254" s="215"/>
      <c r="J254" s="43"/>
      <c r="K254" s="43"/>
      <c r="L254" s="47"/>
      <c r="M254" s="216"/>
      <c r="N254" s="217"/>
      <c r="O254" s="87"/>
      <c r="P254" s="87"/>
      <c r="Q254" s="87"/>
      <c r="R254" s="87"/>
      <c r="S254" s="87"/>
      <c r="T254" s="88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T254" s="20" t="s">
        <v>123</v>
      </c>
      <c r="AU254" s="20" t="s">
        <v>79</v>
      </c>
    </row>
    <row r="255" spans="1:51" s="13" customFormat="1" ht="12">
      <c r="A255" s="13"/>
      <c r="B255" s="218"/>
      <c r="C255" s="219"/>
      <c r="D255" s="220" t="s">
        <v>125</v>
      </c>
      <c r="E255" s="221" t="s">
        <v>19</v>
      </c>
      <c r="F255" s="222" t="s">
        <v>324</v>
      </c>
      <c r="G255" s="219"/>
      <c r="H255" s="221" t="s">
        <v>19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8" t="s">
        <v>125</v>
      </c>
      <c r="AU255" s="228" t="s">
        <v>79</v>
      </c>
      <c r="AV255" s="13" t="s">
        <v>77</v>
      </c>
      <c r="AW255" s="13" t="s">
        <v>33</v>
      </c>
      <c r="AX255" s="13" t="s">
        <v>72</v>
      </c>
      <c r="AY255" s="228" t="s">
        <v>114</v>
      </c>
    </row>
    <row r="256" spans="1:51" s="13" customFormat="1" ht="12">
      <c r="A256" s="13"/>
      <c r="B256" s="218"/>
      <c r="C256" s="219"/>
      <c r="D256" s="220" t="s">
        <v>125</v>
      </c>
      <c r="E256" s="221" t="s">
        <v>19</v>
      </c>
      <c r="F256" s="222" t="s">
        <v>299</v>
      </c>
      <c r="G256" s="219"/>
      <c r="H256" s="221" t="s">
        <v>19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28" t="s">
        <v>125</v>
      </c>
      <c r="AU256" s="228" t="s">
        <v>79</v>
      </c>
      <c r="AV256" s="13" t="s">
        <v>77</v>
      </c>
      <c r="AW256" s="13" t="s">
        <v>33</v>
      </c>
      <c r="AX256" s="13" t="s">
        <v>72</v>
      </c>
      <c r="AY256" s="228" t="s">
        <v>114</v>
      </c>
    </row>
    <row r="257" spans="1:51" s="14" customFormat="1" ht="12">
      <c r="A257" s="14"/>
      <c r="B257" s="229"/>
      <c r="C257" s="230"/>
      <c r="D257" s="220" t="s">
        <v>125</v>
      </c>
      <c r="E257" s="231" t="s">
        <v>19</v>
      </c>
      <c r="F257" s="232" t="s">
        <v>300</v>
      </c>
      <c r="G257" s="230"/>
      <c r="H257" s="233">
        <v>25.68</v>
      </c>
      <c r="I257" s="234"/>
      <c r="J257" s="230"/>
      <c r="K257" s="230"/>
      <c r="L257" s="235"/>
      <c r="M257" s="236"/>
      <c r="N257" s="237"/>
      <c r="O257" s="237"/>
      <c r="P257" s="237"/>
      <c r="Q257" s="237"/>
      <c r="R257" s="237"/>
      <c r="S257" s="237"/>
      <c r="T257" s="238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39" t="s">
        <v>125</v>
      </c>
      <c r="AU257" s="239" t="s">
        <v>79</v>
      </c>
      <c r="AV257" s="14" t="s">
        <v>79</v>
      </c>
      <c r="AW257" s="14" t="s">
        <v>33</v>
      </c>
      <c r="AX257" s="14" t="s">
        <v>77</v>
      </c>
      <c r="AY257" s="239" t="s">
        <v>114</v>
      </c>
    </row>
    <row r="258" spans="1:65" s="2" customFormat="1" ht="16.5" customHeight="1">
      <c r="A258" s="41"/>
      <c r="B258" s="42"/>
      <c r="C258" s="262" t="s">
        <v>325</v>
      </c>
      <c r="D258" s="262" t="s">
        <v>268</v>
      </c>
      <c r="E258" s="263" t="s">
        <v>326</v>
      </c>
      <c r="F258" s="264" t="s">
        <v>327</v>
      </c>
      <c r="G258" s="265" t="s">
        <v>317</v>
      </c>
      <c r="H258" s="266">
        <v>0.514</v>
      </c>
      <c r="I258" s="267"/>
      <c r="J258" s="268">
        <f>ROUND(I258*H258,2)</f>
        <v>0</v>
      </c>
      <c r="K258" s="264" t="s">
        <v>120</v>
      </c>
      <c r="L258" s="269"/>
      <c r="M258" s="270" t="s">
        <v>19</v>
      </c>
      <c r="N258" s="271" t="s">
        <v>43</v>
      </c>
      <c r="O258" s="87"/>
      <c r="P258" s="209">
        <f>O258*H258</f>
        <v>0</v>
      </c>
      <c r="Q258" s="209">
        <v>0.001</v>
      </c>
      <c r="R258" s="209">
        <f>Q258*H258</f>
        <v>0.000514</v>
      </c>
      <c r="S258" s="209">
        <v>0</v>
      </c>
      <c r="T258" s="210">
        <f>S258*H258</f>
        <v>0</v>
      </c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R258" s="211" t="s">
        <v>188</v>
      </c>
      <c r="AT258" s="211" t="s">
        <v>268</v>
      </c>
      <c r="AU258" s="211" t="s">
        <v>79</v>
      </c>
      <c r="AY258" s="20" t="s">
        <v>114</v>
      </c>
      <c r="BE258" s="212">
        <f>IF(N258="základní",J258,0)</f>
        <v>0</v>
      </c>
      <c r="BF258" s="212">
        <f>IF(N258="snížená",J258,0)</f>
        <v>0</v>
      </c>
      <c r="BG258" s="212">
        <f>IF(N258="zákl. přenesená",J258,0)</f>
        <v>0</v>
      </c>
      <c r="BH258" s="212">
        <f>IF(N258="sníž. přenesená",J258,0)</f>
        <v>0</v>
      </c>
      <c r="BI258" s="212">
        <f>IF(N258="nulová",J258,0)</f>
        <v>0</v>
      </c>
      <c r="BJ258" s="20" t="s">
        <v>77</v>
      </c>
      <c r="BK258" s="212">
        <f>ROUND(I258*H258,2)</f>
        <v>0</v>
      </c>
      <c r="BL258" s="20" t="s">
        <v>121</v>
      </c>
      <c r="BM258" s="211" t="s">
        <v>328</v>
      </c>
    </row>
    <row r="259" spans="1:51" s="14" customFormat="1" ht="12">
      <c r="A259" s="14"/>
      <c r="B259" s="229"/>
      <c r="C259" s="230"/>
      <c r="D259" s="220" t="s">
        <v>125</v>
      </c>
      <c r="E259" s="230"/>
      <c r="F259" s="232" t="s">
        <v>329</v>
      </c>
      <c r="G259" s="230"/>
      <c r="H259" s="233">
        <v>0.514</v>
      </c>
      <c r="I259" s="234"/>
      <c r="J259" s="230"/>
      <c r="K259" s="230"/>
      <c r="L259" s="235"/>
      <c r="M259" s="236"/>
      <c r="N259" s="237"/>
      <c r="O259" s="237"/>
      <c r="P259" s="237"/>
      <c r="Q259" s="237"/>
      <c r="R259" s="237"/>
      <c r="S259" s="237"/>
      <c r="T259" s="238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39" t="s">
        <v>125</v>
      </c>
      <c r="AU259" s="239" t="s">
        <v>79</v>
      </c>
      <c r="AV259" s="14" t="s">
        <v>79</v>
      </c>
      <c r="AW259" s="14" t="s">
        <v>4</v>
      </c>
      <c r="AX259" s="14" t="s">
        <v>77</v>
      </c>
      <c r="AY259" s="239" t="s">
        <v>114</v>
      </c>
    </row>
    <row r="260" spans="1:65" s="2" customFormat="1" ht="37.8" customHeight="1">
      <c r="A260" s="41"/>
      <c r="B260" s="42"/>
      <c r="C260" s="200" t="s">
        <v>330</v>
      </c>
      <c r="D260" s="200" t="s">
        <v>116</v>
      </c>
      <c r="E260" s="201" t="s">
        <v>331</v>
      </c>
      <c r="F260" s="202" t="s">
        <v>332</v>
      </c>
      <c r="G260" s="203" t="s">
        <v>130</v>
      </c>
      <c r="H260" s="204">
        <v>56.48</v>
      </c>
      <c r="I260" s="205"/>
      <c r="J260" s="206">
        <f>ROUND(I260*H260,2)</f>
        <v>0</v>
      </c>
      <c r="K260" s="202" t="s">
        <v>120</v>
      </c>
      <c r="L260" s="47"/>
      <c r="M260" s="207" t="s">
        <v>19</v>
      </c>
      <c r="N260" s="208" t="s">
        <v>43</v>
      </c>
      <c r="O260" s="87"/>
      <c r="P260" s="209">
        <f>O260*H260</f>
        <v>0</v>
      </c>
      <c r="Q260" s="209">
        <v>0</v>
      </c>
      <c r="R260" s="209">
        <f>Q260*H260</f>
        <v>0</v>
      </c>
      <c r="S260" s="209">
        <v>0</v>
      </c>
      <c r="T260" s="210">
        <f>S260*H260</f>
        <v>0</v>
      </c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R260" s="211" t="s">
        <v>121</v>
      </c>
      <c r="AT260" s="211" t="s">
        <v>116</v>
      </c>
      <c r="AU260" s="211" t="s">
        <v>79</v>
      </c>
      <c r="AY260" s="20" t="s">
        <v>114</v>
      </c>
      <c r="BE260" s="212">
        <f>IF(N260="základní",J260,0)</f>
        <v>0</v>
      </c>
      <c r="BF260" s="212">
        <f>IF(N260="snížená",J260,0)</f>
        <v>0</v>
      </c>
      <c r="BG260" s="212">
        <f>IF(N260="zákl. přenesená",J260,0)</f>
        <v>0</v>
      </c>
      <c r="BH260" s="212">
        <f>IF(N260="sníž. přenesená",J260,0)</f>
        <v>0</v>
      </c>
      <c r="BI260" s="212">
        <f>IF(N260="nulová",J260,0)</f>
        <v>0</v>
      </c>
      <c r="BJ260" s="20" t="s">
        <v>77</v>
      </c>
      <c r="BK260" s="212">
        <f>ROUND(I260*H260,2)</f>
        <v>0</v>
      </c>
      <c r="BL260" s="20" t="s">
        <v>121</v>
      </c>
      <c r="BM260" s="211" t="s">
        <v>333</v>
      </c>
    </row>
    <row r="261" spans="1:47" s="2" customFormat="1" ht="12">
      <c r="A261" s="41"/>
      <c r="B261" s="42"/>
      <c r="C261" s="43"/>
      <c r="D261" s="213" t="s">
        <v>123</v>
      </c>
      <c r="E261" s="43"/>
      <c r="F261" s="214" t="s">
        <v>334</v>
      </c>
      <c r="G261" s="43"/>
      <c r="H261" s="43"/>
      <c r="I261" s="215"/>
      <c r="J261" s="43"/>
      <c r="K261" s="43"/>
      <c r="L261" s="47"/>
      <c r="M261" s="216"/>
      <c r="N261" s="217"/>
      <c r="O261" s="87"/>
      <c r="P261" s="87"/>
      <c r="Q261" s="87"/>
      <c r="R261" s="87"/>
      <c r="S261" s="87"/>
      <c r="T261" s="88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T261" s="20" t="s">
        <v>123</v>
      </c>
      <c r="AU261" s="20" t="s">
        <v>79</v>
      </c>
    </row>
    <row r="262" spans="1:51" s="13" customFormat="1" ht="12">
      <c r="A262" s="13"/>
      <c r="B262" s="218"/>
      <c r="C262" s="219"/>
      <c r="D262" s="220" t="s">
        <v>125</v>
      </c>
      <c r="E262" s="221" t="s">
        <v>19</v>
      </c>
      <c r="F262" s="222" t="s">
        <v>301</v>
      </c>
      <c r="G262" s="219"/>
      <c r="H262" s="221" t="s">
        <v>19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28" t="s">
        <v>125</v>
      </c>
      <c r="AU262" s="228" t="s">
        <v>79</v>
      </c>
      <c r="AV262" s="13" t="s">
        <v>77</v>
      </c>
      <c r="AW262" s="13" t="s">
        <v>33</v>
      </c>
      <c r="AX262" s="13" t="s">
        <v>72</v>
      </c>
      <c r="AY262" s="228" t="s">
        <v>114</v>
      </c>
    </row>
    <row r="263" spans="1:51" s="13" customFormat="1" ht="12">
      <c r="A263" s="13"/>
      <c r="B263" s="218"/>
      <c r="C263" s="219"/>
      <c r="D263" s="220" t="s">
        <v>125</v>
      </c>
      <c r="E263" s="221" t="s">
        <v>19</v>
      </c>
      <c r="F263" s="222" t="s">
        <v>335</v>
      </c>
      <c r="G263" s="219"/>
      <c r="H263" s="221" t="s">
        <v>19</v>
      </c>
      <c r="I263" s="223"/>
      <c r="J263" s="219"/>
      <c r="K263" s="219"/>
      <c r="L263" s="224"/>
      <c r="M263" s="225"/>
      <c r="N263" s="226"/>
      <c r="O263" s="226"/>
      <c r="P263" s="226"/>
      <c r="Q263" s="226"/>
      <c r="R263" s="226"/>
      <c r="S263" s="226"/>
      <c r="T263" s="22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28" t="s">
        <v>125</v>
      </c>
      <c r="AU263" s="228" t="s">
        <v>79</v>
      </c>
      <c r="AV263" s="13" t="s">
        <v>77</v>
      </c>
      <c r="AW263" s="13" t="s">
        <v>33</v>
      </c>
      <c r="AX263" s="13" t="s">
        <v>72</v>
      </c>
      <c r="AY263" s="228" t="s">
        <v>114</v>
      </c>
    </row>
    <row r="264" spans="1:51" s="14" customFormat="1" ht="12">
      <c r="A264" s="14"/>
      <c r="B264" s="229"/>
      <c r="C264" s="230"/>
      <c r="D264" s="220" t="s">
        <v>125</v>
      </c>
      <c r="E264" s="231" t="s">
        <v>19</v>
      </c>
      <c r="F264" s="232" t="s">
        <v>336</v>
      </c>
      <c r="G264" s="230"/>
      <c r="H264" s="233">
        <v>26.6</v>
      </c>
      <c r="I264" s="234"/>
      <c r="J264" s="230"/>
      <c r="K264" s="230"/>
      <c r="L264" s="235"/>
      <c r="M264" s="236"/>
      <c r="N264" s="237"/>
      <c r="O264" s="237"/>
      <c r="P264" s="237"/>
      <c r="Q264" s="237"/>
      <c r="R264" s="237"/>
      <c r="S264" s="237"/>
      <c r="T264" s="23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39" t="s">
        <v>125</v>
      </c>
      <c r="AU264" s="239" t="s">
        <v>79</v>
      </c>
      <c r="AV264" s="14" t="s">
        <v>79</v>
      </c>
      <c r="AW264" s="14" t="s">
        <v>33</v>
      </c>
      <c r="AX264" s="14" t="s">
        <v>72</v>
      </c>
      <c r="AY264" s="239" t="s">
        <v>114</v>
      </c>
    </row>
    <row r="265" spans="1:51" s="13" customFormat="1" ht="12">
      <c r="A265" s="13"/>
      <c r="B265" s="218"/>
      <c r="C265" s="219"/>
      <c r="D265" s="220" t="s">
        <v>125</v>
      </c>
      <c r="E265" s="221" t="s">
        <v>19</v>
      </c>
      <c r="F265" s="222" t="s">
        <v>304</v>
      </c>
      <c r="G265" s="219"/>
      <c r="H265" s="221" t="s">
        <v>19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28" t="s">
        <v>125</v>
      </c>
      <c r="AU265" s="228" t="s">
        <v>79</v>
      </c>
      <c r="AV265" s="13" t="s">
        <v>77</v>
      </c>
      <c r="AW265" s="13" t="s">
        <v>33</v>
      </c>
      <c r="AX265" s="13" t="s">
        <v>72</v>
      </c>
      <c r="AY265" s="228" t="s">
        <v>114</v>
      </c>
    </row>
    <row r="266" spans="1:51" s="13" customFormat="1" ht="12">
      <c r="A266" s="13"/>
      <c r="B266" s="218"/>
      <c r="C266" s="219"/>
      <c r="D266" s="220" t="s">
        <v>125</v>
      </c>
      <c r="E266" s="221" t="s">
        <v>19</v>
      </c>
      <c r="F266" s="222" t="s">
        <v>337</v>
      </c>
      <c r="G266" s="219"/>
      <c r="H266" s="221" t="s">
        <v>19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28" t="s">
        <v>125</v>
      </c>
      <c r="AU266" s="228" t="s">
        <v>79</v>
      </c>
      <c r="AV266" s="13" t="s">
        <v>77</v>
      </c>
      <c r="AW266" s="13" t="s">
        <v>33</v>
      </c>
      <c r="AX266" s="13" t="s">
        <v>72</v>
      </c>
      <c r="AY266" s="228" t="s">
        <v>114</v>
      </c>
    </row>
    <row r="267" spans="1:51" s="14" customFormat="1" ht="12">
      <c r="A267" s="14"/>
      <c r="B267" s="229"/>
      <c r="C267" s="230"/>
      <c r="D267" s="220" t="s">
        <v>125</v>
      </c>
      <c r="E267" s="231" t="s">
        <v>19</v>
      </c>
      <c r="F267" s="232" t="s">
        <v>338</v>
      </c>
      <c r="G267" s="230"/>
      <c r="H267" s="233">
        <v>4.2</v>
      </c>
      <c r="I267" s="234"/>
      <c r="J267" s="230"/>
      <c r="K267" s="230"/>
      <c r="L267" s="235"/>
      <c r="M267" s="236"/>
      <c r="N267" s="237"/>
      <c r="O267" s="237"/>
      <c r="P267" s="237"/>
      <c r="Q267" s="237"/>
      <c r="R267" s="237"/>
      <c r="S267" s="237"/>
      <c r="T267" s="238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39" t="s">
        <v>125</v>
      </c>
      <c r="AU267" s="239" t="s">
        <v>79</v>
      </c>
      <c r="AV267" s="14" t="s">
        <v>79</v>
      </c>
      <c r="AW267" s="14" t="s">
        <v>33</v>
      </c>
      <c r="AX267" s="14" t="s">
        <v>72</v>
      </c>
      <c r="AY267" s="239" t="s">
        <v>114</v>
      </c>
    </row>
    <row r="268" spans="1:51" s="13" customFormat="1" ht="12">
      <c r="A268" s="13"/>
      <c r="B268" s="218"/>
      <c r="C268" s="219"/>
      <c r="D268" s="220" t="s">
        <v>125</v>
      </c>
      <c r="E268" s="221" t="s">
        <v>19</v>
      </c>
      <c r="F268" s="222" t="s">
        <v>298</v>
      </c>
      <c r="G268" s="219"/>
      <c r="H268" s="221" t="s">
        <v>19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28" t="s">
        <v>125</v>
      </c>
      <c r="AU268" s="228" t="s">
        <v>79</v>
      </c>
      <c r="AV268" s="13" t="s">
        <v>77</v>
      </c>
      <c r="AW268" s="13" t="s">
        <v>33</v>
      </c>
      <c r="AX268" s="13" t="s">
        <v>72</v>
      </c>
      <c r="AY268" s="228" t="s">
        <v>114</v>
      </c>
    </row>
    <row r="269" spans="1:51" s="13" customFormat="1" ht="12">
      <c r="A269" s="13"/>
      <c r="B269" s="218"/>
      <c r="C269" s="219"/>
      <c r="D269" s="220" t="s">
        <v>125</v>
      </c>
      <c r="E269" s="221" t="s">
        <v>19</v>
      </c>
      <c r="F269" s="222" t="s">
        <v>299</v>
      </c>
      <c r="G269" s="219"/>
      <c r="H269" s="221" t="s">
        <v>19</v>
      </c>
      <c r="I269" s="223"/>
      <c r="J269" s="219"/>
      <c r="K269" s="219"/>
      <c r="L269" s="224"/>
      <c r="M269" s="225"/>
      <c r="N269" s="226"/>
      <c r="O269" s="226"/>
      <c r="P269" s="226"/>
      <c r="Q269" s="226"/>
      <c r="R269" s="226"/>
      <c r="S269" s="226"/>
      <c r="T269" s="227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28" t="s">
        <v>125</v>
      </c>
      <c r="AU269" s="228" t="s">
        <v>79</v>
      </c>
      <c r="AV269" s="13" t="s">
        <v>77</v>
      </c>
      <c r="AW269" s="13" t="s">
        <v>33</v>
      </c>
      <c r="AX269" s="13" t="s">
        <v>72</v>
      </c>
      <c r="AY269" s="228" t="s">
        <v>114</v>
      </c>
    </row>
    <row r="270" spans="1:51" s="14" customFormat="1" ht="12">
      <c r="A270" s="14"/>
      <c r="B270" s="229"/>
      <c r="C270" s="230"/>
      <c r="D270" s="220" t="s">
        <v>125</v>
      </c>
      <c r="E270" s="231" t="s">
        <v>19</v>
      </c>
      <c r="F270" s="232" t="s">
        <v>300</v>
      </c>
      <c r="G270" s="230"/>
      <c r="H270" s="233">
        <v>25.68</v>
      </c>
      <c r="I270" s="234"/>
      <c r="J270" s="230"/>
      <c r="K270" s="230"/>
      <c r="L270" s="235"/>
      <c r="M270" s="236"/>
      <c r="N270" s="237"/>
      <c r="O270" s="237"/>
      <c r="P270" s="237"/>
      <c r="Q270" s="237"/>
      <c r="R270" s="237"/>
      <c r="S270" s="237"/>
      <c r="T270" s="238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39" t="s">
        <v>125</v>
      </c>
      <c r="AU270" s="239" t="s">
        <v>79</v>
      </c>
      <c r="AV270" s="14" t="s">
        <v>79</v>
      </c>
      <c r="AW270" s="14" t="s">
        <v>33</v>
      </c>
      <c r="AX270" s="14" t="s">
        <v>72</v>
      </c>
      <c r="AY270" s="239" t="s">
        <v>114</v>
      </c>
    </row>
    <row r="271" spans="1:51" s="15" customFormat="1" ht="12">
      <c r="A271" s="15"/>
      <c r="B271" s="240"/>
      <c r="C271" s="241"/>
      <c r="D271" s="220" t="s">
        <v>125</v>
      </c>
      <c r="E271" s="242" t="s">
        <v>19</v>
      </c>
      <c r="F271" s="243" t="s">
        <v>187</v>
      </c>
      <c r="G271" s="241"/>
      <c r="H271" s="244">
        <v>56.480000000000004</v>
      </c>
      <c r="I271" s="245"/>
      <c r="J271" s="241"/>
      <c r="K271" s="241"/>
      <c r="L271" s="246"/>
      <c r="M271" s="247"/>
      <c r="N271" s="248"/>
      <c r="O271" s="248"/>
      <c r="P271" s="248"/>
      <c r="Q271" s="248"/>
      <c r="R271" s="248"/>
      <c r="S271" s="248"/>
      <c r="T271" s="249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50" t="s">
        <v>125</v>
      </c>
      <c r="AU271" s="250" t="s">
        <v>79</v>
      </c>
      <c r="AV271" s="15" t="s">
        <v>121</v>
      </c>
      <c r="AW271" s="15" t="s">
        <v>33</v>
      </c>
      <c r="AX271" s="15" t="s">
        <v>77</v>
      </c>
      <c r="AY271" s="250" t="s">
        <v>114</v>
      </c>
    </row>
    <row r="272" spans="1:65" s="2" customFormat="1" ht="16.5" customHeight="1">
      <c r="A272" s="41"/>
      <c r="B272" s="42"/>
      <c r="C272" s="262" t="s">
        <v>339</v>
      </c>
      <c r="D272" s="262" t="s">
        <v>268</v>
      </c>
      <c r="E272" s="263" t="s">
        <v>340</v>
      </c>
      <c r="F272" s="264" t="s">
        <v>341</v>
      </c>
      <c r="G272" s="265" t="s">
        <v>261</v>
      </c>
      <c r="H272" s="266">
        <v>35.239</v>
      </c>
      <c r="I272" s="267"/>
      <c r="J272" s="268">
        <f>ROUND(I272*H272,2)</f>
        <v>0</v>
      </c>
      <c r="K272" s="264" t="s">
        <v>120</v>
      </c>
      <c r="L272" s="269"/>
      <c r="M272" s="270" t="s">
        <v>19</v>
      </c>
      <c r="N272" s="271" t="s">
        <v>43</v>
      </c>
      <c r="O272" s="87"/>
      <c r="P272" s="209">
        <f>O272*H272</f>
        <v>0</v>
      </c>
      <c r="Q272" s="209">
        <v>1</v>
      </c>
      <c r="R272" s="209">
        <f>Q272*H272</f>
        <v>35.239</v>
      </c>
      <c r="S272" s="209">
        <v>0</v>
      </c>
      <c r="T272" s="210">
        <f>S272*H272</f>
        <v>0</v>
      </c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R272" s="211" t="s">
        <v>188</v>
      </c>
      <c r="AT272" s="211" t="s">
        <v>268</v>
      </c>
      <c r="AU272" s="211" t="s">
        <v>79</v>
      </c>
      <c r="AY272" s="20" t="s">
        <v>114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20" t="s">
        <v>77</v>
      </c>
      <c r="BK272" s="212">
        <f>ROUND(I272*H272,2)</f>
        <v>0</v>
      </c>
      <c r="BL272" s="20" t="s">
        <v>121</v>
      </c>
      <c r="BM272" s="211" t="s">
        <v>342</v>
      </c>
    </row>
    <row r="273" spans="1:51" s="13" customFormat="1" ht="12">
      <c r="A273" s="13"/>
      <c r="B273" s="218"/>
      <c r="C273" s="219"/>
      <c r="D273" s="220" t="s">
        <v>125</v>
      </c>
      <c r="E273" s="221" t="s">
        <v>19</v>
      </c>
      <c r="F273" s="222" t="s">
        <v>343</v>
      </c>
      <c r="G273" s="219"/>
      <c r="H273" s="221" t="s">
        <v>19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28" t="s">
        <v>125</v>
      </c>
      <c r="AU273" s="228" t="s">
        <v>79</v>
      </c>
      <c r="AV273" s="13" t="s">
        <v>77</v>
      </c>
      <c r="AW273" s="13" t="s">
        <v>33</v>
      </c>
      <c r="AX273" s="13" t="s">
        <v>72</v>
      </c>
      <c r="AY273" s="228" t="s">
        <v>114</v>
      </c>
    </row>
    <row r="274" spans="1:51" s="13" customFormat="1" ht="12">
      <c r="A274" s="13"/>
      <c r="B274" s="218"/>
      <c r="C274" s="219"/>
      <c r="D274" s="220" t="s">
        <v>125</v>
      </c>
      <c r="E274" s="221" t="s">
        <v>19</v>
      </c>
      <c r="F274" s="222" t="s">
        <v>274</v>
      </c>
      <c r="G274" s="219"/>
      <c r="H274" s="221" t="s">
        <v>19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28" t="s">
        <v>125</v>
      </c>
      <c r="AU274" s="228" t="s">
        <v>79</v>
      </c>
      <c r="AV274" s="13" t="s">
        <v>77</v>
      </c>
      <c r="AW274" s="13" t="s">
        <v>33</v>
      </c>
      <c r="AX274" s="13" t="s">
        <v>72</v>
      </c>
      <c r="AY274" s="228" t="s">
        <v>114</v>
      </c>
    </row>
    <row r="275" spans="1:51" s="13" customFormat="1" ht="12">
      <c r="A275" s="13"/>
      <c r="B275" s="218"/>
      <c r="C275" s="219"/>
      <c r="D275" s="220" t="s">
        <v>125</v>
      </c>
      <c r="E275" s="221" t="s">
        <v>19</v>
      </c>
      <c r="F275" s="222" t="s">
        <v>275</v>
      </c>
      <c r="G275" s="219"/>
      <c r="H275" s="221" t="s">
        <v>19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28" t="s">
        <v>125</v>
      </c>
      <c r="AU275" s="228" t="s">
        <v>79</v>
      </c>
      <c r="AV275" s="13" t="s">
        <v>77</v>
      </c>
      <c r="AW275" s="13" t="s">
        <v>33</v>
      </c>
      <c r="AX275" s="13" t="s">
        <v>72</v>
      </c>
      <c r="AY275" s="228" t="s">
        <v>114</v>
      </c>
    </row>
    <row r="276" spans="1:51" s="13" customFormat="1" ht="12">
      <c r="A276" s="13"/>
      <c r="B276" s="218"/>
      <c r="C276" s="219"/>
      <c r="D276" s="220" t="s">
        <v>125</v>
      </c>
      <c r="E276" s="221" t="s">
        <v>19</v>
      </c>
      <c r="F276" s="222" t="s">
        <v>276</v>
      </c>
      <c r="G276" s="219"/>
      <c r="H276" s="221" t="s">
        <v>19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28" t="s">
        <v>125</v>
      </c>
      <c r="AU276" s="228" t="s">
        <v>79</v>
      </c>
      <c r="AV276" s="13" t="s">
        <v>77</v>
      </c>
      <c r="AW276" s="13" t="s">
        <v>33</v>
      </c>
      <c r="AX276" s="13" t="s">
        <v>72</v>
      </c>
      <c r="AY276" s="228" t="s">
        <v>114</v>
      </c>
    </row>
    <row r="277" spans="1:51" s="13" customFormat="1" ht="12">
      <c r="A277" s="13"/>
      <c r="B277" s="218"/>
      <c r="C277" s="219"/>
      <c r="D277" s="220" t="s">
        <v>125</v>
      </c>
      <c r="E277" s="221" t="s">
        <v>19</v>
      </c>
      <c r="F277" s="222" t="s">
        <v>277</v>
      </c>
      <c r="G277" s="219"/>
      <c r="H277" s="221" t="s">
        <v>19</v>
      </c>
      <c r="I277" s="223"/>
      <c r="J277" s="219"/>
      <c r="K277" s="219"/>
      <c r="L277" s="224"/>
      <c r="M277" s="225"/>
      <c r="N277" s="226"/>
      <c r="O277" s="226"/>
      <c r="P277" s="226"/>
      <c r="Q277" s="226"/>
      <c r="R277" s="226"/>
      <c r="S277" s="226"/>
      <c r="T277" s="22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28" t="s">
        <v>125</v>
      </c>
      <c r="AU277" s="228" t="s">
        <v>79</v>
      </c>
      <c r="AV277" s="13" t="s">
        <v>77</v>
      </c>
      <c r="AW277" s="13" t="s">
        <v>33</v>
      </c>
      <c r="AX277" s="13" t="s">
        <v>72</v>
      </c>
      <c r="AY277" s="228" t="s">
        <v>114</v>
      </c>
    </row>
    <row r="278" spans="1:51" s="13" customFormat="1" ht="12">
      <c r="A278" s="13"/>
      <c r="B278" s="218"/>
      <c r="C278" s="219"/>
      <c r="D278" s="220" t="s">
        <v>125</v>
      </c>
      <c r="E278" s="221" t="s">
        <v>19</v>
      </c>
      <c r="F278" s="222" t="s">
        <v>278</v>
      </c>
      <c r="G278" s="219"/>
      <c r="H278" s="221" t="s">
        <v>19</v>
      </c>
      <c r="I278" s="223"/>
      <c r="J278" s="219"/>
      <c r="K278" s="219"/>
      <c r="L278" s="224"/>
      <c r="M278" s="225"/>
      <c r="N278" s="226"/>
      <c r="O278" s="226"/>
      <c r="P278" s="226"/>
      <c r="Q278" s="226"/>
      <c r="R278" s="226"/>
      <c r="S278" s="226"/>
      <c r="T278" s="22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28" t="s">
        <v>125</v>
      </c>
      <c r="AU278" s="228" t="s">
        <v>79</v>
      </c>
      <c r="AV278" s="13" t="s">
        <v>77</v>
      </c>
      <c r="AW278" s="13" t="s">
        <v>33</v>
      </c>
      <c r="AX278" s="13" t="s">
        <v>72</v>
      </c>
      <c r="AY278" s="228" t="s">
        <v>114</v>
      </c>
    </row>
    <row r="279" spans="1:51" s="13" customFormat="1" ht="12">
      <c r="A279" s="13"/>
      <c r="B279" s="218"/>
      <c r="C279" s="219"/>
      <c r="D279" s="220" t="s">
        <v>125</v>
      </c>
      <c r="E279" s="221" t="s">
        <v>19</v>
      </c>
      <c r="F279" s="222" t="s">
        <v>344</v>
      </c>
      <c r="G279" s="219"/>
      <c r="H279" s="221" t="s">
        <v>19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28" t="s">
        <v>125</v>
      </c>
      <c r="AU279" s="228" t="s">
        <v>79</v>
      </c>
      <c r="AV279" s="13" t="s">
        <v>77</v>
      </c>
      <c r="AW279" s="13" t="s">
        <v>33</v>
      </c>
      <c r="AX279" s="13" t="s">
        <v>72</v>
      </c>
      <c r="AY279" s="228" t="s">
        <v>114</v>
      </c>
    </row>
    <row r="280" spans="1:51" s="13" customFormat="1" ht="12">
      <c r="A280" s="13"/>
      <c r="B280" s="218"/>
      <c r="C280" s="219"/>
      <c r="D280" s="220" t="s">
        <v>125</v>
      </c>
      <c r="E280" s="221" t="s">
        <v>19</v>
      </c>
      <c r="F280" s="222" t="s">
        <v>345</v>
      </c>
      <c r="G280" s="219"/>
      <c r="H280" s="221" t="s">
        <v>19</v>
      </c>
      <c r="I280" s="223"/>
      <c r="J280" s="219"/>
      <c r="K280" s="219"/>
      <c r="L280" s="224"/>
      <c r="M280" s="225"/>
      <c r="N280" s="226"/>
      <c r="O280" s="226"/>
      <c r="P280" s="226"/>
      <c r="Q280" s="226"/>
      <c r="R280" s="226"/>
      <c r="S280" s="226"/>
      <c r="T280" s="22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28" t="s">
        <v>125</v>
      </c>
      <c r="AU280" s="228" t="s">
        <v>79</v>
      </c>
      <c r="AV280" s="13" t="s">
        <v>77</v>
      </c>
      <c r="AW280" s="13" t="s">
        <v>33</v>
      </c>
      <c r="AX280" s="13" t="s">
        <v>72</v>
      </c>
      <c r="AY280" s="228" t="s">
        <v>114</v>
      </c>
    </row>
    <row r="281" spans="1:51" s="14" customFormat="1" ht="12">
      <c r="A281" s="14"/>
      <c r="B281" s="229"/>
      <c r="C281" s="230"/>
      <c r="D281" s="220" t="s">
        <v>125</v>
      </c>
      <c r="E281" s="231" t="s">
        <v>19</v>
      </c>
      <c r="F281" s="232" t="s">
        <v>346</v>
      </c>
      <c r="G281" s="230"/>
      <c r="H281" s="233">
        <v>12.16</v>
      </c>
      <c r="I281" s="234"/>
      <c r="J281" s="230"/>
      <c r="K281" s="230"/>
      <c r="L281" s="235"/>
      <c r="M281" s="236"/>
      <c r="N281" s="237"/>
      <c r="O281" s="237"/>
      <c r="P281" s="237"/>
      <c r="Q281" s="237"/>
      <c r="R281" s="237"/>
      <c r="S281" s="237"/>
      <c r="T281" s="23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39" t="s">
        <v>125</v>
      </c>
      <c r="AU281" s="239" t="s">
        <v>79</v>
      </c>
      <c r="AV281" s="14" t="s">
        <v>79</v>
      </c>
      <c r="AW281" s="14" t="s">
        <v>33</v>
      </c>
      <c r="AX281" s="14" t="s">
        <v>72</v>
      </c>
      <c r="AY281" s="239" t="s">
        <v>114</v>
      </c>
    </row>
    <row r="282" spans="1:51" s="13" customFormat="1" ht="12">
      <c r="A282" s="13"/>
      <c r="B282" s="218"/>
      <c r="C282" s="219"/>
      <c r="D282" s="220" t="s">
        <v>125</v>
      </c>
      <c r="E282" s="221" t="s">
        <v>19</v>
      </c>
      <c r="F282" s="222" t="s">
        <v>347</v>
      </c>
      <c r="G282" s="219"/>
      <c r="H282" s="221" t="s">
        <v>19</v>
      </c>
      <c r="I282" s="223"/>
      <c r="J282" s="219"/>
      <c r="K282" s="219"/>
      <c r="L282" s="224"/>
      <c r="M282" s="225"/>
      <c r="N282" s="226"/>
      <c r="O282" s="226"/>
      <c r="P282" s="226"/>
      <c r="Q282" s="226"/>
      <c r="R282" s="226"/>
      <c r="S282" s="226"/>
      <c r="T282" s="22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28" t="s">
        <v>125</v>
      </c>
      <c r="AU282" s="228" t="s">
        <v>79</v>
      </c>
      <c r="AV282" s="13" t="s">
        <v>77</v>
      </c>
      <c r="AW282" s="13" t="s">
        <v>33</v>
      </c>
      <c r="AX282" s="13" t="s">
        <v>72</v>
      </c>
      <c r="AY282" s="228" t="s">
        <v>114</v>
      </c>
    </row>
    <row r="283" spans="1:51" s="13" customFormat="1" ht="12">
      <c r="A283" s="13"/>
      <c r="B283" s="218"/>
      <c r="C283" s="219"/>
      <c r="D283" s="220" t="s">
        <v>125</v>
      </c>
      <c r="E283" s="221" t="s">
        <v>19</v>
      </c>
      <c r="F283" s="222" t="s">
        <v>348</v>
      </c>
      <c r="G283" s="219"/>
      <c r="H283" s="221" t="s">
        <v>19</v>
      </c>
      <c r="I283" s="223"/>
      <c r="J283" s="219"/>
      <c r="K283" s="219"/>
      <c r="L283" s="224"/>
      <c r="M283" s="225"/>
      <c r="N283" s="226"/>
      <c r="O283" s="226"/>
      <c r="P283" s="226"/>
      <c r="Q283" s="226"/>
      <c r="R283" s="226"/>
      <c r="S283" s="226"/>
      <c r="T283" s="227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28" t="s">
        <v>125</v>
      </c>
      <c r="AU283" s="228" t="s">
        <v>79</v>
      </c>
      <c r="AV283" s="13" t="s">
        <v>77</v>
      </c>
      <c r="AW283" s="13" t="s">
        <v>33</v>
      </c>
      <c r="AX283" s="13" t="s">
        <v>72</v>
      </c>
      <c r="AY283" s="228" t="s">
        <v>114</v>
      </c>
    </row>
    <row r="284" spans="1:51" s="14" customFormat="1" ht="12">
      <c r="A284" s="14"/>
      <c r="B284" s="229"/>
      <c r="C284" s="230"/>
      <c r="D284" s="220" t="s">
        <v>125</v>
      </c>
      <c r="E284" s="231" t="s">
        <v>19</v>
      </c>
      <c r="F284" s="232" t="s">
        <v>349</v>
      </c>
      <c r="G284" s="230"/>
      <c r="H284" s="233">
        <v>1.96</v>
      </c>
      <c r="I284" s="234"/>
      <c r="J284" s="230"/>
      <c r="K284" s="230"/>
      <c r="L284" s="235"/>
      <c r="M284" s="236"/>
      <c r="N284" s="237"/>
      <c r="O284" s="237"/>
      <c r="P284" s="237"/>
      <c r="Q284" s="237"/>
      <c r="R284" s="237"/>
      <c r="S284" s="237"/>
      <c r="T284" s="238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39" t="s">
        <v>125</v>
      </c>
      <c r="AU284" s="239" t="s">
        <v>79</v>
      </c>
      <c r="AV284" s="14" t="s">
        <v>79</v>
      </c>
      <c r="AW284" s="14" t="s">
        <v>33</v>
      </c>
      <c r="AX284" s="14" t="s">
        <v>72</v>
      </c>
      <c r="AY284" s="239" t="s">
        <v>114</v>
      </c>
    </row>
    <row r="285" spans="1:51" s="13" customFormat="1" ht="12">
      <c r="A285" s="13"/>
      <c r="B285" s="218"/>
      <c r="C285" s="219"/>
      <c r="D285" s="220" t="s">
        <v>125</v>
      </c>
      <c r="E285" s="221" t="s">
        <v>19</v>
      </c>
      <c r="F285" s="222" t="s">
        <v>350</v>
      </c>
      <c r="G285" s="219"/>
      <c r="H285" s="221" t="s">
        <v>19</v>
      </c>
      <c r="I285" s="223"/>
      <c r="J285" s="219"/>
      <c r="K285" s="219"/>
      <c r="L285" s="224"/>
      <c r="M285" s="225"/>
      <c r="N285" s="226"/>
      <c r="O285" s="226"/>
      <c r="P285" s="226"/>
      <c r="Q285" s="226"/>
      <c r="R285" s="226"/>
      <c r="S285" s="226"/>
      <c r="T285" s="22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28" t="s">
        <v>125</v>
      </c>
      <c r="AU285" s="228" t="s">
        <v>79</v>
      </c>
      <c r="AV285" s="13" t="s">
        <v>77</v>
      </c>
      <c r="AW285" s="13" t="s">
        <v>33</v>
      </c>
      <c r="AX285" s="13" t="s">
        <v>72</v>
      </c>
      <c r="AY285" s="228" t="s">
        <v>114</v>
      </c>
    </row>
    <row r="286" spans="1:51" s="13" customFormat="1" ht="12">
      <c r="A286" s="13"/>
      <c r="B286" s="218"/>
      <c r="C286" s="219"/>
      <c r="D286" s="220" t="s">
        <v>125</v>
      </c>
      <c r="E286" s="221" t="s">
        <v>19</v>
      </c>
      <c r="F286" s="222" t="s">
        <v>351</v>
      </c>
      <c r="G286" s="219"/>
      <c r="H286" s="221" t="s">
        <v>19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28" t="s">
        <v>125</v>
      </c>
      <c r="AU286" s="228" t="s">
        <v>79</v>
      </c>
      <c r="AV286" s="13" t="s">
        <v>77</v>
      </c>
      <c r="AW286" s="13" t="s">
        <v>33</v>
      </c>
      <c r="AX286" s="13" t="s">
        <v>72</v>
      </c>
      <c r="AY286" s="228" t="s">
        <v>114</v>
      </c>
    </row>
    <row r="287" spans="1:51" s="14" customFormat="1" ht="12">
      <c r="A287" s="14"/>
      <c r="B287" s="229"/>
      <c r="C287" s="230"/>
      <c r="D287" s="220" t="s">
        <v>125</v>
      </c>
      <c r="E287" s="231" t="s">
        <v>19</v>
      </c>
      <c r="F287" s="232" t="s">
        <v>352</v>
      </c>
      <c r="G287" s="230"/>
      <c r="H287" s="233">
        <v>5.457</v>
      </c>
      <c r="I287" s="234"/>
      <c r="J287" s="230"/>
      <c r="K287" s="230"/>
      <c r="L287" s="235"/>
      <c r="M287" s="236"/>
      <c r="N287" s="237"/>
      <c r="O287" s="237"/>
      <c r="P287" s="237"/>
      <c r="Q287" s="237"/>
      <c r="R287" s="237"/>
      <c r="S287" s="237"/>
      <c r="T287" s="23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39" t="s">
        <v>125</v>
      </c>
      <c r="AU287" s="239" t="s">
        <v>79</v>
      </c>
      <c r="AV287" s="14" t="s">
        <v>79</v>
      </c>
      <c r="AW287" s="14" t="s">
        <v>33</v>
      </c>
      <c r="AX287" s="14" t="s">
        <v>72</v>
      </c>
      <c r="AY287" s="239" t="s">
        <v>114</v>
      </c>
    </row>
    <row r="288" spans="1:51" s="16" customFormat="1" ht="12">
      <c r="A288" s="16"/>
      <c r="B288" s="251"/>
      <c r="C288" s="252"/>
      <c r="D288" s="220" t="s">
        <v>125</v>
      </c>
      <c r="E288" s="253" t="s">
        <v>19</v>
      </c>
      <c r="F288" s="254" t="s">
        <v>264</v>
      </c>
      <c r="G288" s="252"/>
      <c r="H288" s="255">
        <v>19.577</v>
      </c>
      <c r="I288" s="256"/>
      <c r="J288" s="252"/>
      <c r="K288" s="252"/>
      <c r="L288" s="257"/>
      <c r="M288" s="258"/>
      <c r="N288" s="259"/>
      <c r="O288" s="259"/>
      <c r="P288" s="259"/>
      <c r="Q288" s="259"/>
      <c r="R288" s="259"/>
      <c r="S288" s="259"/>
      <c r="T288" s="260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T288" s="261" t="s">
        <v>125</v>
      </c>
      <c r="AU288" s="261" t="s">
        <v>79</v>
      </c>
      <c r="AV288" s="16" t="s">
        <v>138</v>
      </c>
      <c r="AW288" s="16" t="s">
        <v>33</v>
      </c>
      <c r="AX288" s="16" t="s">
        <v>72</v>
      </c>
      <c r="AY288" s="261" t="s">
        <v>114</v>
      </c>
    </row>
    <row r="289" spans="1:51" s="13" customFormat="1" ht="12">
      <c r="A289" s="13"/>
      <c r="B289" s="218"/>
      <c r="C289" s="219"/>
      <c r="D289" s="220" t="s">
        <v>125</v>
      </c>
      <c r="E289" s="221" t="s">
        <v>19</v>
      </c>
      <c r="F289" s="222" t="s">
        <v>265</v>
      </c>
      <c r="G289" s="219"/>
      <c r="H289" s="221" t="s">
        <v>19</v>
      </c>
      <c r="I289" s="223"/>
      <c r="J289" s="219"/>
      <c r="K289" s="219"/>
      <c r="L289" s="224"/>
      <c r="M289" s="225"/>
      <c r="N289" s="226"/>
      <c r="O289" s="226"/>
      <c r="P289" s="226"/>
      <c r="Q289" s="226"/>
      <c r="R289" s="226"/>
      <c r="S289" s="226"/>
      <c r="T289" s="22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28" t="s">
        <v>125</v>
      </c>
      <c r="AU289" s="228" t="s">
        <v>79</v>
      </c>
      <c r="AV289" s="13" t="s">
        <v>77</v>
      </c>
      <c r="AW289" s="13" t="s">
        <v>33</v>
      </c>
      <c r="AX289" s="13" t="s">
        <v>72</v>
      </c>
      <c r="AY289" s="228" t="s">
        <v>114</v>
      </c>
    </row>
    <row r="290" spans="1:51" s="14" customFormat="1" ht="12">
      <c r="A290" s="14"/>
      <c r="B290" s="229"/>
      <c r="C290" s="230"/>
      <c r="D290" s="220" t="s">
        <v>125</v>
      </c>
      <c r="E290" s="231" t="s">
        <v>19</v>
      </c>
      <c r="F290" s="232" t="s">
        <v>353</v>
      </c>
      <c r="G290" s="230"/>
      <c r="H290" s="233">
        <v>35.239</v>
      </c>
      <c r="I290" s="234"/>
      <c r="J290" s="230"/>
      <c r="K290" s="230"/>
      <c r="L290" s="235"/>
      <c r="M290" s="236"/>
      <c r="N290" s="237"/>
      <c r="O290" s="237"/>
      <c r="P290" s="237"/>
      <c r="Q290" s="237"/>
      <c r="R290" s="237"/>
      <c r="S290" s="237"/>
      <c r="T290" s="238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39" t="s">
        <v>125</v>
      </c>
      <c r="AU290" s="239" t="s">
        <v>79</v>
      </c>
      <c r="AV290" s="14" t="s">
        <v>79</v>
      </c>
      <c r="AW290" s="14" t="s">
        <v>33</v>
      </c>
      <c r="AX290" s="14" t="s">
        <v>77</v>
      </c>
      <c r="AY290" s="239" t="s">
        <v>114</v>
      </c>
    </row>
    <row r="291" spans="1:63" s="12" customFormat="1" ht="22.8" customHeight="1">
      <c r="A291" s="12"/>
      <c r="B291" s="184"/>
      <c r="C291" s="185"/>
      <c r="D291" s="186" t="s">
        <v>71</v>
      </c>
      <c r="E291" s="198" t="s">
        <v>138</v>
      </c>
      <c r="F291" s="198" t="s">
        <v>354</v>
      </c>
      <c r="G291" s="185"/>
      <c r="H291" s="185"/>
      <c r="I291" s="188"/>
      <c r="J291" s="199">
        <f>BK291</f>
        <v>0</v>
      </c>
      <c r="K291" s="185"/>
      <c r="L291" s="190"/>
      <c r="M291" s="191"/>
      <c r="N291" s="192"/>
      <c r="O291" s="192"/>
      <c r="P291" s="193">
        <f>SUM(P292:P297)</f>
        <v>0</v>
      </c>
      <c r="Q291" s="192"/>
      <c r="R291" s="193">
        <f>SUM(R292:R297)</f>
        <v>1.0015844784</v>
      </c>
      <c r="S291" s="192"/>
      <c r="T291" s="194">
        <f>SUM(T292:T297)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195" t="s">
        <v>77</v>
      </c>
      <c r="AT291" s="196" t="s">
        <v>71</v>
      </c>
      <c r="AU291" s="196" t="s">
        <v>77</v>
      </c>
      <c r="AY291" s="195" t="s">
        <v>114</v>
      </c>
      <c r="BK291" s="197">
        <f>SUM(BK292:BK297)</f>
        <v>0</v>
      </c>
    </row>
    <row r="292" spans="1:65" s="2" customFormat="1" ht="90" customHeight="1">
      <c r="A292" s="41"/>
      <c r="B292" s="42"/>
      <c r="C292" s="200" t="s">
        <v>355</v>
      </c>
      <c r="D292" s="200" t="s">
        <v>116</v>
      </c>
      <c r="E292" s="201" t="s">
        <v>356</v>
      </c>
      <c r="F292" s="202" t="s">
        <v>357</v>
      </c>
      <c r="G292" s="203" t="s">
        <v>178</v>
      </c>
      <c r="H292" s="204">
        <v>0.4</v>
      </c>
      <c r="I292" s="205"/>
      <c r="J292" s="206">
        <f>ROUND(I292*H292,2)</f>
        <v>0</v>
      </c>
      <c r="K292" s="202" t="s">
        <v>120</v>
      </c>
      <c r="L292" s="47"/>
      <c r="M292" s="207" t="s">
        <v>19</v>
      </c>
      <c r="N292" s="208" t="s">
        <v>43</v>
      </c>
      <c r="O292" s="87"/>
      <c r="P292" s="209">
        <f>O292*H292</f>
        <v>0</v>
      </c>
      <c r="Q292" s="209">
        <v>2.503961196</v>
      </c>
      <c r="R292" s="209">
        <f>Q292*H292</f>
        <v>1.0015844784</v>
      </c>
      <c r="S292" s="209">
        <v>0</v>
      </c>
      <c r="T292" s="210">
        <f>S292*H292</f>
        <v>0</v>
      </c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R292" s="211" t="s">
        <v>121</v>
      </c>
      <c r="AT292" s="211" t="s">
        <v>116</v>
      </c>
      <c r="AU292" s="211" t="s">
        <v>79</v>
      </c>
      <c r="AY292" s="20" t="s">
        <v>114</v>
      </c>
      <c r="BE292" s="212">
        <f>IF(N292="základní",J292,0)</f>
        <v>0</v>
      </c>
      <c r="BF292" s="212">
        <f>IF(N292="snížená",J292,0)</f>
        <v>0</v>
      </c>
      <c r="BG292" s="212">
        <f>IF(N292="zákl. přenesená",J292,0)</f>
        <v>0</v>
      </c>
      <c r="BH292" s="212">
        <f>IF(N292="sníž. přenesená",J292,0)</f>
        <v>0</v>
      </c>
      <c r="BI292" s="212">
        <f>IF(N292="nulová",J292,0)</f>
        <v>0</v>
      </c>
      <c r="BJ292" s="20" t="s">
        <v>77</v>
      </c>
      <c r="BK292" s="212">
        <f>ROUND(I292*H292,2)</f>
        <v>0</v>
      </c>
      <c r="BL292" s="20" t="s">
        <v>121</v>
      </c>
      <c r="BM292" s="211" t="s">
        <v>358</v>
      </c>
    </row>
    <row r="293" spans="1:47" s="2" customFormat="1" ht="12">
      <c r="A293" s="41"/>
      <c r="B293" s="42"/>
      <c r="C293" s="43"/>
      <c r="D293" s="213" t="s">
        <v>123</v>
      </c>
      <c r="E293" s="43"/>
      <c r="F293" s="214" t="s">
        <v>359</v>
      </c>
      <c r="G293" s="43"/>
      <c r="H293" s="43"/>
      <c r="I293" s="215"/>
      <c r="J293" s="43"/>
      <c r="K293" s="43"/>
      <c r="L293" s="47"/>
      <c r="M293" s="216"/>
      <c r="N293" s="217"/>
      <c r="O293" s="87"/>
      <c r="P293" s="87"/>
      <c r="Q293" s="87"/>
      <c r="R293" s="87"/>
      <c r="S293" s="87"/>
      <c r="T293" s="88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T293" s="20" t="s">
        <v>123</v>
      </c>
      <c r="AU293" s="20" t="s">
        <v>79</v>
      </c>
    </row>
    <row r="294" spans="1:51" s="13" customFormat="1" ht="12">
      <c r="A294" s="13"/>
      <c r="B294" s="218"/>
      <c r="C294" s="219"/>
      <c r="D294" s="220" t="s">
        <v>125</v>
      </c>
      <c r="E294" s="221" t="s">
        <v>19</v>
      </c>
      <c r="F294" s="222" t="s">
        <v>360</v>
      </c>
      <c r="G294" s="219"/>
      <c r="H294" s="221" t="s">
        <v>19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28" t="s">
        <v>125</v>
      </c>
      <c r="AU294" s="228" t="s">
        <v>79</v>
      </c>
      <c r="AV294" s="13" t="s">
        <v>77</v>
      </c>
      <c r="AW294" s="13" t="s">
        <v>33</v>
      </c>
      <c r="AX294" s="13" t="s">
        <v>72</v>
      </c>
      <c r="AY294" s="228" t="s">
        <v>114</v>
      </c>
    </row>
    <row r="295" spans="1:51" s="13" customFormat="1" ht="12">
      <c r="A295" s="13"/>
      <c r="B295" s="218"/>
      <c r="C295" s="219"/>
      <c r="D295" s="220" t="s">
        <v>125</v>
      </c>
      <c r="E295" s="221" t="s">
        <v>19</v>
      </c>
      <c r="F295" s="222" t="s">
        <v>361</v>
      </c>
      <c r="G295" s="219"/>
      <c r="H295" s="221" t="s">
        <v>19</v>
      </c>
      <c r="I295" s="223"/>
      <c r="J295" s="219"/>
      <c r="K295" s="219"/>
      <c r="L295" s="224"/>
      <c r="M295" s="225"/>
      <c r="N295" s="226"/>
      <c r="O295" s="226"/>
      <c r="P295" s="226"/>
      <c r="Q295" s="226"/>
      <c r="R295" s="226"/>
      <c r="S295" s="226"/>
      <c r="T295" s="22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28" t="s">
        <v>125</v>
      </c>
      <c r="AU295" s="228" t="s">
        <v>79</v>
      </c>
      <c r="AV295" s="13" t="s">
        <v>77</v>
      </c>
      <c r="AW295" s="13" t="s">
        <v>33</v>
      </c>
      <c r="AX295" s="13" t="s">
        <v>72</v>
      </c>
      <c r="AY295" s="228" t="s">
        <v>114</v>
      </c>
    </row>
    <row r="296" spans="1:51" s="13" customFormat="1" ht="12">
      <c r="A296" s="13"/>
      <c r="B296" s="218"/>
      <c r="C296" s="219"/>
      <c r="D296" s="220" t="s">
        <v>125</v>
      </c>
      <c r="E296" s="221" t="s">
        <v>19</v>
      </c>
      <c r="F296" s="222" t="s">
        <v>362</v>
      </c>
      <c r="G296" s="219"/>
      <c r="H296" s="221" t="s">
        <v>19</v>
      </c>
      <c r="I296" s="223"/>
      <c r="J296" s="219"/>
      <c r="K296" s="219"/>
      <c r="L296" s="224"/>
      <c r="M296" s="225"/>
      <c r="N296" s="226"/>
      <c r="O296" s="226"/>
      <c r="P296" s="226"/>
      <c r="Q296" s="226"/>
      <c r="R296" s="226"/>
      <c r="S296" s="226"/>
      <c r="T296" s="22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28" t="s">
        <v>125</v>
      </c>
      <c r="AU296" s="228" t="s">
        <v>79</v>
      </c>
      <c r="AV296" s="13" t="s">
        <v>77</v>
      </c>
      <c r="AW296" s="13" t="s">
        <v>33</v>
      </c>
      <c r="AX296" s="13" t="s">
        <v>72</v>
      </c>
      <c r="AY296" s="228" t="s">
        <v>114</v>
      </c>
    </row>
    <row r="297" spans="1:51" s="14" customFormat="1" ht="12">
      <c r="A297" s="14"/>
      <c r="B297" s="229"/>
      <c r="C297" s="230"/>
      <c r="D297" s="220" t="s">
        <v>125</v>
      </c>
      <c r="E297" s="231" t="s">
        <v>19</v>
      </c>
      <c r="F297" s="232" t="s">
        <v>363</v>
      </c>
      <c r="G297" s="230"/>
      <c r="H297" s="233">
        <v>0.4</v>
      </c>
      <c r="I297" s="234"/>
      <c r="J297" s="230"/>
      <c r="K297" s="230"/>
      <c r="L297" s="235"/>
      <c r="M297" s="236"/>
      <c r="N297" s="237"/>
      <c r="O297" s="237"/>
      <c r="P297" s="237"/>
      <c r="Q297" s="237"/>
      <c r="R297" s="237"/>
      <c r="S297" s="237"/>
      <c r="T297" s="238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39" t="s">
        <v>125</v>
      </c>
      <c r="AU297" s="239" t="s">
        <v>79</v>
      </c>
      <c r="AV297" s="14" t="s">
        <v>79</v>
      </c>
      <c r="AW297" s="14" t="s">
        <v>33</v>
      </c>
      <c r="AX297" s="14" t="s">
        <v>77</v>
      </c>
      <c r="AY297" s="239" t="s">
        <v>114</v>
      </c>
    </row>
    <row r="298" spans="1:63" s="12" customFormat="1" ht="22.8" customHeight="1">
      <c r="A298" s="12"/>
      <c r="B298" s="184"/>
      <c r="C298" s="185"/>
      <c r="D298" s="186" t="s">
        <v>71</v>
      </c>
      <c r="E298" s="198" t="s">
        <v>121</v>
      </c>
      <c r="F298" s="198" t="s">
        <v>364</v>
      </c>
      <c r="G298" s="185"/>
      <c r="H298" s="185"/>
      <c r="I298" s="188"/>
      <c r="J298" s="199">
        <f>BK298</f>
        <v>0</v>
      </c>
      <c r="K298" s="185"/>
      <c r="L298" s="190"/>
      <c r="M298" s="191"/>
      <c r="N298" s="192"/>
      <c r="O298" s="192"/>
      <c r="P298" s="193">
        <f>SUM(P299:P332)</f>
        <v>0</v>
      </c>
      <c r="Q298" s="192"/>
      <c r="R298" s="193">
        <f>SUM(R299:R332)</f>
        <v>64.13115199999999</v>
      </c>
      <c r="S298" s="192"/>
      <c r="T298" s="194">
        <f>SUM(T299:T332)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95" t="s">
        <v>77</v>
      </c>
      <c r="AT298" s="196" t="s">
        <v>71</v>
      </c>
      <c r="AU298" s="196" t="s">
        <v>77</v>
      </c>
      <c r="AY298" s="195" t="s">
        <v>114</v>
      </c>
      <c r="BK298" s="197">
        <f>SUM(BK299:BK332)</f>
        <v>0</v>
      </c>
    </row>
    <row r="299" spans="1:65" s="2" customFormat="1" ht="37.8" customHeight="1">
      <c r="A299" s="41"/>
      <c r="B299" s="42"/>
      <c r="C299" s="200" t="s">
        <v>365</v>
      </c>
      <c r="D299" s="200" t="s">
        <v>116</v>
      </c>
      <c r="E299" s="201" t="s">
        <v>366</v>
      </c>
      <c r="F299" s="202" t="s">
        <v>367</v>
      </c>
      <c r="G299" s="203" t="s">
        <v>178</v>
      </c>
      <c r="H299" s="204">
        <v>5.4</v>
      </c>
      <c r="I299" s="205"/>
      <c r="J299" s="206">
        <f>ROUND(I299*H299,2)</f>
        <v>0</v>
      </c>
      <c r="K299" s="202" t="s">
        <v>120</v>
      </c>
      <c r="L299" s="47"/>
      <c r="M299" s="207" t="s">
        <v>19</v>
      </c>
      <c r="N299" s="208" t="s">
        <v>43</v>
      </c>
      <c r="O299" s="87"/>
      <c r="P299" s="209">
        <f>O299*H299</f>
        <v>0</v>
      </c>
      <c r="Q299" s="209">
        <v>1.89</v>
      </c>
      <c r="R299" s="209">
        <f>Q299*H299</f>
        <v>10.206</v>
      </c>
      <c r="S299" s="209">
        <v>0</v>
      </c>
      <c r="T299" s="210">
        <f>S299*H299</f>
        <v>0</v>
      </c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R299" s="211" t="s">
        <v>121</v>
      </c>
      <c r="AT299" s="211" t="s">
        <v>116</v>
      </c>
      <c r="AU299" s="211" t="s">
        <v>79</v>
      </c>
      <c r="AY299" s="20" t="s">
        <v>114</v>
      </c>
      <c r="BE299" s="212">
        <f>IF(N299="základní",J299,0)</f>
        <v>0</v>
      </c>
      <c r="BF299" s="212">
        <f>IF(N299="snížená",J299,0)</f>
        <v>0</v>
      </c>
      <c r="BG299" s="212">
        <f>IF(N299="zákl. přenesená",J299,0)</f>
        <v>0</v>
      </c>
      <c r="BH299" s="212">
        <f>IF(N299="sníž. přenesená",J299,0)</f>
        <v>0</v>
      </c>
      <c r="BI299" s="212">
        <f>IF(N299="nulová",J299,0)</f>
        <v>0</v>
      </c>
      <c r="BJ299" s="20" t="s">
        <v>77</v>
      </c>
      <c r="BK299" s="212">
        <f>ROUND(I299*H299,2)</f>
        <v>0</v>
      </c>
      <c r="BL299" s="20" t="s">
        <v>121</v>
      </c>
      <c r="BM299" s="211" t="s">
        <v>368</v>
      </c>
    </row>
    <row r="300" spans="1:47" s="2" customFormat="1" ht="12">
      <c r="A300" s="41"/>
      <c r="B300" s="42"/>
      <c r="C300" s="43"/>
      <c r="D300" s="213" t="s">
        <v>123</v>
      </c>
      <c r="E300" s="43"/>
      <c r="F300" s="214" t="s">
        <v>369</v>
      </c>
      <c r="G300" s="43"/>
      <c r="H300" s="43"/>
      <c r="I300" s="215"/>
      <c r="J300" s="43"/>
      <c r="K300" s="43"/>
      <c r="L300" s="47"/>
      <c r="M300" s="216"/>
      <c r="N300" s="217"/>
      <c r="O300" s="87"/>
      <c r="P300" s="87"/>
      <c r="Q300" s="87"/>
      <c r="R300" s="87"/>
      <c r="S300" s="87"/>
      <c r="T300" s="88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T300" s="20" t="s">
        <v>123</v>
      </c>
      <c r="AU300" s="20" t="s">
        <v>79</v>
      </c>
    </row>
    <row r="301" spans="1:51" s="13" customFormat="1" ht="12">
      <c r="A301" s="13"/>
      <c r="B301" s="218"/>
      <c r="C301" s="219"/>
      <c r="D301" s="220" t="s">
        <v>125</v>
      </c>
      <c r="E301" s="221" t="s">
        <v>19</v>
      </c>
      <c r="F301" s="222" t="s">
        <v>370</v>
      </c>
      <c r="G301" s="219"/>
      <c r="H301" s="221" t="s">
        <v>19</v>
      </c>
      <c r="I301" s="223"/>
      <c r="J301" s="219"/>
      <c r="K301" s="219"/>
      <c r="L301" s="224"/>
      <c r="M301" s="225"/>
      <c r="N301" s="226"/>
      <c r="O301" s="226"/>
      <c r="P301" s="226"/>
      <c r="Q301" s="226"/>
      <c r="R301" s="226"/>
      <c r="S301" s="226"/>
      <c r="T301" s="22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28" t="s">
        <v>125</v>
      </c>
      <c r="AU301" s="228" t="s">
        <v>79</v>
      </c>
      <c r="AV301" s="13" t="s">
        <v>77</v>
      </c>
      <c r="AW301" s="13" t="s">
        <v>33</v>
      </c>
      <c r="AX301" s="13" t="s">
        <v>72</v>
      </c>
      <c r="AY301" s="228" t="s">
        <v>114</v>
      </c>
    </row>
    <row r="302" spans="1:51" s="14" customFormat="1" ht="12">
      <c r="A302" s="14"/>
      <c r="B302" s="229"/>
      <c r="C302" s="230"/>
      <c r="D302" s="220" t="s">
        <v>125</v>
      </c>
      <c r="E302" s="231" t="s">
        <v>19</v>
      </c>
      <c r="F302" s="232" t="s">
        <v>371</v>
      </c>
      <c r="G302" s="230"/>
      <c r="H302" s="233">
        <v>0.9</v>
      </c>
      <c r="I302" s="234"/>
      <c r="J302" s="230"/>
      <c r="K302" s="230"/>
      <c r="L302" s="235"/>
      <c r="M302" s="236"/>
      <c r="N302" s="237"/>
      <c r="O302" s="237"/>
      <c r="P302" s="237"/>
      <c r="Q302" s="237"/>
      <c r="R302" s="237"/>
      <c r="S302" s="237"/>
      <c r="T302" s="23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39" t="s">
        <v>125</v>
      </c>
      <c r="AU302" s="239" t="s">
        <v>79</v>
      </c>
      <c r="AV302" s="14" t="s">
        <v>79</v>
      </c>
      <c r="AW302" s="14" t="s">
        <v>33</v>
      </c>
      <c r="AX302" s="14" t="s">
        <v>72</v>
      </c>
      <c r="AY302" s="239" t="s">
        <v>114</v>
      </c>
    </row>
    <row r="303" spans="1:51" s="13" customFormat="1" ht="12">
      <c r="A303" s="13"/>
      <c r="B303" s="218"/>
      <c r="C303" s="219"/>
      <c r="D303" s="220" t="s">
        <v>125</v>
      </c>
      <c r="E303" s="221" t="s">
        <v>19</v>
      </c>
      <c r="F303" s="222" t="s">
        <v>372</v>
      </c>
      <c r="G303" s="219"/>
      <c r="H303" s="221" t="s">
        <v>19</v>
      </c>
      <c r="I303" s="223"/>
      <c r="J303" s="219"/>
      <c r="K303" s="219"/>
      <c r="L303" s="224"/>
      <c r="M303" s="225"/>
      <c r="N303" s="226"/>
      <c r="O303" s="226"/>
      <c r="P303" s="226"/>
      <c r="Q303" s="226"/>
      <c r="R303" s="226"/>
      <c r="S303" s="226"/>
      <c r="T303" s="22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28" t="s">
        <v>125</v>
      </c>
      <c r="AU303" s="228" t="s">
        <v>79</v>
      </c>
      <c r="AV303" s="13" t="s">
        <v>77</v>
      </c>
      <c r="AW303" s="13" t="s">
        <v>33</v>
      </c>
      <c r="AX303" s="13" t="s">
        <v>72</v>
      </c>
      <c r="AY303" s="228" t="s">
        <v>114</v>
      </c>
    </row>
    <row r="304" spans="1:51" s="14" customFormat="1" ht="12">
      <c r="A304" s="14"/>
      <c r="B304" s="229"/>
      <c r="C304" s="230"/>
      <c r="D304" s="220" t="s">
        <v>125</v>
      </c>
      <c r="E304" s="231" t="s">
        <v>19</v>
      </c>
      <c r="F304" s="232" t="s">
        <v>373</v>
      </c>
      <c r="G304" s="230"/>
      <c r="H304" s="233">
        <v>4.5</v>
      </c>
      <c r="I304" s="234"/>
      <c r="J304" s="230"/>
      <c r="K304" s="230"/>
      <c r="L304" s="235"/>
      <c r="M304" s="236"/>
      <c r="N304" s="237"/>
      <c r="O304" s="237"/>
      <c r="P304" s="237"/>
      <c r="Q304" s="237"/>
      <c r="R304" s="237"/>
      <c r="S304" s="237"/>
      <c r="T304" s="238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39" t="s">
        <v>125</v>
      </c>
      <c r="AU304" s="239" t="s">
        <v>79</v>
      </c>
      <c r="AV304" s="14" t="s">
        <v>79</v>
      </c>
      <c r="AW304" s="14" t="s">
        <v>33</v>
      </c>
      <c r="AX304" s="14" t="s">
        <v>72</v>
      </c>
      <c r="AY304" s="239" t="s">
        <v>114</v>
      </c>
    </row>
    <row r="305" spans="1:51" s="15" customFormat="1" ht="12">
      <c r="A305" s="15"/>
      <c r="B305" s="240"/>
      <c r="C305" s="241"/>
      <c r="D305" s="220" t="s">
        <v>125</v>
      </c>
      <c r="E305" s="242" t="s">
        <v>19</v>
      </c>
      <c r="F305" s="243" t="s">
        <v>187</v>
      </c>
      <c r="G305" s="241"/>
      <c r="H305" s="244">
        <v>5.4</v>
      </c>
      <c r="I305" s="245"/>
      <c r="J305" s="241"/>
      <c r="K305" s="241"/>
      <c r="L305" s="246"/>
      <c r="M305" s="247"/>
      <c r="N305" s="248"/>
      <c r="O305" s="248"/>
      <c r="P305" s="248"/>
      <c r="Q305" s="248"/>
      <c r="R305" s="248"/>
      <c r="S305" s="248"/>
      <c r="T305" s="249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50" t="s">
        <v>125</v>
      </c>
      <c r="AU305" s="250" t="s">
        <v>79</v>
      </c>
      <c r="AV305" s="15" t="s">
        <v>121</v>
      </c>
      <c r="AW305" s="15" t="s">
        <v>33</v>
      </c>
      <c r="AX305" s="15" t="s">
        <v>77</v>
      </c>
      <c r="AY305" s="250" t="s">
        <v>114</v>
      </c>
    </row>
    <row r="306" spans="1:65" s="2" customFormat="1" ht="37.8" customHeight="1">
      <c r="A306" s="41"/>
      <c r="B306" s="42"/>
      <c r="C306" s="200" t="s">
        <v>374</v>
      </c>
      <c r="D306" s="200" t="s">
        <v>116</v>
      </c>
      <c r="E306" s="201" t="s">
        <v>375</v>
      </c>
      <c r="F306" s="202" t="s">
        <v>376</v>
      </c>
      <c r="G306" s="203" t="s">
        <v>178</v>
      </c>
      <c r="H306" s="204">
        <v>3.5</v>
      </c>
      <c r="I306" s="205"/>
      <c r="J306" s="206">
        <f>ROUND(I306*H306,2)</f>
        <v>0</v>
      </c>
      <c r="K306" s="202" t="s">
        <v>120</v>
      </c>
      <c r="L306" s="47"/>
      <c r="M306" s="207" t="s">
        <v>19</v>
      </c>
      <c r="N306" s="208" t="s">
        <v>43</v>
      </c>
      <c r="O306" s="87"/>
      <c r="P306" s="209">
        <f>O306*H306</f>
        <v>0</v>
      </c>
      <c r="Q306" s="209">
        <v>2.13408</v>
      </c>
      <c r="R306" s="209">
        <f>Q306*H306</f>
        <v>7.4692799999999995</v>
      </c>
      <c r="S306" s="209">
        <v>0</v>
      </c>
      <c r="T306" s="210">
        <f>S306*H306</f>
        <v>0</v>
      </c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R306" s="211" t="s">
        <v>121</v>
      </c>
      <c r="AT306" s="211" t="s">
        <v>116</v>
      </c>
      <c r="AU306" s="211" t="s">
        <v>79</v>
      </c>
      <c r="AY306" s="20" t="s">
        <v>114</v>
      </c>
      <c r="BE306" s="212">
        <f>IF(N306="základní",J306,0)</f>
        <v>0</v>
      </c>
      <c r="BF306" s="212">
        <f>IF(N306="snížená",J306,0)</f>
        <v>0</v>
      </c>
      <c r="BG306" s="212">
        <f>IF(N306="zákl. přenesená",J306,0)</f>
        <v>0</v>
      </c>
      <c r="BH306" s="212">
        <f>IF(N306="sníž. přenesená",J306,0)</f>
        <v>0</v>
      </c>
      <c r="BI306" s="212">
        <f>IF(N306="nulová",J306,0)</f>
        <v>0</v>
      </c>
      <c r="BJ306" s="20" t="s">
        <v>77</v>
      </c>
      <c r="BK306" s="212">
        <f>ROUND(I306*H306,2)</f>
        <v>0</v>
      </c>
      <c r="BL306" s="20" t="s">
        <v>121</v>
      </c>
      <c r="BM306" s="211" t="s">
        <v>377</v>
      </c>
    </row>
    <row r="307" spans="1:47" s="2" customFormat="1" ht="12">
      <c r="A307" s="41"/>
      <c r="B307" s="42"/>
      <c r="C307" s="43"/>
      <c r="D307" s="213" t="s">
        <v>123</v>
      </c>
      <c r="E307" s="43"/>
      <c r="F307" s="214" t="s">
        <v>378</v>
      </c>
      <c r="G307" s="43"/>
      <c r="H307" s="43"/>
      <c r="I307" s="215"/>
      <c r="J307" s="43"/>
      <c r="K307" s="43"/>
      <c r="L307" s="47"/>
      <c r="M307" s="216"/>
      <c r="N307" s="217"/>
      <c r="O307" s="87"/>
      <c r="P307" s="87"/>
      <c r="Q307" s="87"/>
      <c r="R307" s="87"/>
      <c r="S307" s="87"/>
      <c r="T307" s="88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T307" s="20" t="s">
        <v>123</v>
      </c>
      <c r="AU307" s="20" t="s">
        <v>79</v>
      </c>
    </row>
    <row r="308" spans="1:51" s="13" customFormat="1" ht="12">
      <c r="A308" s="13"/>
      <c r="B308" s="218"/>
      <c r="C308" s="219"/>
      <c r="D308" s="220" t="s">
        <v>125</v>
      </c>
      <c r="E308" s="221" t="s">
        <v>19</v>
      </c>
      <c r="F308" s="222" t="s">
        <v>379</v>
      </c>
      <c r="G308" s="219"/>
      <c r="H308" s="221" t="s">
        <v>19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28" t="s">
        <v>125</v>
      </c>
      <c r="AU308" s="228" t="s">
        <v>79</v>
      </c>
      <c r="AV308" s="13" t="s">
        <v>77</v>
      </c>
      <c r="AW308" s="13" t="s">
        <v>33</v>
      </c>
      <c r="AX308" s="13" t="s">
        <v>72</v>
      </c>
      <c r="AY308" s="228" t="s">
        <v>114</v>
      </c>
    </row>
    <row r="309" spans="1:51" s="13" customFormat="1" ht="12">
      <c r="A309" s="13"/>
      <c r="B309" s="218"/>
      <c r="C309" s="219"/>
      <c r="D309" s="220" t="s">
        <v>125</v>
      </c>
      <c r="E309" s="221" t="s">
        <v>19</v>
      </c>
      <c r="F309" s="222" t="s">
        <v>380</v>
      </c>
      <c r="G309" s="219"/>
      <c r="H309" s="221" t="s">
        <v>19</v>
      </c>
      <c r="I309" s="223"/>
      <c r="J309" s="219"/>
      <c r="K309" s="219"/>
      <c r="L309" s="224"/>
      <c r="M309" s="225"/>
      <c r="N309" s="226"/>
      <c r="O309" s="226"/>
      <c r="P309" s="226"/>
      <c r="Q309" s="226"/>
      <c r="R309" s="226"/>
      <c r="S309" s="226"/>
      <c r="T309" s="227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28" t="s">
        <v>125</v>
      </c>
      <c r="AU309" s="228" t="s">
        <v>79</v>
      </c>
      <c r="AV309" s="13" t="s">
        <v>77</v>
      </c>
      <c r="AW309" s="13" t="s">
        <v>33</v>
      </c>
      <c r="AX309" s="13" t="s">
        <v>72</v>
      </c>
      <c r="AY309" s="228" t="s">
        <v>114</v>
      </c>
    </row>
    <row r="310" spans="1:51" s="14" customFormat="1" ht="12">
      <c r="A310" s="14"/>
      <c r="B310" s="229"/>
      <c r="C310" s="230"/>
      <c r="D310" s="220" t="s">
        <v>125</v>
      </c>
      <c r="E310" s="231" t="s">
        <v>19</v>
      </c>
      <c r="F310" s="232" t="s">
        <v>381</v>
      </c>
      <c r="G310" s="230"/>
      <c r="H310" s="233">
        <v>3.5</v>
      </c>
      <c r="I310" s="234"/>
      <c r="J310" s="230"/>
      <c r="K310" s="230"/>
      <c r="L310" s="235"/>
      <c r="M310" s="236"/>
      <c r="N310" s="237"/>
      <c r="O310" s="237"/>
      <c r="P310" s="237"/>
      <c r="Q310" s="237"/>
      <c r="R310" s="237"/>
      <c r="S310" s="237"/>
      <c r="T310" s="238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39" t="s">
        <v>125</v>
      </c>
      <c r="AU310" s="239" t="s">
        <v>79</v>
      </c>
      <c r="AV310" s="14" t="s">
        <v>79</v>
      </c>
      <c r="AW310" s="14" t="s">
        <v>33</v>
      </c>
      <c r="AX310" s="14" t="s">
        <v>77</v>
      </c>
      <c r="AY310" s="239" t="s">
        <v>114</v>
      </c>
    </row>
    <row r="311" spans="1:65" s="2" customFormat="1" ht="44.25" customHeight="1">
      <c r="A311" s="41"/>
      <c r="B311" s="42"/>
      <c r="C311" s="200" t="s">
        <v>382</v>
      </c>
      <c r="D311" s="200" t="s">
        <v>116</v>
      </c>
      <c r="E311" s="201" t="s">
        <v>383</v>
      </c>
      <c r="F311" s="202" t="s">
        <v>384</v>
      </c>
      <c r="G311" s="203" t="s">
        <v>130</v>
      </c>
      <c r="H311" s="204">
        <v>4.55</v>
      </c>
      <c r="I311" s="205"/>
      <c r="J311" s="206">
        <f>ROUND(I311*H311,2)</f>
        <v>0</v>
      </c>
      <c r="K311" s="202" t="s">
        <v>120</v>
      </c>
      <c r="L311" s="47"/>
      <c r="M311" s="207" t="s">
        <v>19</v>
      </c>
      <c r="N311" s="208" t="s">
        <v>43</v>
      </c>
      <c r="O311" s="87"/>
      <c r="P311" s="209">
        <f>O311*H311</f>
        <v>0</v>
      </c>
      <c r="Q311" s="209">
        <v>0</v>
      </c>
      <c r="R311" s="209">
        <f>Q311*H311</f>
        <v>0</v>
      </c>
      <c r="S311" s="209">
        <v>0</v>
      </c>
      <c r="T311" s="210">
        <f>S311*H311</f>
        <v>0</v>
      </c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R311" s="211" t="s">
        <v>121</v>
      </c>
      <c r="AT311" s="211" t="s">
        <v>116</v>
      </c>
      <c r="AU311" s="211" t="s">
        <v>79</v>
      </c>
      <c r="AY311" s="20" t="s">
        <v>114</v>
      </c>
      <c r="BE311" s="212">
        <f>IF(N311="základní",J311,0)</f>
        <v>0</v>
      </c>
      <c r="BF311" s="212">
        <f>IF(N311="snížená",J311,0)</f>
        <v>0</v>
      </c>
      <c r="BG311" s="212">
        <f>IF(N311="zákl. přenesená",J311,0)</f>
        <v>0</v>
      </c>
      <c r="BH311" s="212">
        <f>IF(N311="sníž. přenesená",J311,0)</f>
        <v>0</v>
      </c>
      <c r="BI311" s="212">
        <f>IF(N311="nulová",J311,0)</f>
        <v>0</v>
      </c>
      <c r="BJ311" s="20" t="s">
        <v>77</v>
      </c>
      <c r="BK311" s="212">
        <f>ROUND(I311*H311,2)</f>
        <v>0</v>
      </c>
      <c r="BL311" s="20" t="s">
        <v>121</v>
      </c>
      <c r="BM311" s="211" t="s">
        <v>385</v>
      </c>
    </row>
    <row r="312" spans="1:47" s="2" customFormat="1" ht="12">
      <c r="A312" s="41"/>
      <c r="B312" s="42"/>
      <c r="C312" s="43"/>
      <c r="D312" s="213" t="s">
        <v>123</v>
      </c>
      <c r="E312" s="43"/>
      <c r="F312" s="214" t="s">
        <v>386</v>
      </c>
      <c r="G312" s="43"/>
      <c r="H312" s="43"/>
      <c r="I312" s="215"/>
      <c r="J312" s="43"/>
      <c r="K312" s="43"/>
      <c r="L312" s="47"/>
      <c r="M312" s="216"/>
      <c r="N312" s="217"/>
      <c r="O312" s="87"/>
      <c r="P312" s="87"/>
      <c r="Q312" s="87"/>
      <c r="R312" s="87"/>
      <c r="S312" s="87"/>
      <c r="T312" s="88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T312" s="20" t="s">
        <v>123</v>
      </c>
      <c r="AU312" s="20" t="s">
        <v>79</v>
      </c>
    </row>
    <row r="313" spans="1:51" s="13" customFormat="1" ht="12">
      <c r="A313" s="13"/>
      <c r="B313" s="218"/>
      <c r="C313" s="219"/>
      <c r="D313" s="220" t="s">
        <v>125</v>
      </c>
      <c r="E313" s="221" t="s">
        <v>19</v>
      </c>
      <c r="F313" s="222" t="s">
        <v>379</v>
      </c>
      <c r="G313" s="219"/>
      <c r="H313" s="221" t="s">
        <v>19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28" t="s">
        <v>125</v>
      </c>
      <c r="AU313" s="228" t="s">
        <v>79</v>
      </c>
      <c r="AV313" s="13" t="s">
        <v>77</v>
      </c>
      <c r="AW313" s="13" t="s">
        <v>33</v>
      </c>
      <c r="AX313" s="13" t="s">
        <v>72</v>
      </c>
      <c r="AY313" s="228" t="s">
        <v>114</v>
      </c>
    </row>
    <row r="314" spans="1:51" s="13" customFormat="1" ht="12">
      <c r="A314" s="13"/>
      <c r="B314" s="218"/>
      <c r="C314" s="219"/>
      <c r="D314" s="220" t="s">
        <v>125</v>
      </c>
      <c r="E314" s="221" t="s">
        <v>19</v>
      </c>
      <c r="F314" s="222" t="s">
        <v>387</v>
      </c>
      <c r="G314" s="219"/>
      <c r="H314" s="221" t="s">
        <v>19</v>
      </c>
      <c r="I314" s="223"/>
      <c r="J314" s="219"/>
      <c r="K314" s="219"/>
      <c r="L314" s="224"/>
      <c r="M314" s="225"/>
      <c r="N314" s="226"/>
      <c r="O314" s="226"/>
      <c r="P314" s="226"/>
      <c r="Q314" s="226"/>
      <c r="R314" s="226"/>
      <c r="S314" s="226"/>
      <c r="T314" s="22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28" t="s">
        <v>125</v>
      </c>
      <c r="AU314" s="228" t="s">
        <v>79</v>
      </c>
      <c r="AV314" s="13" t="s">
        <v>77</v>
      </c>
      <c r="AW314" s="13" t="s">
        <v>33</v>
      </c>
      <c r="AX314" s="13" t="s">
        <v>72</v>
      </c>
      <c r="AY314" s="228" t="s">
        <v>114</v>
      </c>
    </row>
    <row r="315" spans="1:51" s="14" customFormat="1" ht="12">
      <c r="A315" s="14"/>
      <c r="B315" s="229"/>
      <c r="C315" s="230"/>
      <c r="D315" s="220" t="s">
        <v>125</v>
      </c>
      <c r="E315" s="231" t="s">
        <v>19</v>
      </c>
      <c r="F315" s="232" t="s">
        <v>388</v>
      </c>
      <c r="G315" s="230"/>
      <c r="H315" s="233">
        <v>4.55</v>
      </c>
      <c r="I315" s="234"/>
      <c r="J315" s="230"/>
      <c r="K315" s="230"/>
      <c r="L315" s="235"/>
      <c r="M315" s="236"/>
      <c r="N315" s="237"/>
      <c r="O315" s="237"/>
      <c r="P315" s="237"/>
      <c r="Q315" s="237"/>
      <c r="R315" s="237"/>
      <c r="S315" s="237"/>
      <c r="T315" s="23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39" t="s">
        <v>125</v>
      </c>
      <c r="AU315" s="239" t="s">
        <v>79</v>
      </c>
      <c r="AV315" s="14" t="s">
        <v>79</v>
      </c>
      <c r="AW315" s="14" t="s">
        <v>33</v>
      </c>
      <c r="AX315" s="14" t="s">
        <v>77</v>
      </c>
      <c r="AY315" s="239" t="s">
        <v>114</v>
      </c>
    </row>
    <row r="316" spans="1:65" s="2" customFormat="1" ht="37.8" customHeight="1">
      <c r="A316" s="41"/>
      <c r="B316" s="42"/>
      <c r="C316" s="200" t="s">
        <v>389</v>
      </c>
      <c r="D316" s="200" t="s">
        <v>116</v>
      </c>
      <c r="E316" s="201" t="s">
        <v>390</v>
      </c>
      <c r="F316" s="202" t="s">
        <v>391</v>
      </c>
      <c r="G316" s="203" t="s">
        <v>178</v>
      </c>
      <c r="H316" s="204">
        <v>25.665</v>
      </c>
      <c r="I316" s="205"/>
      <c r="J316" s="206">
        <f>ROUND(I316*H316,2)</f>
        <v>0</v>
      </c>
      <c r="K316" s="202" t="s">
        <v>120</v>
      </c>
      <c r="L316" s="47"/>
      <c r="M316" s="207" t="s">
        <v>19</v>
      </c>
      <c r="N316" s="208" t="s">
        <v>43</v>
      </c>
      <c r="O316" s="87"/>
      <c r="P316" s="209">
        <f>O316*H316</f>
        <v>0</v>
      </c>
      <c r="Q316" s="209">
        <v>1.9968</v>
      </c>
      <c r="R316" s="209">
        <f>Q316*H316</f>
        <v>51.247871999999994</v>
      </c>
      <c r="S316" s="209">
        <v>0</v>
      </c>
      <c r="T316" s="210">
        <f>S316*H316</f>
        <v>0</v>
      </c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R316" s="211" t="s">
        <v>121</v>
      </c>
      <c r="AT316" s="211" t="s">
        <v>116</v>
      </c>
      <c r="AU316" s="211" t="s">
        <v>79</v>
      </c>
      <c r="AY316" s="20" t="s">
        <v>114</v>
      </c>
      <c r="BE316" s="212">
        <f>IF(N316="základní",J316,0)</f>
        <v>0</v>
      </c>
      <c r="BF316" s="212">
        <f>IF(N316="snížená",J316,0)</f>
        <v>0</v>
      </c>
      <c r="BG316" s="212">
        <f>IF(N316="zákl. přenesená",J316,0)</f>
        <v>0</v>
      </c>
      <c r="BH316" s="212">
        <f>IF(N316="sníž. přenesená",J316,0)</f>
        <v>0</v>
      </c>
      <c r="BI316" s="212">
        <f>IF(N316="nulová",J316,0)</f>
        <v>0</v>
      </c>
      <c r="BJ316" s="20" t="s">
        <v>77</v>
      </c>
      <c r="BK316" s="212">
        <f>ROUND(I316*H316,2)</f>
        <v>0</v>
      </c>
      <c r="BL316" s="20" t="s">
        <v>121</v>
      </c>
      <c r="BM316" s="211" t="s">
        <v>392</v>
      </c>
    </row>
    <row r="317" spans="1:47" s="2" customFormat="1" ht="12">
      <c r="A317" s="41"/>
      <c r="B317" s="42"/>
      <c r="C317" s="43"/>
      <c r="D317" s="213" t="s">
        <v>123</v>
      </c>
      <c r="E317" s="43"/>
      <c r="F317" s="214" t="s">
        <v>393</v>
      </c>
      <c r="G317" s="43"/>
      <c r="H317" s="43"/>
      <c r="I317" s="215"/>
      <c r="J317" s="43"/>
      <c r="K317" s="43"/>
      <c r="L317" s="47"/>
      <c r="M317" s="216"/>
      <c r="N317" s="217"/>
      <c r="O317" s="87"/>
      <c r="P317" s="87"/>
      <c r="Q317" s="87"/>
      <c r="R317" s="87"/>
      <c r="S317" s="87"/>
      <c r="T317" s="88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T317" s="20" t="s">
        <v>123</v>
      </c>
      <c r="AU317" s="20" t="s">
        <v>79</v>
      </c>
    </row>
    <row r="318" spans="1:51" s="13" customFormat="1" ht="12">
      <c r="A318" s="13"/>
      <c r="B318" s="218"/>
      <c r="C318" s="219"/>
      <c r="D318" s="220" t="s">
        <v>125</v>
      </c>
      <c r="E318" s="221" t="s">
        <v>19</v>
      </c>
      <c r="F318" s="222" t="s">
        <v>394</v>
      </c>
      <c r="G318" s="219"/>
      <c r="H318" s="221" t="s">
        <v>19</v>
      </c>
      <c r="I318" s="223"/>
      <c r="J318" s="219"/>
      <c r="K318" s="219"/>
      <c r="L318" s="224"/>
      <c r="M318" s="225"/>
      <c r="N318" s="226"/>
      <c r="O318" s="226"/>
      <c r="P318" s="226"/>
      <c r="Q318" s="226"/>
      <c r="R318" s="226"/>
      <c r="S318" s="226"/>
      <c r="T318" s="22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28" t="s">
        <v>125</v>
      </c>
      <c r="AU318" s="228" t="s">
        <v>79</v>
      </c>
      <c r="AV318" s="13" t="s">
        <v>77</v>
      </c>
      <c r="AW318" s="13" t="s">
        <v>33</v>
      </c>
      <c r="AX318" s="13" t="s">
        <v>72</v>
      </c>
      <c r="AY318" s="228" t="s">
        <v>114</v>
      </c>
    </row>
    <row r="319" spans="1:51" s="14" customFormat="1" ht="12">
      <c r="A319" s="14"/>
      <c r="B319" s="229"/>
      <c r="C319" s="230"/>
      <c r="D319" s="220" t="s">
        <v>125</v>
      </c>
      <c r="E319" s="231" t="s">
        <v>19</v>
      </c>
      <c r="F319" s="232" t="s">
        <v>395</v>
      </c>
      <c r="G319" s="230"/>
      <c r="H319" s="233">
        <v>20.865</v>
      </c>
      <c r="I319" s="234"/>
      <c r="J319" s="230"/>
      <c r="K319" s="230"/>
      <c r="L319" s="235"/>
      <c r="M319" s="236"/>
      <c r="N319" s="237"/>
      <c r="O319" s="237"/>
      <c r="P319" s="237"/>
      <c r="Q319" s="237"/>
      <c r="R319" s="237"/>
      <c r="S319" s="237"/>
      <c r="T319" s="23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39" t="s">
        <v>125</v>
      </c>
      <c r="AU319" s="239" t="s">
        <v>79</v>
      </c>
      <c r="AV319" s="14" t="s">
        <v>79</v>
      </c>
      <c r="AW319" s="14" t="s">
        <v>33</v>
      </c>
      <c r="AX319" s="14" t="s">
        <v>72</v>
      </c>
      <c r="AY319" s="239" t="s">
        <v>114</v>
      </c>
    </row>
    <row r="320" spans="1:51" s="13" customFormat="1" ht="12">
      <c r="A320" s="13"/>
      <c r="B320" s="218"/>
      <c r="C320" s="219"/>
      <c r="D320" s="220" t="s">
        <v>125</v>
      </c>
      <c r="E320" s="221" t="s">
        <v>19</v>
      </c>
      <c r="F320" s="222" t="s">
        <v>396</v>
      </c>
      <c r="G320" s="219"/>
      <c r="H320" s="221" t="s">
        <v>19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28" t="s">
        <v>125</v>
      </c>
      <c r="AU320" s="228" t="s">
        <v>79</v>
      </c>
      <c r="AV320" s="13" t="s">
        <v>77</v>
      </c>
      <c r="AW320" s="13" t="s">
        <v>33</v>
      </c>
      <c r="AX320" s="13" t="s">
        <v>72</v>
      </c>
      <c r="AY320" s="228" t="s">
        <v>114</v>
      </c>
    </row>
    <row r="321" spans="1:51" s="14" customFormat="1" ht="12">
      <c r="A321" s="14"/>
      <c r="B321" s="229"/>
      <c r="C321" s="230"/>
      <c r="D321" s="220" t="s">
        <v>125</v>
      </c>
      <c r="E321" s="231" t="s">
        <v>19</v>
      </c>
      <c r="F321" s="232" t="s">
        <v>397</v>
      </c>
      <c r="G321" s="230"/>
      <c r="H321" s="233">
        <v>4.8</v>
      </c>
      <c r="I321" s="234"/>
      <c r="J321" s="230"/>
      <c r="K321" s="230"/>
      <c r="L321" s="235"/>
      <c r="M321" s="236"/>
      <c r="N321" s="237"/>
      <c r="O321" s="237"/>
      <c r="P321" s="237"/>
      <c r="Q321" s="237"/>
      <c r="R321" s="237"/>
      <c r="S321" s="237"/>
      <c r="T321" s="23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39" t="s">
        <v>125</v>
      </c>
      <c r="AU321" s="239" t="s">
        <v>79</v>
      </c>
      <c r="AV321" s="14" t="s">
        <v>79</v>
      </c>
      <c r="AW321" s="14" t="s">
        <v>33</v>
      </c>
      <c r="AX321" s="14" t="s">
        <v>72</v>
      </c>
      <c r="AY321" s="239" t="s">
        <v>114</v>
      </c>
    </row>
    <row r="322" spans="1:51" s="15" customFormat="1" ht="12">
      <c r="A322" s="15"/>
      <c r="B322" s="240"/>
      <c r="C322" s="241"/>
      <c r="D322" s="220" t="s">
        <v>125</v>
      </c>
      <c r="E322" s="242" t="s">
        <v>19</v>
      </c>
      <c r="F322" s="243" t="s">
        <v>187</v>
      </c>
      <c r="G322" s="241"/>
      <c r="H322" s="244">
        <v>25.665</v>
      </c>
      <c r="I322" s="245"/>
      <c r="J322" s="241"/>
      <c r="K322" s="241"/>
      <c r="L322" s="246"/>
      <c r="M322" s="247"/>
      <c r="N322" s="248"/>
      <c r="O322" s="248"/>
      <c r="P322" s="248"/>
      <c r="Q322" s="248"/>
      <c r="R322" s="248"/>
      <c r="S322" s="248"/>
      <c r="T322" s="249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50" t="s">
        <v>125</v>
      </c>
      <c r="AU322" s="250" t="s">
        <v>79</v>
      </c>
      <c r="AV322" s="15" t="s">
        <v>121</v>
      </c>
      <c r="AW322" s="15" t="s">
        <v>33</v>
      </c>
      <c r="AX322" s="15" t="s">
        <v>77</v>
      </c>
      <c r="AY322" s="250" t="s">
        <v>114</v>
      </c>
    </row>
    <row r="323" spans="1:65" s="2" customFormat="1" ht="16.5" customHeight="1">
      <c r="A323" s="41"/>
      <c r="B323" s="42"/>
      <c r="C323" s="262" t="s">
        <v>174</v>
      </c>
      <c r="D323" s="262" t="s">
        <v>268</v>
      </c>
      <c r="E323" s="263" t="s">
        <v>398</v>
      </c>
      <c r="F323" s="264" t="s">
        <v>399</v>
      </c>
      <c r="G323" s="265" t="s">
        <v>261</v>
      </c>
      <c r="H323" s="266">
        <v>-4.792</v>
      </c>
      <c r="I323" s="267"/>
      <c r="J323" s="268">
        <f>ROUND(I323*H323,2)</f>
        <v>0</v>
      </c>
      <c r="K323" s="264" t="s">
        <v>400</v>
      </c>
      <c r="L323" s="269"/>
      <c r="M323" s="270" t="s">
        <v>19</v>
      </c>
      <c r="N323" s="271" t="s">
        <v>43</v>
      </c>
      <c r="O323" s="87"/>
      <c r="P323" s="209">
        <f>O323*H323</f>
        <v>0</v>
      </c>
      <c r="Q323" s="209">
        <v>1</v>
      </c>
      <c r="R323" s="209">
        <f>Q323*H323</f>
        <v>-4.792</v>
      </c>
      <c r="S323" s="209">
        <v>0</v>
      </c>
      <c r="T323" s="210">
        <f>S323*H323</f>
        <v>0</v>
      </c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R323" s="211" t="s">
        <v>188</v>
      </c>
      <c r="AT323" s="211" t="s">
        <v>268</v>
      </c>
      <c r="AU323" s="211" t="s">
        <v>79</v>
      </c>
      <c r="AY323" s="20" t="s">
        <v>114</v>
      </c>
      <c r="BE323" s="212">
        <f>IF(N323="základní",J323,0)</f>
        <v>0</v>
      </c>
      <c r="BF323" s="212">
        <f>IF(N323="snížená",J323,0)</f>
        <v>0</v>
      </c>
      <c r="BG323" s="212">
        <f>IF(N323="zákl. přenesená",J323,0)</f>
        <v>0</v>
      </c>
      <c r="BH323" s="212">
        <f>IF(N323="sníž. přenesená",J323,0)</f>
        <v>0</v>
      </c>
      <c r="BI323" s="212">
        <f>IF(N323="nulová",J323,0)</f>
        <v>0</v>
      </c>
      <c r="BJ323" s="20" t="s">
        <v>77</v>
      </c>
      <c r="BK323" s="212">
        <f>ROUND(I323*H323,2)</f>
        <v>0</v>
      </c>
      <c r="BL323" s="20" t="s">
        <v>121</v>
      </c>
      <c r="BM323" s="211" t="s">
        <v>401</v>
      </c>
    </row>
    <row r="324" spans="1:51" s="13" customFormat="1" ht="12">
      <c r="A324" s="13"/>
      <c r="B324" s="218"/>
      <c r="C324" s="219"/>
      <c r="D324" s="220" t="s">
        <v>125</v>
      </c>
      <c r="E324" s="221" t="s">
        <v>19</v>
      </c>
      <c r="F324" s="222" t="s">
        <v>402</v>
      </c>
      <c r="G324" s="219"/>
      <c r="H324" s="221" t="s">
        <v>19</v>
      </c>
      <c r="I324" s="223"/>
      <c r="J324" s="219"/>
      <c r="K324" s="219"/>
      <c r="L324" s="224"/>
      <c r="M324" s="225"/>
      <c r="N324" s="226"/>
      <c r="O324" s="226"/>
      <c r="P324" s="226"/>
      <c r="Q324" s="226"/>
      <c r="R324" s="226"/>
      <c r="S324" s="226"/>
      <c r="T324" s="22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28" t="s">
        <v>125</v>
      </c>
      <c r="AU324" s="228" t="s">
        <v>79</v>
      </c>
      <c r="AV324" s="13" t="s">
        <v>77</v>
      </c>
      <c r="AW324" s="13" t="s">
        <v>33</v>
      </c>
      <c r="AX324" s="13" t="s">
        <v>72</v>
      </c>
      <c r="AY324" s="228" t="s">
        <v>114</v>
      </c>
    </row>
    <row r="325" spans="1:51" s="14" customFormat="1" ht="12">
      <c r="A325" s="14"/>
      <c r="B325" s="229"/>
      <c r="C325" s="230"/>
      <c r="D325" s="220" t="s">
        <v>125</v>
      </c>
      <c r="E325" s="231" t="s">
        <v>19</v>
      </c>
      <c r="F325" s="232" t="s">
        <v>403</v>
      </c>
      <c r="G325" s="230"/>
      <c r="H325" s="233">
        <v>-4.792</v>
      </c>
      <c r="I325" s="234"/>
      <c r="J325" s="230"/>
      <c r="K325" s="230"/>
      <c r="L325" s="235"/>
      <c r="M325" s="236"/>
      <c r="N325" s="237"/>
      <c r="O325" s="237"/>
      <c r="P325" s="237"/>
      <c r="Q325" s="237"/>
      <c r="R325" s="237"/>
      <c r="S325" s="237"/>
      <c r="T325" s="23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39" t="s">
        <v>125</v>
      </c>
      <c r="AU325" s="239" t="s">
        <v>79</v>
      </c>
      <c r="AV325" s="14" t="s">
        <v>79</v>
      </c>
      <c r="AW325" s="14" t="s">
        <v>33</v>
      </c>
      <c r="AX325" s="14" t="s">
        <v>77</v>
      </c>
      <c r="AY325" s="239" t="s">
        <v>114</v>
      </c>
    </row>
    <row r="326" spans="1:65" s="2" customFormat="1" ht="24.15" customHeight="1">
      <c r="A326" s="41"/>
      <c r="B326" s="42"/>
      <c r="C326" s="200" t="s">
        <v>404</v>
      </c>
      <c r="D326" s="200" t="s">
        <v>116</v>
      </c>
      <c r="E326" s="201" t="s">
        <v>405</v>
      </c>
      <c r="F326" s="202" t="s">
        <v>406</v>
      </c>
      <c r="G326" s="203" t="s">
        <v>130</v>
      </c>
      <c r="H326" s="204">
        <v>33.9</v>
      </c>
      <c r="I326" s="205"/>
      <c r="J326" s="206">
        <f>ROUND(I326*H326,2)</f>
        <v>0</v>
      </c>
      <c r="K326" s="202" t="s">
        <v>120</v>
      </c>
      <c r="L326" s="47"/>
      <c r="M326" s="207" t="s">
        <v>19</v>
      </c>
      <c r="N326" s="208" t="s">
        <v>43</v>
      </c>
      <c r="O326" s="87"/>
      <c r="P326" s="209">
        <f>O326*H326</f>
        <v>0</v>
      </c>
      <c r="Q326" s="209">
        <v>0</v>
      </c>
      <c r="R326" s="209">
        <f>Q326*H326</f>
        <v>0</v>
      </c>
      <c r="S326" s="209">
        <v>0</v>
      </c>
      <c r="T326" s="210">
        <f>S326*H326</f>
        <v>0</v>
      </c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R326" s="211" t="s">
        <v>121</v>
      </c>
      <c r="AT326" s="211" t="s">
        <v>116</v>
      </c>
      <c r="AU326" s="211" t="s">
        <v>79</v>
      </c>
      <c r="AY326" s="20" t="s">
        <v>114</v>
      </c>
      <c r="BE326" s="212">
        <f>IF(N326="základní",J326,0)</f>
        <v>0</v>
      </c>
      <c r="BF326" s="212">
        <f>IF(N326="snížená",J326,0)</f>
        <v>0</v>
      </c>
      <c r="BG326" s="212">
        <f>IF(N326="zákl. přenesená",J326,0)</f>
        <v>0</v>
      </c>
      <c r="BH326" s="212">
        <f>IF(N326="sníž. přenesená",J326,0)</f>
        <v>0</v>
      </c>
      <c r="BI326" s="212">
        <f>IF(N326="nulová",J326,0)</f>
        <v>0</v>
      </c>
      <c r="BJ326" s="20" t="s">
        <v>77</v>
      </c>
      <c r="BK326" s="212">
        <f>ROUND(I326*H326,2)</f>
        <v>0</v>
      </c>
      <c r="BL326" s="20" t="s">
        <v>121</v>
      </c>
      <c r="BM326" s="211" t="s">
        <v>407</v>
      </c>
    </row>
    <row r="327" spans="1:47" s="2" customFormat="1" ht="12">
      <c r="A327" s="41"/>
      <c r="B327" s="42"/>
      <c r="C327" s="43"/>
      <c r="D327" s="213" t="s">
        <v>123</v>
      </c>
      <c r="E327" s="43"/>
      <c r="F327" s="214" t="s">
        <v>408</v>
      </c>
      <c r="G327" s="43"/>
      <c r="H327" s="43"/>
      <c r="I327" s="215"/>
      <c r="J327" s="43"/>
      <c r="K327" s="43"/>
      <c r="L327" s="47"/>
      <c r="M327" s="216"/>
      <c r="N327" s="217"/>
      <c r="O327" s="87"/>
      <c r="P327" s="87"/>
      <c r="Q327" s="87"/>
      <c r="R327" s="87"/>
      <c r="S327" s="87"/>
      <c r="T327" s="88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T327" s="20" t="s">
        <v>123</v>
      </c>
      <c r="AU327" s="20" t="s">
        <v>79</v>
      </c>
    </row>
    <row r="328" spans="1:51" s="13" customFormat="1" ht="12">
      <c r="A328" s="13"/>
      <c r="B328" s="218"/>
      <c r="C328" s="219"/>
      <c r="D328" s="220" t="s">
        <v>125</v>
      </c>
      <c r="E328" s="221" t="s">
        <v>19</v>
      </c>
      <c r="F328" s="222" t="s">
        <v>396</v>
      </c>
      <c r="G328" s="219"/>
      <c r="H328" s="221" t="s">
        <v>19</v>
      </c>
      <c r="I328" s="223"/>
      <c r="J328" s="219"/>
      <c r="K328" s="219"/>
      <c r="L328" s="224"/>
      <c r="M328" s="225"/>
      <c r="N328" s="226"/>
      <c r="O328" s="226"/>
      <c r="P328" s="226"/>
      <c r="Q328" s="226"/>
      <c r="R328" s="226"/>
      <c r="S328" s="226"/>
      <c r="T328" s="22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28" t="s">
        <v>125</v>
      </c>
      <c r="AU328" s="228" t="s">
        <v>79</v>
      </c>
      <c r="AV328" s="13" t="s">
        <v>77</v>
      </c>
      <c r="AW328" s="13" t="s">
        <v>33</v>
      </c>
      <c r="AX328" s="13" t="s">
        <v>72</v>
      </c>
      <c r="AY328" s="228" t="s">
        <v>114</v>
      </c>
    </row>
    <row r="329" spans="1:51" s="14" customFormat="1" ht="12">
      <c r="A329" s="14"/>
      <c r="B329" s="229"/>
      <c r="C329" s="230"/>
      <c r="D329" s="220" t="s">
        <v>125</v>
      </c>
      <c r="E329" s="231" t="s">
        <v>19</v>
      </c>
      <c r="F329" s="232" t="s">
        <v>409</v>
      </c>
      <c r="G329" s="230"/>
      <c r="H329" s="233">
        <v>8.4</v>
      </c>
      <c r="I329" s="234"/>
      <c r="J329" s="230"/>
      <c r="K329" s="230"/>
      <c r="L329" s="235"/>
      <c r="M329" s="236"/>
      <c r="N329" s="237"/>
      <c r="O329" s="237"/>
      <c r="P329" s="237"/>
      <c r="Q329" s="237"/>
      <c r="R329" s="237"/>
      <c r="S329" s="237"/>
      <c r="T329" s="238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39" t="s">
        <v>125</v>
      </c>
      <c r="AU329" s="239" t="s">
        <v>79</v>
      </c>
      <c r="AV329" s="14" t="s">
        <v>79</v>
      </c>
      <c r="AW329" s="14" t="s">
        <v>33</v>
      </c>
      <c r="AX329" s="14" t="s">
        <v>72</v>
      </c>
      <c r="AY329" s="239" t="s">
        <v>114</v>
      </c>
    </row>
    <row r="330" spans="1:51" s="13" customFormat="1" ht="12">
      <c r="A330" s="13"/>
      <c r="B330" s="218"/>
      <c r="C330" s="219"/>
      <c r="D330" s="220" t="s">
        <v>125</v>
      </c>
      <c r="E330" s="221" t="s">
        <v>19</v>
      </c>
      <c r="F330" s="222" t="s">
        <v>410</v>
      </c>
      <c r="G330" s="219"/>
      <c r="H330" s="221" t="s">
        <v>19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28" t="s">
        <v>125</v>
      </c>
      <c r="AU330" s="228" t="s">
        <v>79</v>
      </c>
      <c r="AV330" s="13" t="s">
        <v>77</v>
      </c>
      <c r="AW330" s="13" t="s">
        <v>33</v>
      </c>
      <c r="AX330" s="13" t="s">
        <v>72</v>
      </c>
      <c r="AY330" s="228" t="s">
        <v>114</v>
      </c>
    </row>
    <row r="331" spans="1:51" s="14" customFormat="1" ht="12">
      <c r="A331" s="14"/>
      <c r="B331" s="229"/>
      <c r="C331" s="230"/>
      <c r="D331" s="220" t="s">
        <v>125</v>
      </c>
      <c r="E331" s="231" t="s">
        <v>19</v>
      </c>
      <c r="F331" s="232" t="s">
        <v>411</v>
      </c>
      <c r="G331" s="230"/>
      <c r="H331" s="233">
        <v>25.5</v>
      </c>
      <c r="I331" s="234"/>
      <c r="J331" s="230"/>
      <c r="K331" s="230"/>
      <c r="L331" s="235"/>
      <c r="M331" s="236"/>
      <c r="N331" s="237"/>
      <c r="O331" s="237"/>
      <c r="P331" s="237"/>
      <c r="Q331" s="237"/>
      <c r="R331" s="237"/>
      <c r="S331" s="237"/>
      <c r="T331" s="238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39" t="s">
        <v>125</v>
      </c>
      <c r="AU331" s="239" t="s">
        <v>79</v>
      </c>
      <c r="AV331" s="14" t="s">
        <v>79</v>
      </c>
      <c r="AW331" s="14" t="s">
        <v>33</v>
      </c>
      <c r="AX331" s="14" t="s">
        <v>72</v>
      </c>
      <c r="AY331" s="239" t="s">
        <v>114</v>
      </c>
    </row>
    <row r="332" spans="1:51" s="15" customFormat="1" ht="12">
      <c r="A332" s="15"/>
      <c r="B332" s="240"/>
      <c r="C332" s="241"/>
      <c r="D332" s="220" t="s">
        <v>125</v>
      </c>
      <c r="E332" s="242" t="s">
        <v>19</v>
      </c>
      <c r="F332" s="243" t="s">
        <v>187</v>
      </c>
      <c r="G332" s="241"/>
      <c r="H332" s="244">
        <v>33.9</v>
      </c>
      <c r="I332" s="245"/>
      <c r="J332" s="241"/>
      <c r="K332" s="241"/>
      <c r="L332" s="246"/>
      <c r="M332" s="247"/>
      <c r="N332" s="248"/>
      <c r="O332" s="248"/>
      <c r="P332" s="248"/>
      <c r="Q332" s="248"/>
      <c r="R332" s="248"/>
      <c r="S332" s="248"/>
      <c r="T332" s="24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50" t="s">
        <v>125</v>
      </c>
      <c r="AU332" s="250" t="s">
        <v>79</v>
      </c>
      <c r="AV332" s="15" t="s">
        <v>121</v>
      </c>
      <c r="AW332" s="15" t="s">
        <v>33</v>
      </c>
      <c r="AX332" s="15" t="s">
        <v>77</v>
      </c>
      <c r="AY332" s="250" t="s">
        <v>114</v>
      </c>
    </row>
    <row r="333" spans="1:63" s="12" customFormat="1" ht="22.8" customHeight="1">
      <c r="A333" s="12"/>
      <c r="B333" s="184"/>
      <c r="C333" s="185"/>
      <c r="D333" s="186" t="s">
        <v>71</v>
      </c>
      <c r="E333" s="198" t="s">
        <v>205</v>
      </c>
      <c r="F333" s="198" t="s">
        <v>412</v>
      </c>
      <c r="G333" s="185"/>
      <c r="H333" s="185"/>
      <c r="I333" s="188"/>
      <c r="J333" s="199">
        <f>BK333</f>
        <v>0</v>
      </c>
      <c r="K333" s="185"/>
      <c r="L333" s="190"/>
      <c r="M333" s="191"/>
      <c r="N333" s="192"/>
      <c r="O333" s="192"/>
      <c r="P333" s="193">
        <f>SUM(P334:P346)</f>
        <v>0</v>
      </c>
      <c r="Q333" s="192"/>
      <c r="R333" s="193">
        <f>SUM(R334:R346)</f>
        <v>0</v>
      </c>
      <c r="S333" s="192"/>
      <c r="T333" s="194">
        <f>SUM(T334:T346)</f>
        <v>15.392500000000002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195" t="s">
        <v>77</v>
      </c>
      <c r="AT333" s="196" t="s">
        <v>71</v>
      </c>
      <c r="AU333" s="196" t="s">
        <v>77</v>
      </c>
      <c r="AY333" s="195" t="s">
        <v>114</v>
      </c>
      <c r="BK333" s="197">
        <f>SUM(BK334:BK346)</f>
        <v>0</v>
      </c>
    </row>
    <row r="334" spans="1:65" s="2" customFormat="1" ht="66.75" customHeight="1">
      <c r="A334" s="41"/>
      <c r="B334" s="42"/>
      <c r="C334" s="200" t="s">
        <v>413</v>
      </c>
      <c r="D334" s="200" t="s">
        <v>116</v>
      </c>
      <c r="E334" s="201" t="s">
        <v>414</v>
      </c>
      <c r="F334" s="202" t="s">
        <v>415</v>
      </c>
      <c r="G334" s="203" t="s">
        <v>148</v>
      </c>
      <c r="H334" s="204">
        <v>10</v>
      </c>
      <c r="I334" s="205"/>
      <c r="J334" s="206">
        <f>ROUND(I334*H334,2)</f>
        <v>0</v>
      </c>
      <c r="K334" s="202" t="s">
        <v>120</v>
      </c>
      <c r="L334" s="47"/>
      <c r="M334" s="207" t="s">
        <v>19</v>
      </c>
      <c r="N334" s="208" t="s">
        <v>43</v>
      </c>
      <c r="O334" s="87"/>
      <c r="P334" s="209">
        <f>O334*H334</f>
        <v>0</v>
      </c>
      <c r="Q334" s="209">
        <v>0</v>
      </c>
      <c r="R334" s="209">
        <f>Q334*H334</f>
        <v>0</v>
      </c>
      <c r="S334" s="209">
        <v>0.172</v>
      </c>
      <c r="T334" s="210">
        <f>S334*H334</f>
        <v>1.7199999999999998</v>
      </c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R334" s="211" t="s">
        <v>121</v>
      </c>
      <c r="AT334" s="211" t="s">
        <v>116</v>
      </c>
      <c r="AU334" s="211" t="s">
        <v>79</v>
      </c>
      <c r="AY334" s="20" t="s">
        <v>114</v>
      </c>
      <c r="BE334" s="212">
        <f>IF(N334="základní",J334,0)</f>
        <v>0</v>
      </c>
      <c r="BF334" s="212">
        <f>IF(N334="snížená",J334,0)</f>
        <v>0</v>
      </c>
      <c r="BG334" s="212">
        <f>IF(N334="zákl. přenesená",J334,0)</f>
        <v>0</v>
      </c>
      <c r="BH334" s="212">
        <f>IF(N334="sníž. přenesená",J334,0)</f>
        <v>0</v>
      </c>
      <c r="BI334" s="212">
        <f>IF(N334="nulová",J334,0)</f>
        <v>0</v>
      </c>
      <c r="BJ334" s="20" t="s">
        <v>77</v>
      </c>
      <c r="BK334" s="212">
        <f>ROUND(I334*H334,2)</f>
        <v>0</v>
      </c>
      <c r="BL334" s="20" t="s">
        <v>121</v>
      </c>
      <c r="BM334" s="211" t="s">
        <v>416</v>
      </c>
    </row>
    <row r="335" spans="1:47" s="2" customFormat="1" ht="12">
      <c r="A335" s="41"/>
      <c r="B335" s="42"/>
      <c r="C335" s="43"/>
      <c r="D335" s="213" t="s">
        <v>123</v>
      </c>
      <c r="E335" s="43"/>
      <c r="F335" s="214" t="s">
        <v>417</v>
      </c>
      <c r="G335" s="43"/>
      <c r="H335" s="43"/>
      <c r="I335" s="215"/>
      <c r="J335" s="43"/>
      <c r="K335" s="43"/>
      <c r="L335" s="47"/>
      <c r="M335" s="216"/>
      <c r="N335" s="217"/>
      <c r="O335" s="87"/>
      <c r="P335" s="87"/>
      <c r="Q335" s="87"/>
      <c r="R335" s="87"/>
      <c r="S335" s="87"/>
      <c r="T335" s="88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T335" s="20" t="s">
        <v>123</v>
      </c>
      <c r="AU335" s="20" t="s">
        <v>79</v>
      </c>
    </row>
    <row r="336" spans="1:51" s="13" customFormat="1" ht="12">
      <c r="A336" s="13"/>
      <c r="B336" s="218"/>
      <c r="C336" s="219"/>
      <c r="D336" s="220" t="s">
        <v>125</v>
      </c>
      <c r="E336" s="221" t="s">
        <v>19</v>
      </c>
      <c r="F336" s="222" t="s">
        <v>418</v>
      </c>
      <c r="G336" s="219"/>
      <c r="H336" s="221" t="s">
        <v>19</v>
      </c>
      <c r="I336" s="223"/>
      <c r="J336" s="219"/>
      <c r="K336" s="219"/>
      <c r="L336" s="224"/>
      <c r="M336" s="225"/>
      <c r="N336" s="226"/>
      <c r="O336" s="226"/>
      <c r="P336" s="226"/>
      <c r="Q336" s="226"/>
      <c r="R336" s="226"/>
      <c r="S336" s="226"/>
      <c r="T336" s="22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28" t="s">
        <v>125</v>
      </c>
      <c r="AU336" s="228" t="s">
        <v>79</v>
      </c>
      <c r="AV336" s="13" t="s">
        <v>77</v>
      </c>
      <c r="AW336" s="13" t="s">
        <v>33</v>
      </c>
      <c r="AX336" s="13" t="s">
        <v>72</v>
      </c>
      <c r="AY336" s="228" t="s">
        <v>114</v>
      </c>
    </row>
    <row r="337" spans="1:51" s="14" customFormat="1" ht="12">
      <c r="A337" s="14"/>
      <c r="B337" s="229"/>
      <c r="C337" s="230"/>
      <c r="D337" s="220" t="s">
        <v>125</v>
      </c>
      <c r="E337" s="231" t="s">
        <v>19</v>
      </c>
      <c r="F337" s="232" t="s">
        <v>214</v>
      </c>
      <c r="G337" s="230"/>
      <c r="H337" s="233">
        <v>10</v>
      </c>
      <c r="I337" s="234"/>
      <c r="J337" s="230"/>
      <c r="K337" s="230"/>
      <c r="L337" s="235"/>
      <c r="M337" s="236"/>
      <c r="N337" s="237"/>
      <c r="O337" s="237"/>
      <c r="P337" s="237"/>
      <c r="Q337" s="237"/>
      <c r="R337" s="237"/>
      <c r="S337" s="237"/>
      <c r="T337" s="23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39" t="s">
        <v>125</v>
      </c>
      <c r="AU337" s="239" t="s">
        <v>79</v>
      </c>
      <c r="AV337" s="14" t="s">
        <v>79</v>
      </c>
      <c r="AW337" s="14" t="s">
        <v>33</v>
      </c>
      <c r="AX337" s="14" t="s">
        <v>77</v>
      </c>
      <c r="AY337" s="239" t="s">
        <v>114</v>
      </c>
    </row>
    <row r="338" spans="1:65" s="2" customFormat="1" ht="49.05" customHeight="1">
      <c r="A338" s="41"/>
      <c r="B338" s="42"/>
      <c r="C338" s="200" t="s">
        <v>419</v>
      </c>
      <c r="D338" s="200" t="s">
        <v>116</v>
      </c>
      <c r="E338" s="201" t="s">
        <v>420</v>
      </c>
      <c r="F338" s="202" t="s">
        <v>421</v>
      </c>
      <c r="G338" s="203" t="s">
        <v>178</v>
      </c>
      <c r="H338" s="204">
        <v>0.25</v>
      </c>
      <c r="I338" s="205"/>
      <c r="J338" s="206">
        <f>ROUND(I338*H338,2)</f>
        <v>0</v>
      </c>
      <c r="K338" s="202" t="s">
        <v>120</v>
      </c>
      <c r="L338" s="47"/>
      <c r="M338" s="207" t="s">
        <v>19</v>
      </c>
      <c r="N338" s="208" t="s">
        <v>43</v>
      </c>
      <c r="O338" s="87"/>
      <c r="P338" s="209">
        <f>O338*H338</f>
        <v>0</v>
      </c>
      <c r="Q338" s="209">
        <v>0</v>
      </c>
      <c r="R338" s="209">
        <f>Q338*H338</f>
        <v>0</v>
      </c>
      <c r="S338" s="209">
        <v>2.85</v>
      </c>
      <c r="T338" s="210">
        <f>S338*H338</f>
        <v>0.7125</v>
      </c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R338" s="211" t="s">
        <v>121</v>
      </c>
      <c r="AT338" s="211" t="s">
        <v>116</v>
      </c>
      <c r="AU338" s="211" t="s">
        <v>79</v>
      </c>
      <c r="AY338" s="20" t="s">
        <v>114</v>
      </c>
      <c r="BE338" s="212">
        <f>IF(N338="základní",J338,0)</f>
        <v>0</v>
      </c>
      <c r="BF338" s="212">
        <f>IF(N338="snížená",J338,0)</f>
        <v>0</v>
      </c>
      <c r="BG338" s="212">
        <f>IF(N338="zákl. přenesená",J338,0)</f>
        <v>0</v>
      </c>
      <c r="BH338" s="212">
        <f>IF(N338="sníž. přenesená",J338,0)</f>
        <v>0</v>
      </c>
      <c r="BI338" s="212">
        <f>IF(N338="nulová",J338,0)</f>
        <v>0</v>
      </c>
      <c r="BJ338" s="20" t="s">
        <v>77</v>
      </c>
      <c r="BK338" s="212">
        <f>ROUND(I338*H338,2)</f>
        <v>0</v>
      </c>
      <c r="BL338" s="20" t="s">
        <v>121</v>
      </c>
      <c r="BM338" s="211" t="s">
        <v>422</v>
      </c>
    </row>
    <row r="339" spans="1:47" s="2" customFormat="1" ht="12">
      <c r="A339" s="41"/>
      <c r="B339" s="42"/>
      <c r="C339" s="43"/>
      <c r="D339" s="213" t="s">
        <v>123</v>
      </c>
      <c r="E339" s="43"/>
      <c r="F339" s="214" t="s">
        <v>423</v>
      </c>
      <c r="G339" s="43"/>
      <c r="H339" s="43"/>
      <c r="I339" s="215"/>
      <c r="J339" s="43"/>
      <c r="K339" s="43"/>
      <c r="L339" s="47"/>
      <c r="M339" s="216"/>
      <c r="N339" s="217"/>
      <c r="O339" s="87"/>
      <c r="P339" s="87"/>
      <c r="Q339" s="87"/>
      <c r="R339" s="87"/>
      <c r="S339" s="87"/>
      <c r="T339" s="88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T339" s="20" t="s">
        <v>123</v>
      </c>
      <c r="AU339" s="20" t="s">
        <v>79</v>
      </c>
    </row>
    <row r="340" spans="1:51" s="13" customFormat="1" ht="12">
      <c r="A340" s="13"/>
      <c r="B340" s="218"/>
      <c r="C340" s="219"/>
      <c r="D340" s="220" t="s">
        <v>125</v>
      </c>
      <c r="E340" s="221" t="s">
        <v>19</v>
      </c>
      <c r="F340" s="222" t="s">
        <v>424</v>
      </c>
      <c r="G340" s="219"/>
      <c r="H340" s="221" t="s">
        <v>19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28" t="s">
        <v>125</v>
      </c>
      <c r="AU340" s="228" t="s">
        <v>79</v>
      </c>
      <c r="AV340" s="13" t="s">
        <v>77</v>
      </c>
      <c r="AW340" s="13" t="s">
        <v>33</v>
      </c>
      <c r="AX340" s="13" t="s">
        <v>72</v>
      </c>
      <c r="AY340" s="228" t="s">
        <v>114</v>
      </c>
    </row>
    <row r="341" spans="1:51" s="14" customFormat="1" ht="12">
      <c r="A341" s="14"/>
      <c r="B341" s="229"/>
      <c r="C341" s="230"/>
      <c r="D341" s="220" t="s">
        <v>125</v>
      </c>
      <c r="E341" s="231" t="s">
        <v>19</v>
      </c>
      <c r="F341" s="232" t="s">
        <v>425</v>
      </c>
      <c r="G341" s="230"/>
      <c r="H341" s="233">
        <v>0.25</v>
      </c>
      <c r="I341" s="234"/>
      <c r="J341" s="230"/>
      <c r="K341" s="230"/>
      <c r="L341" s="235"/>
      <c r="M341" s="236"/>
      <c r="N341" s="237"/>
      <c r="O341" s="237"/>
      <c r="P341" s="237"/>
      <c r="Q341" s="237"/>
      <c r="R341" s="237"/>
      <c r="S341" s="237"/>
      <c r="T341" s="23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39" t="s">
        <v>125</v>
      </c>
      <c r="AU341" s="239" t="s">
        <v>79</v>
      </c>
      <c r="AV341" s="14" t="s">
        <v>79</v>
      </c>
      <c r="AW341" s="14" t="s">
        <v>33</v>
      </c>
      <c r="AX341" s="14" t="s">
        <v>77</v>
      </c>
      <c r="AY341" s="239" t="s">
        <v>114</v>
      </c>
    </row>
    <row r="342" spans="1:65" s="2" customFormat="1" ht="55.5" customHeight="1">
      <c r="A342" s="41"/>
      <c r="B342" s="42"/>
      <c r="C342" s="200" t="s">
        <v>426</v>
      </c>
      <c r="D342" s="200" t="s">
        <v>116</v>
      </c>
      <c r="E342" s="201" t="s">
        <v>427</v>
      </c>
      <c r="F342" s="202" t="s">
        <v>428</v>
      </c>
      <c r="G342" s="203" t="s">
        <v>178</v>
      </c>
      <c r="H342" s="204">
        <v>4.8</v>
      </c>
      <c r="I342" s="205"/>
      <c r="J342" s="206">
        <f>ROUND(I342*H342,2)</f>
        <v>0</v>
      </c>
      <c r="K342" s="202" t="s">
        <v>120</v>
      </c>
      <c r="L342" s="47"/>
      <c r="M342" s="207" t="s">
        <v>19</v>
      </c>
      <c r="N342" s="208" t="s">
        <v>43</v>
      </c>
      <c r="O342" s="87"/>
      <c r="P342" s="209">
        <f>O342*H342</f>
        <v>0</v>
      </c>
      <c r="Q342" s="209">
        <v>0</v>
      </c>
      <c r="R342" s="209">
        <f>Q342*H342</f>
        <v>0</v>
      </c>
      <c r="S342" s="209">
        <v>2.7</v>
      </c>
      <c r="T342" s="210">
        <f>S342*H342</f>
        <v>12.96</v>
      </c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R342" s="211" t="s">
        <v>121</v>
      </c>
      <c r="AT342" s="211" t="s">
        <v>116</v>
      </c>
      <c r="AU342" s="211" t="s">
        <v>79</v>
      </c>
      <c r="AY342" s="20" t="s">
        <v>114</v>
      </c>
      <c r="BE342" s="212">
        <f>IF(N342="základní",J342,0)</f>
        <v>0</v>
      </c>
      <c r="BF342" s="212">
        <f>IF(N342="snížená",J342,0)</f>
        <v>0</v>
      </c>
      <c r="BG342" s="212">
        <f>IF(N342="zákl. přenesená",J342,0)</f>
        <v>0</v>
      </c>
      <c r="BH342" s="212">
        <f>IF(N342="sníž. přenesená",J342,0)</f>
        <v>0</v>
      </c>
      <c r="BI342" s="212">
        <f>IF(N342="nulová",J342,0)</f>
        <v>0</v>
      </c>
      <c r="BJ342" s="20" t="s">
        <v>77</v>
      </c>
      <c r="BK342" s="212">
        <f>ROUND(I342*H342,2)</f>
        <v>0</v>
      </c>
      <c r="BL342" s="20" t="s">
        <v>121</v>
      </c>
      <c r="BM342" s="211" t="s">
        <v>429</v>
      </c>
    </row>
    <row r="343" spans="1:47" s="2" customFormat="1" ht="12">
      <c r="A343" s="41"/>
      <c r="B343" s="42"/>
      <c r="C343" s="43"/>
      <c r="D343" s="213" t="s">
        <v>123</v>
      </c>
      <c r="E343" s="43"/>
      <c r="F343" s="214" t="s">
        <v>430</v>
      </c>
      <c r="G343" s="43"/>
      <c r="H343" s="43"/>
      <c r="I343" s="215"/>
      <c r="J343" s="43"/>
      <c r="K343" s="43"/>
      <c r="L343" s="47"/>
      <c r="M343" s="216"/>
      <c r="N343" s="217"/>
      <c r="O343" s="87"/>
      <c r="P343" s="87"/>
      <c r="Q343" s="87"/>
      <c r="R343" s="87"/>
      <c r="S343" s="87"/>
      <c r="T343" s="88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T343" s="20" t="s">
        <v>123</v>
      </c>
      <c r="AU343" s="20" t="s">
        <v>79</v>
      </c>
    </row>
    <row r="344" spans="1:51" s="13" customFormat="1" ht="12">
      <c r="A344" s="13"/>
      <c r="B344" s="218"/>
      <c r="C344" s="219"/>
      <c r="D344" s="220" t="s">
        <v>125</v>
      </c>
      <c r="E344" s="221" t="s">
        <v>19</v>
      </c>
      <c r="F344" s="222" t="s">
        <v>431</v>
      </c>
      <c r="G344" s="219"/>
      <c r="H344" s="221" t="s">
        <v>19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28" t="s">
        <v>125</v>
      </c>
      <c r="AU344" s="228" t="s">
        <v>79</v>
      </c>
      <c r="AV344" s="13" t="s">
        <v>77</v>
      </c>
      <c r="AW344" s="13" t="s">
        <v>33</v>
      </c>
      <c r="AX344" s="13" t="s">
        <v>72</v>
      </c>
      <c r="AY344" s="228" t="s">
        <v>114</v>
      </c>
    </row>
    <row r="345" spans="1:51" s="13" customFormat="1" ht="12">
      <c r="A345" s="13"/>
      <c r="B345" s="218"/>
      <c r="C345" s="219"/>
      <c r="D345" s="220" t="s">
        <v>125</v>
      </c>
      <c r="E345" s="221" t="s">
        <v>19</v>
      </c>
      <c r="F345" s="222" t="s">
        <v>432</v>
      </c>
      <c r="G345" s="219"/>
      <c r="H345" s="221" t="s">
        <v>19</v>
      </c>
      <c r="I345" s="223"/>
      <c r="J345" s="219"/>
      <c r="K345" s="219"/>
      <c r="L345" s="224"/>
      <c r="M345" s="225"/>
      <c r="N345" s="226"/>
      <c r="O345" s="226"/>
      <c r="P345" s="226"/>
      <c r="Q345" s="226"/>
      <c r="R345" s="226"/>
      <c r="S345" s="226"/>
      <c r="T345" s="227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28" t="s">
        <v>125</v>
      </c>
      <c r="AU345" s="228" t="s">
        <v>79</v>
      </c>
      <c r="AV345" s="13" t="s">
        <v>77</v>
      </c>
      <c r="AW345" s="13" t="s">
        <v>33</v>
      </c>
      <c r="AX345" s="13" t="s">
        <v>72</v>
      </c>
      <c r="AY345" s="228" t="s">
        <v>114</v>
      </c>
    </row>
    <row r="346" spans="1:51" s="14" customFormat="1" ht="12">
      <c r="A346" s="14"/>
      <c r="B346" s="229"/>
      <c r="C346" s="230"/>
      <c r="D346" s="220" t="s">
        <v>125</v>
      </c>
      <c r="E346" s="231" t="s">
        <v>19</v>
      </c>
      <c r="F346" s="232" t="s">
        <v>433</v>
      </c>
      <c r="G346" s="230"/>
      <c r="H346" s="233">
        <v>4.8</v>
      </c>
      <c r="I346" s="234"/>
      <c r="J346" s="230"/>
      <c r="K346" s="230"/>
      <c r="L346" s="235"/>
      <c r="M346" s="236"/>
      <c r="N346" s="237"/>
      <c r="O346" s="237"/>
      <c r="P346" s="237"/>
      <c r="Q346" s="237"/>
      <c r="R346" s="237"/>
      <c r="S346" s="237"/>
      <c r="T346" s="238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39" t="s">
        <v>125</v>
      </c>
      <c r="AU346" s="239" t="s">
        <v>79</v>
      </c>
      <c r="AV346" s="14" t="s">
        <v>79</v>
      </c>
      <c r="AW346" s="14" t="s">
        <v>33</v>
      </c>
      <c r="AX346" s="14" t="s">
        <v>77</v>
      </c>
      <c r="AY346" s="239" t="s">
        <v>114</v>
      </c>
    </row>
    <row r="347" spans="1:63" s="12" customFormat="1" ht="22.8" customHeight="1">
      <c r="A347" s="12"/>
      <c r="B347" s="184"/>
      <c r="C347" s="185"/>
      <c r="D347" s="186" t="s">
        <v>71</v>
      </c>
      <c r="E347" s="198" t="s">
        <v>434</v>
      </c>
      <c r="F347" s="198" t="s">
        <v>435</v>
      </c>
      <c r="G347" s="185"/>
      <c r="H347" s="185"/>
      <c r="I347" s="188"/>
      <c r="J347" s="199">
        <f>BK347</f>
        <v>0</v>
      </c>
      <c r="K347" s="185"/>
      <c r="L347" s="190"/>
      <c r="M347" s="191"/>
      <c r="N347" s="192"/>
      <c r="O347" s="192"/>
      <c r="P347" s="193">
        <f>SUM(P348:P363)</f>
        <v>0</v>
      </c>
      <c r="Q347" s="192"/>
      <c r="R347" s="193">
        <f>SUM(R348:R363)</f>
        <v>0</v>
      </c>
      <c r="S347" s="192"/>
      <c r="T347" s="194">
        <f>SUM(T348:T363)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95" t="s">
        <v>77</v>
      </c>
      <c r="AT347" s="196" t="s">
        <v>71</v>
      </c>
      <c r="AU347" s="196" t="s">
        <v>77</v>
      </c>
      <c r="AY347" s="195" t="s">
        <v>114</v>
      </c>
      <c r="BK347" s="197">
        <f>SUM(BK348:BK363)</f>
        <v>0</v>
      </c>
    </row>
    <row r="348" spans="1:65" s="2" customFormat="1" ht="33" customHeight="1">
      <c r="A348" s="41"/>
      <c r="B348" s="42"/>
      <c r="C348" s="200" t="s">
        <v>436</v>
      </c>
      <c r="D348" s="200" t="s">
        <v>116</v>
      </c>
      <c r="E348" s="201" t="s">
        <v>437</v>
      </c>
      <c r="F348" s="202" t="s">
        <v>438</v>
      </c>
      <c r="G348" s="203" t="s">
        <v>261</v>
      </c>
      <c r="H348" s="204">
        <v>15.393</v>
      </c>
      <c r="I348" s="205"/>
      <c r="J348" s="206">
        <f>ROUND(I348*H348,2)</f>
        <v>0</v>
      </c>
      <c r="K348" s="202" t="s">
        <v>120</v>
      </c>
      <c r="L348" s="47"/>
      <c r="M348" s="207" t="s">
        <v>19</v>
      </c>
      <c r="N348" s="208" t="s">
        <v>43</v>
      </c>
      <c r="O348" s="87"/>
      <c r="P348" s="209">
        <f>O348*H348</f>
        <v>0</v>
      </c>
      <c r="Q348" s="209">
        <v>0</v>
      </c>
      <c r="R348" s="209">
        <f>Q348*H348</f>
        <v>0</v>
      </c>
      <c r="S348" s="209">
        <v>0</v>
      </c>
      <c r="T348" s="210">
        <f>S348*H348</f>
        <v>0</v>
      </c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R348" s="211" t="s">
        <v>121</v>
      </c>
      <c r="AT348" s="211" t="s">
        <v>116</v>
      </c>
      <c r="AU348" s="211" t="s">
        <v>79</v>
      </c>
      <c r="AY348" s="20" t="s">
        <v>114</v>
      </c>
      <c r="BE348" s="212">
        <f>IF(N348="základní",J348,0)</f>
        <v>0</v>
      </c>
      <c r="BF348" s="212">
        <f>IF(N348="snížená",J348,0)</f>
        <v>0</v>
      </c>
      <c r="BG348" s="212">
        <f>IF(N348="zákl. přenesená",J348,0)</f>
        <v>0</v>
      </c>
      <c r="BH348" s="212">
        <f>IF(N348="sníž. přenesená",J348,0)</f>
        <v>0</v>
      </c>
      <c r="BI348" s="212">
        <f>IF(N348="nulová",J348,0)</f>
        <v>0</v>
      </c>
      <c r="BJ348" s="20" t="s">
        <v>77</v>
      </c>
      <c r="BK348" s="212">
        <f>ROUND(I348*H348,2)</f>
        <v>0</v>
      </c>
      <c r="BL348" s="20" t="s">
        <v>121</v>
      </c>
      <c r="BM348" s="211" t="s">
        <v>439</v>
      </c>
    </row>
    <row r="349" spans="1:47" s="2" customFormat="1" ht="12">
      <c r="A349" s="41"/>
      <c r="B349" s="42"/>
      <c r="C349" s="43"/>
      <c r="D349" s="213" t="s">
        <v>123</v>
      </c>
      <c r="E349" s="43"/>
      <c r="F349" s="214" t="s">
        <v>440</v>
      </c>
      <c r="G349" s="43"/>
      <c r="H349" s="43"/>
      <c r="I349" s="215"/>
      <c r="J349" s="43"/>
      <c r="K349" s="43"/>
      <c r="L349" s="47"/>
      <c r="M349" s="216"/>
      <c r="N349" s="217"/>
      <c r="O349" s="87"/>
      <c r="P349" s="87"/>
      <c r="Q349" s="87"/>
      <c r="R349" s="87"/>
      <c r="S349" s="87"/>
      <c r="T349" s="88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T349" s="20" t="s">
        <v>123</v>
      </c>
      <c r="AU349" s="20" t="s">
        <v>79</v>
      </c>
    </row>
    <row r="350" spans="1:65" s="2" customFormat="1" ht="44.25" customHeight="1">
      <c r="A350" s="41"/>
      <c r="B350" s="42"/>
      <c r="C350" s="200" t="s">
        <v>441</v>
      </c>
      <c r="D350" s="200" t="s">
        <v>116</v>
      </c>
      <c r="E350" s="201" t="s">
        <v>442</v>
      </c>
      <c r="F350" s="202" t="s">
        <v>443</v>
      </c>
      <c r="G350" s="203" t="s">
        <v>261</v>
      </c>
      <c r="H350" s="204">
        <v>136.73</v>
      </c>
      <c r="I350" s="205"/>
      <c r="J350" s="206">
        <f>ROUND(I350*H350,2)</f>
        <v>0</v>
      </c>
      <c r="K350" s="202" t="s">
        <v>120</v>
      </c>
      <c r="L350" s="47"/>
      <c r="M350" s="207" t="s">
        <v>19</v>
      </c>
      <c r="N350" s="208" t="s">
        <v>43</v>
      </c>
      <c r="O350" s="87"/>
      <c r="P350" s="209">
        <f>O350*H350</f>
        <v>0</v>
      </c>
      <c r="Q350" s="209">
        <v>0</v>
      </c>
      <c r="R350" s="209">
        <f>Q350*H350</f>
        <v>0</v>
      </c>
      <c r="S350" s="209">
        <v>0</v>
      </c>
      <c r="T350" s="210">
        <f>S350*H350</f>
        <v>0</v>
      </c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R350" s="211" t="s">
        <v>121</v>
      </c>
      <c r="AT350" s="211" t="s">
        <v>116</v>
      </c>
      <c r="AU350" s="211" t="s">
        <v>79</v>
      </c>
      <c r="AY350" s="20" t="s">
        <v>114</v>
      </c>
      <c r="BE350" s="212">
        <f>IF(N350="základní",J350,0)</f>
        <v>0</v>
      </c>
      <c r="BF350" s="212">
        <f>IF(N350="snížená",J350,0)</f>
        <v>0</v>
      </c>
      <c r="BG350" s="212">
        <f>IF(N350="zákl. přenesená",J350,0)</f>
        <v>0</v>
      </c>
      <c r="BH350" s="212">
        <f>IF(N350="sníž. přenesená",J350,0)</f>
        <v>0</v>
      </c>
      <c r="BI350" s="212">
        <f>IF(N350="nulová",J350,0)</f>
        <v>0</v>
      </c>
      <c r="BJ350" s="20" t="s">
        <v>77</v>
      </c>
      <c r="BK350" s="212">
        <f>ROUND(I350*H350,2)</f>
        <v>0</v>
      </c>
      <c r="BL350" s="20" t="s">
        <v>121</v>
      </c>
      <c r="BM350" s="211" t="s">
        <v>444</v>
      </c>
    </row>
    <row r="351" spans="1:47" s="2" customFormat="1" ht="12">
      <c r="A351" s="41"/>
      <c r="B351" s="42"/>
      <c r="C351" s="43"/>
      <c r="D351" s="213" t="s">
        <v>123</v>
      </c>
      <c r="E351" s="43"/>
      <c r="F351" s="214" t="s">
        <v>445</v>
      </c>
      <c r="G351" s="43"/>
      <c r="H351" s="43"/>
      <c r="I351" s="215"/>
      <c r="J351" s="43"/>
      <c r="K351" s="43"/>
      <c r="L351" s="47"/>
      <c r="M351" s="216"/>
      <c r="N351" s="217"/>
      <c r="O351" s="87"/>
      <c r="P351" s="87"/>
      <c r="Q351" s="87"/>
      <c r="R351" s="87"/>
      <c r="S351" s="87"/>
      <c r="T351" s="88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T351" s="20" t="s">
        <v>123</v>
      </c>
      <c r="AU351" s="20" t="s">
        <v>79</v>
      </c>
    </row>
    <row r="352" spans="1:51" s="13" customFormat="1" ht="12">
      <c r="A352" s="13"/>
      <c r="B352" s="218"/>
      <c r="C352" s="219"/>
      <c r="D352" s="220" t="s">
        <v>125</v>
      </c>
      <c r="E352" s="221" t="s">
        <v>19</v>
      </c>
      <c r="F352" s="222" t="s">
        <v>239</v>
      </c>
      <c r="G352" s="219"/>
      <c r="H352" s="221" t="s">
        <v>19</v>
      </c>
      <c r="I352" s="223"/>
      <c r="J352" s="219"/>
      <c r="K352" s="219"/>
      <c r="L352" s="224"/>
      <c r="M352" s="225"/>
      <c r="N352" s="226"/>
      <c r="O352" s="226"/>
      <c r="P352" s="226"/>
      <c r="Q352" s="226"/>
      <c r="R352" s="226"/>
      <c r="S352" s="226"/>
      <c r="T352" s="227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28" t="s">
        <v>125</v>
      </c>
      <c r="AU352" s="228" t="s">
        <v>79</v>
      </c>
      <c r="AV352" s="13" t="s">
        <v>77</v>
      </c>
      <c r="AW352" s="13" t="s">
        <v>33</v>
      </c>
      <c r="AX352" s="13" t="s">
        <v>72</v>
      </c>
      <c r="AY352" s="228" t="s">
        <v>114</v>
      </c>
    </row>
    <row r="353" spans="1:51" s="13" customFormat="1" ht="12">
      <c r="A353" s="13"/>
      <c r="B353" s="218"/>
      <c r="C353" s="219"/>
      <c r="D353" s="220" t="s">
        <v>125</v>
      </c>
      <c r="E353" s="221" t="s">
        <v>19</v>
      </c>
      <c r="F353" s="222" t="s">
        <v>240</v>
      </c>
      <c r="G353" s="219"/>
      <c r="H353" s="221" t="s">
        <v>19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28" t="s">
        <v>125</v>
      </c>
      <c r="AU353" s="228" t="s">
        <v>79</v>
      </c>
      <c r="AV353" s="13" t="s">
        <v>77</v>
      </c>
      <c r="AW353" s="13" t="s">
        <v>33</v>
      </c>
      <c r="AX353" s="13" t="s">
        <v>72</v>
      </c>
      <c r="AY353" s="228" t="s">
        <v>114</v>
      </c>
    </row>
    <row r="354" spans="1:51" s="14" customFormat="1" ht="12">
      <c r="A354" s="14"/>
      <c r="B354" s="229"/>
      <c r="C354" s="230"/>
      <c r="D354" s="220" t="s">
        <v>125</v>
      </c>
      <c r="E354" s="231" t="s">
        <v>19</v>
      </c>
      <c r="F354" s="232" t="s">
        <v>446</v>
      </c>
      <c r="G354" s="230"/>
      <c r="H354" s="233">
        <v>136.73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39" t="s">
        <v>125</v>
      </c>
      <c r="AU354" s="239" t="s">
        <v>79</v>
      </c>
      <c r="AV354" s="14" t="s">
        <v>79</v>
      </c>
      <c r="AW354" s="14" t="s">
        <v>33</v>
      </c>
      <c r="AX354" s="14" t="s">
        <v>77</v>
      </c>
      <c r="AY354" s="239" t="s">
        <v>114</v>
      </c>
    </row>
    <row r="355" spans="1:65" s="2" customFormat="1" ht="44.25" customHeight="1">
      <c r="A355" s="41"/>
      <c r="B355" s="42"/>
      <c r="C355" s="200" t="s">
        <v>447</v>
      </c>
      <c r="D355" s="200" t="s">
        <v>116</v>
      </c>
      <c r="E355" s="201" t="s">
        <v>448</v>
      </c>
      <c r="F355" s="202" t="s">
        <v>449</v>
      </c>
      <c r="G355" s="203" t="s">
        <v>261</v>
      </c>
      <c r="H355" s="204">
        <v>0.713</v>
      </c>
      <c r="I355" s="205"/>
      <c r="J355" s="206">
        <f>ROUND(I355*H355,2)</f>
        <v>0</v>
      </c>
      <c r="K355" s="202" t="s">
        <v>120</v>
      </c>
      <c r="L355" s="47"/>
      <c r="M355" s="207" t="s">
        <v>19</v>
      </c>
      <c r="N355" s="208" t="s">
        <v>43</v>
      </c>
      <c r="O355" s="87"/>
      <c r="P355" s="209">
        <f>O355*H355</f>
        <v>0</v>
      </c>
      <c r="Q355" s="209">
        <v>0</v>
      </c>
      <c r="R355" s="209">
        <f>Q355*H355</f>
        <v>0</v>
      </c>
      <c r="S355" s="209">
        <v>0</v>
      </c>
      <c r="T355" s="210">
        <f>S355*H355</f>
        <v>0</v>
      </c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R355" s="211" t="s">
        <v>121</v>
      </c>
      <c r="AT355" s="211" t="s">
        <v>116</v>
      </c>
      <c r="AU355" s="211" t="s">
        <v>79</v>
      </c>
      <c r="AY355" s="20" t="s">
        <v>114</v>
      </c>
      <c r="BE355" s="212">
        <f>IF(N355="základní",J355,0)</f>
        <v>0</v>
      </c>
      <c r="BF355" s="212">
        <f>IF(N355="snížená",J355,0)</f>
        <v>0</v>
      </c>
      <c r="BG355" s="212">
        <f>IF(N355="zákl. přenesená",J355,0)</f>
        <v>0</v>
      </c>
      <c r="BH355" s="212">
        <f>IF(N355="sníž. přenesená",J355,0)</f>
        <v>0</v>
      </c>
      <c r="BI355" s="212">
        <f>IF(N355="nulová",J355,0)</f>
        <v>0</v>
      </c>
      <c r="BJ355" s="20" t="s">
        <v>77</v>
      </c>
      <c r="BK355" s="212">
        <f>ROUND(I355*H355,2)</f>
        <v>0</v>
      </c>
      <c r="BL355" s="20" t="s">
        <v>121</v>
      </c>
      <c r="BM355" s="211" t="s">
        <v>450</v>
      </c>
    </row>
    <row r="356" spans="1:47" s="2" customFormat="1" ht="12">
      <c r="A356" s="41"/>
      <c r="B356" s="42"/>
      <c r="C356" s="43"/>
      <c r="D356" s="213" t="s">
        <v>123</v>
      </c>
      <c r="E356" s="43"/>
      <c r="F356" s="214" t="s">
        <v>451</v>
      </c>
      <c r="G356" s="43"/>
      <c r="H356" s="43"/>
      <c r="I356" s="215"/>
      <c r="J356" s="43"/>
      <c r="K356" s="43"/>
      <c r="L356" s="47"/>
      <c r="M356" s="216"/>
      <c r="N356" s="217"/>
      <c r="O356" s="87"/>
      <c r="P356" s="87"/>
      <c r="Q356" s="87"/>
      <c r="R356" s="87"/>
      <c r="S356" s="87"/>
      <c r="T356" s="88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T356" s="20" t="s">
        <v>123</v>
      </c>
      <c r="AU356" s="20" t="s">
        <v>79</v>
      </c>
    </row>
    <row r="357" spans="1:51" s="13" customFormat="1" ht="12">
      <c r="A357" s="13"/>
      <c r="B357" s="218"/>
      <c r="C357" s="219"/>
      <c r="D357" s="220" t="s">
        <v>125</v>
      </c>
      <c r="E357" s="221" t="s">
        <v>19</v>
      </c>
      <c r="F357" s="222" t="s">
        <v>452</v>
      </c>
      <c r="G357" s="219"/>
      <c r="H357" s="221" t="s">
        <v>19</v>
      </c>
      <c r="I357" s="223"/>
      <c r="J357" s="219"/>
      <c r="K357" s="219"/>
      <c r="L357" s="224"/>
      <c r="M357" s="225"/>
      <c r="N357" s="226"/>
      <c r="O357" s="226"/>
      <c r="P357" s="226"/>
      <c r="Q357" s="226"/>
      <c r="R357" s="226"/>
      <c r="S357" s="226"/>
      <c r="T357" s="227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28" t="s">
        <v>125</v>
      </c>
      <c r="AU357" s="228" t="s">
        <v>79</v>
      </c>
      <c r="AV357" s="13" t="s">
        <v>77</v>
      </c>
      <c r="AW357" s="13" t="s">
        <v>33</v>
      </c>
      <c r="AX357" s="13" t="s">
        <v>72</v>
      </c>
      <c r="AY357" s="228" t="s">
        <v>114</v>
      </c>
    </row>
    <row r="358" spans="1:51" s="14" customFormat="1" ht="12">
      <c r="A358" s="14"/>
      <c r="B358" s="229"/>
      <c r="C358" s="230"/>
      <c r="D358" s="220" t="s">
        <v>125</v>
      </c>
      <c r="E358" s="231" t="s">
        <v>19</v>
      </c>
      <c r="F358" s="232" t="s">
        <v>453</v>
      </c>
      <c r="G358" s="230"/>
      <c r="H358" s="233">
        <v>0.713</v>
      </c>
      <c r="I358" s="234"/>
      <c r="J358" s="230"/>
      <c r="K358" s="230"/>
      <c r="L358" s="235"/>
      <c r="M358" s="236"/>
      <c r="N358" s="237"/>
      <c r="O358" s="237"/>
      <c r="P358" s="237"/>
      <c r="Q358" s="237"/>
      <c r="R358" s="237"/>
      <c r="S358" s="237"/>
      <c r="T358" s="238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39" t="s">
        <v>125</v>
      </c>
      <c r="AU358" s="239" t="s">
        <v>79</v>
      </c>
      <c r="AV358" s="14" t="s">
        <v>79</v>
      </c>
      <c r="AW358" s="14" t="s">
        <v>33</v>
      </c>
      <c r="AX358" s="14" t="s">
        <v>72</v>
      </c>
      <c r="AY358" s="239" t="s">
        <v>114</v>
      </c>
    </row>
    <row r="359" spans="1:51" s="15" customFormat="1" ht="12">
      <c r="A359" s="15"/>
      <c r="B359" s="240"/>
      <c r="C359" s="241"/>
      <c r="D359" s="220" t="s">
        <v>125</v>
      </c>
      <c r="E359" s="242" t="s">
        <v>19</v>
      </c>
      <c r="F359" s="243" t="s">
        <v>187</v>
      </c>
      <c r="G359" s="241"/>
      <c r="H359" s="244">
        <v>0.713</v>
      </c>
      <c r="I359" s="245"/>
      <c r="J359" s="241"/>
      <c r="K359" s="241"/>
      <c r="L359" s="246"/>
      <c r="M359" s="247"/>
      <c r="N359" s="248"/>
      <c r="O359" s="248"/>
      <c r="P359" s="248"/>
      <c r="Q359" s="248"/>
      <c r="R359" s="248"/>
      <c r="S359" s="248"/>
      <c r="T359" s="249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T359" s="250" t="s">
        <v>125</v>
      </c>
      <c r="AU359" s="250" t="s">
        <v>79</v>
      </c>
      <c r="AV359" s="15" t="s">
        <v>121</v>
      </c>
      <c r="AW359" s="15" t="s">
        <v>33</v>
      </c>
      <c r="AX359" s="15" t="s">
        <v>77</v>
      </c>
      <c r="AY359" s="250" t="s">
        <v>114</v>
      </c>
    </row>
    <row r="360" spans="1:65" s="2" customFormat="1" ht="44.25" customHeight="1">
      <c r="A360" s="41"/>
      <c r="B360" s="42"/>
      <c r="C360" s="200" t="s">
        <v>454</v>
      </c>
      <c r="D360" s="200" t="s">
        <v>116</v>
      </c>
      <c r="E360" s="201" t="s">
        <v>455</v>
      </c>
      <c r="F360" s="202" t="s">
        <v>260</v>
      </c>
      <c r="G360" s="203" t="s">
        <v>261</v>
      </c>
      <c r="H360" s="204">
        <v>12.96</v>
      </c>
      <c r="I360" s="205"/>
      <c r="J360" s="206">
        <f>ROUND(I360*H360,2)</f>
        <v>0</v>
      </c>
      <c r="K360" s="202" t="s">
        <v>120</v>
      </c>
      <c r="L360" s="47"/>
      <c r="M360" s="207" t="s">
        <v>19</v>
      </c>
      <c r="N360" s="208" t="s">
        <v>43</v>
      </c>
      <c r="O360" s="87"/>
      <c r="P360" s="209">
        <f>O360*H360</f>
        <v>0</v>
      </c>
      <c r="Q360" s="209">
        <v>0</v>
      </c>
      <c r="R360" s="209">
        <f>Q360*H360</f>
        <v>0</v>
      </c>
      <c r="S360" s="209">
        <v>0</v>
      </c>
      <c r="T360" s="210">
        <f>S360*H360</f>
        <v>0</v>
      </c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R360" s="211" t="s">
        <v>121</v>
      </c>
      <c r="AT360" s="211" t="s">
        <v>116</v>
      </c>
      <c r="AU360" s="211" t="s">
        <v>79</v>
      </c>
      <c r="AY360" s="20" t="s">
        <v>114</v>
      </c>
      <c r="BE360" s="212">
        <f>IF(N360="základní",J360,0)</f>
        <v>0</v>
      </c>
      <c r="BF360" s="212">
        <f>IF(N360="snížená",J360,0)</f>
        <v>0</v>
      </c>
      <c r="BG360" s="212">
        <f>IF(N360="zákl. přenesená",J360,0)</f>
        <v>0</v>
      </c>
      <c r="BH360" s="212">
        <f>IF(N360="sníž. přenesená",J360,0)</f>
        <v>0</v>
      </c>
      <c r="BI360" s="212">
        <f>IF(N360="nulová",J360,0)</f>
        <v>0</v>
      </c>
      <c r="BJ360" s="20" t="s">
        <v>77</v>
      </c>
      <c r="BK360" s="212">
        <f>ROUND(I360*H360,2)</f>
        <v>0</v>
      </c>
      <c r="BL360" s="20" t="s">
        <v>121</v>
      </c>
      <c r="BM360" s="211" t="s">
        <v>456</v>
      </c>
    </row>
    <row r="361" spans="1:47" s="2" customFormat="1" ht="12">
      <c r="A361" s="41"/>
      <c r="B361" s="42"/>
      <c r="C361" s="43"/>
      <c r="D361" s="213" t="s">
        <v>123</v>
      </c>
      <c r="E361" s="43"/>
      <c r="F361" s="214" t="s">
        <v>457</v>
      </c>
      <c r="G361" s="43"/>
      <c r="H361" s="43"/>
      <c r="I361" s="215"/>
      <c r="J361" s="43"/>
      <c r="K361" s="43"/>
      <c r="L361" s="47"/>
      <c r="M361" s="216"/>
      <c r="N361" s="217"/>
      <c r="O361" s="87"/>
      <c r="P361" s="87"/>
      <c r="Q361" s="87"/>
      <c r="R361" s="87"/>
      <c r="S361" s="87"/>
      <c r="T361" s="88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T361" s="20" t="s">
        <v>123</v>
      </c>
      <c r="AU361" s="20" t="s">
        <v>79</v>
      </c>
    </row>
    <row r="362" spans="1:51" s="13" customFormat="1" ht="12">
      <c r="A362" s="13"/>
      <c r="B362" s="218"/>
      <c r="C362" s="219"/>
      <c r="D362" s="220" t="s">
        <v>125</v>
      </c>
      <c r="E362" s="221" t="s">
        <v>19</v>
      </c>
      <c r="F362" s="222" t="s">
        <v>458</v>
      </c>
      <c r="G362" s="219"/>
      <c r="H362" s="221" t="s">
        <v>19</v>
      </c>
      <c r="I362" s="223"/>
      <c r="J362" s="219"/>
      <c r="K362" s="219"/>
      <c r="L362" s="224"/>
      <c r="M362" s="225"/>
      <c r="N362" s="226"/>
      <c r="O362" s="226"/>
      <c r="P362" s="226"/>
      <c r="Q362" s="226"/>
      <c r="R362" s="226"/>
      <c r="S362" s="226"/>
      <c r="T362" s="22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28" t="s">
        <v>125</v>
      </c>
      <c r="AU362" s="228" t="s">
        <v>79</v>
      </c>
      <c r="AV362" s="13" t="s">
        <v>77</v>
      </c>
      <c r="AW362" s="13" t="s">
        <v>33</v>
      </c>
      <c r="AX362" s="13" t="s">
        <v>72</v>
      </c>
      <c r="AY362" s="228" t="s">
        <v>114</v>
      </c>
    </row>
    <row r="363" spans="1:51" s="14" customFormat="1" ht="12">
      <c r="A363" s="14"/>
      <c r="B363" s="229"/>
      <c r="C363" s="230"/>
      <c r="D363" s="220" t="s">
        <v>125</v>
      </c>
      <c r="E363" s="231" t="s">
        <v>19</v>
      </c>
      <c r="F363" s="232" t="s">
        <v>459</v>
      </c>
      <c r="G363" s="230"/>
      <c r="H363" s="233">
        <v>12.96</v>
      </c>
      <c r="I363" s="234"/>
      <c r="J363" s="230"/>
      <c r="K363" s="230"/>
      <c r="L363" s="235"/>
      <c r="M363" s="236"/>
      <c r="N363" s="237"/>
      <c r="O363" s="237"/>
      <c r="P363" s="237"/>
      <c r="Q363" s="237"/>
      <c r="R363" s="237"/>
      <c r="S363" s="237"/>
      <c r="T363" s="23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39" t="s">
        <v>125</v>
      </c>
      <c r="AU363" s="239" t="s">
        <v>79</v>
      </c>
      <c r="AV363" s="14" t="s">
        <v>79</v>
      </c>
      <c r="AW363" s="14" t="s">
        <v>33</v>
      </c>
      <c r="AX363" s="14" t="s">
        <v>77</v>
      </c>
      <c r="AY363" s="239" t="s">
        <v>114</v>
      </c>
    </row>
    <row r="364" spans="1:63" s="12" customFormat="1" ht="25.9" customHeight="1">
      <c r="A364" s="12"/>
      <c r="B364" s="184"/>
      <c r="C364" s="185"/>
      <c r="D364" s="186" t="s">
        <v>71</v>
      </c>
      <c r="E364" s="187" t="s">
        <v>268</v>
      </c>
      <c r="F364" s="187" t="s">
        <v>460</v>
      </c>
      <c r="G364" s="185"/>
      <c r="H364" s="185"/>
      <c r="I364" s="188"/>
      <c r="J364" s="189">
        <f>BK364</f>
        <v>0</v>
      </c>
      <c r="K364" s="185"/>
      <c r="L364" s="190"/>
      <c r="M364" s="191"/>
      <c r="N364" s="192"/>
      <c r="O364" s="192"/>
      <c r="P364" s="193">
        <f>P365+P368</f>
        <v>0</v>
      </c>
      <c r="Q364" s="192"/>
      <c r="R364" s="193">
        <f>R365+R368</f>
        <v>0</v>
      </c>
      <c r="S364" s="192"/>
      <c r="T364" s="194">
        <f>T365+T368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195" t="s">
        <v>77</v>
      </c>
      <c r="AT364" s="196" t="s">
        <v>71</v>
      </c>
      <c r="AU364" s="196" t="s">
        <v>72</v>
      </c>
      <c r="AY364" s="195" t="s">
        <v>114</v>
      </c>
      <c r="BK364" s="197">
        <f>BK365+BK368</f>
        <v>0</v>
      </c>
    </row>
    <row r="365" spans="1:63" s="12" customFormat="1" ht="22.8" customHeight="1">
      <c r="A365" s="12"/>
      <c r="B365" s="184"/>
      <c r="C365" s="185"/>
      <c r="D365" s="186" t="s">
        <v>71</v>
      </c>
      <c r="E365" s="198" t="s">
        <v>461</v>
      </c>
      <c r="F365" s="198" t="s">
        <v>462</v>
      </c>
      <c r="G365" s="185"/>
      <c r="H365" s="185"/>
      <c r="I365" s="188"/>
      <c r="J365" s="199">
        <f>BK365</f>
        <v>0</v>
      </c>
      <c r="K365" s="185"/>
      <c r="L365" s="190"/>
      <c r="M365" s="191"/>
      <c r="N365" s="192"/>
      <c r="O365" s="192"/>
      <c r="P365" s="193">
        <f>SUM(P366:P367)</f>
        <v>0</v>
      </c>
      <c r="Q365" s="192"/>
      <c r="R365" s="193">
        <f>SUM(R366:R367)</f>
        <v>0</v>
      </c>
      <c r="S365" s="192"/>
      <c r="T365" s="194">
        <f>SUM(T366:T367)</f>
        <v>0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195" t="s">
        <v>77</v>
      </c>
      <c r="AT365" s="196" t="s">
        <v>71</v>
      </c>
      <c r="AU365" s="196" t="s">
        <v>77</v>
      </c>
      <c r="AY365" s="195" t="s">
        <v>114</v>
      </c>
      <c r="BK365" s="197">
        <f>SUM(BK366:BK367)</f>
        <v>0</v>
      </c>
    </row>
    <row r="366" spans="1:65" s="2" customFormat="1" ht="33" customHeight="1">
      <c r="A366" s="41"/>
      <c r="B366" s="42"/>
      <c r="C366" s="200" t="s">
        <v>463</v>
      </c>
      <c r="D366" s="200" t="s">
        <v>116</v>
      </c>
      <c r="E366" s="201" t="s">
        <v>464</v>
      </c>
      <c r="F366" s="202" t="s">
        <v>465</v>
      </c>
      <c r="G366" s="203" t="s">
        <v>261</v>
      </c>
      <c r="H366" s="204">
        <v>128.571</v>
      </c>
      <c r="I366" s="205"/>
      <c r="J366" s="206">
        <f>ROUND(I366*H366,2)</f>
        <v>0</v>
      </c>
      <c r="K366" s="202" t="s">
        <v>120</v>
      </c>
      <c r="L366" s="47"/>
      <c r="M366" s="207" t="s">
        <v>19</v>
      </c>
      <c r="N366" s="208" t="s">
        <v>43</v>
      </c>
      <c r="O366" s="87"/>
      <c r="P366" s="209">
        <f>O366*H366</f>
        <v>0</v>
      </c>
      <c r="Q366" s="209">
        <v>0</v>
      </c>
      <c r="R366" s="209">
        <f>Q366*H366</f>
        <v>0</v>
      </c>
      <c r="S366" s="209">
        <v>0</v>
      </c>
      <c r="T366" s="210">
        <f>S366*H366</f>
        <v>0</v>
      </c>
      <c r="U366" s="41"/>
      <c r="V366" s="41"/>
      <c r="W366" s="41"/>
      <c r="X366" s="41"/>
      <c r="Y366" s="41"/>
      <c r="Z366" s="41"/>
      <c r="AA366" s="41"/>
      <c r="AB366" s="41"/>
      <c r="AC366" s="41"/>
      <c r="AD366" s="41"/>
      <c r="AE366" s="41"/>
      <c r="AR366" s="211" t="s">
        <v>121</v>
      </c>
      <c r="AT366" s="211" t="s">
        <v>116</v>
      </c>
      <c r="AU366" s="211" t="s">
        <v>79</v>
      </c>
      <c r="AY366" s="20" t="s">
        <v>114</v>
      </c>
      <c r="BE366" s="212">
        <f>IF(N366="základní",J366,0)</f>
        <v>0</v>
      </c>
      <c r="BF366" s="212">
        <f>IF(N366="snížená",J366,0)</f>
        <v>0</v>
      </c>
      <c r="BG366" s="212">
        <f>IF(N366="zákl. přenesená",J366,0)</f>
        <v>0</v>
      </c>
      <c r="BH366" s="212">
        <f>IF(N366="sníž. přenesená",J366,0)</f>
        <v>0</v>
      </c>
      <c r="BI366" s="212">
        <f>IF(N366="nulová",J366,0)</f>
        <v>0</v>
      </c>
      <c r="BJ366" s="20" t="s">
        <v>77</v>
      </c>
      <c r="BK366" s="212">
        <f>ROUND(I366*H366,2)</f>
        <v>0</v>
      </c>
      <c r="BL366" s="20" t="s">
        <v>121</v>
      </c>
      <c r="BM366" s="211" t="s">
        <v>466</v>
      </c>
    </row>
    <row r="367" spans="1:47" s="2" customFormat="1" ht="12">
      <c r="A367" s="41"/>
      <c r="B367" s="42"/>
      <c r="C367" s="43"/>
      <c r="D367" s="213" t="s">
        <v>123</v>
      </c>
      <c r="E367" s="43"/>
      <c r="F367" s="214" t="s">
        <v>467</v>
      </c>
      <c r="G367" s="43"/>
      <c r="H367" s="43"/>
      <c r="I367" s="215"/>
      <c r="J367" s="43"/>
      <c r="K367" s="43"/>
      <c r="L367" s="47"/>
      <c r="M367" s="216"/>
      <c r="N367" s="217"/>
      <c r="O367" s="87"/>
      <c r="P367" s="87"/>
      <c r="Q367" s="87"/>
      <c r="R367" s="87"/>
      <c r="S367" s="87"/>
      <c r="T367" s="88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T367" s="20" t="s">
        <v>123</v>
      </c>
      <c r="AU367" s="20" t="s">
        <v>79</v>
      </c>
    </row>
    <row r="368" spans="1:63" s="12" customFormat="1" ht="22.8" customHeight="1">
      <c r="A368" s="12"/>
      <c r="B368" s="184"/>
      <c r="C368" s="185"/>
      <c r="D368" s="186" t="s">
        <v>71</v>
      </c>
      <c r="E368" s="198" t="s">
        <v>468</v>
      </c>
      <c r="F368" s="198" t="s">
        <v>469</v>
      </c>
      <c r="G368" s="185"/>
      <c r="H368" s="185"/>
      <c r="I368" s="188"/>
      <c r="J368" s="199">
        <f>BK368</f>
        <v>0</v>
      </c>
      <c r="K368" s="185"/>
      <c r="L368" s="190"/>
      <c r="M368" s="191"/>
      <c r="N368" s="192"/>
      <c r="O368" s="192"/>
      <c r="P368" s="193">
        <f>SUM(P369:P373)</f>
        <v>0</v>
      </c>
      <c r="Q368" s="192"/>
      <c r="R368" s="193">
        <f>SUM(R369:R373)</f>
        <v>0</v>
      </c>
      <c r="S368" s="192"/>
      <c r="T368" s="194">
        <f>SUM(T369:T373)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195" t="s">
        <v>138</v>
      </c>
      <c r="AT368" s="196" t="s">
        <v>71</v>
      </c>
      <c r="AU368" s="196" t="s">
        <v>77</v>
      </c>
      <c r="AY368" s="195" t="s">
        <v>114</v>
      </c>
      <c r="BK368" s="197">
        <f>SUM(BK369:BK373)</f>
        <v>0</v>
      </c>
    </row>
    <row r="369" spans="1:65" s="2" customFormat="1" ht="16.5" customHeight="1">
      <c r="A369" s="41"/>
      <c r="B369" s="42"/>
      <c r="C369" s="200" t="s">
        <v>470</v>
      </c>
      <c r="D369" s="200" t="s">
        <v>116</v>
      </c>
      <c r="E369" s="201" t="s">
        <v>471</v>
      </c>
      <c r="F369" s="202" t="s">
        <v>472</v>
      </c>
      <c r="G369" s="203" t="s">
        <v>141</v>
      </c>
      <c r="H369" s="204">
        <v>40</v>
      </c>
      <c r="I369" s="205"/>
      <c r="J369" s="206">
        <f>ROUND(I369*H369,2)</f>
        <v>0</v>
      </c>
      <c r="K369" s="202" t="s">
        <v>19</v>
      </c>
      <c r="L369" s="47"/>
      <c r="M369" s="207" t="s">
        <v>19</v>
      </c>
      <c r="N369" s="208" t="s">
        <v>43</v>
      </c>
      <c r="O369" s="87"/>
      <c r="P369" s="209">
        <f>O369*H369</f>
        <v>0</v>
      </c>
      <c r="Q369" s="209">
        <v>0</v>
      </c>
      <c r="R369" s="209">
        <f>Q369*H369</f>
        <v>0</v>
      </c>
      <c r="S369" s="209">
        <v>0</v>
      </c>
      <c r="T369" s="210">
        <f>S369*H369</f>
        <v>0</v>
      </c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R369" s="211" t="s">
        <v>473</v>
      </c>
      <c r="AT369" s="211" t="s">
        <v>116</v>
      </c>
      <c r="AU369" s="211" t="s">
        <v>79</v>
      </c>
      <c r="AY369" s="20" t="s">
        <v>114</v>
      </c>
      <c r="BE369" s="212">
        <f>IF(N369="základní",J369,0)</f>
        <v>0</v>
      </c>
      <c r="BF369" s="212">
        <f>IF(N369="snížená",J369,0)</f>
        <v>0</v>
      </c>
      <c r="BG369" s="212">
        <f>IF(N369="zákl. přenesená",J369,0)</f>
        <v>0</v>
      </c>
      <c r="BH369" s="212">
        <f>IF(N369="sníž. přenesená",J369,0)</f>
        <v>0</v>
      </c>
      <c r="BI369" s="212">
        <f>IF(N369="nulová",J369,0)</f>
        <v>0</v>
      </c>
      <c r="BJ369" s="20" t="s">
        <v>77</v>
      </c>
      <c r="BK369" s="212">
        <f>ROUND(I369*H369,2)</f>
        <v>0</v>
      </c>
      <c r="BL369" s="20" t="s">
        <v>473</v>
      </c>
      <c r="BM369" s="211" t="s">
        <v>474</v>
      </c>
    </row>
    <row r="370" spans="1:51" s="13" customFormat="1" ht="12">
      <c r="A370" s="13"/>
      <c r="B370" s="218"/>
      <c r="C370" s="219"/>
      <c r="D370" s="220" t="s">
        <v>125</v>
      </c>
      <c r="E370" s="221" t="s">
        <v>19</v>
      </c>
      <c r="F370" s="222" t="s">
        <v>475</v>
      </c>
      <c r="G370" s="219"/>
      <c r="H370" s="221" t="s">
        <v>19</v>
      </c>
      <c r="I370" s="223"/>
      <c r="J370" s="219"/>
      <c r="K370" s="219"/>
      <c r="L370" s="224"/>
      <c r="M370" s="225"/>
      <c r="N370" s="226"/>
      <c r="O370" s="226"/>
      <c r="P370" s="226"/>
      <c r="Q370" s="226"/>
      <c r="R370" s="226"/>
      <c r="S370" s="226"/>
      <c r="T370" s="22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28" t="s">
        <v>125</v>
      </c>
      <c r="AU370" s="228" t="s">
        <v>79</v>
      </c>
      <c r="AV370" s="13" t="s">
        <v>77</v>
      </c>
      <c r="AW370" s="13" t="s">
        <v>33</v>
      </c>
      <c r="AX370" s="13" t="s">
        <v>72</v>
      </c>
      <c r="AY370" s="228" t="s">
        <v>114</v>
      </c>
    </row>
    <row r="371" spans="1:51" s="13" customFormat="1" ht="12">
      <c r="A371" s="13"/>
      <c r="B371" s="218"/>
      <c r="C371" s="219"/>
      <c r="D371" s="220" t="s">
        <v>125</v>
      </c>
      <c r="E371" s="221" t="s">
        <v>19</v>
      </c>
      <c r="F371" s="222" t="s">
        <v>476</v>
      </c>
      <c r="G371" s="219"/>
      <c r="H371" s="221" t="s">
        <v>19</v>
      </c>
      <c r="I371" s="223"/>
      <c r="J371" s="219"/>
      <c r="K371" s="219"/>
      <c r="L371" s="224"/>
      <c r="M371" s="225"/>
      <c r="N371" s="226"/>
      <c r="O371" s="226"/>
      <c r="P371" s="226"/>
      <c r="Q371" s="226"/>
      <c r="R371" s="226"/>
      <c r="S371" s="226"/>
      <c r="T371" s="227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28" t="s">
        <v>125</v>
      </c>
      <c r="AU371" s="228" t="s">
        <v>79</v>
      </c>
      <c r="AV371" s="13" t="s">
        <v>77</v>
      </c>
      <c r="AW371" s="13" t="s">
        <v>33</v>
      </c>
      <c r="AX371" s="13" t="s">
        <v>72</v>
      </c>
      <c r="AY371" s="228" t="s">
        <v>114</v>
      </c>
    </row>
    <row r="372" spans="1:51" s="13" customFormat="1" ht="12">
      <c r="A372" s="13"/>
      <c r="B372" s="218"/>
      <c r="C372" s="219"/>
      <c r="D372" s="220" t="s">
        <v>125</v>
      </c>
      <c r="E372" s="221" t="s">
        <v>19</v>
      </c>
      <c r="F372" s="222" t="s">
        <v>477</v>
      </c>
      <c r="G372" s="219"/>
      <c r="H372" s="221" t="s">
        <v>19</v>
      </c>
      <c r="I372" s="223"/>
      <c r="J372" s="219"/>
      <c r="K372" s="219"/>
      <c r="L372" s="224"/>
      <c r="M372" s="225"/>
      <c r="N372" s="226"/>
      <c r="O372" s="226"/>
      <c r="P372" s="226"/>
      <c r="Q372" s="226"/>
      <c r="R372" s="226"/>
      <c r="S372" s="226"/>
      <c r="T372" s="22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28" t="s">
        <v>125</v>
      </c>
      <c r="AU372" s="228" t="s">
        <v>79</v>
      </c>
      <c r="AV372" s="13" t="s">
        <v>77</v>
      </c>
      <c r="AW372" s="13" t="s">
        <v>33</v>
      </c>
      <c r="AX372" s="13" t="s">
        <v>72</v>
      </c>
      <c r="AY372" s="228" t="s">
        <v>114</v>
      </c>
    </row>
    <row r="373" spans="1:51" s="14" customFormat="1" ht="12">
      <c r="A373" s="14"/>
      <c r="B373" s="229"/>
      <c r="C373" s="230"/>
      <c r="D373" s="220" t="s">
        <v>125</v>
      </c>
      <c r="E373" s="231" t="s">
        <v>19</v>
      </c>
      <c r="F373" s="232" t="s">
        <v>478</v>
      </c>
      <c r="G373" s="230"/>
      <c r="H373" s="233">
        <v>40</v>
      </c>
      <c r="I373" s="234"/>
      <c r="J373" s="230"/>
      <c r="K373" s="230"/>
      <c r="L373" s="235"/>
      <c r="M373" s="236"/>
      <c r="N373" s="237"/>
      <c r="O373" s="237"/>
      <c r="P373" s="237"/>
      <c r="Q373" s="237"/>
      <c r="R373" s="237"/>
      <c r="S373" s="237"/>
      <c r="T373" s="23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39" t="s">
        <v>125</v>
      </c>
      <c r="AU373" s="239" t="s">
        <v>79</v>
      </c>
      <c r="AV373" s="14" t="s">
        <v>79</v>
      </c>
      <c r="AW373" s="14" t="s">
        <v>33</v>
      </c>
      <c r="AX373" s="14" t="s">
        <v>77</v>
      </c>
      <c r="AY373" s="239" t="s">
        <v>114</v>
      </c>
    </row>
    <row r="374" spans="1:63" s="12" customFormat="1" ht="25.9" customHeight="1">
      <c r="A374" s="12"/>
      <c r="B374" s="184"/>
      <c r="C374" s="185"/>
      <c r="D374" s="186" t="s">
        <v>71</v>
      </c>
      <c r="E374" s="187" t="s">
        <v>479</v>
      </c>
      <c r="F374" s="187" t="s">
        <v>480</v>
      </c>
      <c r="G374" s="185"/>
      <c r="H374" s="185"/>
      <c r="I374" s="188"/>
      <c r="J374" s="189">
        <f>BK374</f>
        <v>0</v>
      </c>
      <c r="K374" s="185"/>
      <c r="L374" s="190"/>
      <c r="M374" s="191"/>
      <c r="N374" s="192"/>
      <c r="O374" s="192"/>
      <c r="P374" s="193">
        <f>P375+P395+P411+P417</f>
        <v>0</v>
      </c>
      <c r="Q374" s="192"/>
      <c r="R374" s="193">
        <f>R375+R395+R411+R417</f>
        <v>0</v>
      </c>
      <c r="S374" s="192"/>
      <c r="T374" s="194">
        <f>T375+T395+T411+T417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195" t="s">
        <v>158</v>
      </c>
      <c r="AT374" s="196" t="s">
        <v>71</v>
      </c>
      <c r="AU374" s="196" t="s">
        <v>72</v>
      </c>
      <c r="AY374" s="195" t="s">
        <v>114</v>
      </c>
      <c r="BK374" s="197">
        <f>BK375+BK395+BK411+BK417</f>
        <v>0</v>
      </c>
    </row>
    <row r="375" spans="1:63" s="12" customFormat="1" ht="22.8" customHeight="1">
      <c r="A375" s="12"/>
      <c r="B375" s="184"/>
      <c r="C375" s="185"/>
      <c r="D375" s="186" t="s">
        <v>71</v>
      </c>
      <c r="E375" s="198" t="s">
        <v>481</v>
      </c>
      <c r="F375" s="198" t="s">
        <v>482</v>
      </c>
      <c r="G375" s="185"/>
      <c r="H375" s="185"/>
      <c r="I375" s="188"/>
      <c r="J375" s="199">
        <f>BK375</f>
        <v>0</v>
      </c>
      <c r="K375" s="185"/>
      <c r="L375" s="190"/>
      <c r="M375" s="191"/>
      <c r="N375" s="192"/>
      <c r="O375" s="192"/>
      <c r="P375" s="193">
        <f>SUM(P376:P394)</f>
        <v>0</v>
      </c>
      <c r="Q375" s="192"/>
      <c r="R375" s="193">
        <f>SUM(R376:R394)</f>
        <v>0</v>
      </c>
      <c r="S375" s="192"/>
      <c r="T375" s="194">
        <f>SUM(T376:T394)</f>
        <v>0</v>
      </c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R375" s="195" t="s">
        <v>158</v>
      </c>
      <c r="AT375" s="196" t="s">
        <v>71</v>
      </c>
      <c r="AU375" s="196" t="s">
        <v>77</v>
      </c>
      <c r="AY375" s="195" t="s">
        <v>114</v>
      </c>
      <c r="BK375" s="197">
        <f>SUM(BK376:BK394)</f>
        <v>0</v>
      </c>
    </row>
    <row r="376" spans="1:65" s="2" customFormat="1" ht="16.5" customHeight="1">
      <c r="A376" s="41"/>
      <c r="B376" s="42"/>
      <c r="C376" s="200" t="s">
        <v>483</v>
      </c>
      <c r="D376" s="200" t="s">
        <v>116</v>
      </c>
      <c r="E376" s="201" t="s">
        <v>484</v>
      </c>
      <c r="F376" s="202" t="s">
        <v>485</v>
      </c>
      <c r="G376" s="203" t="s">
        <v>486</v>
      </c>
      <c r="H376" s="204">
        <v>1</v>
      </c>
      <c r="I376" s="205"/>
      <c r="J376" s="206">
        <f>ROUND(I376*H376,2)</f>
        <v>0</v>
      </c>
      <c r="K376" s="202" t="s">
        <v>120</v>
      </c>
      <c r="L376" s="47"/>
      <c r="M376" s="207" t="s">
        <v>19</v>
      </c>
      <c r="N376" s="208" t="s">
        <v>43</v>
      </c>
      <c r="O376" s="87"/>
      <c r="P376" s="209">
        <f>O376*H376</f>
        <v>0</v>
      </c>
      <c r="Q376" s="209">
        <v>0</v>
      </c>
      <c r="R376" s="209">
        <f>Q376*H376</f>
        <v>0</v>
      </c>
      <c r="S376" s="209">
        <v>0</v>
      </c>
      <c r="T376" s="210">
        <f>S376*H376</f>
        <v>0</v>
      </c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R376" s="211" t="s">
        <v>487</v>
      </c>
      <c r="AT376" s="211" t="s">
        <v>116</v>
      </c>
      <c r="AU376" s="211" t="s">
        <v>79</v>
      </c>
      <c r="AY376" s="20" t="s">
        <v>114</v>
      </c>
      <c r="BE376" s="212">
        <f>IF(N376="základní",J376,0)</f>
        <v>0</v>
      </c>
      <c r="BF376" s="212">
        <f>IF(N376="snížená",J376,0)</f>
        <v>0</v>
      </c>
      <c r="BG376" s="212">
        <f>IF(N376="zákl. přenesená",J376,0)</f>
        <v>0</v>
      </c>
      <c r="BH376" s="212">
        <f>IF(N376="sníž. přenesená",J376,0)</f>
        <v>0</v>
      </c>
      <c r="BI376" s="212">
        <f>IF(N376="nulová",J376,0)</f>
        <v>0</v>
      </c>
      <c r="BJ376" s="20" t="s">
        <v>77</v>
      </c>
      <c r="BK376" s="212">
        <f>ROUND(I376*H376,2)</f>
        <v>0</v>
      </c>
      <c r="BL376" s="20" t="s">
        <v>487</v>
      </c>
      <c r="BM376" s="211" t="s">
        <v>488</v>
      </c>
    </row>
    <row r="377" spans="1:47" s="2" customFormat="1" ht="12">
      <c r="A377" s="41"/>
      <c r="B377" s="42"/>
      <c r="C377" s="43"/>
      <c r="D377" s="213" t="s">
        <v>123</v>
      </c>
      <c r="E377" s="43"/>
      <c r="F377" s="214" t="s">
        <v>489</v>
      </c>
      <c r="G377" s="43"/>
      <c r="H377" s="43"/>
      <c r="I377" s="215"/>
      <c r="J377" s="43"/>
      <c r="K377" s="43"/>
      <c r="L377" s="47"/>
      <c r="M377" s="216"/>
      <c r="N377" s="217"/>
      <c r="O377" s="87"/>
      <c r="P377" s="87"/>
      <c r="Q377" s="87"/>
      <c r="R377" s="87"/>
      <c r="S377" s="87"/>
      <c r="T377" s="88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T377" s="20" t="s">
        <v>123</v>
      </c>
      <c r="AU377" s="20" t="s">
        <v>79</v>
      </c>
    </row>
    <row r="378" spans="1:51" s="13" customFormat="1" ht="12">
      <c r="A378" s="13"/>
      <c r="B378" s="218"/>
      <c r="C378" s="219"/>
      <c r="D378" s="220" t="s">
        <v>125</v>
      </c>
      <c r="E378" s="221" t="s">
        <v>19</v>
      </c>
      <c r="F378" s="222" t="s">
        <v>490</v>
      </c>
      <c r="G378" s="219"/>
      <c r="H378" s="221" t="s">
        <v>19</v>
      </c>
      <c r="I378" s="223"/>
      <c r="J378" s="219"/>
      <c r="K378" s="219"/>
      <c r="L378" s="224"/>
      <c r="M378" s="225"/>
      <c r="N378" s="226"/>
      <c r="O378" s="226"/>
      <c r="P378" s="226"/>
      <c r="Q378" s="226"/>
      <c r="R378" s="226"/>
      <c r="S378" s="226"/>
      <c r="T378" s="227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28" t="s">
        <v>125</v>
      </c>
      <c r="AU378" s="228" t="s">
        <v>79</v>
      </c>
      <c r="AV378" s="13" t="s">
        <v>77</v>
      </c>
      <c r="AW378" s="13" t="s">
        <v>33</v>
      </c>
      <c r="AX378" s="13" t="s">
        <v>72</v>
      </c>
      <c r="AY378" s="228" t="s">
        <v>114</v>
      </c>
    </row>
    <row r="379" spans="1:51" s="14" customFormat="1" ht="12">
      <c r="A379" s="14"/>
      <c r="B379" s="229"/>
      <c r="C379" s="230"/>
      <c r="D379" s="220" t="s">
        <v>125</v>
      </c>
      <c r="E379" s="231" t="s">
        <v>19</v>
      </c>
      <c r="F379" s="232" t="s">
        <v>77</v>
      </c>
      <c r="G379" s="230"/>
      <c r="H379" s="233">
        <v>1</v>
      </c>
      <c r="I379" s="234"/>
      <c r="J379" s="230"/>
      <c r="K379" s="230"/>
      <c r="L379" s="235"/>
      <c r="M379" s="236"/>
      <c r="N379" s="237"/>
      <c r="O379" s="237"/>
      <c r="P379" s="237"/>
      <c r="Q379" s="237"/>
      <c r="R379" s="237"/>
      <c r="S379" s="237"/>
      <c r="T379" s="238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39" t="s">
        <v>125</v>
      </c>
      <c r="AU379" s="239" t="s">
        <v>79</v>
      </c>
      <c r="AV379" s="14" t="s">
        <v>79</v>
      </c>
      <c r="AW379" s="14" t="s">
        <v>33</v>
      </c>
      <c r="AX379" s="14" t="s">
        <v>77</v>
      </c>
      <c r="AY379" s="239" t="s">
        <v>114</v>
      </c>
    </row>
    <row r="380" spans="1:65" s="2" customFormat="1" ht="16.5" customHeight="1">
      <c r="A380" s="41"/>
      <c r="B380" s="42"/>
      <c r="C380" s="200" t="s">
        <v>491</v>
      </c>
      <c r="D380" s="200" t="s">
        <v>116</v>
      </c>
      <c r="E380" s="201" t="s">
        <v>492</v>
      </c>
      <c r="F380" s="202" t="s">
        <v>493</v>
      </c>
      <c r="G380" s="203" t="s">
        <v>486</v>
      </c>
      <c r="H380" s="204">
        <v>1</v>
      </c>
      <c r="I380" s="205"/>
      <c r="J380" s="206">
        <f>ROUND(I380*H380,2)</f>
        <v>0</v>
      </c>
      <c r="K380" s="202" t="s">
        <v>120</v>
      </c>
      <c r="L380" s="47"/>
      <c r="M380" s="207" t="s">
        <v>19</v>
      </c>
      <c r="N380" s="208" t="s">
        <v>43</v>
      </c>
      <c r="O380" s="87"/>
      <c r="P380" s="209">
        <f>O380*H380</f>
        <v>0</v>
      </c>
      <c r="Q380" s="209">
        <v>0</v>
      </c>
      <c r="R380" s="209">
        <f>Q380*H380</f>
        <v>0</v>
      </c>
      <c r="S380" s="209">
        <v>0</v>
      </c>
      <c r="T380" s="210">
        <f>S380*H380</f>
        <v>0</v>
      </c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R380" s="211" t="s">
        <v>487</v>
      </c>
      <c r="AT380" s="211" t="s">
        <v>116</v>
      </c>
      <c r="AU380" s="211" t="s">
        <v>79</v>
      </c>
      <c r="AY380" s="20" t="s">
        <v>114</v>
      </c>
      <c r="BE380" s="212">
        <f>IF(N380="základní",J380,0)</f>
        <v>0</v>
      </c>
      <c r="BF380" s="212">
        <f>IF(N380="snížená",J380,0)</f>
        <v>0</v>
      </c>
      <c r="BG380" s="212">
        <f>IF(N380="zákl. přenesená",J380,0)</f>
        <v>0</v>
      </c>
      <c r="BH380" s="212">
        <f>IF(N380="sníž. přenesená",J380,0)</f>
        <v>0</v>
      </c>
      <c r="BI380" s="212">
        <f>IF(N380="nulová",J380,0)</f>
        <v>0</v>
      </c>
      <c r="BJ380" s="20" t="s">
        <v>77</v>
      </c>
      <c r="BK380" s="212">
        <f>ROUND(I380*H380,2)</f>
        <v>0</v>
      </c>
      <c r="BL380" s="20" t="s">
        <v>487</v>
      </c>
      <c r="BM380" s="211" t="s">
        <v>494</v>
      </c>
    </row>
    <row r="381" spans="1:47" s="2" customFormat="1" ht="12">
      <c r="A381" s="41"/>
      <c r="B381" s="42"/>
      <c r="C381" s="43"/>
      <c r="D381" s="213" t="s">
        <v>123</v>
      </c>
      <c r="E381" s="43"/>
      <c r="F381" s="214" t="s">
        <v>495</v>
      </c>
      <c r="G381" s="43"/>
      <c r="H381" s="43"/>
      <c r="I381" s="215"/>
      <c r="J381" s="43"/>
      <c r="K381" s="43"/>
      <c r="L381" s="47"/>
      <c r="M381" s="216"/>
      <c r="N381" s="217"/>
      <c r="O381" s="87"/>
      <c r="P381" s="87"/>
      <c r="Q381" s="87"/>
      <c r="R381" s="87"/>
      <c r="S381" s="87"/>
      <c r="T381" s="88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T381" s="20" t="s">
        <v>123</v>
      </c>
      <c r="AU381" s="20" t="s">
        <v>79</v>
      </c>
    </row>
    <row r="382" spans="1:65" s="2" customFormat="1" ht="16.5" customHeight="1">
      <c r="A382" s="41"/>
      <c r="B382" s="42"/>
      <c r="C382" s="200" t="s">
        <v>496</v>
      </c>
      <c r="D382" s="200" t="s">
        <v>116</v>
      </c>
      <c r="E382" s="201" t="s">
        <v>497</v>
      </c>
      <c r="F382" s="202" t="s">
        <v>498</v>
      </c>
      <c r="G382" s="203" t="s">
        <v>486</v>
      </c>
      <c r="H382" s="204">
        <v>1</v>
      </c>
      <c r="I382" s="205"/>
      <c r="J382" s="206">
        <f>ROUND(I382*H382,2)</f>
        <v>0</v>
      </c>
      <c r="K382" s="202" t="s">
        <v>120</v>
      </c>
      <c r="L382" s="47"/>
      <c r="M382" s="207" t="s">
        <v>19</v>
      </c>
      <c r="N382" s="208" t="s">
        <v>43</v>
      </c>
      <c r="O382" s="87"/>
      <c r="P382" s="209">
        <f>O382*H382</f>
        <v>0</v>
      </c>
      <c r="Q382" s="209">
        <v>0</v>
      </c>
      <c r="R382" s="209">
        <f>Q382*H382</f>
        <v>0</v>
      </c>
      <c r="S382" s="209">
        <v>0</v>
      </c>
      <c r="T382" s="210">
        <f>S382*H382</f>
        <v>0</v>
      </c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R382" s="211" t="s">
        <v>487</v>
      </c>
      <c r="AT382" s="211" t="s">
        <v>116</v>
      </c>
      <c r="AU382" s="211" t="s">
        <v>79</v>
      </c>
      <c r="AY382" s="20" t="s">
        <v>114</v>
      </c>
      <c r="BE382" s="212">
        <f>IF(N382="základní",J382,0)</f>
        <v>0</v>
      </c>
      <c r="BF382" s="212">
        <f>IF(N382="snížená",J382,0)</f>
        <v>0</v>
      </c>
      <c r="BG382" s="212">
        <f>IF(N382="zákl. přenesená",J382,0)</f>
        <v>0</v>
      </c>
      <c r="BH382" s="212">
        <f>IF(N382="sníž. přenesená",J382,0)</f>
        <v>0</v>
      </c>
      <c r="BI382" s="212">
        <f>IF(N382="nulová",J382,0)</f>
        <v>0</v>
      </c>
      <c r="BJ382" s="20" t="s">
        <v>77</v>
      </c>
      <c r="BK382" s="212">
        <f>ROUND(I382*H382,2)</f>
        <v>0</v>
      </c>
      <c r="BL382" s="20" t="s">
        <v>487</v>
      </c>
      <c r="BM382" s="211" t="s">
        <v>499</v>
      </c>
    </row>
    <row r="383" spans="1:47" s="2" customFormat="1" ht="12">
      <c r="A383" s="41"/>
      <c r="B383" s="42"/>
      <c r="C383" s="43"/>
      <c r="D383" s="213" t="s">
        <v>123</v>
      </c>
      <c r="E383" s="43"/>
      <c r="F383" s="214" t="s">
        <v>500</v>
      </c>
      <c r="G383" s="43"/>
      <c r="H383" s="43"/>
      <c r="I383" s="215"/>
      <c r="J383" s="43"/>
      <c r="K383" s="43"/>
      <c r="L383" s="47"/>
      <c r="M383" s="216"/>
      <c r="N383" s="217"/>
      <c r="O383" s="87"/>
      <c r="P383" s="87"/>
      <c r="Q383" s="87"/>
      <c r="R383" s="87"/>
      <c r="S383" s="87"/>
      <c r="T383" s="88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T383" s="20" t="s">
        <v>123</v>
      </c>
      <c r="AU383" s="20" t="s">
        <v>79</v>
      </c>
    </row>
    <row r="384" spans="1:51" s="13" customFormat="1" ht="12">
      <c r="A384" s="13"/>
      <c r="B384" s="218"/>
      <c r="C384" s="219"/>
      <c r="D384" s="220" t="s">
        <v>125</v>
      </c>
      <c r="E384" s="221" t="s">
        <v>19</v>
      </c>
      <c r="F384" s="222" t="s">
        <v>501</v>
      </c>
      <c r="G384" s="219"/>
      <c r="H384" s="221" t="s">
        <v>19</v>
      </c>
      <c r="I384" s="223"/>
      <c r="J384" s="219"/>
      <c r="K384" s="219"/>
      <c r="L384" s="224"/>
      <c r="M384" s="225"/>
      <c r="N384" s="226"/>
      <c r="O384" s="226"/>
      <c r="P384" s="226"/>
      <c r="Q384" s="226"/>
      <c r="R384" s="226"/>
      <c r="S384" s="226"/>
      <c r="T384" s="22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28" t="s">
        <v>125</v>
      </c>
      <c r="AU384" s="228" t="s">
        <v>79</v>
      </c>
      <c r="AV384" s="13" t="s">
        <v>77</v>
      </c>
      <c r="AW384" s="13" t="s">
        <v>33</v>
      </c>
      <c r="AX384" s="13" t="s">
        <v>72</v>
      </c>
      <c r="AY384" s="228" t="s">
        <v>114</v>
      </c>
    </row>
    <row r="385" spans="1:51" s="14" customFormat="1" ht="12">
      <c r="A385" s="14"/>
      <c r="B385" s="229"/>
      <c r="C385" s="230"/>
      <c r="D385" s="220" t="s">
        <v>125</v>
      </c>
      <c r="E385" s="231" t="s">
        <v>19</v>
      </c>
      <c r="F385" s="232" t="s">
        <v>77</v>
      </c>
      <c r="G385" s="230"/>
      <c r="H385" s="233">
        <v>1</v>
      </c>
      <c r="I385" s="234"/>
      <c r="J385" s="230"/>
      <c r="K385" s="230"/>
      <c r="L385" s="235"/>
      <c r="M385" s="236"/>
      <c r="N385" s="237"/>
      <c r="O385" s="237"/>
      <c r="P385" s="237"/>
      <c r="Q385" s="237"/>
      <c r="R385" s="237"/>
      <c r="S385" s="237"/>
      <c r="T385" s="23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39" t="s">
        <v>125</v>
      </c>
      <c r="AU385" s="239" t="s">
        <v>79</v>
      </c>
      <c r="AV385" s="14" t="s">
        <v>79</v>
      </c>
      <c r="AW385" s="14" t="s">
        <v>33</v>
      </c>
      <c r="AX385" s="14" t="s">
        <v>77</v>
      </c>
      <c r="AY385" s="239" t="s">
        <v>114</v>
      </c>
    </row>
    <row r="386" spans="1:65" s="2" customFormat="1" ht="16.5" customHeight="1">
      <c r="A386" s="41"/>
      <c r="B386" s="42"/>
      <c r="C386" s="200" t="s">
        <v>502</v>
      </c>
      <c r="D386" s="200" t="s">
        <v>116</v>
      </c>
      <c r="E386" s="201" t="s">
        <v>503</v>
      </c>
      <c r="F386" s="202" t="s">
        <v>504</v>
      </c>
      <c r="G386" s="203" t="s">
        <v>486</v>
      </c>
      <c r="H386" s="204">
        <v>1</v>
      </c>
      <c r="I386" s="205"/>
      <c r="J386" s="206">
        <f>ROUND(I386*H386,2)</f>
        <v>0</v>
      </c>
      <c r="K386" s="202" t="s">
        <v>120</v>
      </c>
      <c r="L386" s="47"/>
      <c r="M386" s="207" t="s">
        <v>19</v>
      </c>
      <c r="N386" s="208" t="s">
        <v>43</v>
      </c>
      <c r="O386" s="87"/>
      <c r="P386" s="209">
        <f>O386*H386</f>
        <v>0</v>
      </c>
      <c r="Q386" s="209">
        <v>0</v>
      </c>
      <c r="R386" s="209">
        <f>Q386*H386</f>
        <v>0</v>
      </c>
      <c r="S386" s="209">
        <v>0</v>
      </c>
      <c r="T386" s="210">
        <f>S386*H386</f>
        <v>0</v>
      </c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R386" s="211" t="s">
        <v>487</v>
      </c>
      <c r="AT386" s="211" t="s">
        <v>116</v>
      </c>
      <c r="AU386" s="211" t="s">
        <v>79</v>
      </c>
      <c r="AY386" s="20" t="s">
        <v>114</v>
      </c>
      <c r="BE386" s="212">
        <f>IF(N386="základní",J386,0)</f>
        <v>0</v>
      </c>
      <c r="BF386" s="212">
        <f>IF(N386="snížená",J386,0)</f>
        <v>0</v>
      </c>
      <c r="BG386" s="212">
        <f>IF(N386="zákl. přenesená",J386,0)</f>
        <v>0</v>
      </c>
      <c r="BH386" s="212">
        <f>IF(N386="sníž. přenesená",J386,0)</f>
        <v>0</v>
      </c>
      <c r="BI386" s="212">
        <f>IF(N386="nulová",J386,0)</f>
        <v>0</v>
      </c>
      <c r="BJ386" s="20" t="s">
        <v>77</v>
      </c>
      <c r="BK386" s="212">
        <f>ROUND(I386*H386,2)</f>
        <v>0</v>
      </c>
      <c r="BL386" s="20" t="s">
        <v>487</v>
      </c>
      <c r="BM386" s="211" t="s">
        <v>505</v>
      </c>
    </row>
    <row r="387" spans="1:47" s="2" customFormat="1" ht="12">
      <c r="A387" s="41"/>
      <c r="B387" s="42"/>
      <c r="C387" s="43"/>
      <c r="D387" s="213" t="s">
        <v>123</v>
      </c>
      <c r="E387" s="43"/>
      <c r="F387" s="214" t="s">
        <v>506</v>
      </c>
      <c r="G387" s="43"/>
      <c r="H387" s="43"/>
      <c r="I387" s="215"/>
      <c r="J387" s="43"/>
      <c r="K387" s="43"/>
      <c r="L387" s="47"/>
      <c r="M387" s="216"/>
      <c r="N387" s="217"/>
      <c r="O387" s="87"/>
      <c r="P387" s="87"/>
      <c r="Q387" s="87"/>
      <c r="R387" s="87"/>
      <c r="S387" s="87"/>
      <c r="T387" s="88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T387" s="20" t="s">
        <v>123</v>
      </c>
      <c r="AU387" s="20" t="s">
        <v>79</v>
      </c>
    </row>
    <row r="388" spans="1:51" s="13" customFormat="1" ht="12">
      <c r="A388" s="13"/>
      <c r="B388" s="218"/>
      <c r="C388" s="219"/>
      <c r="D388" s="220" t="s">
        <v>125</v>
      </c>
      <c r="E388" s="221" t="s">
        <v>19</v>
      </c>
      <c r="F388" s="222" t="s">
        <v>507</v>
      </c>
      <c r="G388" s="219"/>
      <c r="H388" s="221" t="s">
        <v>19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28" t="s">
        <v>125</v>
      </c>
      <c r="AU388" s="228" t="s">
        <v>79</v>
      </c>
      <c r="AV388" s="13" t="s">
        <v>77</v>
      </c>
      <c r="AW388" s="13" t="s">
        <v>33</v>
      </c>
      <c r="AX388" s="13" t="s">
        <v>72</v>
      </c>
      <c r="AY388" s="228" t="s">
        <v>114</v>
      </c>
    </row>
    <row r="389" spans="1:51" s="13" customFormat="1" ht="12">
      <c r="A389" s="13"/>
      <c r="B389" s="218"/>
      <c r="C389" s="219"/>
      <c r="D389" s="220" t="s">
        <v>125</v>
      </c>
      <c r="E389" s="221" t="s">
        <v>19</v>
      </c>
      <c r="F389" s="222" t="s">
        <v>508</v>
      </c>
      <c r="G389" s="219"/>
      <c r="H389" s="221" t="s">
        <v>19</v>
      </c>
      <c r="I389" s="223"/>
      <c r="J389" s="219"/>
      <c r="K389" s="219"/>
      <c r="L389" s="224"/>
      <c r="M389" s="225"/>
      <c r="N389" s="226"/>
      <c r="O389" s="226"/>
      <c r="P389" s="226"/>
      <c r="Q389" s="226"/>
      <c r="R389" s="226"/>
      <c r="S389" s="226"/>
      <c r="T389" s="22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28" t="s">
        <v>125</v>
      </c>
      <c r="AU389" s="228" t="s">
        <v>79</v>
      </c>
      <c r="AV389" s="13" t="s">
        <v>77</v>
      </c>
      <c r="AW389" s="13" t="s">
        <v>33</v>
      </c>
      <c r="AX389" s="13" t="s">
        <v>72</v>
      </c>
      <c r="AY389" s="228" t="s">
        <v>114</v>
      </c>
    </row>
    <row r="390" spans="1:51" s="14" customFormat="1" ht="12">
      <c r="A390" s="14"/>
      <c r="B390" s="229"/>
      <c r="C390" s="230"/>
      <c r="D390" s="220" t="s">
        <v>125</v>
      </c>
      <c r="E390" s="231" t="s">
        <v>19</v>
      </c>
      <c r="F390" s="232" t="s">
        <v>77</v>
      </c>
      <c r="G390" s="230"/>
      <c r="H390" s="233">
        <v>1</v>
      </c>
      <c r="I390" s="234"/>
      <c r="J390" s="230"/>
      <c r="K390" s="230"/>
      <c r="L390" s="235"/>
      <c r="M390" s="236"/>
      <c r="N390" s="237"/>
      <c r="O390" s="237"/>
      <c r="P390" s="237"/>
      <c r="Q390" s="237"/>
      <c r="R390" s="237"/>
      <c r="S390" s="237"/>
      <c r="T390" s="23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39" t="s">
        <v>125</v>
      </c>
      <c r="AU390" s="239" t="s">
        <v>79</v>
      </c>
      <c r="AV390" s="14" t="s">
        <v>79</v>
      </c>
      <c r="AW390" s="14" t="s">
        <v>33</v>
      </c>
      <c r="AX390" s="14" t="s">
        <v>77</v>
      </c>
      <c r="AY390" s="239" t="s">
        <v>114</v>
      </c>
    </row>
    <row r="391" spans="1:65" s="2" customFormat="1" ht="16.5" customHeight="1">
      <c r="A391" s="41"/>
      <c r="B391" s="42"/>
      <c r="C391" s="200" t="s">
        <v>509</v>
      </c>
      <c r="D391" s="200" t="s">
        <v>116</v>
      </c>
      <c r="E391" s="201" t="s">
        <v>510</v>
      </c>
      <c r="F391" s="202" t="s">
        <v>511</v>
      </c>
      <c r="G391" s="203" t="s">
        <v>486</v>
      </c>
      <c r="H391" s="204">
        <v>1</v>
      </c>
      <c r="I391" s="205"/>
      <c r="J391" s="206">
        <f>ROUND(I391*H391,2)</f>
        <v>0</v>
      </c>
      <c r="K391" s="202" t="s">
        <v>19</v>
      </c>
      <c r="L391" s="47"/>
      <c r="M391" s="207" t="s">
        <v>19</v>
      </c>
      <c r="N391" s="208" t="s">
        <v>43</v>
      </c>
      <c r="O391" s="87"/>
      <c r="P391" s="209">
        <f>O391*H391</f>
        <v>0</v>
      </c>
      <c r="Q391" s="209">
        <v>0</v>
      </c>
      <c r="R391" s="209">
        <f>Q391*H391</f>
        <v>0</v>
      </c>
      <c r="S391" s="209">
        <v>0</v>
      </c>
      <c r="T391" s="210">
        <f>S391*H391</f>
        <v>0</v>
      </c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R391" s="211" t="s">
        <v>487</v>
      </c>
      <c r="AT391" s="211" t="s">
        <v>116</v>
      </c>
      <c r="AU391" s="211" t="s">
        <v>79</v>
      </c>
      <c r="AY391" s="20" t="s">
        <v>114</v>
      </c>
      <c r="BE391" s="212">
        <f>IF(N391="základní",J391,0)</f>
        <v>0</v>
      </c>
      <c r="BF391" s="212">
        <f>IF(N391="snížená",J391,0)</f>
        <v>0</v>
      </c>
      <c r="BG391" s="212">
        <f>IF(N391="zákl. přenesená",J391,0)</f>
        <v>0</v>
      </c>
      <c r="BH391" s="212">
        <f>IF(N391="sníž. přenesená",J391,0)</f>
        <v>0</v>
      </c>
      <c r="BI391" s="212">
        <f>IF(N391="nulová",J391,0)</f>
        <v>0</v>
      </c>
      <c r="BJ391" s="20" t="s">
        <v>77</v>
      </c>
      <c r="BK391" s="212">
        <f>ROUND(I391*H391,2)</f>
        <v>0</v>
      </c>
      <c r="BL391" s="20" t="s">
        <v>487</v>
      </c>
      <c r="BM391" s="211" t="s">
        <v>512</v>
      </c>
    </row>
    <row r="392" spans="1:51" s="13" customFormat="1" ht="12">
      <c r="A392" s="13"/>
      <c r="B392" s="218"/>
      <c r="C392" s="219"/>
      <c r="D392" s="220" t="s">
        <v>125</v>
      </c>
      <c r="E392" s="221" t="s">
        <v>19</v>
      </c>
      <c r="F392" s="222" t="s">
        <v>513</v>
      </c>
      <c r="G392" s="219"/>
      <c r="H392" s="221" t="s">
        <v>19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28" t="s">
        <v>125</v>
      </c>
      <c r="AU392" s="228" t="s">
        <v>79</v>
      </c>
      <c r="AV392" s="13" t="s">
        <v>77</v>
      </c>
      <c r="AW392" s="13" t="s">
        <v>33</v>
      </c>
      <c r="AX392" s="13" t="s">
        <v>72</v>
      </c>
      <c r="AY392" s="228" t="s">
        <v>114</v>
      </c>
    </row>
    <row r="393" spans="1:51" s="13" customFormat="1" ht="12">
      <c r="A393" s="13"/>
      <c r="B393" s="218"/>
      <c r="C393" s="219"/>
      <c r="D393" s="220" t="s">
        <v>125</v>
      </c>
      <c r="E393" s="221" t="s">
        <v>19</v>
      </c>
      <c r="F393" s="222" t="s">
        <v>507</v>
      </c>
      <c r="G393" s="219"/>
      <c r="H393" s="221" t="s">
        <v>19</v>
      </c>
      <c r="I393" s="223"/>
      <c r="J393" s="219"/>
      <c r="K393" s="219"/>
      <c r="L393" s="224"/>
      <c r="M393" s="225"/>
      <c r="N393" s="226"/>
      <c r="O393" s="226"/>
      <c r="P393" s="226"/>
      <c r="Q393" s="226"/>
      <c r="R393" s="226"/>
      <c r="S393" s="226"/>
      <c r="T393" s="22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28" t="s">
        <v>125</v>
      </c>
      <c r="AU393" s="228" t="s">
        <v>79</v>
      </c>
      <c r="AV393" s="13" t="s">
        <v>77</v>
      </c>
      <c r="AW393" s="13" t="s">
        <v>33</v>
      </c>
      <c r="AX393" s="13" t="s">
        <v>72</v>
      </c>
      <c r="AY393" s="228" t="s">
        <v>114</v>
      </c>
    </row>
    <row r="394" spans="1:51" s="14" customFormat="1" ht="12">
      <c r="A394" s="14"/>
      <c r="B394" s="229"/>
      <c r="C394" s="230"/>
      <c r="D394" s="220" t="s">
        <v>125</v>
      </c>
      <c r="E394" s="231" t="s">
        <v>19</v>
      </c>
      <c r="F394" s="232" t="s">
        <v>77</v>
      </c>
      <c r="G394" s="230"/>
      <c r="H394" s="233">
        <v>1</v>
      </c>
      <c r="I394" s="234"/>
      <c r="J394" s="230"/>
      <c r="K394" s="230"/>
      <c r="L394" s="235"/>
      <c r="M394" s="236"/>
      <c r="N394" s="237"/>
      <c r="O394" s="237"/>
      <c r="P394" s="237"/>
      <c r="Q394" s="237"/>
      <c r="R394" s="237"/>
      <c r="S394" s="237"/>
      <c r="T394" s="23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39" t="s">
        <v>125</v>
      </c>
      <c r="AU394" s="239" t="s">
        <v>79</v>
      </c>
      <c r="AV394" s="14" t="s">
        <v>79</v>
      </c>
      <c r="AW394" s="14" t="s">
        <v>33</v>
      </c>
      <c r="AX394" s="14" t="s">
        <v>77</v>
      </c>
      <c r="AY394" s="239" t="s">
        <v>114</v>
      </c>
    </row>
    <row r="395" spans="1:63" s="12" customFormat="1" ht="22.8" customHeight="1">
      <c r="A395" s="12"/>
      <c r="B395" s="184"/>
      <c r="C395" s="185"/>
      <c r="D395" s="186" t="s">
        <v>71</v>
      </c>
      <c r="E395" s="198" t="s">
        <v>514</v>
      </c>
      <c r="F395" s="198" t="s">
        <v>515</v>
      </c>
      <c r="G395" s="185"/>
      <c r="H395" s="185"/>
      <c r="I395" s="188"/>
      <c r="J395" s="199">
        <f>BK395</f>
        <v>0</v>
      </c>
      <c r="K395" s="185"/>
      <c r="L395" s="190"/>
      <c r="M395" s="191"/>
      <c r="N395" s="192"/>
      <c r="O395" s="192"/>
      <c r="P395" s="193">
        <f>SUM(P396:P410)</f>
        <v>0</v>
      </c>
      <c r="Q395" s="192"/>
      <c r="R395" s="193">
        <f>SUM(R396:R410)</f>
        <v>0</v>
      </c>
      <c r="S395" s="192"/>
      <c r="T395" s="194">
        <f>SUM(T396:T410)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195" t="s">
        <v>158</v>
      </c>
      <c r="AT395" s="196" t="s">
        <v>71</v>
      </c>
      <c r="AU395" s="196" t="s">
        <v>77</v>
      </c>
      <c r="AY395" s="195" t="s">
        <v>114</v>
      </c>
      <c r="BK395" s="197">
        <f>SUM(BK396:BK410)</f>
        <v>0</v>
      </c>
    </row>
    <row r="396" spans="1:65" s="2" customFormat="1" ht="16.5" customHeight="1">
      <c r="A396" s="41"/>
      <c r="B396" s="42"/>
      <c r="C396" s="200" t="s">
        <v>516</v>
      </c>
      <c r="D396" s="200" t="s">
        <v>116</v>
      </c>
      <c r="E396" s="201" t="s">
        <v>517</v>
      </c>
      <c r="F396" s="202" t="s">
        <v>515</v>
      </c>
      <c r="G396" s="203" t="s">
        <v>486</v>
      </c>
      <c r="H396" s="204">
        <v>1</v>
      </c>
      <c r="I396" s="205"/>
      <c r="J396" s="206">
        <f>ROUND(I396*H396,2)</f>
        <v>0</v>
      </c>
      <c r="K396" s="202" t="s">
        <v>120</v>
      </c>
      <c r="L396" s="47"/>
      <c r="M396" s="207" t="s">
        <v>19</v>
      </c>
      <c r="N396" s="208" t="s">
        <v>43</v>
      </c>
      <c r="O396" s="87"/>
      <c r="P396" s="209">
        <f>O396*H396</f>
        <v>0</v>
      </c>
      <c r="Q396" s="209">
        <v>0</v>
      </c>
      <c r="R396" s="209">
        <f>Q396*H396</f>
        <v>0</v>
      </c>
      <c r="S396" s="209">
        <v>0</v>
      </c>
      <c r="T396" s="210">
        <f>S396*H396</f>
        <v>0</v>
      </c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R396" s="211" t="s">
        <v>487</v>
      </c>
      <c r="AT396" s="211" t="s">
        <v>116</v>
      </c>
      <c r="AU396" s="211" t="s">
        <v>79</v>
      </c>
      <c r="AY396" s="20" t="s">
        <v>114</v>
      </c>
      <c r="BE396" s="212">
        <f>IF(N396="základní",J396,0)</f>
        <v>0</v>
      </c>
      <c r="BF396" s="212">
        <f>IF(N396="snížená",J396,0)</f>
        <v>0</v>
      </c>
      <c r="BG396" s="212">
        <f>IF(N396="zákl. přenesená",J396,0)</f>
        <v>0</v>
      </c>
      <c r="BH396" s="212">
        <f>IF(N396="sníž. přenesená",J396,0)</f>
        <v>0</v>
      </c>
      <c r="BI396" s="212">
        <f>IF(N396="nulová",J396,0)</f>
        <v>0</v>
      </c>
      <c r="BJ396" s="20" t="s">
        <v>77</v>
      </c>
      <c r="BK396" s="212">
        <f>ROUND(I396*H396,2)</f>
        <v>0</v>
      </c>
      <c r="BL396" s="20" t="s">
        <v>487</v>
      </c>
      <c r="BM396" s="211" t="s">
        <v>518</v>
      </c>
    </row>
    <row r="397" spans="1:47" s="2" customFormat="1" ht="12">
      <c r="A397" s="41"/>
      <c r="B397" s="42"/>
      <c r="C397" s="43"/>
      <c r="D397" s="213" t="s">
        <v>123</v>
      </c>
      <c r="E397" s="43"/>
      <c r="F397" s="214" t="s">
        <v>519</v>
      </c>
      <c r="G397" s="43"/>
      <c r="H397" s="43"/>
      <c r="I397" s="215"/>
      <c r="J397" s="43"/>
      <c r="K397" s="43"/>
      <c r="L397" s="47"/>
      <c r="M397" s="216"/>
      <c r="N397" s="217"/>
      <c r="O397" s="87"/>
      <c r="P397" s="87"/>
      <c r="Q397" s="87"/>
      <c r="R397" s="87"/>
      <c r="S397" s="87"/>
      <c r="T397" s="88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T397" s="20" t="s">
        <v>123</v>
      </c>
      <c r="AU397" s="20" t="s">
        <v>79</v>
      </c>
    </row>
    <row r="398" spans="1:51" s="13" customFormat="1" ht="12">
      <c r="A398" s="13"/>
      <c r="B398" s="218"/>
      <c r="C398" s="219"/>
      <c r="D398" s="220" t="s">
        <v>125</v>
      </c>
      <c r="E398" s="221" t="s">
        <v>19</v>
      </c>
      <c r="F398" s="222" t="s">
        <v>520</v>
      </c>
      <c r="G398" s="219"/>
      <c r="H398" s="221" t="s">
        <v>19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28" t="s">
        <v>125</v>
      </c>
      <c r="AU398" s="228" t="s">
        <v>79</v>
      </c>
      <c r="AV398" s="13" t="s">
        <v>77</v>
      </c>
      <c r="AW398" s="13" t="s">
        <v>33</v>
      </c>
      <c r="AX398" s="13" t="s">
        <v>72</v>
      </c>
      <c r="AY398" s="228" t="s">
        <v>114</v>
      </c>
    </row>
    <row r="399" spans="1:51" s="13" customFormat="1" ht="12">
      <c r="A399" s="13"/>
      <c r="B399" s="218"/>
      <c r="C399" s="219"/>
      <c r="D399" s="220" t="s">
        <v>125</v>
      </c>
      <c r="E399" s="221" t="s">
        <v>19</v>
      </c>
      <c r="F399" s="222" t="s">
        <v>521</v>
      </c>
      <c r="G399" s="219"/>
      <c r="H399" s="221" t="s">
        <v>19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28" t="s">
        <v>125</v>
      </c>
      <c r="AU399" s="228" t="s">
        <v>79</v>
      </c>
      <c r="AV399" s="13" t="s">
        <v>77</v>
      </c>
      <c r="AW399" s="13" t="s">
        <v>33</v>
      </c>
      <c r="AX399" s="13" t="s">
        <v>72</v>
      </c>
      <c r="AY399" s="228" t="s">
        <v>114</v>
      </c>
    </row>
    <row r="400" spans="1:51" s="14" customFormat="1" ht="12">
      <c r="A400" s="14"/>
      <c r="B400" s="229"/>
      <c r="C400" s="230"/>
      <c r="D400" s="220" t="s">
        <v>125</v>
      </c>
      <c r="E400" s="231" t="s">
        <v>19</v>
      </c>
      <c r="F400" s="232" t="s">
        <v>77</v>
      </c>
      <c r="G400" s="230"/>
      <c r="H400" s="233">
        <v>1</v>
      </c>
      <c r="I400" s="234"/>
      <c r="J400" s="230"/>
      <c r="K400" s="230"/>
      <c r="L400" s="235"/>
      <c r="M400" s="236"/>
      <c r="N400" s="237"/>
      <c r="O400" s="237"/>
      <c r="P400" s="237"/>
      <c r="Q400" s="237"/>
      <c r="R400" s="237"/>
      <c r="S400" s="237"/>
      <c r="T400" s="23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39" t="s">
        <v>125</v>
      </c>
      <c r="AU400" s="239" t="s">
        <v>79</v>
      </c>
      <c r="AV400" s="14" t="s">
        <v>79</v>
      </c>
      <c r="AW400" s="14" t="s">
        <v>33</v>
      </c>
      <c r="AX400" s="14" t="s">
        <v>77</v>
      </c>
      <c r="AY400" s="239" t="s">
        <v>114</v>
      </c>
    </row>
    <row r="401" spans="1:65" s="2" customFormat="1" ht="16.5" customHeight="1">
      <c r="A401" s="41"/>
      <c r="B401" s="42"/>
      <c r="C401" s="200" t="s">
        <v>522</v>
      </c>
      <c r="D401" s="200" t="s">
        <v>116</v>
      </c>
      <c r="E401" s="201" t="s">
        <v>523</v>
      </c>
      <c r="F401" s="202" t="s">
        <v>524</v>
      </c>
      <c r="G401" s="203" t="s">
        <v>486</v>
      </c>
      <c r="H401" s="204">
        <v>1</v>
      </c>
      <c r="I401" s="205"/>
      <c r="J401" s="206">
        <f>ROUND(I401*H401,2)</f>
        <v>0</v>
      </c>
      <c r="K401" s="202" t="s">
        <v>120</v>
      </c>
      <c r="L401" s="47"/>
      <c r="M401" s="207" t="s">
        <v>19</v>
      </c>
      <c r="N401" s="208" t="s">
        <v>43</v>
      </c>
      <c r="O401" s="87"/>
      <c r="P401" s="209">
        <f>O401*H401</f>
        <v>0</v>
      </c>
      <c r="Q401" s="209">
        <v>0</v>
      </c>
      <c r="R401" s="209">
        <f>Q401*H401</f>
        <v>0</v>
      </c>
      <c r="S401" s="209">
        <v>0</v>
      </c>
      <c r="T401" s="210">
        <f>S401*H401</f>
        <v>0</v>
      </c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R401" s="211" t="s">
        <v>487</v>
      </c>
      <c r="AT401" s="211" t="s">
        <v>116</v>
      </c>
      <c r="AU401" s="211" t="s">
        <v>79</v>
      </c>
      <c r="AY401" s="20" t="s">
        <v>114</v>
      </c>
      <c r="BE401" s="212">
        <f>IF(N401="základní",J401,0)</f>
        <v>0</v>
      </c>
      <c r="BF401" s="212">
        <f>IF(N401="snížená",J401,0)</f>
        <v>0</v>
      </c>
      <c r="BG401" s="212">
        <f>IF(N401="zákl. přenesená",J401,0)</f>
        <v>0</v>
      </c>
      <c r="BH401" s="212">
        <f>IF(N401="sníž. přenesená",J401,0)</f>
        <v>0</v>
      </c>
      <c r="BI401" s="212">
        <f>IF(N401="nulová",J401,0)</f>
        <v>0</v>
      </c>
      <c r="BJ401" s="20" t="s">
        <v>77</v>
      </c>
      <c r="BK401" s="212">
        <f>ROUND(I401*H401,2)</f>
        <v>0</v>
      </c>
      <c r="BL401" s="20" t="s">
        <v>487</v>
      </c>
      <c r="BM401" s="211" t="s">
        <v>525</v>
      </c>
    </row>
    <row r="402" spans="1:47" s="2" customFormat="1" ht="12">
      <c r="A402" s="41"/>
      <c r="B402" s="42"/>
      <c r="C402" s="43"/>
      <c r="D402" s="213" t="s">
        <v>123</v>
      </c>
      <c r="E402" s="43"/>
      <c r="F402" s="214" t="s">
        <v>526</v>
      </c>
      <c r="G402" s="43"/>
      <c r="H402" s="43"/>
      <c r="I402" s="215"/>
      <c r="J402" s="43"/>
      <c r="K402" s="43"/>
      <c r="L402" s="47"/>
      <c r="M402" s="216"/>
      <c r="N402" s="217"/>
      <c r="O402" s="87"/>
      <c r="P402" s="87"/>
      <c r="Q402" s="87"/>
      <c r="R402" s="87"/>
      <c r="S402" s="87"/>
      <c r="T402" s="88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T402" s="20" t="s">
        <v>123</v>
      </c>
      <c r="AU402" s="20" t="s">
        <v>79</v>
      </c>
    </row>
    <row r="403" spans="1:51" s="13" customFormat="1" ht="12">
      <c r="A403" s="13"/>
      <c r="B403" s="218"/>
      <c r="C403" s="219"/>
      <c r="D403" s="220" t="s">
        <v>125</v>
      </c>
      <c r="E403" s="221" t="s">
        <v>19</v>
      </c>
      <c r="F403" s="222" t="s">
        <v>527</v>
      </c>
      <c r="G403" s="219"/>
      <c r="H403" s="221" t="s">
        <v>19</v>
      </c>
      <c r="I403" s="223"/>
      <c r="J403" s="219"/>
      <c r="K403" s="219"/>
      <c r="L403" s="224"/>
      <c r="M403" s="225"/>
      <c r="N403" s="226"/>
      <c r="O403" s="226"/>
      <c r="P403" s="226"/>
      <c r="Q403" s="226"/>
      <c r="R403" s="226"/>
      <c r="S403" s="226"/>
      <c r="T403" s="22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28" t="s">
        <v>125</v>
      </c>
      <c r="AU403" s="228" t="s">
        <v>79</v>
      </c>
      <c r="AV403" s="13" t="s">
        <v>77</v>
      </c>
      <c r="AW403" s="13" t="s">
        <v>33</v>
      </c>
      <c r="AX403" s="13" t="s">
        <v>72</v>
      </c>
      <c r="AY403" s="228" t="s">
        <v>114</v>
      </c>
    </row>
    <row r="404" spans="1:51" s="14" customFormat="1" ht="12">
      <c r="A404" s="14"/>
      <c r="B404" s="229"/>
      <c r="C404" s="230"/>
      <c r="D404" s="220" t="s">
        <v>125</v>
      </c>
      <c r="E404" s="231" t="s">
        <v>19</v>
      </c>
      <c r="F404" s="232" t="s">
        <v>77</v>
      </c>
      <c r="G404" s="230"/>
      <c r="H404" s="233">
        <v>1</v>
      </c>
      <c r="I404" s="234"/>
      <c r="J404" s="230"/>
      <c r="K404" s="230"/>
      <c r="L404" s="235"/>
      <c r="M404" s="236"/>
      <c r="N404" s="237"/>
      <c r="O404" s="237"/>
      <c r="P404" s="237"/>
      <c r="Q404" s="237"/>
      <c r="R404" s="237"/>
      <c r="S404" s="237"/>
      <c r="T404" s="23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39" t="s">
        <v>125</v>
      </c>
      <c r="AU404" s="239" t="s">
        <v>79</v>
      </c>
      <c r="AV404" s="14" t="s">
        <v>79</v>
      </c>
      <c r="AW404" s="14" t="s">
        <v>33</v>
      </c>
      <c r="AX404" s="14" t="s">
        <v>77</v>
      </c>
      <c r="AY404" s="239" t="s">
        <v>114</v>
      </c>
    </row>
    <row r="405" spans="1:65" s="2" customFormat="1" ht="16.5" customHeight="1">
      <c r="A405" s="41"/>
      <c r="B405" s="42"/>
      <c r="C405" s="200" t="s">
        <v>528</v>
      </c>
      <c r="D405" s="200" t="s">
        <v>116</v>
      </c>
      <c r="E405" s="201" t="s">
        <v>529</v>
      </c>
      <c r="F405" s="202" t="s">
        <v>530</v>
      </c>
      <c r="G405" s="203" t="s">
        <v>531</v>
      </c>
      <c r="H405" s="204">
        <v>2</v>
      </c>
      <c r="I405" s="205"/>
      <c r="J405" s="206">
        <f>ROUND(I405*H405,2)</f>
        <v>0</v>
      </c>
      <c r="K405" s="202" t="s">
        <v>120</v>
      </c>
      <c r="L405" s="47"/>
      <c r="M405" s="207" t="s">
        <v>19</v>
      </c>
      <c r="N405" s="208" t="s">
        <v>43</v>
      </c>
      <c r="O405" s="87"/>
      <c r="P405" s="209">
        <f>O405*H405</f>
        <v>0</v>
      </c>
      <c r="Q405" s="209">
        <v>0</v>
      </c>
      <c r="R405" s="209">
        <f>Q405*H405</f>
        <v>0</v>
      </c>
      <c r="S405" s="209">
        <v>0</v>
      </c>
      <c r="T405" s="210">
        <f>S405*H405</f>
        <v>0</v>
      </c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R405" s="211" t="s">
        <v>487</v>
      </c>
      <c r="AT405" s="211" t="s">
        <v>116</v>
      </c>
      <c r="AU405" s="211" t="s">
        <v>79</v>
      </c>
      <c r="AY405" s="20" t="s">
        <v>114</v>
      </c>
      <c r="BE405" s="212">
        <f>IF(N405="základní",J405,0)</f>
        <v>0</v>
      </c>
      <c r="BF405" s="212">
        <f>IF(N405="snížená",J405,0)</f>
        <v>0</v>
      </c>
      <c r="BG405" s="212">
        <f>IF(N405="zákl. přenesená",J405,0)</f>
        <v>0</v>
      </c>
      <c r="BH405" s="212">
        <f>IF(N405="sníž. přenesená",J405,0)</f>
        <v>0</v>
      </c>
      <c r="BI405" s="212">
        <f>IF(N405="nulová",J405,0)</f>
        <v>0</v>
      </c>
      <c r="BJ405" s="20" t="s">
        <v>77</v>
      </c>
      <c r="BK405" s="212">
        <f>ROUND(I405*H405,2)</f>
        <v>0</v>
      </c>
      <c r="BL405" s="20" t="s">
        <v>487</v>
      </c>
      <c r="BM405" s="211" t="s">
        <v>532</v>
      </c>
    </row>
    <row r="406" spans="1:47" s="2" customFormat="1" ht="12">
      <c r="A406" s="41"/>
      <c r="B406" s="42"/>
      <c r="C406" s="43"/>
      <c r="D406" s="213" t="s">
        <v>123</v>
      </c>
      <c r="E406" s="43"/>
      <c r="F406" s="214" t="s">
        <v>533</v>
      </c>
      <c r="G406" s="43"/>
      <c r="H406" s="43"/>
      <c r="I406" s="215"/>
      <c r="J406" s="43"/>
      <c r="K406" s="43"/>
      <c r="L406" s="47"/>
      <c r="M406" s="216"/>
      <c r="N406" s="217"/>
      <c r="O406" s="87"/>
      <c r="P406" s="87"/>
      <c r="Q406" s="87"/>
      <c r="R406" s="87"/>
      <c r="S406" s="87"/>
      <c r="T406" s="88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T406" s="20" t="s">
        <v>123</v>
      </c>
      <c r="AU406" s="20" t="s">
        <v>79</v>
      </c>
    </row>
    <row r="407" spans="1:51" s="13" customFormat="1" ht="12">
      <c r="A407" s="13"/>
      <c r="B407" s="218"/>
      <c r="C407" s="219"/>
      <c r="D407" s="220" t="s">
        <v>125</v>
      </c>
      <c r="E407" s="221" t="s">
        <v>19</v>
      </c>
      <c r="F407" s="222" t="s">
        <v>534</v>
      </c>
      <c r="G407" s="219"/>
      <c r="H407" s="221" t="s">
        <v>19</v>
      </c>
      <c r="I407" s="223"/>
      <c r="J407" s="219"/>
      <c r="K407" s="219"/>
      <c r="L407" s="224"/>
      <c r="M407" s="225"/>
      <c r="N407" s="226"/>
      <c r="O407" s="226"/>
      <c r="P407" s="226"/>
      <c r="Q407" s="226"/>
      <c r="R407" s="226"/>
      <c r="S407" s="226"/>
      <c r="T407" s="22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28" t="s">
        <v>125</v>
      </c>
      <c r="AU407" s="228" t="s">
        <v>79</v>
      </c>
      <c r="AV407" s="13" t="s">
        <v>77</v>
      </c>
      <c r="AW407" s="13" t="s">
        <v>33</v>
      </c>
      <c r="AX407" s="13" t="s">
        <v>72</v>
      </c>
      <c r="AY407" s="228" t="s">
        <v>114</v>
      </c>
    </row>
    <row r="408" spans="1:51" s="14" customFormat="1" ht="12">
      <c r="A408" s="14"/>
      <c r="B408" s="229"/>
      <c r="C408" s="230"/>
      <c r="D408" s="220" t="s">
        <v>125</v>
      </c>
      <c r="E408" s="231" t="s">
        <v>19</v>
      </c>
      <c r="F408" s="232" t="s">
        <v>79</v>
      </c>
      <c r="G408" s="230"/>
      <c r="H408" s="233">
        <v>2</v>
      </c>
      <c r="I408" s="234"/>
      <c r="J408" s="230"/>
      <c r="K408" s="230"/>
      <c r="L408" s="235"/>
      <c r="M408" s="236"/>
      <c r="N408" s="237"/>
      <c r="O408" s="237"/>
      <c r="P408" s="237"/>
      <c r="Q408" s="237"/>
      <c r="R408" s="237"/>
      <c r="S408" s="237"/>
      <c r="T408" s="23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39" t="s">
        <v>125</v>
      </c>
      <c r="AU408" s="239" t="s">
        <v>79</v>
      </c>
      <c r="AV408" s="14" t="s">
        <v>79</v>
      </c>
      <c r="AW408" s="14" t="s">
        <v>33</v>
      </c>
      <c r="AX408" s="14" t="s">
        <v>77</v>
      </c>
      <c r="AY408" s="239" t="s">
        <v>114</v>
      </c>
    </row>
    <row r="409" spans="1:65" s="2" customFormat="1" ht="16.5" customHeight="1">
      <c r="A409" s="41"/>
      <c r="B409" s="42"/>
      <c r="C409" s="200" t="s">
        <v>535</v>
      </c>
      <c r="D409" s="200" t="s">
        <v>116</v>
      </c>
      <c r="E409" s="201" t="s">
        <v>536</v>
      </c>
      <c r="F409" s="202" t="s">
        <v>537</v>
      </c>
      <c r="G409" s="203" t="s">
        <v>486</v>
      </c>
      <c r="H409" s="204">
        <v>1</v>
      </c>
      <c r="I409" s="205"/>
      <c r="J409" s="206">
        <f>ROUND(I409*H409,2)</f>
        <v>0</v>
      </c>
      <c r="K409" s="202" t="s">
        <v>120</v>
      </c>
      <c r="L409" s="47"/>
      <c r="M409" s="207" t="s">
        <v>19</v>
      </c>
      <c r="N409" s="208" t="s">
        <v>43</v>
      </c>
      <c r="O409" s="87"/>
      <c r="P409" s="209">
        <f>O409*H409</f>
        <v>0</v>
      </c>
      <c r="Q409" s="209">
        <v>0</v>
      </c>
      <c r="R409" s="209">
        <f>Q409*H409</f>
        <v>0</v>
      </c>
      <c r="S409" s="209">
        <v>0</v>
      </c>
      <c r="T409" s="210">
        <f>S409*H409</f>
        <v>0</v>
      </c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R409" s="211" t="s">
        <v>487</v>
      </c>
      <c r="AT409" s="211" t="s">
        <v>116</v>
      </c>
      <c r="AU409" s="211" t="s">
        <v>79</v>
      </c>
      <c r="AY409" s="20" t="s">
        <v>114</v>
      </c>
      <c r="BE409" s="212">
        <f>IF(N409="základní",J409,0)</f>
        <v>0</v>
      </c>
      <c r="BF409" s="212">
        <f>IF(N409="snížená",J409,0)</f>
        <v>0</v>
      </c>
      <c r="BG409" s="212">
        <f>IF(N409="zákl. přenesená",J409,0)</f>
        <v>0</v>
      </c>
      <c r="BH409" s="212">
        <f>IF(N409="sníž. přenesená",J409,0)</f>
        <v>0</v>
      </c>
      <c r="BI409" s="212">
        <f>IF(N409="nulová",J409,0)</f>
        <v>0</v>
      </c>
      <c r="BJ409" s="20" t="s">
        <v>77</v>
      </c>
      <c r="BK409" s="212">
        <f>ROUND(I409*H409,2)</f>
        <v>0</v>
      </c>
      <c r="BL409" s="20" t="s">
        <v>487</v>
      </c>
      <c r="BM409" s="211" t="s">
        <v>538</v>
      </c>
    </row>
    <row r="410" spans="1:47" s="2" customFormat="1" ht="12">
      <c r="A410" s="41"/>
      <c r="B410" s="42"/>
      <c r="C410" s="43"/>
      <c r="D410" s="213" t="s">
        <v>123</v>
      </c>
      <c r="E410" s="43"/>
      <c r="F410" s="214" t="s">
        <v>539</v>
      </c>
      <c r="G410" s="43"/>
      <c r="H410" s="43"/>
      <c r="I410" s="215"/>
      <c r="J410" s="43"/>
      <c r="K410" s="43"/>
      <c r="L410" s="47"/>
      <c r="M410" s="216"/>
      <c r="N410" s="217"/>
      <c r="O410" s="87"/>
      <c r="P410" s="87"/>
      <c r="Q410" s="87"/>
      <c r="R410" s="87"/>
      <c r="S410" s="87"/>
      <c r="T410" s="88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T410" s="20" t="s">
        <v>123</v>
      </c>
      <c r="AU410" s="20" t="s">
        <v>79</v>
      </c>
    </row>
    <row r="411" spans="1:63" s="12" customFormat="1" ht="22.8" customHeight="1">
      <c r="A411" s="12"/>
      <c r="B411" s="184"/>
      <c r="C411" s="185"/>
      <c r="D411" s="186" t="s">
        <v>71</v>
      </c>
      <c r="E411" s="198" t="s">
        <v>540</v>
      </c>
      <c r="F411" s="198" t="s">
        <v>541</v>
      </c>
      <c r="G411" s="185"/>
      <c r="H411" s="185"/>
      <c r="I411" s="188"/>
      <c r="J411" s="199">
        <f>BK411</f>
        <v>0</v>
      </c>
      <c r="K411" s="185"/>
      <c r="L411" s="190"/>
      <c r="M411" s="191"/>
      <c r="N411" s="192"/>
      <c r="O411" s="192"/>
      <c r="P411" s="193">
        <f>SUM(P412:P416)</f>
        <v>0</v>
      </c>
      <c r="Q411" s="192"/>
      <c r="R411" s="193">
        <f>SUM(R412:R416)</f>
        <v>0</v>
      </c>
      <c r="S411" s="192"/>
      <c r="T411" s="194">
        <f>SUM(T412:T416)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195" t="s">
        <v>158</v>
      </c>
      <c r="AT411" s="196" t="s">
        <v>71</v>
      </c>
      <c r="AU411" s="196" t="s">
        <v>77</v>
      </c>
      <c r="AY411" s="195" t="s">
        <v>114</v>
      </c>
      <c r="BK411" s="197">
        <f>SUM(BK412:BK416)</f>
        <v>0</v>
      </c>
    </row>
    <row r="412" spans="1:65" s="2" customFormat="1" ht="16.5" customHeight="1">
      <c r="A412" s="41"/>
      <c r="B412" s="42"/>
      <c r="C412" s="200" t="s">
        <v>157</v>
      </c>
      <c r="D412" s="200" t="s">
        <v>116</v>
      </c>
      <c r="E412" s="201" t="s">
        <v>542</v>
      </c>
      <c r="F412" s="202" t="s">
        <v>543</v>
      </c>
      <c r="G412" s="203" t="s">
        <v>486</v>
      </c>
      <c r="H412" s="204">
        <v>1</v>
      </c>
      <c r="I412" s="205"/>
      <c r="J412" s="206">
        <f>ROUND(I412*H412,2)</f>
        <v>0</v>
      </c>
      <c r="K412" s="202" t="s">
        <v>120</v>
      </c>
      <c r="L412" s="47"/>
      <c r="M412" s="207" t="s">
        <v>19</v>
      </c>
      <c r="N412" s="208" t="s">
        <v>43</v>
      </c>
      <c r="O412" s="87"/>
      <c r="P412" s="209">
        <f>O412*H412</f>
        <v>0</v>
      </c>
      <c r="Q412" s="209">
        <v>0</v>
      </c>
      <c r="R412" s="209">
        <f>Q412*H412</f>
        <v>0</v>
      </c>
      <c r="S412" s="209">
        <v>0</v>
      </c>
      <c r="T412" s="210">
        <f>S412*H412</f>
        <v>0</v>
      </c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R412" s="211" t="s">
        <v>487</v>
      </c>
      <c r="AT412" s="211" t="s">
        <v>116</v>
      </c>
      <c r="AU412" s="211" t="s">
        <v>79</v>
      </c>
      <c r="AY412" s="20" t="s">
        <v>114</v>
      </c>
      <c r="BE412" s="212">
        <f>IF(N412="základní",J412,0)</f>
        <v>0</v>
      </c>
      <c r="BF412" s="212">
        <f>IF(N412="snížená",J412,0)</f>
        <v>0</v>
      </c>
      <c r="BG412" s="212">
        <f>IF(N412="zákl. přenesená",J412,0)</f>
        <v>0</v>
      </c>
      <c r="BH412" s="212">
        <f>IF(N412="sníž. přenesená",J412,0)</f>
        <v>0</v>
      </c>
      <c r="BI412" s="212">
        <f>IF(N412="nulová",J412,0)</f>
        <v>0</v>
      </c>
      <c r="BJ412" s="20" t="s">
        <v>77</v>
      </c>
      <c r="BK412" s="212">
        <f>ROUND(I412*H412,2)</f>
        <v>0</v>
      </c>
      <c r="BL412" s="20" t="s">
        <v>487</v>
      </c>
      <c r="BM412" s="211" t="s">
        <v>544</v>
      </c>
    </row>
    <row r="413" spans="1:47" s="2" customFormat="1" ht="12">
      <c r="A413" s="41"/>
      <c r="B413" s="42"/>
      <c r="C413" s="43"/>
      <c r="D413" s="213" t="s">
        <v>123</v>
      </c>
      <c r="E413" s="43"/>
      <c r="F413" s="214" t="s">
        <v>545</v>
      </c>
      <c r="G413" s="43"/>
      <c r="H413" s="43"/>
      <c r="I413" s="215"/>
      <c r="J413" s="43"/>
      <c r="K413" s="43"/>
      <c r="L413" s="47"/>
      <c r="M413" s="216"/>
      <c r="N413" s="217"/>
      <c r="O413" s="87"/>
      <c r="P413" s="87"/>
      <c r="Q413" s="87"/>
      <c r="R413" s="87"/>
      <c r="S413" s="87"/>
      <c r="T413" s="88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T413" s="20" t="s">
        <v>123</v>
      </c>
      <c r="AU413" s="20" t="s">
        <v>79</v>
      </c>
    </row>
    <row r="414" spans="1:51" s="13" customFormat="1" ht="12">
      <c r="A414" s="13"/>
      <c r="B414" s="218"/>
      <c r="C414" s="219"/>
      <c r="D414" s="220" t="s">
        <v>125</v>
      </c>
      <c r="E414" s="221" t="s">
        <v>19</v>
      </c>
      <c r="F414" s="222" t="s">
        <v>546</v>
      </c>
      <c r="G414" s="219"/>
      <c r="H414" s="221" t="s">
        <v>19</v>
      </c>
      <c r="I414" s="223"/>
      <c r="J414" s="219"/>
      <c r="K414" s="219"/>
      <c r="L414" s="224"/>
      <c r="M414" s="225"/>
      <c r="N414" s="226"/>
      <c r="O414" s="226"/>
      <c r="P414" s="226"/>
      <c r="Q414" s="226"/>
      <c r="R414" s="226"/>
      <c r="S414" s="226"/>
      <c r="T414" s="227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28" t="s">
        <v>125</v>
      </c>
      <c r="AU414" s="228" t="s">
        <v>79</v>
      </c>
      <c r="AV414" s="13" t="s">
        <v>77</v>
      </c>
      <c r="AW414" s="13" t="s">
        <v>33</v>
      </c>
      <c r="AX414" s="13" t="s">
        <v>72</v>
      </c>
      <c r="AY414" s="228" t="s">
        <v>114</v>
      </c>
    </row>
    <row r="415" spans="1:51" s="13" customFormat="1" ht="12">
      <c r="A415" s="13"/>
      <c r="B415" s="218"/>
      <c r="C415" s="219"/>
      <c r="D415" s="220" t="s">
        <v>125</v>
      </c>
      <c r="E415" s="221" t="s">
        <v>19</v>
      </c>
      <c r="F415" s="222" t="s">
        <v>547</v>
      </c>
      <c r="G415" s="219"/>
      <c r="H415" s="221" t="s">
        <v>19</v>
      </c>
      <c r="I415" s="223"/>
      <c r="J415" s="219"/>
      <c r="K415" s="219"/>
      <c r="L415" s="224"/>
      <c r="M415" s="225"/>
      <c r="N415" s="226"/>
      <c r="O415" s="226"/>
      <c r="P415" s="226"/>
      <c r="Q415" s="226"/>
      <c r="R415" s="226"/>
      <c r="S415" s="226"/>
      <c r="T415" s="227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28" t="s">
        <v>125</v>
      </c>
      <c r="AU415" s="228" t="s">
        <v>79</v>
      </c>
      <c r="AV415" s="13" t="s">
        <v>77</v>
      </c>
      <c r="AW415" s="13" t="s">
        <v>33</v>
      </c>
      <c r="AX415" s="13" t="s">
        <v>72</v>
      </c>
      <c r="AY415" s="228" t="s">
        <v>114</v>
      </c>
    </row>
    <row r="416" spans="1:51" s="14" customFormat="1" ht="12">
      <c r="A416" s="14"/>
      <c r="B416" s="229"/>
      <c r="C416" s="230"/>
      <c r="D416" s="220" t="s">
        <v>125</v>
      </c>
      <c r="E416" s="231" t="s">
        <v>19</v>
      </c>
      <c r="F416" s="232" t="s">
        <v>77</v>
      </c>
      <c r="G416" s="230"/>
      <c r="H416" s="233">
        <v>1</v>
      </c>
      <c r="I416" s="234"/>
      <c r="J416" s="230"/>
      <c r="K416" s="230"/>
      <c r="L416" s="235"/>
      <c r="M416" s="236"/>
      <c r="N416" s="237"/>
      <c r="O416" s="237"/>
      <c r="P416" s="237"/>
      <c r="Q416" s="237"/>
      <c r="R416" s="237"/>
      <c r="S416" s="237"/>
      <c r="T416" s="23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39" t="s">
        <v>125</v>
      </c>
      <c r="AU416" s="239" t="s">
        <v>79</v>
      </c>
      <c r="AV416" s="14" t="s">
        <v>79</v>
      </c>
      <c r="AW416" s="14" t="s">
        <v>33</v>
      </c>
      <c r="AX416" s="14" t="s">
        <v>77</v>
      </c>
      <c r="AY416" s="239" t="s">
        <v>114</v>
      </c>
    </row>
    <row r="417" spans="1:63" s="12" customFormat="1" ht="22.8" customHeight="1">
      <c r="A417" s="12"/>
      <c r="B417" s="184"/>
      <c r="C417" s="185"/>
      <c r="D417" s="186" t="s">
        <v>71</v>
      </c>
      <c r="E417" s="198" t="s">
        <v>548</v>
      </c>
      <c r="F417" s="198" t="s">
        <v>549</v>
      </c>
      <c r="G417" s="185"/>
      <c r="H417" s="185"/>
      <c r="I417" s="188"/>
      <c r="J417" s="199">
        <f>BK417</f>
        <v>0</v>
      </c>
      <c r="K417" s="185"/>
      <c r="L417" s="190"/>
      <c r="M417" s="191"/>
      <c r="N417" s="192"/>
      <c r="O417" s="192"/>
      <c r="P417" s="193">
        <f>SUM(P418:P422)</f>
        <v>0</v>
      </c>
      <c r="Q417" s="192"/>
      <c r="R417" s="193">
        <f>SUM(R418:R422)</f>
        <v>0</v>
      </c>
      <c r="S417" s="192"/>
      <c r="T417" s="194">
        <f>SUM(T418:T422)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195" t="s">
        <v>158</v>
      </c>
      <c r="AT417" s="196" t="s">
        <v>71</v>
      </c>
      <c r="AU417" s="196" t="s">
        <v>77</v>
      </c>
      <c r="AY417" s="195" t="s">
        <v>114</v>
      </c>
      <c r="BK417" s="197">
        <f>SUM(BK418:BK422)</f>
        <v>0</v>
      </c>
    </row>
    <row r="418" spans="1:65" s="2" customFormat="1" ht="16.5" customHeight="1">
      <c r="A418" s="41"/>
      <c r="B418" s="42"/>
      <c r="C418" s="200" t="s">
        <v>550</v>
      </c>
      <c r="D418" s="200" t="s">
        <v>116</v>
      </c>
      <c r="E418" s="201" t="s">
        <v>551</v>
      </c>
      <c r="F418" s="202" t="s">
        <v>552</v>
      </c>
      <c r="G418" s="203" t="s">
        <v>486</v>
      </c>
      <c r="H418" s="204">
        <v>1</v>
      </c>
      <c r="I418" s="205"/>
      <c r="J418" s="206">
        <f>ROUND(I418*H418,2)</f>
        <v>0</v>
      </c>
      <c r="K418" s="202" t="s">
        <v>120</v>
      </c>
      <c r="L418" s="47"/>
      <c r="M418" s="207" t="s">
        <v>19</v>
      </c>
      <c r="N418" s="208" t="s">
        <v>43</v>
      </c>
      <c r="O418" s="87"/>
      <c r="P418" s="209">
        <f>O418*H418</f>
        <v>0</v>
      </c>
      <c r="Q418" s="209">
        <v>0</v>
      </c>
      <c r="R418" s="209">
        <f>Q418*H418</f>
        <v>0</v>
      </c>
      <c r="S418" s="209">
        <v>0</v>
      </c>
      <c r="T418" s="210">
        <f>S418*H418</f>
        <v>0</v>
      </c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R418" s="211" t="s">
        <v>487</v>
      </c>
      <c r="AT418" s="211" t="s">
        <v>116</v>
      </c>
      <c r="AU418" s="211" t="s">
        <v>79</v>
      </c>
      <c r="AY418" s="20" t="s">
        <v>114</v>
      </c>
      <c r="BE418" s="212">
        <f>IF(N418="základní",J418,0)</f>
        <v>0</v>
      </c>
      <c r="BF418" s="212">
        <f>IF(N418="snížená",J418,0)</f>
        <v>0</v>
      </c>
      <c r="BG418" s="212">
        <f>IF(N418="zákl. přenesená",J418,0)</f>
        <v>0</v>
      </c>
      <c r="BH418" s="212">
        <f>IF(N418="sníž. přenesená",J418,0)</f>
        <v>0</v>
      </c>
      <c r="BI418" s="212">
        <f>IF(N418="nulová",J418,0)</f>
        <v>0</v>
      </c>
      <c r="BJ418" s="20" t="s">
        <v>77</v>
      </c>
      <c r="BK418" s="212">
        <f>ROUND(I418*H418,2)</f>
        <v>0</v>
      </c>
      <c r="BL418" s="20" t="s">
        <v>487</v>
      </c>
      <c r="BM418" s="211" t="s">
        <v>553</v>
      </c>
    </row>
    <row r="419" spans="1:47" s="2" customFormat="1" ht="12">
      <c r="A419" s="41"/>
      <c r="B419" s="42"/>
      <c r="C419" s="43"/>
      <c r="D419" s="213" t="s">
        <v>123</v>
      </c>
      <c r="E419" s="43"/>
      <c r="F419" s="214" t="s">
        <v>554</v>
      </c>
      <c r="G419" s="43"/>
      <c r="H419" s="43"/>
      <c r="I419" s="215"/>
      <c r="J419" s="43"/>
      <c r="K419" s="43"/>
      <c r="L419" s="47"/>
      <c r="M419" s="216"/>
      <c r="N419" s="217"/>
      <c r="O419" s="87"/>
      <c r="P419" s="87"/>
      <c r="Q419" s="87"/>
      <c r="R419" s="87"/>
      <c r="S419" s="87"/>
      <c r="T419" s="88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T419" s="20" t="s">
        <v>123</v>
      </c>
      <c r="AU419" s="20" t="s">
        <v>79</v>
      </c>
    </row>
    <row r="420" spans="1:51" s="13" customFormat="1" ht="12">
      <c r="A420" s="13"/>
      <c r="B420" s="218"/>
      <c r="C420" s="219"/>
      <c r="D420" s="220" t="s">
        <v>125</v>
      </c>
      <c r="E420" s="221" t="s">
        <v>19</v>
      </c>
      <c r="F420" s="222" t="s">
        <v>555</v>
      </c>
      <c r="G420" s="219"/>
      <c r="H420" s="221" t="s">
        <v>19</v>
      </c>
      <c r="I420" s="223"/>
      <c r="J420" s="219"/>
      <c r="K420" s="219"/>
      <c r="L420" s="224"/>
      <c r="M420" s="225"/>
      <c r="N420" s="226"/>
      <c r="O420" s="226"/>
      <c r="P420" s="226"/>
      <c r="Q420" s="226"/>
      <c r="R420" s="226"/>
      <c r="S420" s="226"/>
      <c r="T420" s="22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28" t="s">
        <v>125</v>
      </c>
      <c r="AU420" s="228" t="s">
        <v>79</v>
      </c>
      <c r="AV420" s="13" t="s">
        <v>77</v>
      </c>
      <c r="AW420" s="13" t="s">
        <v>33</v>
      </c>
      <c r="AX420" s="13" t="s">
        <v>72</v>
      </c>
      <c r="AY420" s="228" t="s">
        <v>114</v>
      </c>
    </row>
    <row r="421" spans="1:51" s="13" customFormat="1" ht="12">
      <c r="A421" s="13"/>
      <c r="B421" s="218"/>
      <c r="C421" s="219"/>
      <c r="D421" s="220" t="s">
        <v>125</v>
      </c>
      <c r="E421" s="221" t="s">
        <v>19</v>
      </c>
      <c r="F421" s="222" t="s">
        <v>556</v>
      </c>
      <c r="G421" s="219"/>
      <c r="H421" s="221" t="s">
        <v>19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28" t="s">
        <v>125</v>
      </c>
      <c r="AU421" s="228" t="s">
        <v>79</v>
      </c>
      <c r="AV421" s="13" t="s">
        <v>77</v>
      </c>
      <c r="AW421" s="13" t="s">
        <v>33</v>
      </c>
      <c r="AX421" s="13" t="s">
        <v>72</v>
      </c>
      <c r="AY421" s="228" t="s">
        <v>114</v>
      </c>
    </row>
    <row r="422" spans="1:51" s="14" customFormat="1" ht="12">
      <c r="A422" s="14"/>
      <c r="B422" s="229"/>
      <c r="C422" s="230"/>
      <c r="D422" s="220" t="s">
        <v>125</v>
      </c>
      <c r="E422" s="231" t="s">
        <v>19</v>
      </c>
      <c r="F422" s="232" t="s">
        <v>77</v>
      </c>
      <c r="G422" s="230"/>
      <c r="H422" s="233">
        <v>1</v>
      </c>
      <c r="I422" s="234"/>
      <c r="J422" s="230"/>
      <c r="K422" s="230"/>
      <c r="L422" s="235"/>
      <c r="M422" s="272"/>
      <c r="N422" s="273"/>
      <c r="O422" s="273"/>
      <c r="P422" s="273"/>
      <c r="Q422" s="273"/>
      <c r="R422" s="273"/>
      <c r="S422" s="273"/>
      <c r="T422" s="27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39" t="s">
        <v>125</v>
      </c>
      <c r="AU422" s="239" t="s">
        <v>79</v>
      </c>
      <c r="AV422" s="14" t="s">
        <v>79</v>
      </c>
      <c r="AW422" s="14" t="s">
        <v>33</v>
      </c>
      <c r="AX422" s="14" t="s">
        <v>77</v>
      </c>
      <c r="AY422" s="239" t="s">
        <v>114</v>
      </c>
    </row>
    <row r="423" spans="1:31" s="2" customFormat="1" ht="6.95" customHeight="1">
      <c r="A423" s="41"/>
      <c r="B423" s="62"/>
      <c r="C423" s="63"/>
      <c r="D423" s="63"/>
      <c r="E423" s="63"/>
      <c r="F423" s="63"/>
      <c r="G423" s="63"/>
      <c r="H423" s="63"/>
      <c r="I423" s="63"/>
      <c r="J423" s="63"/>
      <c r="K423" s="63"/>
      <c r="L423" s="47"/>
      <c r="M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</row>
  </sheetData>
  <sheetProtection password="CC35" sheet="1" objects="1" scenarios="1" formatColumns="0" formatRows="0" autoFilter="0"/>
  <autoFilter ref="C86:K422"/>
  <mergeCells count="6">
    <mergeCell ref="E7:H7"/>
    <mergeCell ref="E16:H16"/>
    <mergeCell ref="E25:H25"/>
    <mergeCell ref="E46:H46"/>
    <mergeCell ref="E79:H79"/>
    <mergeCell ref="L2:V2"/>
  </mergeCells>
  <hyperlinks>
    <hyperlink ref="F91" r:id="rId1" display="https://podminky.urs.cz/item/CS_URS_2024_01/111103213"/>
    <hyperlink ref="F95" r:id="rId2" display="https://podminky.urs.cz/item/CS_URS_2024_01/111211101"/>
    <hyperlink ref="F102" r:id="rId3" display="https://podminky.urs.cz/item/CS_URS_2024_01/112251104"/>
    <hyperlink ref="F106" r:id="rId4" display="https://podminky.urs.cz/item/CS_URS_2024_01/115001105R"/>
    <hyperlink ref="F115" r:id="rId5" display="https://podminky.urs.cz/item/CS_URS_2024_01/115101202"/>
    <hyperlink ref="F120" r:id="rId6" display="https://podminky.urs.cz/item/CS_URS_2024_01/115101302"/>
    <hyperlink ref="F124" r:id="rId7" display="https://podminky.urs.cz/item/CS_URS_2024_01/121103111"/>
    <hyperlink ref="F133" r:id="rId8" display="https://podminky.urs.cz/item/CS_URS_2024_01/122211101"/>
    <hyperlink ref="F148" r:id="rId9" display="https://podminky.urs.cz/item/CS_URS_2024_01/122251104"/>
    <hyperlink ref="F155" r:id="rId10" display="https://podminky.urs.cz/item/CS_URS_2024_01/129253101"/>
    <hyperlink ref="F160" r:id="rId11" display="https://podminky.urs.cz/item/CS_URS_2024_01/162201404"/>
    <hyperlink ref="F164" r:id="rId12" display="https://podminky.urs.cz/item/CS_URS_2024_01/162211311"/>
    <hyperlink ref="F179" r:id="rId13" display="https://podminky.urs.cz/item/CS_URS_2024_01/162751117"/>
    <hyperlink ref="F190" r:id="rId14" display="https://podminky.urs.cz/item/CS_URS_2024_01/171153101"/>
    <hyperlink ref="F199" r:id="rId15" display="https://podminky.urs.cz/item/CS_URS_2024_01/171201231"/>
    <hyperlink ref="F230" r:id="rId16" display="https://podminky.urs.cz/item/CS_URS_2024_01/181101122"/>
    <hyperlink ref="F235" r:id="rId17" display="https://podminky.urs.cz/item/CS_URS_2024_01/181351103"/>
    <hyperlink ref="F247" r:id="rId18" display="https://podminky.urs.cz/item/CS_URS_2024_01/181411121"/>
    <hyperlink ref="F254" r:id="rId19" display="https://podminky.urs.cz/item/CS_URS_2024_01/181411123"/>
    <hyperlink ref="F261" r:id="rId20" display="https://podminky.urs.cz/item/CS_URS_2024_01/182351135R"/>
    <hyperlink ref="F293" r:id="rId21" display="https://podminky.urs.cz/item/CS_URS_2024_01/321322113"/>
    <hyperlink ref="F300" r:id="rId22" display="https://podminky.urs.cz/item/CS_URS_2024_01/457531111"/>
    <hyperlink ref="F307" r:id="rId23" display="https://podminky.urs.cz/item/CS_URS_2024_01/462511270"/>
    <hyperlink ref="F312" r:id="rId24" display="https://podminky.urs.cz/item/CS_URS_2024_01/462519002"/>
    <hyperlink ref="F317" r:id="rId25" display="https://podminky.urs.cz/item/CS_URS_2024_01/463212111"/>
    <hyperlink ref="F327" r:id="rId26" display="https://podminky.urs.cz/item/CS_URS_2024_01/463212191"/>
    <hyperlink ref="F335" r:id="rId27" display="https://podminky.urs.cz/item/CS_URS_2024_01/938902444"/>
    <hyperlink ref="F339" r:id="rId28" display="https://podminky.urs.cz/item/CS_URS_2024_01/960321271"/>
    <hyperlink ref="F343" r:id="rId29" display="https://podminky.urs.cz/item/CS_URS_2024_01/966025113"/>
    <hyperlink ref="F349" r:id="rId30" display="https://podminky.urs.cz/item/CS_URS_2024_01/997013501"/>
    <hyperlink ref="F351" r:id="rId31" display="https://podminky.urs.cz/item/CS_URS_2024_01/997013509"/>
    <hyperlink ref="F356" r:id="rId32" display="https://podminky.urs.cz/item/CS_URS_2024_01/997013862"/>
    <hyperlink ref="F361" r:id="rId33" display="https://podminky.urs.cz/item/CS_URS_2024_01/997013873"/>
    <hyperlink ref="F367" r:id="rId34" display="https://podminky.urs.cz/item/CS_URS_2024_01/998332011"/>
    <hyperlink ref="F377" r:id="rId35" display="https://podminky.urs.cz/item/CS_URS_2024_01/011214000"/>
    <hyperlink ref="F381" r:id="rId36" display="https://podminky.urs.cz/item/CS_URS_2024_01/011314000"/>
    <hyperlink ref="F383" r:id="rId37" display="https://podminky.urs.cz/item/CS_URS_2024_01/012203000"/>
    <hyperlink ref="F387" r:id="rId38" display="https://podminky.urs.cz/item/CS_URS_2024_01/013254000"/>
    <hyperlink ref="F397" r:id="rId39" display="https://podminky.urs.cz/item/CS_URS_2024_01/030001000"/>
    <hyperlink ref="F402" r:id="rId40" display="https://podminky.urs.cz/item/CS_URS_2024_01/034103000"/>
    <hyperlink ref="F406" r:id="rId41" display="https://podminky.urs.cz/item/CS_URS_2024_01/034503000"/>
    <hyperlink ref="F410" r:id="rId42" display="https://podminky.urs.cz/item/CS_URS_2024_01/039103000"/>
    <hyperlink ref="F413" r:id="rId43" display="https://podminky.urs.cz/item/CS_URS_2024_01/043203003"/>
    <hyperlink ref="F419" r:id="rId44" display="https://podminky.urs.cz/item/CS_URS_2024_01/0756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75" customWidth="1"/>
    <col min="2" max="2" width="1.7109375" style="275" customWidth="1"/>
    <col min="3" max="4" width="5.00390625" style="275" customWidth="1"/>
    <col min="5" max="5" width="11.7109375" style="275" customWidth="1"/>
    <col min="6" max="6" width="9.140625" style="275" customWidth="1"/>
    <col min="7" max="7" width="5.00390625" style="275" customWidth="1"/>
    <col min="8" max="8" width="77.8515625" style="275" customWidth="1"/>
    <col min="9" max="10" width="20.00390625" style="275" customWidth="1"/>
    <col min="11" max="11" width="1.7109375" style="275" customWidth="1"/>
  </cols>
  <sheetData>
    <row r="1" s="1" customFormat="1" ht="37.5" customHeight="1"/>
    <row r="2" spans="2:11" s="1" customFormat="1" ht="7.5" customHeight="1">
      <c r="B2" s="276"/>
      <c r="C2" s="277"/>
      <c r="D2" s="277"/>
      <c r="E2" s="277"/>
      <c r="F2" s="277"/>
      <c r="G2" s="277"/>
      <c r="H2" s="277"/>
      <c r="I2" s="277"/>
      <c r="J2" s="277"/>
      <c r="K2" s="278"/>
    </row>
    <row r="3" spans="2:11" s="17" customFormat="1" ht="45" customHeight="1">
      <c r="B3" s="279"/>
      <c r="C3" s="280" t="s">
        <v>557</v>
      </c>
      <c r="D3" s="280"/>
      <c r="E3" s="280"/>
      <c r="F3" s="280"/>
      <c r="G3" s="280"/>
      <c r="H3" s="280"/>
      <c r="I3" s="280"/>
      <c r="J3" s="280"/>
      <c r="K3" s="281"/>
    </row>
    <row r="4" spans="2:11" s="1" customFormat="1" ht="25.5" customHeight="1">
      <c r="B4" s="282"/>
      <c r="C4" s="283" t="s">
        <v>558</v>
      </c>
      <c r="D4" s="283"/>
      <c r="E4" s="283"/>
      <c r="F4" s="283"/>
      <c r="G4" s="283"/>
      <c r="H4" s="283"/>
      <c r="I4" s="283"/>
      <c r="J4" s="283"/>
      <c r="K4" s="284"/>
    </row>
    <row r="5" spans="2:11" s="1" customFormat="1" ht="5.25" customHeight="1">
      <c r="B5" s="282"/>
      <c r="C5" s="285"/>
      <c r="D5" s="285"/>
      <c r="E5" s="285"/>
      <c r="F5" s="285"/>
      <c r="G5" s="285"/>
      <c r="H5" s="285"/>
      <c r="I5" s="285"/>
      <c r="J5" s="285"/>
      <c r="K5" s="284"/>
    </row>
    <row r="6" spans="2:11" s="1" customFormat="1" ht="15" customHeight="1">
      <c r="B6" s="282"/>
      <c r="C6" s="286" t="s">
        <v>559</v>
      </c>
      <c r="D6" s="286"/>
      <c r="E6" s="286"/>
      <c r="F6" s="286"/>
      <c r="G6" s="286"/>
      <c r="H6" s="286"/>
      <c r="I6" s="286"/>
      <c r="J6" s="286"/>
      <c r="K6" s="284"/>
    </row>
    <row r="7" spans="2:11" s="1" customFormat="1" ht="15" customHeight="1">
      <c r="B7" s="287"/>
      <c r="C7" s="286" t="s">
        <v>560</v>
      </c>
      <c r="D7" s="286"/>
      <c r="E7" s="286"/>
      <c r="F7" s="286"/>
      <c r="G7" s="286"/>
      <c r="H7" s="286"/>
      <c r="I7" s="286"/>
      <c r="J7" s="286"/>
      <c r="K7" s="284"/>
    </row>
    <row r="8" spans="2:11" s="1" customFormat="1" ht="12.75" customHeight="1">
      <c r="B8" s="287"/>
      <c r="C8" s="286"/>
      <c r="D8" s="286"/>
      <c r="E8" s="286"/>
      <c r="F8" s="286"/>
      <c r="G8" s="286"/>
      <c r="H8" s="286"/>
      <c r="I8" s="286"/>
      <c r="J8" s="286"/>
      <c r="K8" s="284"/>
    </row>
    <row r="9" spans="2:11" s="1" customFormat="1" ht="15" customHeight="1">
      <c r="B9" s="287"/>
      <c r="C9" s="286" t="s">
        <v>561</v>
      </c>
      <c r="D9" s="286"/>
      <c r="E9" s="286"/>
      <c r="F9" s="286"/>
      <c r="G9" s="286"/>
      <c r="H9" s="286"/>
      <c r="I9" s="286"/>
      <c r="J9" s="286"/>
      <c r="K9" s="284"/>
    </row>
    <row r="10" spans="2:11" s="1" customFormat="1" ht="15" customHeight="1">
      <c r="B10" s="287"/>
      <c r="C10" s="286"/>
      <c r="D10" s="286" t="s">
        <v>562</v>
      </c>
      <c r="E10" s="286"/>
      <c r="F10" s="286"/>
      <c r="G10" s="286"/>
      <c r="H10" s="286"/>
      <c r="I10" s="286"/>
      <c r="J10" s="286"/>
      <c r="K10" s="284"/>
    </row>
    <row r="11" spans="2:11" s="1" customFormat="1" ht="15" customHeight="1">
      <c r="B11" s="287"/>
      <c r="C11" s="288"/>
      <c r="D11" s="286" t="s">
        <v>563</v>
      </c>
      <c r="E11" s="286"/>
      <c r="F11" s="286"/>
      <c r="G11" s="286"/>
      <c r="H11" s="286"/>
      <c r="I11" s="286"/>
      <c r="J11" s="286"/>
      <c r="K11" s="284"/>
    </row>
    <row r="12" spans="2:11" s="1" customFormat="1" ht="15" customHeight="1">
      <c r="B12" s="287"/>
      <c r="C12" s="288"/>
      <c r="D12" s="286"/>
      <c r="E12" s="286"/>
      <c r="F12" s="286"/>
      <c r="G12" s="286"/>
      <c r="H12" s="286"/>
      <c r="I12" s="286"/>
      <c r="J12" s="286"/>
      <c r="K12" s="284"/>
    </row>
    <row r="13" spans="2:11" s="1" customFormat="1" ht="15" customHeight="1">
      <c r="B13" s="287"/>
      <c r="C13" s="288"/>
      <c r="D13" s="289" t="s">
        <v>564</v>
      </c>
      <c r="E13" s="286"/>
      <c r="F13" s="286"/>
      <c r="G13" s="286"/>
      <c r="H13" s="286"/>
      <c r="I13" s="286"/>
      <c r="J13" s="286"/>
      <c r="K13" s="284"/>
    </row>
    <row r="14" spans="2:11" s="1" customFormat="1" ht="12.75" customHeight="1">
      <c r="B14" s="287"/>
      <c r="C14" s="288"/>
      <c r="D14" s="288"/>
      <c r="E14" s="288"/>
      <c r="F14" s="288"/>
      <c r="G14" s="288"/>
      <c r="H14" s="288"/>
      <c r="I14" s="288"/>
      <c r="J14" s="288"/>
      <c r="K14" s="284"/>
    </row>
    <row r="15" spans="2:11" s="1" customFormat="1" ht="15" customHeight="1">
      <c r="B15" s="287"/>
      <c r="C15" s="288"/>
      <c r="D15" s="286" t="s">
        <v>565</v>
      </c>
      <c r="E15" s="286"/>
      <c r="F15" s="286"/>
      <c r="G15" s="286"/>
      <c r="H15" s="286"/>
      <c r="I15" s="286"/>
      <c r="J15" s="286"/>
      <c r="K15" s="284"/>
    </row>
    <row r="16" spans="2:11" s="1" customFormat="1" ht="15" customHeight="1">
      <c r="B16" s="287"/>
      <c r="C16" s="288"/>
      <c r="D16" s="286" t="s">
        <v>566</v>
      </c>
      <c r="E16" s="286"/>
      <c r="F16" s="286"/>
      <c r="G16" s="286"/>
      <c r="H16" s="286"/>
      <c r="I16" s="286"/>
      <c r="J16" s="286"/>
      <c r="K16" s="284"/>
    </row>
    <row r="17" spans="2:11" s="1" customFormat="1" ht="15" customHeight="1">
      <c r="B17" s="287"/>
      <c r="C17" s="288"/>
      <c r="D17" s="286" t="s">
        <v>567</v>
      </c>
      <c r="E17" s="286"/>
      <c r="F17" s="286"/>
      <c r="G17" s="286"/>
      <c r="H17" s="286"/>
      <c r="I17" s="286"/>
      <c r="J17" s="286"/>
      <c r="K17" s="284"/>
    </row>
    <row r="18" spans="2:11" s="1" customFormat="1" ht="15" customHeight="1">
      <c r="B18" s="287"/>
      <c r="C18" s="288"/>
      <c r="D18" s="288"/>
      <c r="E18" s="290" t="s">
        <v>76</v>
      </c>
      <c r="F18" s="286" t="s">
        <v>568</v>
      </c>
      <c r="G18" s="286"/>
      <c r="H18" s="286"/>
      <c r="I18" s="286"/>
      <c r="J18" s="286"/>
      <c r="K18" s="284"/>
    </row>
    <row r="19" spans="2:11" s="1" customFormat="1" ht="15" customHeight="1">
      <c r="B19" s="287"/>
      <c r="C19" s="288"/>
      <c r="D19" s="288"/>
      <c r="E19" s="290" t="s">
        <v>569</v>
      </c>
      <c r="F19" s="286" t="s">
        <v>570</v>
      </c>
      <c r="G19" s="286"/>
      <c r="H19" s="286"/>
      <c r="I19" s="286"/>
      <c r="J19" s="286"/>
      <c r="K19" s="284"/>
    </row>
    <row r="20" spans="2:11" s="1" customFormat="1" ht="15" customHeight="1">
      <c r="B20" s="287"/>
      <c r="C20" s="288"/>
      <c r="D20" s="288"/>
      <c r="E20" s="290" t="s">
        <v>571</v>
      </c>
      <c r="F20" s="286" t="s">
        <v>572</v>
      </c>
      <c r="G20" s="286"/>
      <c r="H20" s="286"/>
      <c r="I20" s="286"/>
      <c r="J20" s="286"/>
      <c r="K20" s="284"/>
    </row>
    <row r="21" spans="2:11" s="1" customFormat="1" ht="15" customHeight="1">
      <c r="B21" s="287"/>
      <c r="C21" s="288"/>
      <c r="D21" s="288"/>
      <c r="E21" s="290" t="s">
        <v>573</v>
      </c>
      <c r="F21" s="286" t="s">
        <v>574</v>
      </c>
      <c r="G21" s="286"/>
      <c r="H21" s="286"/>
      <c r="I21" s="286"/>
      <c r="J21" s="286"/>
      <c r="K21" s="284"/>
    </row>
    <row r="22" spans="2:11" s="1" customFormat="1" ht="15" customHeight="1">
      <c r="B22" s="287"/>
      <c r="C22" s="288"/>
      <c r="D22" s="288"/>
      <c r="E22" s="290" t="s">
        <v>575</v>
      </c>
      <c r="F22" s="286" t="s">
        <v>576</v>
      </c>
      <c r="G22" s="286"/>
      <c r="H22" s="286"/>
      <c r="I22" s="286"/>
      <c r="J22" s="286"/>
      <c r="K22" s="284"/>
    </row>
    <row r="23" spans="2:11" s="1" customFormat="1" ht="15" customHeight="1">
      <c r="B23" s="287"/>
      <c r="C23" s="288"/>
      <c r="D23" s="288"/>
      <c r="E23" s="290" t="s">
        <v>577</v>
      </c>
      <c r="F23" s="286" t="s">
        <v>578</v>
      </c>
      <c r="G23" s="286"/>
      <c r="H23" s="286"/>
      <c r="I23" s="286"/>
      <c r="J23" s="286"/>
      <c r="K23" s="284"/>
    </row>
    <row r="24" spans="2:11" s="1" customFormat="1" ht="12.75" customHeight="1">
      <c r="B24" s="287"/>
      <c r="C24" s="288"/>
      <c r="D24" s="288"/>
      <c r="E24" s="288"/>
      <c r="F24" s="288"/>
      <c r="G24" s="288"/>
      <c r="H24" s="288"/>
      <c r="I24" s="288"/>
      <c r="J24" s="288"/>
      <c r="K24" s="284"/>
    </row>
    <row r="25" spans="2:11" s="1" customFormat="1" ht="15" customHeight="1">
      <c r="B25" s="287"/>
      <c r="C25" s="286" t="s">
        <v>579</v>
      </c>
      <c r="D25" s="286"/>
      <c r="E25" s="286"/>
      <c r="F25" s="286"/>
      <c r="G25" s="286"/>
      <c r="H25" s="286"/>
      <c r="I25" s="286"/>
      <c r="J25" s="286"/>
      <c r="K25" s="284"/>
    </row>
    <row r="26" spans="2:11" s="1" customFormat="1" ht="15" customHeight="1">
      <c r="B26" s="287"/>
      <c r="C26" s="286" t="s">
        <v>580</v>
      </c>
      <c r="D26" s="286"/>
      <c r="E26" s="286"/>
      <c r="F26" s="286"/>
      <c r="G26" s="286"/>
      <c r="H26" s="286"/>
      <c r="I26" s="286"/>
      <c r="J26" s="286"/>
      <c r="K26" s="284"/>
    </row>
    <row r="27" spans="2:11" s="1" customFormat="1" ht="15" customHeight="1">
      <c r="B27" s="287"/>
      <c r="C27" s="286"/>
      <c r="D27" s="286" t="s">
        <v>581</v>
      </c>
      <c r="E27" s="286"/>
      <c r="F27" s="286"/>
      <c r="G27" s="286"/>
      <c r="H27" s="286"/>
      <c r="I27" s="286"/>
      <c r="J27" s="286"/>
      <c r="K27" s="284"/>
    </row>
    <row r="28" spans="2:11" s="1" customFormat="1" ht="15" customHeight="1">
      <c r="B28" s="287"/>
      <c r="C28" s="288"/>
      <c r="D28" s="286" t="s">
        <v>582</v>
      </c>
      <c r="E28" s="286"/>
      <c r="F28" s="286"/>
      <c r="G28" s="286"/>
      <c r="H28" s="286"/>
      <c r="I28" s="286"/>
      <c r="J28" s="286"/>
      <c r="K28" s="284"/>
    </row>
    <row r="29" spans="2:11" s="1" customFormat="1" ht="12.75" customHeight="1">
      <c r="B29" s="287"/>
      <c r="C29" s="288"/>
      <c r="D29" s="288"/>
      <c r="E29" s="288"/>
      <c r="F29" s="288"/>
      <c r="G29" s="288"/>
      <c r="H29" s="288"/>
      <c r="I29" s="288"/>
      <c r="J29" s="288"/>
      <c r="K29" s="284"/>
    </row>
    <row r="30" spans="2:11" s="1" customFormat="1" ht="15" customHeight="1">
      <c r="B30" s="287"/>
      <c r="C30" s="288"/>
      <c r="D30" s="286" t="s">
        <v>583</v>
      </c>
      <c r="E30" s="286"/>
      <c r="F30" s="286"/>
      <c r="G30" s="286"/>
      <c r="H30" s="286"/>
      <c r="I30" s="286"/>
      <c r="J30" s="286"/>
      <c r="K30" s="284"/>
    </row>
    <row r="31" spans="2:11" s="1" customFormat="1" ht="15" customHeight="1">
      <c r="B31" s="287"/>
      <c r="C31" s="288"/>
      <c r="D31" s="286" t="s">
        <v>584</v>
      </c>
      <c r="E31" s="286"/>
      <c r="F31" s="286"/>
      <c r="G31" s="286"/>
      <c r="H31" s="286"/>
      <c r="I31" s="286"/>
      <c r="J31" s="286"/>
      <c r="K31" s="284"/>
    </row>
    <row r="32" spans="2:11" s="1" customFormat="1" ht="12.75" customHeight="1">
      <c r="B32" s="287"/>
      <c r="C32" s="288"/>
      <c r="D32" s="288"/>
      <c r="E32" s="288"/>
      <c r="F32" s="288"/>
      <c r="G32" s="288"/>
      <c r="H32" s="288"/>
      <c r="I32" s="288"/>
      <c r="J32" s="288"/>
      <c r="K32" s="284"/>
    </row>
    <row r="33" spans="2:11" s="1" customFormat="1" ht="15" customHeight="1">
      <c r="B33" s="287"/>
      <c r="C33" s="288"/>
      <c r="D33" s="286" t="s">
        <v>585</v>
      </c>
      <c r="E33" s="286"/>
      <c r="F33" s="286"/>
      <c r="G33" s="286"/>
      <c r="H33" s="286"/>
      <c r="I33" s="286"/>
      <c r="J33" s="286"/>
      <c r="K33" s="284"/>
    </row>
    <row r="34" spans="2:11" s="1" customFormat="1" ht="15" customHeight="1">
      <c r="B34" s="287"/>
      <c r="C34" s="288"/>
      <c r="D34" s="286" t="s">
        <v>586</v>
      </c>
      <c r="E34" s="286"/>
      <c r="F34" s="286"/>
      <c r="G34" s="286"/>
      <c r="H34" s="286"/>
      <c r="I34" s="286"/>
      <c r="J34" s="286"/>
      <c r="K34" s="284"/>
    </row>
    <row r="35" spans="2:11" s="1" customFormat="1" ht="15" customHeight="1">
      <c r="B35" s="287"/>
      <c r="C35" s="288"/>
      <c r="D35" s="286" t="s">
        <v>587</v>
      </c>
      <c r="E35" s="286"/>
      <c r="F35" s="286"/>
      <c r="G35" s="286"/>
      <c r="H35" s="286"/>
      <c r="I35" s="286"/>
      <c r="J35" s="286"/>
      <c r="K35" s="284"/>
    </row>
    <row r="36" spans="2:11" s="1" customFormat="1" ht="15" customHeight="1">
      <c r="B36" s="287"/>
      <c r="C36" s="288"/>
      <c r="D36" s="286"/>
      <c r="E36" s="289" t="s">
        <v>100</v>
      </c>
      <c r="F36" s="286"/>
      <c r="G36" s="286" t="s">
        <v>588</v>
      </c>
      <c r="H36" s="286"/>
      <c r="I36" s="286"/>
      <c r="J36" s="286"/>
      <c r="K36" s="284"/>
    </row>
    <row r="37" spans="2:11" s="1" customFormat="1" ht="30.75" customHeight="1">
      <c r="B37" s="287"/>
      <c r="C37" s="288"/>
      <c r="D37" s="286"/>
      <c r="E37" s="289" t="s">
        <v>589</v>
      </c>
      <c r="F37" s="286"/>
      <c r="G37" s="286" t="s">
        <v>590</v>
      </c>
      <c r="H37" s="286"/>
      <c r="I37" s="286"/>
      <c r="J37" s="286"/>
      <c r="K37" s="284"/>
    </row>
    <row r="38" spans="2:11" s="1" customFormat="1" ht="15" customHeight="1">
      <c r="B38" s="287"/>
      <c r="C38" s="288"/>
      <c r="D38" s="286"/>
      <c r="E38" s="289" t="s">
        <v>53</v>
      </c>
      <c r="F38" s="286"/>
      <c r="G38" s="286" t="s">
        <v>591</v>
      </c>
      <c r="H38" s="286"/>
      <c r="I38" s="286"/>
      <c r="J38" s="286"/>
      <c r="K38" s="284"/>
    </row>
    <row r="39" spans="2:11" s="1" customFormat="1" ht="15" customHeight="1">
      <c r="B39" s="287"/>
      <c r="C39" s="288"/>
      <c r="D39" s="286"/>
      <c r="E39" s="289" t="s">
        <v>54</v>
      </c>
      <c r="F39" s="286"/>
      <c r="G39" s="286" t="s">
        <v>592</v>
      </c>
      <c r="H39" s="286"/>
      <c r="I39" s="286"/>
      <c r="J39" s="286"/>
      <c r="K39" s="284"/>
    </row>
    <row r="40" spans="2:11" s="1" customFormat="1" ht="15" customHeight="1">
      <c r="B40" s="287"/>
      <c r="C40" s="288"/>
      <c r="D40" s="286"/>
      <c r="E40" s="289" t="s">
        <v>101</v>
      </c>
      <c r="F40" s="286"/>
      <c r="G40" s="286" t="s">
        <v>593</v>
      </c>
      <c r="H40" s="286"/>
      <c r="I40" s="286"/>
      <c r="J40" s="286"/>
      <c r="K40" s="284"/>
    </row>
    <row r="41" spans="2:11" s="1" customFormat="1" ht="15" customHeight="1">
      <c r="B41" s="287"/>
      <c r="C41" s="288"/>
      <c r="D41" s="286"/>
      <c r="E41" s="289" t="s">
        <v>102</v>
      </c>
      <c r="F41" s="286"/>
      <c r="G41" s="286" t="s">
        <v>594</v>
      </c>
      <c r="H41" s="286"/>
      <c r="I41" s="286"/>
      <c r="J41" s="286"/>
      <c r="K41" s="284"/>
    </row>
    <row r="42" spans="2:11" s="1" customFormat="1" ht="15" customHeight="1">
      <c r="B42" s="287"/>
      <c r="C42" s="288"/>
      <c r="D42" s="286"/>
      <c r="E42" s="289" t="s">
        <v>595</v>
      </c>
      <c r="F42" s="286"/>
      <c r="G42" s="286" t="s">
        <v>596</v>
      </c>
      <c r="H42" s="286"/>
      <c r="I42" s="286"/>
      <c r="J42" s="286"/>
      <c r="K42" s="284"/>
    </row>
    <row r="43" spans="2:11" s="1" customFormat="1" ht="15" customHeight="1">
      <c r="B43" s="287"/>
      <c r="C43" s="288"/>
      <c r="D43" s="286"/>
      <c r="E43" s="289"/>
      <c r="F43" s="286"/>
      <c r="G43" s="286" t="s">
        <v>597</v>
      </c>
      <c r="H43" s="286"/>
      <c r="I43" s="286"/>
      <c r="J43" s="286"/>
      <c r="K43" s="284"/>
    </row>
    <row r="44" spans="2:11" s="1" customFormat="1" ht="15" customHeight="1">
      <c r="B44" s="287"/>
      <c r="C44" s="288"/>
      <c r="D44" s="286"/>
      <c r="E44" s="289" t="s">
        <v>598</v>
      </c>
      <c r="F44" s="286"/>
      <c r="G44" s="286" t="s">
        <v>599</v>
      </c>
      <c r="H44" s="286"/>
      <c r="I44" s="286"/>
      <c r="J44" s="286"/>
      <c r="K44" s="284"/>
    </row>
    <row r="45" spans="2:11" s="1" customFormat="1" ht="15" customHeight="1">
      <c r="B45" s="287"/>
      <c r="C45" s="288"/>
      <c r="D45" s="286"/>
      <c r="E45" s="289" t="s">
        <v>104</v>
      </c>
      <c r="F45" s="286"/>
      <c r="G45" s="286" t="s">
        <v>600</v>
      </c>
      <c r="H45" s="286"/>
      <c r="I45" s="286"/>
      <c r="J45" s="286"/>
      <c r="K45" s="284"/>
    </row>
    <row r="46" spans="2:11" s="1" customFormat="1" ht="12.75" customHeight="1">
      <c r="B46" s="287"/>
      <c r="C46" s="288"/>
      <c r="D46" s="286"/>
      <c r="E46" s="286"/>
      <c r="F46" s="286"/>
      <c r="G46" s="286"/>
      <c r="H46" s="286"/>
      <c r="I46" s="286"/>
      <c r="J46" s="286"/>
      <c r="K46" s="284"/>
    </row>
    <row r="47" spans="2:11" s="1" customFormat="1" ht="15" customHeight="1">
      <c r="B47" s="287"/>
      <c r="C47" s="288"/>
      <c r="D47" s="286" t="s">
        <v>601</v>
      </c>
      <c r="E47" s="286"/>
      <c r="F47" s="286"/>
      <c r="G47" s="286"/>
      <c r="H47" s="286"/>
      <c r="I47" s="286"/>
      <c r="J47" s="286"/>
      <c r="K47" s="284"/>
    </row>
    <row r="48" spans="2:11" s="1" customFormat="1" ht="15" customHeight="1">
      <c r="B48" s="287"/>
      <c r="C48" s="288"/>
      <c r="D48" s="288"/>
      <c r="E48" s="286" t="s">
        <v>602</v>
      </c>
      <c r="F48" s="286"/>
      <c r="G48" s="286"/>
      <c r="H48" s="286"/>
      <c r="I48" s="286"/>
      <c r="J48" s="286"/>
      <c r="K48" s="284"/>
    </row>
    <row r="49" spans="2:11" s="1" customFormat="1" ht="15" customHeight="1">
      <c r="B49" s="287"/>
      <c r="C49" s="288"/>
      <c r="D49" s="288"/>
      <c r="E49" s="286" t="s">
        <v>603</v>
      </c>
      <c r="F49" s="286"/>
      <c r="G49" s="286"/>
      <c r="H49" s="286"/>
      <c r="I49" s="286"/>
      <c r="J49" s="286"/>
      <c r="K49" s="284"/>
    </row>
    <row r="50" spans="2:11" s="1" customFormat="1" ht="15" customHeight="1">
      <c r="B50" s="287"/>
      <c r="C50" s="288"/>
      <c r="D50" s="288"/>
      <c r="E50" s="286" t="s">
        <v>604</v>
      </c>
      <c r="F50" s="286"/>
      <c r="G50" s="286"/>
      <c r="H50" s="286"/>
      <c r="I50" s="286"/>
      <c r="J50" s="286"/>
      <c r="K50" s="284"/>
    </row>
    <row r="51" spans="2:11" s="1" customFormat="1" ht="15" customHeight="1">
      <c r="B51" s="287"/>
      <c r="C51" s="288"/>
      <c r="D51" s="286" t="s">
        <v>605</v>
      </c>
      <c r="E51" s="286"/>
      <c r="F51" s="286"/>
      <c r="G51" s="286"/>
      <c r="H51" s="286"/>
      <c r="I51" s="286"/>
      <c r="J51" s="286"/>
      <c r="K51" s="284"/>
    </row>
    <row r="52" spans="2:11" s="1" customFormat="1" ht="25.5" customHeight="1">
      <c r="B52" s="282"/>
      <c r="C52" s="283" t="s">
        <v>606</v>
      </c>
      <c r="D52" s="283"/>
      <c r="E52" s="283"/>
      <c r="F52" s="283"/>
      <c r="G52" s="283"/>
      <c r="H52" s="283"/>
      <c r="I52" s="283"/>
      <c r="J52" s="283"/>
      <c r="K52" s="284"/>
    </row>
    <row r="53" spans="2:11" s="1" customFormat="1" ht="5.25" customHeight="1">
      <c r="B53" s="282"/>
      <c r="C53" s="285"/>
      <c r="D53" s="285"/>
      <c r="E53" s="285"/>
      <c r="F53" s="285"/>
      <c r="G53" s="285"/>
      <c r="H53" s="285"/>
      <c r="I53" s="285"/>
      <c r="J53" s="285"/>
      <c r="K53" s="284"/>
    </row>
    <row r="54" spans="2:11" s="1" customFormat="1" ht="15" customHeight="1">
      <c r="B54" s="282"/>
      <c r="C54" s="286" t="s">
        <v>607</v>
      </c>
      <c r="D54" s="286"/>
      <c r="E54" s="286"/>
      <c r="F54" s="286"/>
      <c r="G54" s="286"/>
      <c r="H54" s="286"/>
      <c r="I54" s="286"/>
      <c r="J54" s="286"/>
      <c r="K54" s="284"/>
    </row>
    <row r="55" spans="2:11" s="1" customFormat="1" ht="15" customHeight="1">
      <c r="B55" s="282"/>
      <c r="C55" s="286" t="s">
        <v>608</v>
      </c>
      <c r="D55" s="286"/>
      <c r="E55" s="286"/>
      <c r="F55" s="286"/>
      <c r="G55" s="286"/>
      <c r="H55" s="286"/>
      <c r="I55" s="286"/>
      <c r="J55" s="286"/>
      <c r="K55" s="284"/>
    </row>
    <row r="56" spans="2:11" s="1" customFormat="1" ht="12.75" customHeight="1">
      <c r="B56" s="282"/>
      <c r="C56" s="286"/>
      <c r="D56" s="286"/>
      <c r="E56" s="286"/>
      <c r="F56" s="286"/>
      <c r="G56" s="286"/>
      <c r="H56" s="286"/>
      <c r="I56" s="286"/>
      <c r="J56" s="286"/>
      <c r="K56" s="284"/>
    </row>
    <row r="57" spans="2:11" s="1" customFormat="1" ht="15" customHeight="1">
      <c r="B57" s="282"/>
      <c r="C57" s="286" t="s">
        <v>609</v>
      </c>
      <c r="D57" s="286"/>
      <c r="E57" s="286"/>
      <c r="F57" s="286"/>
      <c r="G57" s="286"/>
      <c r="H57" s="286"/>
      <c r="I57" s="286"/>
      <c r="J57" s="286"/>
      <c r="K57" s="284"/>
    </row>
    <row r="58" spans="2:11" s="1" customFormat="1" ht="15" customHeight="1">
      <c r="B58" s="282"/>
      <c r="C58" s="288"/>
      <c r="D58" s="286" t="s">
        <v>610</v>
      </c>
      <c r="E58" s="286"/>
      <c r="F58" s="286"/>
      <c r="G58" s="286"/>
      <c r="H58" s="286"/>
      <c r="I58" s="286"/>
      <c r="J58" s="286"/>
      <c r="K58" s="284"/>
    </row>
    <row r="59" spans="2:11" s="1" customFormat="1" ht="15" customHeight="1">
      <c r="B59" s="282"/>
      <c r="C59" s="288"/>
      <c r="D59" s="286" t="s">
        <v>611</v>
      </c>
      <c r="E59" s="286"/>
      <c r="F59" s="286"/>
      <c r="G59" s="286"/>
      <c r="H59" s="286"/>
      <c r="I59" s="286"/>
      <c r="J59" s="286"/>
      <c r="K59" s="284"/>
    </row>
    <row r="60" spans="2:11" s="1" customFormat="1" ht="15" customHeight="1">
      <c r="B60" s="282"/>
      <c r="C60" s="288"/>
      <c r="D60" s="286" t="s">
        <v>612</v>
      </c>
      <c r="E60" s="286"/>
      <c r="F60" s="286"/>
      <c r="G60" s="286"/>
      <c r="H60" s="286"/>
      <c r="I60" s="286"/>
      <c r="J60" s="286"/>
      <c r="K60" s="284"/>
    </row>
    <row r="61" spans="2:11" s="1" customFormat="1" ht="15" customHeight="1">
      <c r="B61" s="282"/>
      <c r="C61" s="288"/>
      <c r="D61" s="286" t="s">
        <v>613</v>
      </c>
      <c r="E61" s="286"/>
      <c r="F61" s="286"/>
      <c r="G61" s="286"/>
      <c r="H61" s="286"/>
      <c r="I61" s="286"/>
      <c r="J61" s="286"/>
      <c r="K61" s="284"/>
    </row>
    <row r="62" spans="2:11" s="1" customFormat="1" ht="15" customHeight="1">
      <c r="B62" s="282"/>
      <c r="C62" s="288"/>
      <c r="D62" s="291" t="s">
        <v>614</v>
      </c>
      <c r="E62" s="291"/>
      <c r="F62" s="291"/>
      <c r="G62" s="291"/>
      <c r="H62" s="291"/>
      <c r="I62" s="291"/>
      <c r="J62" s="291"/>
      <c r="K62" s="284"/>
    </row>
    <row r="63" spans="2:11" s="1" customFormat="1" ht="15" customHeight="1">
      <c r="B63" s="282"/>
      <c r="C63" s="288"/>
      <c r="D63" s="286" t="s">
        <v>615</v>
      </c>
      <c r="E63" s="286"/>
      <c r="F63" s="286"/>
      <c r="G63" s="286"/>
      <c r="H63" s="286"/>
      <c r="I63" s="286"/>
      <c r="J63" s="286"/>
      <c r="K63" s="284"/>
    </row>
    <row r="64" spans="2:11" s="1" customFormat="1" ht="12.75" customHeight="1">
      <c r="B64" s="282"/>
      <c r="C64" s="288"/>
      <c r="D64" s="288"/>
      <c r="E64" s="292"/>
      <c r="F64" s="288"/>
      <c r="G64" s="288"/>
      <c r="H64" s="288"/>
      <c r="I64" s="288"/>
      <c r="J64" s="288"/>
      <c r="K64" s="284"/>
    </row>
    <row r="65" spans="2:11" s="1" customFormat="1" ht="15" customHeight="1">
      <c r="B65" s="282"/>
      <c r="C65" s="288"/>
      <c r="D65" s="286" t="s">
        <v>616</v>
      </c>
      <c r="E65" s="286"/>
      <c r="F65" s="286"/>
      <c r="G65" s="286"/>
      <c r="H65" s="286"/>
      <c r="I65" s="286"/>
      <c r="J65" s="286"/>
      <c r="K65" s="284"/>
    </row>
    <row r="66" spans="2:11" s="1" customFormat="1" ht="15" customHeight="1">
      <c r="B66" s="282"/>
      <c r="C66" s="288"/>
      <c r="D66" s="291" t="s">
        <v>617</v>
      </c>
      <c r="E66" s="291"/>
      <c r="F66" s="291"/>
      <c r="G66" s="291"/>
      <c r="H66" s="291"/>
      <c r="I66" s="291"/>
      <c r="J66" s="291"/>
      <c r="K66" s="284"/>
    </row>
    <row r="67" spans="2:11" s="1" customFormat="1" ht="15" customHeight="1">
      <c r="B67" s="282"/>
      <c r="C67" s="288"/>
      <c r="D67" s="286" t="s">
        <v>618</v>
      </c>
      <c r="E67" s="286"/>
      <c r="F67" s="286"/>
      <c r="G67" s="286"/>
      <c r="H67" s="286"/>
      <c r="I67" s="286"/>
      <c r="J67" s="286"/>
      <c r="K67" s="284"/>
    </row>
    <row r="68" spans="2:11" s="1" customFormat="1" ht="15" customHeight="1">
      <c r="B68" s="282"/>
      <c r="C68" s="288"/>
      <c r="D68" s="286" t="s">
        <v>619</v>
      </c>
      <c r="E68" s="286"/>
      <c r="F68" s="286"/>
      <c r="G68" s="286"/>
      <c r="H68" s="286"/>
      <c r="I68" s="286"/>
      <c r="J68" s="286"/>
      <c r="K68" s="284"/>
    </row>
    <row r="69" spans="2:11" s="1" customFormat="1" ht="15" customHeight="1">
      <c r="B69" s="282"/>
      <c r="C69" s="288"/>
      <c r="D69" s="286" t="s">
        <v>620</v>
      </c>
      <c r="E69" s="286"/>
      <c r="F69" s="286"/>
      <c r="G69" s="286"/>
      <c r="H69" s="286"/>
      <c r="I69" s="286"/>
      <c r="J69" s="286"/>
      <c r="K69" s="284"/>
    </row>
    <row r="70" spans="2:11" s="1" customFormat="1" ht="15" customHeight="1">
      <c r="B70" s="282"/>
      <c r="C70" s="288"/>
      <c r="D70" s="286" t="s">
        <v>621</v>
      </c>
      <c r="E70" s="286"/>
      <c r="F70" s="286"/>
      <c r="G70" s="286"/>
      <c r="H70" s="286"/>
      <c r="I70" s="286"/>
      <c r="J70" s="286"/>
      <c r="K70" s="284"/>
    </row>
    <row r="71" spans="2:11" s="1" customFormat="1" ht="12.75" customHeight="1">
      <c r="B71" s="293"/>
      <c r="C71" s="294"/>
      <c r="D71" s="294"/>
      <c r="E71" s="294"/>
      <c r="F71" s="294"/>
      <c r="G71" s="294"/>
      <c r="H71" s="294"/>
      <c r="I71" s="294"/>
      <c r="J71" s="294"/>
      <c r="K71" s="295"/>
    </row>
    <row r="72" spans="2:11" s="1" customFormat="1" ht="18.75" customHeight="1">
      <c r="B72" s="296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s="1" customFormat="1" ht="18.75" customHeight="1">
      <c r="B73" s="297"/>
      <c r="C73" s="297"/>
      <c r="D73" s="297"/>
      <c r="E73" s="297"/>
      <c r="F73" s="297"/>
      <c r="G73" s="297"/>
      <c r="H73" s="297"/>
      <c r="I73" s="297"/>
      <c r="J73" s="297"/>
      <c r="K73" s="297"/>
    </row>
    <row r="74" spans="2:11" s="1" customFormat="1" ht="7.5" customHeight="1">
      <c r="B74" s="298"/>
      <c r="C74" s="299"/>
      <c r="D74" s="299"/>
      <c r="E74" s="299"/>
      <c r="F74" s="299"/>
      <c r="G74" s="299"/>
      <c r="H74" s="299"/>
      <c r="I74" s="299"/>
      <c r="J74" s="299"/>
      <c r="K74" s="300"/>
    </row>
    <row r="75" spans="2:11" s="1" customFormat="1" ht="45" customHeight="1">
      <c r="B75" s="301"/>
      <c r="C75" s="302" t="s">
        <v>622</v>
      </c>
      <c r="D75" s="302"/>
      <c r="E75" s="302"/>
      <c r="F75" s="302"/>
      <c r="G75" s="302"/>
      <c r="H75" s="302"/>
      <c r="I75" s="302"/>
      <c r="J75" s="302"/>
      <c r="K75" s="303"/>
    </row>
    <row r="76" spans="2:11" s="1" customFormat="1" ht="17.25" customHeight="1">
      <c r="B76" s="301"/>
      <c r="C76" s="304" t="s">
        <v>623</v>
      </c>
      <c r="D76" s="304"/>
      <c r="E76" s="304"/>
      <c r="F76" s="304" t="s">
        <v>624</v>
      </c>
      <c r="G76" s="305"/>
      <c r="H76" s="304" t="s">
        <v>54</v>
      </c>
      <c r="I76" s="304" t="s">
        <v>57</v>
      </c>
      <c r="J76" s="304" t="s">
        <v>625</v>
      </c>
      <c r="K76" s="303"/>
    </row>
    <row r="77" spans="2:11" s="1" customFormat="1" ht="17.25" customHeight="1">
      <c r="B77" s="301"/>
      <c r="C77" s="306" t="s">
        <v>626</v>
      </c>
      <c r="D77" s="306"/>
      <c r="E77" s="306"/>
      <c r="F77" s="307" t="s">
        <v>627</v>
      </c>
      <c r="G77" s="308"/>
      <c r="H77" s="306"/>
      <c r="I77" s="306"/>
      <c r="J77" s="306" t="s">
        <v>628</v>
      </c>
      <c r="K77" s="303"/>
    </row>
    <row r="78" spans="2:11" s="1" customFormat="1" ht="5.25" customHeight="1">
      <c r="B78" s="301"/>
      <c r="C78" s="309"/>
      <c r="D78" s="309"/>
      <c r="E78" s="309"/>
      <c r="F78" s="309"/>
      <c r="G78" s="310"/>
      <c r="H78" s="309"/>
      <c r="I78" s="309"/>
      <c r="J78" s="309"/>
      <c r="K78" s="303"/>
    </row>
    <row r="79" spans="2:11" s="1" customFormat="1" ht="15" customHeight="1">
      <c r="B79" s="301"/>
      <c r="C79" s="289" t="s">
        <v>53</v>
      </c>
      <c r="D79" s="311"/>
      <c r="E79" s="311"/>
      <c r="F79" s="312" t="s">
        <v>629</v>
      </c>
      <c r="G79" s="313"/>
      <c r="H79" s="289" t="s">
        <v>630</v>
      </c>
      <c r="I79" s="289" t="s">
        <v>631</v>
      </c>
      <c r="J79" s="289">
        <v>20</v>
      </c>
      <c r="K79" s="303"/>
    </row>
    <row r="80" spans="2:11" s="1" customFormat="1" ht="15" customHeight="1">
      <c r="B80" s="301"/>
      <c r="C80" s="289" t="s">
        <v>632</v>
      </c>
      <c r="D80" s="289"/>
      <c r="E80" s="289"/>
      <c r="F80" s="312" t="s">
        <v>629</v>
      </c>
      <c r="G80" s="313"/>
      <c r="H80" s="289" t="s">
        <v>633</v>
      </c>
      <c r="I80" s="289" t="s">
        <v>631</v>
      </c>
      <c r="J80" s="289">
        <v>120</v>
      </c>
      <c r="K80" s="303"/>
    </row>
    <row r="81" spans="2:11" s="1" customFormat="1" ht="15" customHeight="1">
      <c r="B81" s="314"/>
      <c r="C81" s="289" t="s">
        <v>634</v>
      </c>
      <c r="D81" s="289"/>
      <c r="E81" s="289"/>
      <c r="F81" s="312" t="s">
        <v>635</v>
      </c>
      <c r="G81" s="313"/>
      <c r="H81" s="289" t="s">
        <v>636</v>
      </c>
      <c r="I81" s="289" t="s">
        <v>631</v>
      </c>
      <c r="J81" s="289">
        <v>50</v>
      </c>
      <c r="K81" s="303"/>
    </row>
    <row r="82" spans="2:11" s="1" customFormat="1" ht="15" customHeight="1">
      <c r="B82" s="314"/>
      <c r="C82" s="289" t="s">
        <v>637</v>
      </c>
      <c r="D82" s="289"/>
      <c r="E82" s="289"/>
      <c r="F82" s="312" t="s">
        <v>629</v>
      </c>
      <c r="G82" s="313"/>
      <c r="H82" s="289" t="s">
        <v>638</v>
      </c>
      <c r="I82" s="289" t="s">
        <v>639</v>
      </c>
      <c r="J82" s="289"/>
      <c r="K82" s="303"/>
    </row>
    <row r="83" spans="2:11" s="1" customFormat="1" ht="15" customHeight="1">
      <c r="B83" s="314"/>
      <c r="C83" s="315" t="s">
        <v>640</v>
      </c>
      <c r="D83" s="315"/>
      <c r="E83" s="315"/>
      <c r="F83" s="316" t="s">
        <v>635</v>
      </c>
      <c r="G83" s="315"/>
      <c r="H83" s="315" t="s">
        <v>641</v>
      </c>
      <c r="I83" s="315" t="s">
        <v>631</v>
      </c>
      <c r="J83" s="315">
        <v>15</v>
      </c>
      <c r="K83" s="303"/>
    </row>
    <row r="84" spans="2:11" s="1" customFormat="1" ht="15" customHeight="1">
      <c r="B84" s="314"/>
      <c r="C84" s="315" t="s">
        <v>642</v>
      </c>
      <c r="D84" s="315"/>
      <c r="E84" s="315"/>
      <c r="F84" s="316" t="s">
        <v>635</v>
      </c>
      <c r="G84" s="315"/>
      <c r="H84" s="315" t="s">
        <v>643</v>
      </c>
      <c r="I84" s="315" t="s">
        <v>631</v>
      </c>
      <c r="J84" s="315">
        <v>15</v>
      </c>
      <c r="K84" s="303"/>
    </row>
    <row r="85" spans="2:11" s="1" customFormat="1" ht="15" customHeight="1">
      <c r="B85" s="314"/>
      <c r="C85" s="315" t="s">
        <v>644</v>
      </c>
      <c r="D85" s="315"/>
      <c r="E85" s="315"/>
      <c r="F85" s="316" t="s">
        <v>635</v>
      </c>
      <c r="G85" s="315"/>
      <c r="H85" s="315" t="s">
        <v>645</v>
      </c>
      <c r="I85" s="315" t="s">
        <v>631</v>
      </c>
      <c r="J85" s="315">
        <v>20</v>
      </c>
      <c r="K85" s="303"/>
    </row>
    <row r="86" spans="2:11" s="1" customFormat="1" ht="15" customHeight="1">
      <c r="B86" s="314"/>
      <c r="C86" s="315" t="s">
        <v>646</v>
      </c>
      <c r="D86" s="315"/>
      <c r="E86" s="315"/>
      <c r="F86" s="316" t="s">
        <v>635</v>
      </c>
      <c r="G86" s="315"/>
      <c r="H86" s="315" t="s">
        <v>647</v>
      </c>
      <c r="I86" s="315" t="s">
        <v>631</v>
      </c>
      <c r="J86" s="315">
        <v>20</v>
      </c>
      <c r="K86" s="303"/>
    </row>
    <row r="87" spans="2:11" s="1" customFormat="1" ht="15" customHeight="1">
      <c r="B87" s="314"/>
      <c r="C87" s="289" t="s">
        <v>648</v>
      </c>
      <c r="D87" s="289"/>
      <c r="E87" s="289"/>
      <c r="F87" s="312" t="s">
        <v>635</v>
      </c>
      <c r="G87" s="313"/>
      <c r="H87" s="289" t="s">
        <v>649</v>
      </c>
      <c r="I87" s="289" t="s">
        <v>631</v>
      </c>
      <c r="J87" s="289">
        <v>50</v>
      </c>
      <c r="K87" s="303"/>
    </row>
    <row r="88" spans="2:11" s="1" customFormat="1" ht="15" customHeight="1">
      <c r="B88" s="314"/>
      <c r="C88" s="289" t="s">
        <v>650</v>
      </c>
      <c r="D88" s="289"/>
      <c r="E88" s="289"/>
      <c r="F88" s="312" t="s">
        <v>635</v>
      </c>
      <c r="G88" s="313"/>
      <c r="H88" s="289" t="s">
        <v>651</v>
      </c>
      <c r="I88" s="289" t="s">
        <v>631</v>
      </c>
      <c r="J88" s="289">
        <v>20</v>
      </c>
      <c r="K88" s="303"/>
    </row>
    <row r="89" spans="2:11" s="1" customFormat="1" ht="15" customHeight="1">
      <c r="B89" s="314"/>
      <c r="C89" s="289" t="s">
        <v>652</v>
      </c>
      <c r="D89" s="289"/>
      <c r="E89" s="289"/>
      <c r="F89" s="312" t="s">
        <v>635</v>
      </c>
      <c r="G89" s="313"/>
      <c r="H89" s="289" t="s">
        <v>653</v>
      </c>
      <c r="I89" s="289" t="s">
        <v>631</v>
      </c>
      <c r="J89" s="289">
        <v>20</v>
      </c>
      <c r="K89" s="303"/>
    </row>
    <row r="90" spans="2:11" s="1" customFormat="1" ht="15" customHeight="1">
      <c r="B90" s="314"/>
      <c r="C90" s="289" t="s">
        <v>654</v>
      </c>
      <c r="D90" s="289"/>
      <c r="E90" s="289"/>
      <c r="F90" s="312" t="s">
        <v>635</v>
      </c>
      <c r="G90" s="313"/>
      <c r="H90" s="289" t="s">
        <v>655</v>
      </c>
      <c r="I90" s="289" t="s">
        <v>631</v>
      </c>
      <c r="J90" s="289">
        <v>50</v>
      </c>
      <c r="K90" s="303"/>
    </row>
    <row r="91" spans="2:11" s="1" customFormat="1" ht="15" customHeight="1">
      <c r="B91" s="314"/>
      <c r="C91" s="289" t="s">
        <v>656</v>
      </c>
      <c r="D91" s="289"/>
      <c r="E91" s="289"/>
      <c r="F91" s="312" t="s">
        <v>635</v>
      </c>
      <c r="G91" s="313"/>
      <c r="H91" s="289" t="s">
        <v>656</v>
      </c>
      <c r="I91" s="289" t="s">
        <v>631</v>
      </c>
      <c r="J91" s="289">
        <v>50</v>
      </c>
      <c r="K91" s="303"/>
    </row>
    <row r="92" spans="2:11" s="1" customFormat="1" ht="15" customHeight="1">
      <c r="B92" s="314"/>
      <c r="C92" s="289" t="s">
        <v>657</v>
      </c>
      <c r="D92" s="289"/>
      <c r="E92" s="289"/>
      <c r="F92" s="312" t="s">
        <v>635</v>
      </c>
      <c r="G92" s="313"/>
      <c r="H92" s="289" t="s">
        <v>658</v>
      </c>
      <c r="I92" s="289" t="s">
        <v>631</v>
      </c>
      <c r="J92" s="289">
        <v>255</v>
      </c>
      <c r="K92" s="303"/>
    </row>
    <row r="93" spans="2:11" s="1" customFormat="1" ht="15" customHeight="1">
      <c r="B93" s="314"/>
      <c r="C93" s="289" t="s">
        <v>659</v>
      </c>
      <c r="D93" s="289"/>
      <c r="E93" s="289"/>
      <c r="F93" s="312" t="s">
        <v>629</v>
      </c>
      <c r="G93" s="313"/>
      <c r="H93" s="289" t="s">
        <v>660</v>
      </c>
      <c r="I93" s="289" t="s">
        <v>661</v>
      </c>
      <c r="J93" s="289"/>
      <c r="K93" s="303"/>
    </row>
    <row r="94" spans="2:11" s="1" customFormat="1" ht="15" customHeight="1">
      <c r="B94" s="314"/>
      <c r="C94" s="289" t="s">
        <v>662</v>
      </c>
      <c r="D94" s="289"/>
      <c r="E94" s="289"/>
      <c r="F94" s="312" t="s">
        <v>629</v>
      </c>
      <c r="G94" s="313"/>
      <c r="H94" s="289" t="s">
        <v>663</v>
      </c>
      <c r="I94" s="289" t="s">
        <v>664</v>
      </c>
      <c r="J94" s="289"/>
      <c r="K94" s="303"/>
    </row>
    <row r="95" spans="2:11" s="1" customFormat="1" ht="15" customHeight="1">
      <c r="B95" s="314"/>
      <c r="C95" s="289" t="s">
        <v>665</v>
      </c>
      <c r="D95" s="289"/>
      <c r="E95" s="289"/>
      <c r="F95" s="312" t="s">
        <v>629</v>
      </c>
      <c r="G95" s="313"/>
      <c r="H95" s="289" t="s">
        <v>665</v>
      </c>
      <c r="I95" s="289" t="s">
        <v>664</v>
      </c>
      <c r="J95" s="289"/>
      <c r="K95" s="303"/>
    </row>
    <row r="96" spans="2:11" s="1" customFormat="1" ht="15" customHeight="1">
      <c r="B96" s="314"/>
      <c r="C96" s="289" t="s">
        <v>38</v>
      </c>
      <c r="D96" s="289"/>
      <c r="E96" s="289"/>
      <c r="F96" s="312" t="s">
        <v>629</v>
      </c>
      <c r="G96" s="313"/>
      <c r="H96" s="289" t="s">
        <v>666</v>
      </c>
      <c r="I96" s="289" t="s">
        <v>664</v>
      </c>
      <c r="J96" s="289"/>
      <c r="K96" s="303"/>
    </row>
    <row r="97" spans="2:11" s="1" customFormat="1" ht="15" customHeight="1">
      <c r="B97" s="314"/>
      <c r="C97" s="289" t="s">
        <v>48</v>
      </c>
      <c r="D97" s="289"/>
      <c r="E97" s="289"/>
      <c r="F97" s="312" t="s">
        <v>629</v>
      </c>
      <c r="G97" s="313"/>
      <c r="H97" s="289" t="s">
        <v>667</v>
      </c>
      <c r="I97" s="289" t="s">
        <v>664</v>
      </c>
      <c r="J97" s="289"/>
      <c r="K97" s="303"/>
    </row>
    <row r="98" spans="2:11" s="1" customFormat="1" ht="15" customHeight="1">
      <c r="B98" s="317"/>
      <c r="C98" s="318"/>
      <c r="D98" s="318"/>
      <c r="E98" s="318"/>
      <c r="F98" s="318"/>
      <c r="G98" s="318"/>
      <c r="H98" s="318"/>
      <c r="I98" s="318"/>
      <c r="J98" s="318"/>
      <c r="K98" s="319"/>
    </row>
    <row r="99" spans="2:11" s="1" customFormat="1" ht="18.75" customHeight="1">
      <c r="B99" s="320"/>
      <c r="C99" s="321"/>
      <c r="D99" s="321"/>
      <c r="E99" s="321"/>
      <c r="F99" s="321"/>
      <c r="G99" s="321"/>
      <c r="H99" s="321"/>
      <c r="I99" s="321"/>
      <c r="J99" s="321"/>
      <c r="K99" s="320"/>
    </row>
    <row r="100" spans="2:11" s="1" customFormat="1" ht="18.75" customHeight="1">
      <c r="B100" s="297"/>
      <c r="C100" s="297"/>
      <c r="D100" s="297"/>
      <c r="E100" s="297"/>
      <c r="F100" s="297"/>
      <c r="G100" s="297"/>
      <c r="H100" s="297"/>
      <c r="I100" s="297"/>
      <c r="J100" s="297"/>
      <c r="K100" s="297"/>
    </row>
    <row r="101" spans="2:11" s="1" customFormat="1" ht="7.5" customHeight="1">
      <c r="B101" s="298"/>
      <c r="C101" s="299"/>
      <c r="D101" s="299"/>
      <c r="E101" s="299"/>
      <c r="F101" s="299"/>
      <c r="G101" s="299"/>
      <c r="H101" s="299"/>
      <c r="I101" s="299"/>
      <c r="J101" s="299"/>
      <c r="K101" s="300"/>
    </row>
    <row r="102" spans="2:11" s="1" customFormat="1" ht="45" customHeight="1">
      <c r="B102" s="301"/>
      <c r="C102" s="302" t="s">
        <v>668</v>
      </c>
      <c r="D102" s="302"/>
      <c r="E102" s="302"/>
      <c r="F102" s="302"/>
      <c r="G102" s="302"/>
      <c r="H102" s="302"/>
      <c r="I102" s="302"/>
      <c r="J102" s="302"/>
      <c r="K102" s="303"/>
    </row>
    <row r="103" spans="2:11" s="1" customFormat="1" ht="17.25" customHeight="1">
      <c r="B103" s="301"/>
      <c r="C103" s="304" t="s">
        <v>623</v>
      </c>
      <c r="D103" s="304"/>
      <c r="E103" s="304"/>
      <c r="F103" s="304" t="s">
        <v>624</v>
      </c>
      <c r="G103" s="305"/>
      <c r="H103" s="304" t="s">
        <v>54</v>
      </c>
      <c r="I103" s="304" t="s">
        <v>57</v>
      </c>
      <c r="J103" s="304" t="s">
        <v>625</v>
      </c>
      <c r="K103" s="303"/>
    </row>
    <row r="104" spans="2:11" s="1" customFormat="1" ht="17.25" customHeight="1">
      <c r="B104" s="301"/>
      <c r="C104" s="306" t="s">
        <v>626</v>
      </c>
      <c r="D104" s="306"/>
      <c r="E104" s="306"/>
      <c r="F104" s="307" t="s">
        <v>627</v>
      </c>
      <c r="G104" s="308"/>
      <c r="H104" s="306"/>
      <c r="I104" s="306"/>
      <c r="J104" s="306" t="s">
        <v>628</v>
      </c>
      <c r="K104" s="303"/>
    </row>
    <row r="105" spans="2:11" s="1" customFormat="1" ht="5.25" customHeight="1">
      <c r="B105" s="301"/>
      <c r="C105" s="304"/>
      <c r="D105" s="304"/>
      <c r="E105" s="304"/>
      <c r="F105" s="304"/>
      <c r="G105" s="322"/>
      <c r="H105" s="304"/>
      <c r="I105" s="304"/>
      <c r="J105" s="304"/>
      <c r="K105" s="303"/>
    </row>
    <row r="106" spans="2:11" s="1" customFormat="1" ht="15" customHeight="1">
      <c r="B106" s="301"/>
      <c r="C106" s="289" t="s">
        <v>53</v>
      </c>
      <c r="D106" s="311"/>
      <c r="E106" s="311"/>
      <c r="F106" s="312" t="s">
        <v>629</v>
      </c>
      <c r="G106" s="289"/>
      <c r="H106" s="289" t="s">
        <v>669</v>
      </c>
      <c r="I106" s="289" t="s">
        <v>631</v>
      </c>
      <c r="J106" s="289">
        <v>20</v>
      </c>
      <c r="K106" s="303"/>
    </row>
    <row r="107" spans="2:11" s="1" customFormat="1" ht="15" customHeight="1">
      <c r="B107" s="301"/>
      <c r="C107" s="289" t="s">
        <v>632</v>
      </c>
      <c r="D107" s="289"/>
      <c r="E107" s="289"/>
      <c r="F107" s="312" t="s">
        <v>629</v>
      </c>
      <c r="G107" s="289"/>
      <c r="H107" s="289" t="s">
        <v>669</v>
      </c>
      <c r="I107" s="289" t="s">
        <v>631</v>
      </c>
      <c r="J107" s="289">
        <v>120</v>
      </c>
      <c r="K107" s="303"/>
    </row>
    <row r="108" spans="2:11" s="1" customFormat="1" ht="15" customHeight="1">
      <c r="B108" s="314"/>
      <c r="C108" s="289" t="s">
        <v>634</v>
      </c>
      <c r="D108" s="289"/>
      <c r="E108" s="289"/>
      <c r="F108" s="312" t="s">
        <v>635</v>
      </c>
      <c r="G108" s="289"/>
      <c r="H108" s="289" t="s">
        <v>669</v>
      </c>
      <c r="I108" s="289" t="s">
        <v>631</v>
      </c>
      <c r="J108" s="289">
        <v>50</v>
      </c>
      <c r="K108" s="303"/>
    </row>
    <row r="109" spans="2:11" s="1" customFormat="1" ht="15" customHeight="1">
      <c r="B109" s="314"/>
      <c r="C109" s="289" t="s">
        <v>637</v>
      </c>
      <c r="D109" s="289"/>
      <c r="E109" s="289"/>
      <c r="F109" s="312" t="s">
        <v>629</v>
      </c>
      <c r="G109" s="289"/>
      <c r="H109" s="289" t="s">
        <v>669</v>
      </c>
      <c r="I109" s="289" t="s">
        <v>639</v>
      </c>
      <c r="J109" s="289"/>
      <c r="K109" s="303"/>
    </row>
    <row r="110" spans="2:11" s="1" customFormat="1" ht="15" customHeight="1">
      <c r="B110" s="314"/>
      <c r="C110" s="289" t="s">
        <v>648</v>
      </c>
      <c r="D110" s="289"/>
      <c r="E110" s="289"/>
      <c r="F110" s="312" t="s">
        <v>635</v>
      </c>
      <c r="G110" s="289"/>
      <c r="H110" s="289" t="s">
        <v>669</v>
      </c>
      <c r="I110" s="289" t="s">
        <v>631</v>
      </c>
      <c r="J110" s="289">
        <v>50</v>
      </c>
      <c r="K110" s="303"/>
    </row>
    <row r="111" spans="2:11" s="1" customFormat="1" ht="15" customHeight="1">
      <c r="B111" s="314"/>
      <c r="C111" s="289" t="s">
        <v>656</v>
      </c>
      <c r="D111" s="289"/>
      <c r="E111" s="289"/>
      <c r="F111" s="312" t="s">
        <v>635</v>
      </c>
      <c r="G111" s="289"/>
      <c r="H111" s="289" t="s">
        <v>669</v>
      </c>
      <c r="I111" s="289" t="s">
        <v>631</v>
      </c>
      <c r="J111" s="289">
        <v>50</v>
      </c>
      <c r="K111" s="303"/>
    </row>
    <row r="112" spans="2:11" s="1" customFormat="1" ht="15" customHeight="1">
      <c r="B112" s="314"/>
      <c r="C112" s="289" t="s">
        <v>654</v>
      </c>
      <c r="D112" s="289"/>
      <c r="E112" s="289"/>
      <c r="F112" s="312" t="s">
        <v>635</v>
      </c>
      <c r="G112" s="289"/>
      <c r="H112" s="289" t="s">
        <v>669</v>
      </c>
      <c r="I112" s="289" t="s">
        <v>631</v>
      </c>
      <c r="J112" s="289">
        <v>50</v>
      </c>
      <c r="K112" s="303"/>
    </row>
    <row r="113" spans="2:11" s="1" customFormat="1" ht="15" customHeight="1">
      <c r="B113" s="314"/>
      <c r="C113" s="289" t="s">
        <v>53</v>
      </c>
      <c r="D113" s="289"/>
      <c r="E113" s="289"/>
      <c r="F113" s="312" t="s">
        <v>629</v>
      </c>
      <c r="G113" s="289"/>
      <c r="H113" s="289" t="s">
        <v>670</v>
      </c>
      <c r="I113" s="289" t="s">
        <v>631</v>
      </c>
      <c r="J113" s="289">
        <v>20</v>
      </c>
      <c r="K113" s="303"/>
    </row>
    <row r="114" spans="2:11" s="1" customFormat="1" ht="15" customHeight="1">
      <c r="B114" s="314"/>
      <c r="C114" s="289" t="s">
        <v>671</v>
      </c>
      <c r="D114" s="289"/>
      <c r="E114" s="289"/>
      <c r="F114" s="312" t="s">
        <v>629</v>
      </c>
      <c r="G114" s="289"/>
      <c r="H114" s="289" t="s">
        <v>672</v>
      </c>
      <c r="I114" s="289" t="s">
        <v>631</v>
      </c>
      <c r="J114" s="289">
        <v>120</v>
      </c>
      <c r="K114" s="303"/>
    </row>
    <row r="115" spans="2:11" s="1" customFormat="1" ht="15" customHeight="1">
      <c r="B115" s="314"/>
      <c r="C115" s="289" t="s">
        <v>38</v>
      </c>
      <c r="D115" s="289"/>
      <c r="E115" s="289"/>
      <c r="F115" s="312" t="s">
        <v>629</v>
      </c>
      <c r="G115" s="289"/>
      <c r="H115" s="289" t="s">
        <v>673</v>
      </c>
      <c r="I115" s="289" t="s">
        <v>664</v>
      </c>
      <c r="J115" s="289"/>
      <c r="K115" s="303"/>
    </row>
    <row r="116" spans="2:11" s="1" customFormat="1" ht="15" customHeight="1">
      <c r="B116" s="314"/>
      <c r="C116" s="289" t="s">
        <v>48</v>
      </c>
      <c r="D116" s="289"/>
      <c r="E116" s="289"/>
      <c r="F116" s="312" t="s">
        <v>629</v>
      </c>
      <c r="G116" s="289"/>
      <c r="H116" s="289" t="s">
        <v>674</v>
      </c>
      <c r="I116" s="289" t="s">
        <v>664</v>
      </c>
      <c r="J116" s="289"/>
      <c r="K116" s="303"/>
    </row>
    <row r="117" spans="2:11" s="1" customFormat="1" ht="15" customHeight="1">
      <c r="B117" s="314"/>
      <c r="C117" s="289" t="s">
        <v>57</v>
      </c>
      <c r="D117" s="289"/>
      <c r="E117" s="289"/>
      <c r="F117" s="312" t="s">
        <v>629</v>
      </c>
      <c r="G117" s="289"/>
      <c r="H117" s="289" t="s">
        <v>675</v>
      </c>
      <c r="I117" s="289" t="s">
        <v>676</v>
      </c>
      <c r="J117" s="289"/>
      <c r="K117" s="303"/>
    </row>
    <row r="118" spans="2:11" s="1" customFormat="1" ht="15" customHeight="1">
      <c r="B118" s="317"/>
      <c r="C118" s="323"/>
      <c r="D118" s="323"/>
      <c r="E118" s="323"/>
      <c r="F118" s="323"/>
      <c r="G118" s="323"/>
      <c r="H118" s="323"/>
      <c r="I118" s="323"/>
      <c r="J118" s="323"/>
      <c r="K118" s="319"/>
    </row>
    <row r="119" spans="2:11" s="1" customFormat="1" ht="18.75" customHeight="1">
      <c r="B119" s="324"/>
      <c r="C119" s="325"/>
      <c r="D119" s="325"/>
      <c r="E119" s="325"/>
      <c r="F119" s="326"/>
      <c r="G119" s="325"/>
      <c r="H119" s="325"/>
      <c r="I119" s="325"/>
      <c r="J119" s="325"/>
      <c r="K119" s="324"/>
    </row>
    <row r="120" spans="2:11" s="1" customFormat="1" ht="18.75" customHeight="1">
      <c r="B120" s="297"/>
      <c r="C120" s="297"/>
      <c r="D120" s="297"/>
      <c r="E120" s="297"/>
      <c r="F120" s="297"/>
      <c r="G120" s="297"/>
      <c r="H120" s="297"/>
      <c r="I120" s="297"/>
      <c r="J120" s="297"/>
      <c r="K120" s="297"/>
    </row>
    <row r="121" spans="2:11" s="1" customFormat="1" ht="7.5" customHeight="1">
      <c r="B121" s="327"/>
      <c r="C121" s="328"/>
      <c r="D121" s="328"/>
      <c r="E121" s="328"/>
      <c r="F121" s="328"/>
      <c r="G121" s="328"/>
      <c r="H121" s="328"/>
      <c r="I121" s="328"/>
      <c r="J121" s="328"/>
      <c r="K121" s="329"/>
    </row>
    <row r="122" spans="2:11" s="1" customFormat="1" ht="45" customHeight="1">
      <c r="B122" s="330"/>
      <c r="C122" s="280" t="s">
        <v>677</v>
      </c>
      <c r="D122" s="280"/>
      <c r="E122" s="280"/>
      <c r="F122" s="280"/>
      <c r="G122" s="280"/>
      <c r="H122" s="280"/>
      <c r="I122" s="280"/>
      <c r="J122" s="280"/>
      <c r="K122" s="331"/>
    </row>
    <row r="123" spans="2:11" s="1" customFormat="1" ht="17.25" customHeight="1">
      <c r="B123" s="332"/>
      <c r="C123" s="304" t="s">
        <v>623</v>
      </c>
      <c r="D123" s="304"/>
      <c r="E123" s="304"/>
      <c r="F123" s="304" t="s">
        <v>624</v>
      </c>
      <c r="G123" s="305"/>
      <c r="H123" s="304" t="s">
        <v>54</v>
      </c>
      <c r="I123" s="304" t="s">
        <v>57</v>
      </c>
      <c r="J123" s="304" t="s">
        <v>625</v>
      </c>
      <c r="K123" s="333"/>
    </row>
    <row r="124" spans="2:11" s="1" customFormat="1" ht="17.25" customHeight="1">
      <c r="B124" s="332"/>
      <c r="C124" s="306" t="s">
        <v>626</v>
      </c>
      <c r="D124" s="306"/>
      <c r="E124" s="306"/>
      <c r="F124" s="307" t="s">
        <v>627</v>
      </c>
      <c r="G124" s="308"/>
      <c r="H124" s="306"/>
      <c r="I124" s="306"/>
      <c r="J124" s="306" t="s">
        <v>628</v>
      </c>
      <c r="K124" s="333"/>
    </row>
    <row r="125" spans="2:11" s="1" customFormat="1" ht="5.25" customHeight="1">
      <c r="B125" s="334"/>
      <c r="C125" s="309"/>
      <c r="D125" s="309"/>
      <c r="E125" s="309"/>
      <c r="F125" s="309"/>
      <c r="G125" s="335"/>
      <c r="H125" s="309"/>
      <c r="I125" s="309"/>
      <c r="J125" s="309"/>
      <c r="K125" s="336"/>
    </row>
    <row r="126" spans="2:11" s="1" customFormat="1" ht="15" customHeight="1">
      <c r="B126" s="334"/>
      <c r="C126" s="289" t="s">
        <v>632</v>
      </c>
      <c r="D126" s="311"/>
      <c r="E126" s="311"/>
      <c r="F126" s="312" t="s">
        <v>629</v>
      </c>
      <c r="G126" s="289"/>
      <c r="H126" s="289" t="s">
        <v>669</v>
      </c>
      <c r="I126" s="289" t="s">
        <v>631</v>
      </c>
      <c r="J126" s="289">
        <v>120</v>
      </c>
      <c r="K126" s="337"/>
    </row>
    <row r="127" spans="2:11" s="1" customFormat="1" ht="15" customHeight="1">
      <c r="B127" s="334"/>
      <c r="C127" s="289" t="s">
        <v>678</v>
      </c>
      <c r="D127" s="289"/>
      <c r="E127" s="289"/>
      <c r="F127" s="312" t="s">
        <v>629</v>
      </c>
      <c r="G127" s="289"/>
      <c r="H127" s="289" t="s">
        <v>679</v>
      </c>
      <c r="I127" s="289" t="s">
        <v>631</v>
      </c>
      <c r="J127" s="289" t="s">
        <v>680</v>
      </c>
      <c r="K127" s="337"/>
    </row>
    <row r="128" spans="2:11" s="1" customFormat="1" ht="15" customHeight="1">
      <c r="B128" s="334"/>
      <c r="C128" s="289" t="s">
        <v>577</v>
      </c>
      <c r="D128" s="289"/>
      <c r="E128" s="289"/>
      <c r="F128" s="312" t="s">
        <v>629</v>
      </c>
      <c r="G128" s="289"/>
      <c r="H128" s="289" t="s">
        <v>681</v>
      </c>
      <c r="I128" s="289" t="s">
        <v>631</v>
      </c>
      <c r="J128" s="289" t="s">
        <v>680</v>
      </c>
      <c r="K128" s="337"/>
    </row>
    <row r="129" spans="2:11" s="1" customFormat="1" ht="15" customHeight="1">
      <c r="B129" s="334"/>
      <c r="C129" s="289" t="s">
        <v>640</v>
      </c>
      <c r="D129" s="289"/>
      <c r="E129" s="289"/>
      <c r="F129" s="312" t="s">
        <v>635</v>
      </c>
      <c r="G129" s="289"/>
      <c r="H129" s="289" t="s">
        <v>641</v>
      </c>
      <c r="I129" s="289" t="s">
        <v>631</v>
      </c>
      <c r="J129" s="289">
        <v>15</v>
      </c>
      <c r="K129" s="337"/>
    </row>
    <row r="130" spans="2:11" s="1" customFormat="1" ht="15" customHeight="1">
      <c r="B130" s="334"/>
      <c r="C130" s="315" t="s">
        <v>642</v>
      </c>
      <c r="D130" s="315"/>
      <c r="E130" s="315"/>
      <c r="F130" s="316" t="s">
        <v>635</v>
      </c>
      <c r="G130" s="315"/>
      <c r="H130" s="315" t="s">
        <v>643</v>
      </c>
      <c r="I130" s="315" t="s">
        <v>631</v>
      </c>
      <c r="J130" s="315">
        <v>15</v>
      </c>
      <c r="K130" s="337"/>
    </row>
    <row r="131" spans="2:11" s="1" customFormat="1" ht="15" customHeight="1">
      <c r="B131" s="334"/>
      <c r="C131" s="315" t="s">
        <v>644</v>
      </c>
      <c r="D131" s="315"/>
      <c r="E131" s="315"/>
      <c r="F131" s="316" t="s">
        <v>635</v>
      </c>
      <c r="G131" s="315"/>
      <c r="H131" s="315" t="s">
        <v>645</v>
      </c>
      <c r="I131" s="315" t="s">
        <v>631</v>
      </c>
      <c r="J131" s="315">
        <v>20</v>
      </c>
      <c r="K131" s="337"/>
    </row>
    <row r="132" spans="2:11" s="1" customFormat="1" ht="15" customHeight="1">
      <c r="B132" s="334"/>
      <c r="C132" s="315" t="s">
        <v>646</v>
      </c>
      <c r="D132" s="315"/>
      <c r="E132" s="315"/>
      <c r="F132" s="316" t="s">
        <v>635</v>
      </c>
      <c r="G132" s="315"/>
      <c r="H132" s="315" t="s">
        <v>647</v>
      </c>
      <c r="I132" s="315" t="s">
        <v>631</v>
      </c>
      <c r="J132" s="315">
        <v>20</v>
      </c>
      <c r="K132" s="337"/>
    </row>
    <row r="133" spans="2:11" s="1" customFormat="1" ht="15" customHeight="1">
      <c r="B133" s="334"/>
      <c r="C133" s="289" t="s">
        <v>634</v>
      </c>
      <c r="D133" s="289"/>
      <c r="E133" s="289"/>
      <c r="F133" s="312" t="s">
        <v>635</v>
      </c>
      <c r="G133" s="289"/>
      <c r="H133" s="289" t="s">
        <v>669</v>
      </c>
      <c r="I133" s="289" t="s">
        <v>631</v>
      </c>
      <c r="J133" s="289">
        <v>50</v>
      </c>
      <c r="K133" s="337"/>
    </row>
    <row r="134" spans="2:11" s="1" customFormat="1" ht="15" customHeight="1">
      <c r="B134" s="334"/>
      <c r="C134" s="289" t="s">
        <v>648</v>
      </c>
      <c r="D134" s="289"/>
      <c r="E134" s="289"/>
      <c r="F134" s="312" t="s">
        <v>635</v>
      </c>
      <c r="G134" s="289"/>
      <c r="H134" s="289" t="s">
        <v>669</v>
      </c>
      <c r="I134" s="289" t="s">
        <v>631</v>
      </c>
      <c r="J134" s="289">
        <v>50</v>
      </c>
      <c r="K134" s="337"/>
    </row>
    <row r="135" spans="2:11" s="1" customFormat="1" ht="15" customHeight="1">
      <c r="B135" s="334"/>
      <c r="C135" s="289" t="s">
        <v>654</v>
      </c>
      <c r="D135" s="289"/>
      <c r="E135" s="289"/>
      <c r="F135" s="312" t="s">
        <v>635</v>
      </c>
      <c r="G135" s="289"/>
      <c r="H135" s="289" t="s">
        <v>669</v>
      </c>
      <c r="I135" s="289" t="s">
        <v>631</v>
      </c>
      <c r="J135" s="289">
        <v>50</v>
      </c>
      <c r="K135" s="337"/>
    </row>
    <row r="136" spans="2:11" s="1" customFormat="1" ht="15" customHeight="1">
      <c r="B136" s="334"/>
      <c r="C136" s="289" t="s">
        <v>656</v>
      </c>
      <c r="D136" s="289"/>
      <c r="E136" s="289"/>
      <c r="F136" s="312" t="s">
        <v>635</v>
      </c>
      <c r="G136" s="289"/>
      <c r="H136" s="289" t="s">
        <v>669</v>
      </c>
      <c r="I136" s="289" t="s">
        <v>631</v>
      </c>
      <c r="J136" s="289">
        <v>50</v>
      </c>
      <c r="K136" s="337"/>
    </row>
    <row r="137" spans="2:11" s="1" customFormat="1" ht="15" customHeight="1">
      <c r="B137" s="334"/>
      <c r="C137" s="289" t="s">
        <v>657</v>
      </c>
      <c r="D137" s="289"/>
      <c r="E137" s="289"/>
      <c r="F137" s="312" t="s">
        <v>635</v>
      </c>
      <c r="G137" s="289"/>
      <c r="H137" s="289" t="s">
        <v>682</v>
      </c>
      <c r="I137" s="289" t="s">
        <v>631</v>
      </c>
      <c r="J137" s="289">
        <v>255</v>
      </c>
      <c r="K137" s="337"/>
    </row>
    <row r="138" spans="2:11" s="1" customFormat="1" ht="15" customHeight="1">
      <c r="B138" s="334"/>
      <c r="C138" s="289" t="s">
        <v>659</v>
      </c>
      <c r="D138" s="289"/>
      <c r="E138" s="289"/>
      <c r="F138" s="312" t="s">
        <v>629</v>
      </c>
      <c r="G138" s="289"/>
      <c r="H138" s="289" t="s">
        <v>683</v>
      </c>
      <c r="I138" s="289" t="s">
        <v>661</v>
      </c>
      <c r="J138" s="289"/>
      <c r="K138" s="337"/>
    </row>
    <row r="139" spans="2:11" s="1" customFormat="1" ht="15" customHeight="1">
      <c r="B139" s="334"/>
      <c r="C139" s="289" t="s">
        <v>662</v>
      </c>
      <c r="D139" s="289"/>
      <c r="E139" s="289"/>
      <c r="F139" s="312" t="s">
        <v>629</v>
      </c>
      <c r="G139" s="289"/>
      <c r="H139" s="289" t="s">
        <v>684</v>
      </c>
      <c r="I139" s="289" t="s">
        <v>664</v>
      </c>
      <c r="J139" s="289"/>
      <c r="K139" s="337"/>
    </row>
    <row r="140" spans="2:11" s="1" customFormat="1" ht="15" customHeight="1">
      <c r="B140" s="334"/>
      <c r="C140" s="289" t="s">
        <v>665</v>
      </c>
      <c r="D140" s="289"/>
      <c r="E140" s="289"/>
      <c r="F140" s="312" t="s">
        <v>629</v>
      </c>
      <c r="G140" s="289"/>
      <c r="H140" s="289" t="s">
        <v>665</v>
      </c>
      <c r="I140" s="289" t="s">
        <v>664</v>
      </c>
      <c r="J140" s="289"/>
      <c r="K140" s="337"/>
    </row>
    <row r="141" spans="2:11" s="1" customFormat="1" ht="15" customHeight="1">
      <c r="B141" s="334"/>
      <c r="C141" s="289" t="s">
        <v>38</v>
      </c>
      <c r="D141" s="289"/>
      <c r="E141" s="289"/>
      <c r="F141" s="312" t="s">
        <v>629</v>
      </c>
      <c r="G141" s="289"/>
      <c r="H141" s="289" t="s">
        <v>685</v>
      </c>
      <c r="I141" s="289" t="s">
        <v>664</v>
      </c>
      <c r="J141" s="289"/>
      <c r="K141" s="337"/>
    </row>
    <row r="142" spans="2:11" s="1" customFormat="1" ht="15" customHeight="1">
      <c r="B142" s="334"/>
      <c r="C142" s="289" t="s">
        <v>686</v>
      </c>
      <c r="D142" s="289"/>
      <c r="E142" s="289"/>
      <c r="F142" s="312" t="s">
        <v>629</v>
      </c>
      <c r="G142" s="289"/>
      <c r="H142" s="289" t="s">
        <v>687</v>
      </c>
      <c r="I142" s="289" t="s">
        <v>664</v>
      </c>
      <c r="J142" s="289"/>
      <c r="K142" s="337"/>
    </row>
    <row r="143" spans="2:11" s="1" customFormat="1" ht="15" customHeight="1">
      <c r="B143" s="338"/>
      <c r="C143" s="339"/>
      <c r="D143" s="339"/>
      <c r="E143" s="339"/>
      <c r="F143" s="339"/>
      <c r="G143" s="339"/>
      <c r="H143" s="339"/>
      <c r="I143" s="339"/>
      <c r="J143" s="339"/>
      <c r="K143" s="340"/>
    </row>
    <row r="144" spans="2:11" s="1" customFormat="1" ht="18.75" customHeight="1">
      <c r="B144" s="325"/>
      <c r="C144" s="325"/>
      <c r="D144" s="325"/>
      <c r="E144" s="325"/>
      <c r="F144" s="326"/>
      <c r="G144" s="325"/>
      <c r="H144" s="325"/>
      <c r="I144" s="325"/>
      <c r="J144" s="325"/>
      <c r="K144" s="325"/>
    </row>
    <row r="145" spans="2:11" s="1" customFormat="1" ht="18.75" customHeight="1">
      <c r="B145" s="297"/>
      <c r="C145" s="297"/>
      <c r="D145" s="297"/>
      <c r="E145" s="297"/>
      <c r="F145" s="297"/>
      <c r="G145" s="297"/>
      <c r="H145" s="297"/>
      <c r="I145" s="297"/>
      <c r="J145" s="297"/>
      <c r="K145" s="297"/>
    </row>
    <row r="146" spans="2:11" s="1" customFormat="1" ht="7.5" customHeight="1">
      <c r="B146" s="298"/>
      <c r="C146" s="299"/>
      <c r="D146" s="299"/>
      <c r="E146" s="299"/>
      <c r="F146" s="299"/>
      <c r="G146" s="299"/>
      <c r="H146" s="299"/>
      <c r="I146" s="299"/>
      <c r="J146" s="299"/>
      <c r="K146" s="300"/>
    </row>
    <row r="147" spans="2:11" s="1" customFormat="1" ht="45" customHeight="1">
      <c r="B147" s="301"/>
      <c r="C147" s="302" t="s">
        <v>688</v>
      </c>
      <c r="D147" s="302"/>
      <c r="E147" s="302"/>
      <c r="F147" s="302"/>
      <c r="G147" s="302"/>
      <c r="H147" s="302"/>
      <c r="I147" s="302"/>
      <c r="J147" s="302"/>
      <c r="K147" s="303"/>
    </row>
    <row r="148" spans="2:11" s="1" customFormat="1" ht="17.25" customHeight="1">
      <c r="B148" s="301"/>
      <c r="C148" s="304" t="s">
        <v>623</v>
      </c>
      <c r="D148" s="304"/>
      <c r="E148" s="304"/>
      <c r="F148" s="304" t="s">
        <v>624</v>
      </c>
      <c r="G148" s="305"/>
      <c r="H148" s="304" t="s">
        <v>54</v>
      </c>
      <c r="I148" s="304" t="s">
        <v>57</v>
      </c>
      <c r="J148" s="304" t="s">
        <v>625</v>
      </c>
      <c r="K148" s="303"/>
    </row>
    <row r="149" spans="2:11" s="1" customFormat="1" ht="17.25" customHeight="1">
      <c r="B149" s="301"/>
      <c r="C149" s="306" t="s">
        <v>626</v>
      </c>
      <c r="D149" s="306"/>
      <c r="E149" s="306"/>
      <c r="F149" s="307" t="s">
        <v>627</v>
      </c>
      <c r="G149" s="308"/>
      <c r="H149" s="306"/>
      <c r="I149" s="306"/>
      <c r="J149" s="306" t="s">
        <v>628</v>
      </c>
      <c r="K149" s="303"/>
    </row>
    <row r="150" spans="2:11" s="1" customFormat="1" ht="5.25" customHeight="1">
      <c r="B150" s="314"/>
      <c r="C150" s="309"/>
      <c r="D150" s="309"/>
      <c r="E150" s="309"/>
      <c r="F150" s="309"/>
      <c r="G150" s="310"/>
      <c r="H150" s="309"/>
      <c r="I150" s="309"/>
      <c r="J150" s="309"/>
      <c r="K150" s="337"/>
    </row>
    <row r="151" spans="2:11" s="1" customFormat="1" ht="15" customHeight="1">
      <c r="B151" s="314"/>
      <c r="C151" s="341" t="s">
        <v>632</v>
      </c>
      <c r="D151" s="289"/>
      <c r="E151" s="289"/>
      <c r="F151" s="342" t="s">
        <v>629</v>
      </c>
      <c r="G151" s="289"/>
      <c r="H151" s="341" t="s">
        <v>669</v>
      </c>
      <c r="I151" s="341" t="s">
        <v>631</v>
      </c>
      <c r="J151" s="341">
        <v>120</v>
      </c>
      <c r="K151" s="337"/>
    </row>
    <row r="152" spans="2:11" s="1" customFormat="1" ht="15" customHeight="1">
      <c r="B152" s="314"/>
      <c r="C152" s="341" t="s">
        <v>678</v>
      </c>
      <c r="D152" s="289"/>
      <c r="E152" s="289"/>
      <c r="F152" s="342" t="s">
        <v>629</v>
      </c>
      <c r="G152" s="289"/>
      <c r="H152" s="341" t="s">
        <v>689</v>
      </c>
      <c r="I152" s="341" t="s">
        <v>631</v>
      </c>
      <c r="J152" s="341" t="s">
        <v>680</v>
      </c>
      <c r="K152" s="337"/>
    </row>
    <row r="153" spans="2:11" s="1" customFormat="1" ht="15" customHeight="1">
      <c r="B153" s="314"/>
      <c r="C153" s="341" t="s">
        <v>577</v>
      </c>
      <c r="D153" s="289"/>
      <c r="E153" s="289"/>
      <c r="F153" s="342" t="s">
        <v>629</v>
      </c>
      <c r="G153" s="289"/>
      <c r="H153" s="341" t="s">
        <v>690</v>
      </c>
      <c r="I153" s="341" t="s">
        <v>631</v>
      </c>
      <c r="J153" s="341" t="s">
        <v>680</v>
      </c>
      <c r="K153" s="337"/>
    </row>
    <row r="154" spans="2:11" s="1" customFormat="1" ht="15" customHeight="1">
      <c r="B154" s="314"/>
      <c r="C154" s="341" t="s">
        <v>634</v>
      </c>
      <c r="D154" s="289"/>
      <c r="E154" s="289"/>
      <c r="F154" s="342" t="s">
        <v>635</v>
      </c>
      <c r="G154" s="289"/>
      <c r="H154" s="341" t="s">
        <v>669</v>
      </c>
      <c r="I154" s="341" t="s">
        <v>631</v>
      </c>
      <c r="J154" s="341">
        <v>50</v>
      </c>
      <c r="K154" s="337"/>
    </row>
    <row r="155" spans="2:11" s="1" customFormat="1" ht="15" customHeight="1">
      <c r="B155" s="314"/>
      <c r="C155" s="341" t="s">
        <v>637</v>
      </c>
      <c r="D155" s="289"/>
      <c r="E155" s="289"/>
      <c r="F155" s="342" t="s">
        <v>629</v>
      </c>
      <c r="G155" s="289"/>
      <c r="H155" s="341" t="s">
        <v>669</v>
      </c>
      <c r="I155" s="341" t="s">
        <v>639</v>
      </c>
      <c r="J155" s="341"/>
      <c r="K155" s="337"/>
    </row>
    <row r="156" spans="2:11" s="1" customFormat="1" ht="15" customHeight="1">
      <c r="B156" s="314"/>
      <c r="C156" s="341" t="s">
        <v>648</v>
      </c>
      <c r="D156" s="289"/>
      <c r="E156" s="289"/>
      <c r="F156" s="342" t="s">
        <v>635</v>
      </c>
      <c r="G156" s="289"/>
      <c r="H156" s="341" t="s">
        <v>669</v>
      </c>
      <c r="I156" s="341" t="s">
        <v>631</v>
      </c>
      <c r="J156" s="341">
        <v>50</v>
      </c>
      <c r="K156" s="337"/>
    </row>
    <row r="157" spans="2:11" s="1" customFormat="1" ht="15" customHeight="1">
      <c r="B157" s="314"/>
      <c r="C157" s="341" t="s">
        <v>656</v>
      </c>
      <c r="D157" s="289"/>
      <c r="E157" s="289"/>
      <c r="F157" s="342" t="s">
        <v>635</v>
      </c>
      <c r="G157" s="289"/>
      <c r="H157" s="341" t="s">
        <v>669</v>
      </c>
      <c r="I157" s="341" t="s">
        <v>631</v>
      </c>
      <c r="J157" s="341">
        <v>50</v>
      </c>
      <c r="K157" s="337"/>
    </row>
    <row r="158" spans="2:11" s="1" customFormat="1" ht="15" customHeight="1">
      <c r="B158" s="314"/>
      <c r="C158" s="341" t="s">
        <v>654</v>
      </c>
      <c r="D158" s="289"/>
      <c r="E158" s="289"/>
      <c r="F158" s="342" t="s">
        <v>635</v>
      </c>
      <c r="G158" s="289"/>
      <c r="H158" s="341" t="s">
        <v>669</v>
      </c>
      <c r="I158" s="341" t="s">
        <v>631</v>
      </c>
      <c r="J158" s="341">
        <v>50</v>
      </c>
      <c r="K158" s="337"/>
    </row>
    <row r="159" spans="2:11" s="1" customFormat="1" ht="15" customHeight="1">
      <c r="B159" s="314"/>
      <c r="C159" s="341" t="s">
        <v>82</v>
      </c>
      <c r="D159" s="289"/>
      <c r="E159" s="289"/>
      <c r="F159" s="342" t="s">
        <v>629</v>
      </c>
      <c r="G159" s="289"/>
      <c r="H159" s="341" t="s">
        <v>691</v>
      </c>
      <c r="I159" s="341" t="s">
        <v>631</v>
      </c>
      <c r="J159" s="341" t="s">
        <v>692</v>
      </c>
      <c r="K159" s="337"/>
    </row>
    <row r="160" spans="2:11" s="1" customFormat="1" ht="15" customHeight="1">
      <c r="B160" s="314"/>
      <c r="C160" s="341" t="s">
        <v>693</v>
      </c>
      <c r="D160" s="289"/>
      <c r="E160" s="289"/>
      <c r="F160" s="342" t="s">
        <v>629</v>
      </c>
      <c r="G160" s="289"/>
      <c r="H160" s="341" t="s">
        <v>694</v>
      </c>
      <c r="I160" s="341" t="s">
        <v>664</v>
      </c>
      <c r="J160" s="341"/>
      <c r="K160" s="337"/>
    </row>
    <row r="161" spans="2:11" s="1" customFormat="1" ht="15" customHeight="1">
      <c r="B161" s="343"/>
      <c r="C161" s="323"/>
      <c r="D161" s="323"/>
      <c r="E161" s="323"/>
      <c r="F161" s="323"/>
      <c r="G161" s="323"/>
      <c r="H161" s="323"/>
      <c r="I161" s="323"/>
      <c r="J161" s="323"/>
      <c r="K161" s="344"/>
    </row>
    <row r="162" spans="2:11" s="1" customFormat="1" ht="18.75" customHeight="1">
      <c r="B162" s="325"/>
      <c r="C162" s="335"/>
      <c r="D162" s="335"/>
      <c r="E162" s="335"/>
      <c r="F162" s="345"/>
      <c r="G162" s="335"/>
      <c r="H162" s="335"/>
      <c r="I162" s="335"/>
      <c r="J162" s="335"/>
      <c r="K162" s="325"/>
    </row>
    <row r="163" spans="2:11" s="1" customFormat="1" ht="18.75" customHeight="1">
      <c r="B163" s="297"/>
      <c r="C163" s="297"/>
      <c r="D163" s="297"/>
      <c r="E163" s="297"/>
      <c r="F163" s="297"/>
      <c r="G163" s="297"/>
      <c r="H163" s="297"/>
      <c r="I163" s="297"/>
      <c r="J163" s="297"/>
      <c r="K163" s="297"/>
    </row>
    <row r="164" spans="2:11" s="1" customFormat="1" ht="7.5" customHeight="1">
      <c r="B164" s="276"/>
      <c r="C164" s="277"/>
      <c r="D164" s="277"/>
      <c r="E164" s="277"/>
      <c r="F164" s="277"/>
      <c r="G164" s="277"/>
      <c r="H164" s="277"/>
      <c r="I164" s="277"/>
      <c r="J164" s="277"/>
      <c r="K164" s="278"/>
    </row>
    <row r="165" spans="2:11" s="1" customFormat="1" ht="45" customHeight="1">
      <c r="B165" s="279"/>
      <c r="C165" s="280" t="s">
        <v>695</v>
      </c>
      <c r="D165" s="280"/>
      <c r="E165" s="280"/>
      <c r="F165" s="280"/>
      <c r="G165" s="280"/>
      <c r="H165" s="280"/>
      <c r="I165" s="280"/>
      <c r="J165" s="280"/>
      <c r="K165" s="281"/>
    </row>
    <row r="166" spans="2:11" s="1" customFormat="1" ht="17.25" customHeight="1">
      <c r="B166" s="279"/>
      <c r="C166" s="304" t="s">
        <v>623</v>
      </c>
      <c r="D166" s="304"/>
      <c r="E166" s="304"/>
      <c r="F166" s="304" t="s">
        <v>624</v>
      </c>
      <c r="G166" s="346"/>
      <c r="H166" s="347" t="s">
        <v>54</v>
      </c>
      <c r="I166" s="347" t="s">
        <v>57</v>
      </c>
      <c r="J166" s="304" t="s">
        <v>625</v>
      </c>
      <c r="K166" s="281"/>
    </row>
    <row r="167" spans="2:11" s="1" customFormat="1" ht="17.25" customHeight="1">
      <c r="B167" s="282"/>
      <c r="C167" s="306" t="s">
        <v>626</v>
      </c>
      <c r="D167" s="306"/>
      <c r="E167" s="306"/>
      <c r="F167" s="307" t="s">
        <v>627</v>
      </c>
      <c r="G167" s="348"/>
      <c r="H167" s="349"/>
      <c r="I167" s="349"/>
      <c r="J167" s="306" t="s">
        <v>628</v>
      </c>
      <c r="K167" s="284"/>
    </row>
    <row r="168" spans="2:11" s="1" customFormat="1" ht="5.25" customHeight="1">
      <c r="B168" s="314"/>
      <c r="C168" s="309"/>
      <c r="D168" s="309"/>
      <c r="E168" s="309"/>
      <c r="F168" s="309"/>
      <c r="G168" s="310"/>
      <c r="H168" s="309"/>
      <c r="I168" s="309"/>
      <c r="J168" s="309"/>
      <c r="K168" s="337"/>
    </row>
    <row r="169" spans="2:11" s="1" customFormat="1" ht="15" customHeight="1">
      <c r="B169" s="314"/>
      <c r="C169" s="289" t="s">
        <v>632</v>
      </c>
      <c r="D169" s="289"/>
      <c r="E169" s="289"/>
      <c r="F169" s="312" t="s">
        <v>629</v>
      </c>
      <c r="G169" s="289"/>
      <c r="H169" s="289" t="s">
        <v>669</v>
      </c>
      <c r="I169" s="289" t="s">
        <v>631</v>
      </c>
      <c r="J169" s="289">
        <v>120</v>
      </c>
      <c r="K169" s="337"/>
    </row>
    <row r="170" spans="2:11" s="1" customFormat="1" ht="15" customHeight="1">
      <c r="B170" s="314"/>
      <c r="C170" s="289" t="s">
        <v>678</v>
      </c>
      <c r="D170" s="289"/>
      <c r="E170" s="289"/>
      <c r="F170" s="312" t="s">
        <v>629</v>
      </c>
      <c r="G170" s="289"/>
      <c r="H170" s="289" t="s">
        <v>679</v>
      </c>
      <c r="I170" s="289" t="s">
        <v>631</v>
      </c>
      <c r="J170" s="289" t="s">
        <v>680</v>
      </c>
      <c r="K170" s="337"/>
    </row>
    <row r="171" spans="2:11" s="1" customFormat="1" ht="15" customHeight="1">
      <c r="B171" s="314"/>
      <c r="C171" s="289" t="s">
        <v>577</v>
      </c>
      <c r="D171" s="289"/>
      <c r="E171" s="289"/>
      <c r="F171" s="312" t="s">
        <v>629</v>
      </c>
      <c r="G171" s="289"/>
      <c r="H171" s="289" t="s">
        <v>696</v>
      </c>
      <c r="I171" s="289" t="s">
        <v>631</v>
      </c>
      <c r="J171" s="289" t="s">
        <v>680</v>
      </c>
      <c r="K171" s="337"/>
    </row>
    <row r="172" spans="2:11" s="1" customFormat="1" ht="15" customHeight="1">
      <c r="B172" s="314"/>
      <c r="C172" s="289" t="s">
        <v>634</v>
      </c>
      <c r="D172" s="289"/>
      <c r="E172" s="289"/>
      <c r="F172" s="312" t="s">
        <v>635</v>
      </c>
      <c r="G172" s="289"/>
      <c r="H172" s="289" t="s">
        <v>696</v>
      </c>
      <c r="I172" s="289" t="s">
        <v>631</v>
      </c>
      <c r="J172" s="289">
        <v>50</v>
      </c>
      <c r="K172" s="337"/>
    </row>
    <row r="173" spans="2:11" s="1" customFormat="1" ht="15" customHeight="1">
      <c r="B173" s="314"/>
      <c r="C173" s="289" t="s">
        <v>637</v>
      </c>
      <c r="D173" s="289"/>
      <c r="E173" s="289"/>
      <c r="F173" s="312" t="s">
        <v>629</v>
      </c>
      <c r="G173" s="289"/>
      <c r="H173" s="289" t="s">
        <v>696</v>
      </c>
      <c r="I173" s="289" t="s">
        <v>639</v>
      </c>
      <c r="J173" s="289"/>
      <c r="K173" s="337"/>
    </row>
    <row r="174" spans="2:11" s="1" customFormat="1" ht="15" customHeight="1">
      <c r="B174" s="314"/>
      <c r="C174" s="289" t="s">
        <v>648</v>
      </c>
      <c r="D174" s="289"/>
      <c r="E174" s="289"/>
      <c r="F174" s="312" t="s">
        <v>635</v>
      </c>
      <c r="G174" s="289"/>
      <c r="H174" s="289" t="s">
        <v>696</v>
      </c>
      <c r="I174" s="289" t="s">
        <v>631</v>
      </c>
      <c r="J174" s="289">
        <v>50</v>
      </c>
      <c r="K174" s="337"/>
    </row>
    <row r="175" spans="2:11" s="1" customFormat="1" ht="15" customHeight="1">
      <c r="B175" s="314"/>
      <c r="C175" s="289" t="s">
        <v>656</v>
      </c>
      <c r="D175" s="289"/>
      <c r="E175" s="289"/>
      <c r="F175" s="312" t="s">
        <v>635</v>
      </c>
      <c r="G175" s="289"/>
      <c r="H175" s="289" t="s">
        <v>696</v>
      </c>
      <c r="I175" s="289" t="s">
        <v>631</v>
      </c>
      <c r="J175" s="289">
        <v>50</v>
      </c>
      <c r="K175" s="337"/>
    </row>
    <row r="176" spans="2:11" s="1" customFormat="1" ht="15" customHeight="1">
      <c r="B176" s="314"/>
      <c r="C176" s="289" t="s">
        <v>654</v>
      </c>
      <c r="D176" s="289"/>
      <c r="E176" s="289"/>
      <c r="F176" s="312" t="s">
        <v>635</v>
      </c>
      <c r="G176" s="289"/>
      <c r="H176" s="289" t="s">
        <v>696</v>
      </c>
      <c r="I176" s="289" t="s">
        <v>631</v>
      </c>
      <c r="J176" s="289">
        <v>50</v>
      </c>
      <c r="K176" s="337"/>
    </row>
    <row r="177" spans="2:11" s="1" customFormat="1" ht="15" customHeight="1">
      <c r="B177" s="314"/>
      <c r="C177" s="289" t="s">
        <v>100</v>
      </c>
      <c r="D177" s="289"/>
      <c r="E177" s="289"/>
      <c r="F177" s="312" t="s">
        <v>629</v>
      </c>
      <c r="G177" s="289"/>
      <c r="H177" s="289" t="s">
        <v>697</v>
      </c>
      <c r="I177" s="289" t="s">
        <v>698</v>
      </c>
      <c r="J177" s="289"/>
      <c r="K177" s="337"/>
    </row>
    <row r="178" spans="2:11" s="1" customFormat="1" ht="15" customHeight="1">
      <c r="B178" s="314"/>
      <c r="C178" s="289" t="s">
        <v>57</v>
      </c>
      <c r="D178" s="289"/>
      <c r="E178" s="289"/>
      <c r="F178" s="312" t="s">
        <v>629</v>
      </c>
      <c r="G178" s="289"/>
      <c r="H178" s="289" t="s">
        <v>699</v>
      </c>
      <c r="I178" s="289" t="s">
        <v>700</v>
      </c>
      <c r="J178" s="289">
        <v>1</v>
      </c>
      <c r="K178" s="337"/>
    </row>
    <row r="179" spans="2:11" s="1" customFormat="1" ht="15" customHeight="1">
      <c r="B179" s="314"/>
      <c r="C179" s="289" t="s">
        <v>53</v>
      </c>
      <c r="D179" s="289"/>
      <c r="E179" s="289"/>
      <c r="F179" s="312" t="s">
        <v>629</v>
      </c>
      <c r="G179" s="289"/>
      <c r="H179" s="289" t="s">
        <v>701</v>
      </c>
      <c r="I179" s="289" t="s">
        <v>631</v>
      </c>
      <c r="J179" s="289">
        <v>20</v>
      </c>
      <c r="K179" s="337"/>
    </row>
    <row r="180" spans="2:11" s="1" customFormat="1" ht="15" customHeight="1">
      <c r="B180" s="314"/>
      <c r="C180" s="289" t="s">
        <v>54</v>
      </c>
      <c r="D180" s="289"/>
      <c r="E180" s="289"/>
      <c r="F180" s="312" t="s">
        <v>629</v>
      </c>
      <c r="G180" s="289"/>
      <c r="H180" s="289" t="s">
        <v>702</v>
      </c>
      <c r="I180" s="289" t="s">
        <v>631</v>
      </c>
      <c r="J180" s="289">
        <v>255</v>
      </c>
      <c r="K180" s="337"/>
    </row>
    <row r="181" spans="2:11" s="1" customFormat="1" ht="15" customHeight="1">
      <c r="B181" s="314"/>
      <c r="C181" s="289" t="s">
        <v>101</v>
      </c>
      <c r="D181" s="289"/>
      <c r="E181" s="289"/>
      <c r="F181" s="312" t="s">
        <v>629</v>
      </c>
      <c r="G181" s="289"/>
      <c r="H181" s="289" t="s">
        <v>593</v>
      </c>
      <c r="I181" s="289" t="s">
        <v>631</v>
      </c>
      <c r="J181" s="289">
        <v>10</v>
      </c>
      <c r="K181" s="337"/>
    </row>
    <row r="182" spans="2:11" s="1" customFormat="1" ht="15" customHeight="1">
      <c r="B182" s="314"/>
      <c r="C182" s="289" t="s">
        <v>102</v>
      </c>
      <c r="D182" s="289"/>
      <c r="E182" s="289"/>
      <c r="F182" s="312" t="s">
        <v>629</v>
      </c>
      <c r="G182" s="289"/>
      <c r="H182" s="289" t="s">
        <v>703</v>
      </c>
      <c r="I182" s="289" t="s">
        <v>664</v>
      </c>
      <c r="J182" s="289"/>
      <c r="K182" s="337"/>
    </row>
    <row r="183" spans="2:11" s="1" customFormat="1" ht="15" customHeight="1">
      <c r="B183" s="314"/>
      <c r="C183" s="289" t="s">
        <v>704</v>
      </c>
      <c r="D183" s="289"/>
      <c r="E183" s="289"/>
      <c r="F183" s="312" t="s">
        <v>629</v>
      </c>
      <c r="G183" s="289"/>
      <c r="H183" s="289" t="s">
        <v>705</v>
      </c>
      <c r="I183" s="289" t="s">
        <v>664</v>
      </c>
      <c r="J183" s="289"/>
      <c r="K183" s="337"/>
    </row>
    <row r="184" spans="2:11" s="1" customFormat="1" ht="15" customHeight="1">
      <c r="B184" s="314"/>
      <c r="C184" s="289" t="s">
        <v>693</v>
      </c>
      <c r="D184" s="289"/>
      <c r="E184" s="289"/>
      <c r="F184" s="312" t="s">
        <v>629</v>
      </c>
      <c r="G184" s="289"/>
      <c r="H184" s="289" t="s">
        <v>706</v>
      </c>
      <c r="I184" s="289" t="s">
        <v>664</v>
      </c>
      <c r="J184" s="289"/>
      <c r="K184" s="337"/>
    </row>
    <row r="185" spans="2:11" s="1" customFormat="1" ht="15" customHeight="1">
      <c r="B185" s="314"/>
      <c r="C185" s="289" t="s">
        <v>104</v>
      </c>
      <c r="D185" s="289"/>
      <c r="E185" s="289"/>
      <c r="F185" s="312" t="s">
        <v>635</v>
      </c>
      <c r="G185" s="289"/>
      <c r="H185" s="289" t="s">
        <v>707</v>
      </c>
      <c r="I185" s="289" t="s">
        <v>631</v>
      </c>
      <c r="J185" s="289">
        <v>50</v>
      </c>
      <c r="K185" s="337"/>
    </row>
    <row r="186" spans="2:11" s="1" customFormat="1" ht="15" customHeight="1">
      <c r="B186" s="314"/>
      <c r="C186" s="289" t="s">
        <v>708</v>
      </c>
      <c r="D186" s="289"/>
      <c r="E186" s="289"/>
      <c r="F186" s="312" t="s">
        <v>635</v>
      </c>
      <c r="G186" s="289"/>
      <c r="H186" s="289" t="s">
        <v>709</v>
      </c>
      <c r="I186" s="289" t="s">
        <v>710</v>
      </c>
      <c r="J186" s="289"/>
      <c r="K186" s="337"/>
    </row>
    <row r="187" spans="2:11" s="1" customFormat="1" ht="15" customHeight="1">
      <c r="B187" s="314"/>
      <c r="C187" s="289" t="s">
        <v>711</v>
      </c>
      <c r="D187" s="289"/>
      <c r="E187" s="289"/>
      <c r="F187" s="312" t="s">
        <v>635</v>
      </c>
      <c r="G187" s="289"/>
      <c r="H187" s="289" t="s">
        <v>712</v>
      </c>
      <c r="I187" s="289" t="s">
        <v>710</v>
      </c>
      <c r="J187" s="289"/>
      <c r="K187" s="337"/>
    </row>
    <row r="188" spans="2:11" s="1" customFormat="1" ht="15" customHeight="1">
      <c r="B188" s="314"/>
      <c r="C188" s="289" t="s">
        <v>713</v>
      </c>
      <c r="D188" s="289"/>
      <c r="E188" s="289"/>
      <c r="F188" s="312" t="s">
        <v>635</v>
      </c>
      <c r="G188" s="289"/>
      <c r="H188" s="289" t="s">
        <v>714</v>
      </c>
      <c r="I188" s="289" t="s">
        <v>710</v>
      </c>
      <c r="J188" s="289"/>
      <c r="K188" s="337"/>
    </row>
    <row r="189" spans="2:11" s="1" customFormat="1" ht="15" customHeight="1">
      <c r="B189" s="314"/>
      <c r="C189" s="350" t="s">
        <v>715</v>
      </c>
      <c r="D189" s="289"/>
      <c r="E189" s="289"/>
      <c r="F189" s="312" t="s">
        <v>635</v>
      </c>
      <c r="G189" s="289"/>
      <c r="H189" s="289" t="s">
        <v>716</v>
      </c>
      <c r="I189" s="289" t="s">
        <v>717</v>
      </c>
      <c r="J189" s="351" t="s">
        <v>718</v>
      </c>
      <c r="K189" s="337"/>
    </row>
    <row r="190" spans="2:11" s="18" customFormat="1" ht="15" customHeight="1">
      <c r="B190" s="352"/>
      <c r="C190" s="353" t="s">
        <v>719</v>
      </c>
      <c r="D190" s="354"/>
      <c r="E190" s="354"/>
      <c r="F190" s="355" t="s">
        <v>635</v>
      </c>
      <c r="G190" s="354"/>
      <c r="H190" s="354" t="s">
        <v>720</v>
      </c>
      <c r="I190" s="354" t="s">
        <v>717</v>
      </c>
      <c r="J190" s="356" t="s">
        <v>718</v>
      </c>
      <c r="K190" s="357"/>
    </row>
    <row r="191" spans="2:11" s="1" customFormat="1" ht="15" customHeight="1">
      <c r="B191" s="314"/>
      <c r="C191" s="350" t="s">
        <v>42</v>
      </c>
      <c r="D191" s="289"/>
      <c r="E191" s="289"/>
      <c r="F191" s="312" t="s">
        <v>629</v>
      </c>
      <c r="G191" s="289"/>
      <c r="H191" s="286" t="s">
        <v>721</v>
      </c>
      <c r="I191" s="289" t="s">
        <v>722</v>
      </c>
      <c r="J191" s="289"/>
      <c r="K191" s="337"/>
    </row>
    <row r="192" spans="2:11" s="1" customFormat="1" ht="15" customHeight="1">
      <c r="B192" s="314"/>
      <c r="C192" s="350" t="s">
        <v>723</v>
      </c>
      <c r="D192" s="289"/>
      <c r="E192" s="289"/>
      <c r="F192" s="312" t="s">
        <v>629</v>
      </c>
      <c r="G192" s="289"/>
      <c r="H192" s="289" t="s">
        <v>724</v>
      </c>
      <c r="I192" s="289" t="s">
        <v>664</v>
      </c>
      <c r="J192" s="289"/>
      <c r="K192" s="337"/>
    </row>
    <row r="193" spans="2:11" s="1" customFormat="1" ht="15" customHeight="1">
      <c r="B193" s="314"/>
      <c r="C193" s="350" t="s">
        <v>725</v>
      </c>
      <c r="D193" s="289"/>
      <c r="E193" s="289"/>
      <c r="F193" s="312" t="s">
        <v>629</v>
      </c>
      <c r="G193" s="289"/>
      <c r="H193" s="289" t="s">
        <v>726</v>
      </c>
      <c r="I193" s="289" t="s">
        <v>664</v>
      </c>
      <c r="J193" s="289"/>
      <c r="K193" s="337"/>
    </row>
    <row r="194" spans="2:11" s="1" customFormat="1" ht="15" customHeight="1">
      <c r="B194" s="314"/>
      <c r="C194" s="350" t="s">
        <v>727</v>
      </c>
      <c r="D194" s="289"/>
      <c r="E194" s="289"/>
      <c r="F194" s="312" t="s">
        <v>635</v>
      </c>
      <c r="G194" s="289"/>
      <c r="H194" s="289" t="s">
        <v>728</v>
      </c>
      <c r="I194" s="289" t="s">
        <v>664</v>
      </c>
      <c r="J194" s="289"/>
      <c r="K194" s="337"/>
    </row>
    <row r="195" spans="2:11" s="1" customFormat="1" ht="15" customHeight="1">
      <c r="B195" s="343"/>
      <c r="C195" s="358"/>
      <c r="D195" s="323"/>
      <c r="E195" s="323"/>
      <c r="F195" s="323"/>
      <c r="G195" s="323"/>
      <c r="H195" s="323"/>
      <c r="I195" s="323"/>
      <c r="J195" s="323"/>
      <c r="K195" s="344"/>
    </row>
    <row r="196" spans="2:11" s="1" customFormat="1" ht="18.75" customHeight="1">
      <c r="B196" s="325"/>
      <c r="C196" s="335"/>
      <c r="D196" s="335"/>
      <c r="E196" s="335"/>
      <c r="F196" s="345"/>
      <c r="G196" s="335"/>
      <c r="H196" s="335"/>
      <c r="I196" s="335"/>
      <c r="J196" s="335"/>
      <c r="K196" s="325"/>
    </row>
    <row r="197" spans="2:11" s="1" customFormat="1" ht="18.75" customHeight="1">
      <c r="B197" s="325"/>
      <c r="C197" s="335"/>
      <c r="D197" s="335"/>
      <c r="E197" s="335"/>
      <c r="F197" s="345"/>
      <c r="G197" s="335"/>
      <c r="H197" s="335"/>
      <c r="I197" s="335"/>
      <c r="J197" s="335"/>
      <c r="K197" s="325"/>
    </row>
    <row r="198" spans="2:11" s="1" customFormat="1" ht="18.75" customHeight="1">
      <c r="B198" s="297"/>
      <c r="C198" s="297"/>
      <c r="D198" s="297"/>
      <c r="E198" s="297"/>
      <c r="F198" s="297"/>
      <c r="G198" s="297"/>
      <c r="H198" s="297"/>
      <c r="I198" s="297"/>
      <c r="J198" s="297"/>
      <c r="K198" s="297"/>
    </row>
    <row r="199" spans="2:11" s="1" customFormat="1" ht="13.5">
      <c r="B199" s="276"/>
      <c r="C199" s="277"/>
      <c r="D199" s="277"/>
      <c r="E199" s="277"/>
      <c r="F199" s="277"/>
      <c r="G199" s="277"/>
      <c r="H199" s="277"/>
      <c r="I199" s="277"/>
      <c r="J199" s="277"/>
      <c r="K199" s="278"/>
    </row>
    <row r="200" spans="2:11" s="1" customFormat="1" ht="21">
      <c r="B200" s="279"/>
      <c r="C200" s="280" t="s">
        <v>729</v>
      </c>
      <c r="D200" s="280"/>
      <c r="E200" s="280"/>
      <c r="F200" s="280"/>
      <c r="G200" s="280"/>
      <c r="H200" s="280"/>
      <c r="I200" s="280"/>
      <c r="J200" s="280"/>
      <c r="K200" s="281"/>
    </row>
    <row r="201" spans="2:11" s="1" customFormat="1" ht="25.5" customHeight="1">
      <c r="B201" s="279"/>
      <c r="C201" s="359" t="s">
        <v>730</v>
      </c>
      <c r="D201" s="359"/>
      <c r="E201" s="359"/>
      <c r="F201" s="359" t="s">
        <v>731</v>
      </c>
      <c r="G201" s="360"/>
      <c r="H201" s="359" t="s">
        <v>732</v>
      </c>
      <c r="I201" s="359"/>
      <c r="J201" s="359"/>
      <c r="K201" s="281"/>
    </row>
    <row r="202" spans="2:11" s="1" customFormat="1" ht="5.25" customHeight="1">
      <c r="B202" s="314"/>
      <c r="C202" s="309"/>
      <c r="D202" s="309"/>
      <c r="E202" s="309"/>
      <c r="F202" s="309"/>
      <c r="G202" s="335"/>
      <c r="H202" s="309"/>
      <c r="I202" s="309"/>
      <c r="J202" s="309"/>
      <c r="K202" s="337"/>
    </row>
    <row r="203" spans="2:11" s="1" customFormat="1" ht="15" customHeight="1">
      <c r="B203" s="314"/>
      <c r="C203" s="289" t="s">
        <v>722</v>
      </c>
      <c r="D203" s="289"/>
      <c r="E203" s="289"/>
      <c r="F203" s="312" t="s">
        <v>43</v>
      </c>
      <c r="G203" s="289"/>
      <c r="H203" s="289" t="s">
        <v>733</v>
      </c>
      <c r="I203" s="289"/>
      <c r="J203" s="289"/>
      <c r="K203" s="337"/>
    </row>
    <row r="204" spans="2:11" s="1" customFormat="1" ht="15" customHeight="1">
      <c r="B204" s="314"/>
      <c r="C204" s="289"/>
      <c r="D204" s="289"/>
      <c r="E204" s="289"/>
      <c r="F204" s="312" t="s">
        <v>44</v>
      </c>
      <c r="G204" s="289"/>
      <c r="H204" s="289" t="s">
        <v>734</v>
      </c>
      <c r="I204" s="289"/>
      <c r="J204" s="289"/>
      <c r="K204" s="337"/>
    </row>
    <row r="205" spans="2:11" s="1" customFormat="1" ht="15" customHeight="1">
      <c r="B205" s="314"/>
      <c r="C205" s="289"/>
      <c r="D205" s="289"/>
      <c r="E205" s="289"/>
      <c r="F205" s="312" t="s">
        <v>47</v>
      </c>
      <c r="G205" s="289"/>
      <c r="H205" s="289" t="s">
        <v>735</v>
      </c>
      <c r="I205" s="289"/>
      <c r="J205" s="289"/>
      <c r="K205" s="337"/>
    </row>
    <row r="206" spans="2:11" s="1" customFormat="1" ht="15" customHeight="1">
      <c r="B206" s="314"/>
      <c r="C206" s="289"/>
      <c r="D206" s="289"/>
      <c r="E206" s="289"/>
      <c r="F206" s="312" t="s">
        <v>45</v>
      </c>
      <c r="G206" s="289"/>
      <c r="H206" s="289" t="s">
        <v>736</v>
      </c>
      <c r="I206" s="289"/>
      <c r="J206" s="289"/>
      <c r="K206" s="337"/>
    </row>
    <row r="207" spans="2:11" s="1" customFormat="1" ht="15" customHeight="1">
      <c r="B207" s="314"/>
      <c r="C207" s="289"/>
      <c r="D207" s="289"/>
      <c r="E207" s="289"/>
      <c r="F207" s="312" t="s">
        <v>46</v>
      </c>
      <c r="G207" s="289"/>
      <c r="H207" s="289" t="s">
        <v>737</v>
      </c>
      <c r="I207" s="289"/>
      <c r="J207" s="289"/>
      <c r="K207" s="337"/>
    </row>
    <row r="208" spans="2:11" s="1" customFormat="1" ht="15" customHeight="1">
      <c r="B208" s="314"/>
      <c r="C208" s="289"/>
      <c r="D208" s="289"/>
      <c r="E208" s="289"/>
      <c r="F208" s="312"/>
      <c r="G208" s="289"/>
      <c r="H208" s="289"/>
      <c r="I208" s="289"/>
      <c r="J208" s="289"/>
      <c r="K208" s="337"/>
    </row>
    <row r="209" spans="2:11" s="1" customFormat="1" ht="15" customHeight="1">
      <c r="B209" s="314"/>
      <c r="C209" s="289" t="s">
        <v>676</v>
      </c>
      <c r="D209" s="289"/>
      <c r="E209" s="289"/>
      <c r="F209" s="312" t="s">
        <v>76</v>
      </c>
      <c r="G209" s="289"/>
      <c r="H209" s="289" t="s">
        <v>738</v>
      </c>
      <c r="I209" s="289"/>
      <c r="J209" s="289"/>
      <c r="K209" s="337"/>
    </row>
    <row r="210" spans="2:11" s="1" customFormat="1" ht="15" customHeight="1">
      <c r="B210" s="314"/>
      <c r="C210" s="289"/>
      <c r="D210" s="289"/>
      <c r="E210" s="289"/>
      <c r="F210" s="312" t="s">
        <v>571</v>
      </c>
      <c r="G210" s="289"/>
      <c r="H210" s="289" t="s">
        <v>572</v>
      </c>
      <c r="I210" s="289"/>
      <c r="J210" s="289"/>
      <c r="K210" s="337"/>
    </row>
    <row r="211" spans="2:11" s="1" customFormat="1" ht="15" customHeight="1">
      <c r="B211" s="314"/>
      <c r="C211" s="289"/>
      <c r="D211" s="289"/>
      <c r="E211" s="289"/>
      <c r="F211" s="312" t="s">
        <v>569</v>
      </c>
      <c r="G211" s="289"/>
      <c r="H211" s="289" t="s">
        <v>739</v>
      </c>
      <c r="I211" s="289"/>
      <c r="J211" s="289"/>
      <c r="K211" s="337"/>
    </row>
    <row r="212" spans="2:11" s="1" customFormat="1" ht="15" customHeight="1">
      <c r="B212" s="361"/>
      <c r="C212" s="289"/>
      <c r="D212" s="289"/>
      <c r="E212" s="289"/>
      <c r="F212" s="312" t="s">
        <v>573</v>
      </c>
      <c r="G212" s="350"/>
      <c r="H212" s="341" t="s">
        <v>574</v>
      </c>
      <c r="I212" s="341"/>
      <c r="J212" s="341"/>
      <c r="K212" s="362"/>
    </row>
    <row r="213" spans="2:11" s="1" customFormat="1" ht="15" customHeight="1">
      <c r="B213" s="361"/>
      <c r="C213" s="289"/>
      <c r="D213" s="289"/>
      <c r="E213" s="289"/>
      <c r="F213" s="312" t="s">
        <v>575</v>
      </c>
      <c r="G213" s="350"/>
      <c r="H213" s="341" t="s">
        <v>740</v>
      </c>
      <c r="I213" s="341"/>
      <c r="J213" s="341"/>
      <c r="K213" s="362"/>
    </row>
    <row r="214" spans="2:11" s="1" customFormat="1" ht="15" customHeight="1">
      <c r="B214" s="361"/>
      <c r="C214" s="289"/>
      <c r="D214" s="289"/>
      <c r="E214" s="289"/>
      <c r="F214" s="312"/>
      <c r="G214" s="350"/>
      <c r="H214" s="341"/>
      <c r="I214" s="341"/>
      <c r="J214" s="341"/>
      <c r="K214" s="362"/>
    </row>
    <row r="215" spans="2:11" s="1" customFormat="1" ht="15" customHeight="1">
      <c r="B215" s="361"/>
      <c r="C215" s="289" t="s">
        <v>700</v>
      </c>
      <c r="D215" s="289"/>
      <c r="E215" s="289"/>
      <c r="F215" s="312">
        <v>1</v>
      </c>
      <c r="G215" s="350"/>
      <c r="H215" s="341" t="s">
        <v>741</v>
      </c>
      <c r="I215" s="341"/>
      <c r="J215" s="341"/>
      <c r="K215" s="362"/>
    </row>
    <row r="216" spans="2:11" s="1" customFormat="1" ht="15" customHeight="1">
      <c r="B216" s="361"/>
      <c r="C216" s="289"/>
      <c r="D216" s="289"/>
      <c r="E216" s="289"/>
      <c r="F216" s="312">
        <v>2</v>
      </c>
      <c r="G216" s="350"/>
      <c r="H216" s="341" t="s">
        <v>742</v>
      </c>
      <c r="I216" s="341"/>
      <c r="J216" s="341"/>
      <c r="K216" s="362"/>
    </row>
    <row r="217" spans="2:11" s="1" customFormat="1" ht="15" customHeight="1">
      <c r="B217" s="361"/>
      <c r="C217" s="289"/>
      <c r="D217" s="289"/>
      <c r="E217" s="289"/>
      <c r="F217" s="312">
        <v>3</v>
      </c>
      <c r="G217" s="350"/>
      <c r="H217" s="341" t="s">
        <v>743</v>
      </c>
      <c r="I217" s="341"/>
      <c r="J217" s="341"/>
      <c r="K217" s="362"/>
    </row>
    <row r="218" spans="2:11" s="1" customFormat="1" ht="15" customHeight="1">
      <c r="B218" s="361"/>
      <c r="C218" s="289"/>
      <c r="D218" s="289"/>
      <c r="E218" s="289"/>
      <c r="F218" s="312">
        <v>4</v>
      </c>
      <c r="G218" s="350"/>
      <c r="H218" s="341" t="s">
        <v>744</v>
      </c>
      <c r="I218" s="341"/>
      <c r="J218" s="341"/>
      <c r="K218" s="362"/>
    </row>
    <row r="219" spans="2:11" s="1" customFormat="1" ht="12.75" customHeight="1">
      <c r="B219" s="363"/>
      <c r="C219" s="364"/>
      <c r="D219" s="364"/>
      <c r="E219" s="364"/>
      <c r="F219" s="364"/>
      <c r="G219" s="364"/>
      <c r="H219" s="364"/>
      <c r="I219" s="364"/>
      <c r="J219" s="364"/>
      <c r="K219" s="365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 Urbánek</dc:creator>
  <cp:keywords/>
  <dc:description/>
  <cp:lastModifiedBy>Kamil Urbánek</cp:lastModifiedBy>
  <dcterms:created xsi:type="dcterms:W3CDTF">2024-05-06T05:25:49Z</dcterms:created>
  <dcterms:modified xsi:type="dcterms:W3CDTF">2024-05-06T05:25:50Z</dcterms:modified>
  <cp:category/>
  <cp:version/>
  <cp:contentType/>
  <cp:contentStatus/>
</cp:coreProperties>
</file>