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epanka.mikesova\Desktop\BARČA\VZMR\Rekonstrukce tréninkové plochy - opracoviště\"/>
    </mc:Choice>
  </mc:AlternateContent>
  <bookViews>
    <workbookView xWindow="-120" yWindow="-120" windowWidth="29040" windowHeight="15840"/>
  </bookViews>
  <sheets>
    <sheet name="Stavba" sheetId="1" r:id="rId1"/>
    <sheet name="VzorPolozky" sheetId="10" state="hidden" r:id="rId2"/>
    <sheet name="SO 01 0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01 01 Pol'!$A$1:$Y$106</definedName>
    <definedName name="_xlnm.Print_Area" localSheetId="0">Stavba!$A$1:$J$59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I9" i="12"/>
  <c r="K9" i="12"/>
  <c r="O9" i="12"/>
  <c r="Q9" i="12"/>
  <c r="V9" i="12"/>
  <c r="I11" i="12"/>
  <c r="K11" i="12"/>
  <c r="M11" i="12"/>
  <c r="O11" i="12"/>
  <c r="Q11" i="12"/>
  <c r="V11" i="12"/>
  <c r="I13" i="12"/>
  <c r="K13" i="12"/>
  <c r="M13" i="12"/>
  <c r="O13" i="12"/>
  <c r="Q13" i="12"/>
  <c r="V13" i="12"/>
  <c r="M14" i="12"/>
  <c r="I14" i="12"/>
  <c r="K14" i="12"/>
  <c r="O14" i="12"/>
  <c r="Q14" i="12"/>
  <c r="V14" i="12"/>
  <c r="M16" i="12"/>
  <c r="I16" i="12"/>
  <c r="K16" i="12"/>
  <c r="O16" i="12"/>
  <c r="Q16" i="12"/>
  <c r="V16" i="12"/>
  <c r="I18" i="12"/>
  <c r="K18" i="12"/>
  <c r="M18" i="12"/>
  <c r="O18" i="12"/>
  <c r="Q18" i="12"/>
  <c r="V18" i="12"/>
  <c r="M20" i="12"/>
  <c r="I20" i="12"/>
  <c r="K20" i="12"/>
  <c r="O20" i="12"/>
  <c r="Q20" i="12"/>
  <c r="V20" i="12"/>
  <c r="M21" i="12"/>
  <c r="I21" i="12"/>
  <c r="K21" i="12"/>
  <c r="O21" i="12"/>
  <c r="Q21" i="12"/>
  <c r="V21" i="12"/>
  <c r="M22" i="12"/>
  <c r="I22" i="12"/>
  <c r="K22" i="12"/>
  <c r="O22" i="12"/>
  <c r="Q22" i="12"/>
  <c r="V22" i="12"/>
  <c r="M28" i="12"/>
  <c r="I28" i="12"/>
  <c r="K28" i="12"/>
  <c r="O28" i="12"/>
  <c r="Q28" i="12"/>
  <c r="V28" i="12"/>
  <c r="I30" i="12"/>
  <c r="K30" i="12"/>
  <c r="M30" i="12"/>
  <c r="O30" i="12"/>
  <c r="Q30" i="12"/>
  <c r="V30" i="12"/>
  <c r="M36" i="12"/>
  <c r="I36" i="12"/>
  <c r="K36" i="12"/>
  <c r="O36" i="12"/>
  <c r="Q36" i="12"/>
  <c r="V36" i="12"/>
  <c r="M38" i="12"/>
  <c r="I38" i="12"/>
  <c r="K38" i="12"/>
  <c r="O38" i="12"/>
  <c r="Q38" i="12"/>
  <c r="V38" i="12"/>
  <c r="I40" i="12"/>
  <c r="K40" i="12"/>
  <c r="M40" i="12"/>
  <c r="O40" i="12"/>
  <c r="Q40" i="12"/>
  <c r="V40" i="12"/>
  <c r="M41" i="12"/>
  <c r="I41" i="12"/>
  <c r="K41" i="12"/>
  <c r="O41" i="12"/>
  <c r="Q41" i="12"/>
  <c r="V41" i="12"/>
  <c r="I42" i="12"/>
  <c r="K42" i="12"/>
  <c r="M42" i="12"/>
  <c r="O42" i="12"/>
  <c r="Q42" i="12"/>
  <c r="V42" i="12"/>
  <c r="M44" i="12"/>
  <c r="I44" i="12"/>
  <c r="K44" i="12"/>
  <c r="O44" i="12"/>
  <c r="Q44" i="12"/>
  <c r="V44" i="12"/>
  <c r="I46" i="12"/>
  <c r="K46" i="12"/>
  <c r="M46" i="12"/>
  <c r="O46" i="12"/>
  <c r="Q46" i="12"/>
  <c r="V46" i="12"/>
  <c r="I47" i="12"/>
  <c r="K47" i="12"/>
  <c r="M47" i="12"/>
  <c r="O47" i="12"/>
  <c r="Q47" i="12"/>
  <c r="V47" i="12"/>
  <c r="I48" i="12"/>
  <c r="K48" i="12"/>
  <c r="O48" i="12"/>
  <c r="O43" i="12" s="1"/>
  <c r="Q48" i="12"/>
  <c r="V48" i="12"/>
  <c r="I50" i="12"/>
  <c r="K50" i="12"/>
  <c r="M50" i="12"/>
  <c r="O50" i="12"/>
  <c r="Q50" i="12"/>
  <c r="V50" i="12"/>
  <c r="I52" i="12"/>
  <c r="K52" i="12"/>
  <c r="M52" i="12"/>
  <c r="O52" i="12"/>
  <c r="Q52" i="12"/>
  <c r="V52" i="12"/>
  <c r="I54" i="12"/>
  <c r="K54" i="12"/>
  <c r="M54" i="12"/>
  <c r="O54" i="12"/>
  <c r="Q54" i="12"/>
  <c r="V54" i="12"/>
  <c r="M55" i="12"/>
  <c r="I55" i="12"/>
  <c r="K55" i="12"/>
  <c r="O55" i="12"/>
  <c r="Q55" i="12"/>
  <c r="V55" i="12"/>
  <c r="G56" i="12"/>
  <c r="I51" i="1" s="1"/>
  <c r="I57" i="12"/>
  <c r="I56" i="12" s="1"/>
  <c r="K57" i="12"/>
  <c r="K56" i="12" s="1"/>
  <c r="O57" i="12"/>
  <c r="O56" i="12" s="1"/>
  <c r="Q57" i="12"/>
  <c r="Q56" i="12" s="1"/>
  <c r="V57" i="12"/>
  <c r="V56" i="12" s="1"/>
  <c r="I60" i="12"/>
  <c r="K60" i="12"/>
  <c r="O60" i="12"/>
  <c r="Q60" i="12"/>
  <c r="V60" i="12"/>
  <c r="I62" i="12"/>
  <c r="K62" i="12"/>
  <c r="M62" i="12"/>
  <c r="O62" i="12"/>
  <c r="Q62" i="12"/>
  <c r="V62" i="12"/>
  <c r="M64" i="12"/>
  <c r="I64" i="12"/>
  <c r="K64" i="12"/>
  <c r="O64" i="12"/>
  <c r="Q64" i="12"/>
  <c r="V64" i="12"/>
  <c r="M67" i="12"/>
  <c r="I67" i="12"/>
  <c r="K67" i="12"/>
  <c r="O67" i="12"/>
  <c r="Q67" i="12"/>
  <c r="V67" i="12"/>
  <c r="M69" i="12"/>
  <c r="I69" i="12"/>
  <c r="K69" i="12"/>
  <c r="O69" i="12"/>
  <c r="Q69" i="12"/>
  <c r="V69" i="12"/>
  <c r="M70" i="12"/>
  <c r="I70" i="12"/>
  <c r="K70" i="12"/>
  <c r="O70" i="12"/>
  <c r="Q70" i="12"/>
  <c r="V70" i="12"/>
  <c r="M71" i="12"/>
  <c r="I71" i="12"/>
  <c r="K71" i="12"/>
  <c r="O71" i="12"/>
  <c r="Q71" i="12"/>
  <c r="V71" i="12"/>
  <c r="I72" i="12"/>
  <c r="K72" i="12"/>
  <c r="M72" i="12"/>
  <c r="O72" i="12"/>
  <c r="Q72" i="12"/>
  <c r="V72" i="12"/>
  <c r="G74" i="12"/>
  <c r="I53" i="1" s="1"/>
  <c r="I75" i="12"/>
  <c r="I74" i="12" s="1"/>
  <c r="K75" i="12"/>
  <c r="K74" i="12" s="1"/>
  <c r="O75" i="12"/>
  <c r="O74" i="12" s="1"/>
  <c r="Q75" i="12"/>
  <c r="Q74" i="12" s="1"/>
  <c r="V75" i="12"/>
  <c r="V74" i="12" s="1"/>
  <c r="I77" i="12"/>
  <c r="K77" i="12"/>
  <c r="M77" i="12"/>
  <c r="O77" i="12"/>
  <c r="Q77" i="12"/>
  <c r="V77" i="12"/>
  <c r="M79" i="12"/>
  <c r="I79" i="12"/>
  <c r="K79" i="12"/>
  <c r="O79" i="12"/>
  <c r="Q79" i="12"/>
  <c r="V79" i="12"/>
  <c r="M80" i="12"/>
  <c r="I80" i="12"/>
  <c r="K80" i="12"/>
  <c r="O80" i="12"/>
  <c r="Q80" i="12"/>
  <c r="V80" i="12"/>
  <c r="I81" i="12"/>
  <c r="K81" i="12"/>
  <c r="K76" i="12" s="1"/>
  <c r="M81" i="12"/>
  <c r="O81" i="12"/>
  <c r="Q81" i="12"/>
  <c r="V81" i="12"/>
  <c r="V76" i="12" s="1"/>
  <c r="I82" i="12"/>
  <c r="K82" i="12"/>
  <c r="M82" i="12"/>
  <c r="O82" i="12"/>
  <c r="Q82" i="12"/>
  <c r="V82" i="12"/>
  <c r="G84" i="12"/>
  <c r="I55" i="1" s="1"/>
  <c r="O84" i="12"/>
  <c r="I85" i="12"/>
  <c r="I84" i="12" s="1"/>
  <c r="K85" i="12"/>
  <c r="K84" i="12" s="1"/>
  <c r="M85" i="12"/>
  <c r="M84" i="12" s="1"/>
  <c r="O85" i="12"/>
  <c r="Q85" i="12"/>
  <c r="Q84" i="12" s="1"/>
  <c r="V85" i="12"/>
  <c r="V84" i="12" s="1"/>
  <c r="G86" i="12"/>
  <c r="I56" i="1" s="1"/>
  <c r="I17" i="1" s="1"/>
  <c r="I87" i="12"/>
  <c r="I86" i="12" s="1"/>
  <c r="K87" i="12"/>
  <c r="K86" i="12" s="1"/>
  <c r="O87" i="12"/>
  <c r="O86" i="12" s="1"/>
  <c r="Q87" i="12"/>
  <c r="Q86" i="12" s="1"/>
  <c r="V87" i="12"/>
  <c r="V86" i="12" s="1"/>
  <c r="I97" i="12"/>
  <c r="K97" i="12"/>
  <c r="K96" i="12" s="1"/>
  <c r="M97" i="12"/>
  <c r="O97" i="12"/>
  <c r="Q97" i="12"/>
  <c r="V97" i="12"/>
  <c r="I98" i="12"/>
  <c r="K98" i="12"/>
  <c r="M98" i="12"/>
  <c r="O98" i="12"/>
  <c r="Q98" i="12"/>
  <c r="V98" i="12"/>
  <c r="M99" i="12"/>
  <c r="I99" i="12"/>
  <c r="K99" i="12"/>
  <c r="O99" i="12"/>
  <c r="Q99" i="12"/>
  <c r="V99" i="12"/>
  <c r="M100" i="12"/>
  <c r="I100" i="12"/>
  <c r="K100" i="12"/>
  <c r="O100" i="12"/>
  <c r="Q100" i="12"/>
  <c r="V100" i="12"/>
  <c r="G101" i="12"/>
  <c r="I58" i="1" s="1"/>
  <c r="I19" i="1" s="1"/>
  <c r="I102" i="12"/>
  <c r="I101" i="12" s="1"/>
  <c r="K102" i="12"/>
  <c r="K101" i="12" s="1"/>
  <c r="O102" i="12"/>
  <c r="O101" i="12" s="1"/>
  <c r="Q102" i="12"/>
  <c r="Q101" i="12" s="1"/>
  <c r="V102" i="12"/>
  <c r="V101" i="12" s="1"/>
  <c r="AE104" i="12"/>
  <c r="F40" i="1" s="1"/>
  <c r="I20" i="1"/>
  <c r="I18" i="1"/>
  <c r="Q8" i="12" l="1"/>
  <c r="M102" i="12"/>
  <c r="M101" i="12" s="1"/>
  <c r="O96" i="12"/>
  <c r="M87" i="12"/>
  <c r="M86" i="12" s="1"/>
  <c r="O76" i="12"/>
  <c r="G76" i="12"/>
  <c r="I54" i="1" s="1"/>
  <c r="M75" i="12"/>
  <c r="M74" i="12" s="1"/>
  <c r="O59" i="12"/>
  <c r="V43" i="12"/>
  <c r="K43" i="12"/>
  <c r="K8" i="12"/>
  <c r="F39" i="1"/>
  <c r="F42" i="1" s="1"/>
  <c r="G23" i="1" s="1"/>
  <c r="A23" i="1" s="1"/>
  <c r="F41" i="1"/>
  <c r="V59" i="12"/>
  <c r="K59" i="12"/>
  <c r="AF104" i="12"/>
  <c r="Q43" i="12"/>
  <c r="I43" i="12"/>
  <c r="V8" i="12"/>
  <c r="I8" i="12"/>
  <c r="I49" i="1"/>
  <c r="V96" i="12"/>
  <c r="I59" i="12"/>
  <c r="Q96" i="12"/>
  <c r="I96" i="12"/>
  <c r="Q76" i="12"/>
  <c r="I76" i="12"/>
  <c r="Q59" i="12"/>
  <c r="G59" i="12"/>
  <c r="I52" i="1" s="1"/>
  <c r="M57" i="12"/>
  <c r="M56" i="12" s="1"/>
  <c r="O8" i="12"/>
  <c r="M96" i="12"/>
  <c r="M76" i="12"/>
  <c r="G96" i="12"/>
  <c r="I57" i="1" s="1"/>
  <c r="G43" i="12"/>
  <c r="I50" i="1" s="1"/>
  <c r="M60" i="12"/>
  <c r="M59" i="12" s="1"/>
  <c r="M48" i="12"/>
  <c r="M43" i="12" s="1"/>
  <c r="M9" i="12"/>
  <c r="M8" i="12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59" i="1"/>
  <c r="G40" i="1"/>
  <c r="H40" i="1" s="1"/>
  <c r="I40" i="1" s="1"/>
  <c r="G41" i="1"/>
  <c r="H41" i="1" s="1"/>
  <c r="I41" i="1" s="1"/>
  <c r="G39" i="1"/>
  <c r="G104" i="12"/>
  <c r="G24" i="1"/>
  <c r="A24" i="1"/>
  <c r="G42" i="1" l="1"/>
  <c r="H39" i="1"/>
  <c r="I39" i="1" l="1"/>
  <c r="I42" i="1" s="1"/>
  <c r="H42" i="1"/>
  <c r="G25" i="1"/>
  <c r="G28" i="1"/>
  <c r="A25" i="1" l="1"/>
  <c r="J40" i="1"/>
  <c r="J39" i="1"/>
  <c r="J42" i="1" s="1"/>
  <c r="J41" i="1"/>
  <c r="G26" i="1" l="1"/>
  <c r="A27" i="1" s="1"/>
  <c r="A26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Libor Hejpetr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<sst xmlns="http://schemas.openxmlformats.org/spreadsheetml/2006/main" count="646" uniqueCount="269">
  <si>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</si>
  <si>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</si>
  <si>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</si>
  <si>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</si>
  <si>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</si>
  <si>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</si>
  <si>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</si>
  <si>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</si>
  <si>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</si>
  <si>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</si>
  <si>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</si>
  <si>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</si>
  <si>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</si>
  <si>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</si>
  <si>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</si>
  <si>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</si>
  <si>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</si>
  <si>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</si>
  <si>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</si>
  <si>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</si>
  <si>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</si>
  <si>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</si>
  <si>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</si>
  <si>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</si>
  <si>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</si>
  <si>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</si>
  <si>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</si>
  <si>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</si>
  <si>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</si>
  <si>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</si>
  <si>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</si>
  <si>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</si>
  <si>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</si>
  <si>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</si>
  <si>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</si>
  <si>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</si>
  <si>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</si>
  <si>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</si>
  <si>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</si>
  <si>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</si>
  <si>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</si>
  <si>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 xml:space="preserve">Stavební práce </t>
  </si>
  <si>
    <t>SO 01</t>
  </si>
  <si>
    <t xml:space="preserve">Opracoviště </t>
  </si>
  <si>
    <t>Objekt:</t>
  </si>
  <si>
    <t>Rozpočet:</t>
  </si>
  <si>
    <t>N23-SAL-029</t>
  </si>
  <si>
    <t xml:space="preserve">Treninková plocha pro koně na p.č.1500/1 a 1500/3 k.ú. Písek </t>
  </si>
  <si>
    <t>Zemský hřebčinec Písek s.p.o.</t>
  </si>
  <si>
    <t>U Hřebčince 479</t>
  </si>
  <si>
    <t>Písek-Budějovické Předměstí</t>
  </si>
  <si>
    <t>39701</t>
  </si>
  <si>
    <t>71294562</t>
  </si>
  <si>
    <t>CZ71294562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</si>
  <si>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</si>
  <si>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</si>
  <si>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</si>
  <si>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</si>
  <si>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</si>
  <si>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</si>
  <si>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</si>
  <si>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</si>
  <si>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</si>
  <si>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</si>
  <si>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</si>
  <si>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</si>
  <si>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</si>
  <si>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8</t>
  </si>
  <si>
    <t>Trubní vedení</t>
  </si>
  <si>
    <t>95</t>
  </si>
  <si>
    <t>Dokončovací konstrukce na pozemních stavbách</t>
  </si>
  <si>
    <t>99</t>
  </si>
  <si>
    <t>Staveništní přesun hmot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</si>
  <si>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</si>
  <si>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</si>
  <si>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</si>
  <si>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</si>
  <si>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</si>
  <si>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</si>
  <si>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</si>
  <si>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</si>
  <si>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</si>
  <si>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</si>
  <si>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</si>
  <si>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</si>
  <si>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</si>
  <si>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</si>
  <si>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</si>
  <si>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</si>
  <si>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</si>
  <si>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</si>
  <si>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</si>
  <si>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</si>
  <si>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</si>
  <si>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</si>
  <si>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</si>
  <si>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</si>
  <si>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</si>
  <si>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</si>
  <si>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</si>
  <si>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</si>
  <si>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</si>
  <si>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</si>
  <si>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</si>
  <si>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</si>
  <si>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</si>
  <si>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</si>
  <si>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</si>
  <si>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113152112R00</t>
  </si>
  <si>
    <t>Odstranění podkladu z kameniva drceného</t>
  </si>
  <si>
    <t>m3</t>
  </si>
  <si>
    <t>RTS 23/ II</t>
  </si>
  <si>
    <t>Kalkul</t>
  </si>
  <si>
    <t>Práce</t>
  </si>
  <si>
    <t>Běžná</t>
  </si>
  <si>
    <t>POL1_</t>
  </si>
  <si>
    <t>stávající plocha - celková skladba vč. vrchní pískové vrstvy : 1984*0,5</t>
  </si>
  <si>
    <t>VV</t>
  </si>
  <si>
    <t>122201101R00</t>
  </si>
  <si>
    <t>Odkopávky nezapažené v hor. 3 do 100 m3</t>
  </si>
  <si>
    <t>odkopávka na požadovanou spodní úroveň pláně : 0,25*2090</t>
  </si>
  <si>
    <t>122201109R00</t>
  </si>
  <si>
    <t>Příplatek za lepivost - odkopávky v hor. 3</t>
  </si>
  <si>
    <t>131201111R00</t>
  </si>
  <si>
    <t>Hloubení nezapaž. jam hor.3 do 100 m3, STROJNĚ</t>
  </si>
  <si>
    <t>vsakovací objekt : 5*1*1,2</t>
  </si>
  <si>
    <t>132201111R00</t>
  </si>
  <si>
    <t>Hloubení rýh š.do 60 cm v hor.3 do 100 m3, STROJNĚ</t>
  </si>
  <si>
    <t>kanalizace : 0,6*0,8*2,5</t>
  </si>
  <si>
    <t>132201211R00</t>
  </si>
  <si>
    <t>Hloubení rýh š.do 200 cm hor.3 do 100 m3,STROJNĚ</t>
  </si>
  <si>
    <t>rozšíření odkopávky o plochu za budoucími lemovacími prahy : 0,75*1*(31,2+2,6+25,5+15,1+26+26,9+18+9+23,1)</t>
  </si>
  <si>
    <t>132201219R00</t>
  </si>
  <si>
    <t>Přípl.za lepivost,hloubení rýh 200cm,hor.3,STROJNĚ</t>
  </si>
  <si>
    <t>162601102RT3</t>
  </si>
  <si>
    <t>167101102R00</t>
  </si>
  <si>
    <t>Nakládání výkopku z hor. 1 ÷ 4 v množství nad 100 m3</t>
  </si>
  <si>
    <t>odkopávka : 522,5</t>
  </si>
  <si>
    <t>vsakovací těleso : 6</t>
  </si>
  <si>
    <t>rýhy : 1,2+133,05</t>
  </si>
  <si>
    <t>zásyp rýh a vsakovacího tělesa : -3,825</t>
  </si>
  <si>
    <t>zemina pro svahování : -110</t>
  </si>
  <si>
    <t>171201101R00</t>
  </si>
  <si>
    <t>Uložení sypaniny do násypů nezhutněných</t>
  </si>
  <si>
    <t>případné svahování : 50</t>
  </si>
  <si>
    <t>174101101R00</t>
  </si>
  <si>
    <t>Zásyp jam, rýh, šachet se zhutněním</t>
  </si>
  <si>
    <t>kanalizace : 1,2</t>
  </si>
  <si>
    <t>lože : -0,15</t>
  </si>
  <si>
    <t>obsyp : -0,225</t>
  </si>
  <si>
    <t/>
  </si>
  <si>
    <t>vsakovací objekt : 5*0,5*1,2</t>
  </si>
  <si>
    <t>175101101RT2</t>
  </si>
  <si>
    <t>Obsyp potrubí bez prohození sypaniny s dodáním štěrkopísku frakce 0 - 22 mm</t>
  </si>
  <si>
    <t>kanalizace : 0,6*0,15*2,5</t>
  </si>
  <si>
    <t>181101102R00</t>
  </si>
  <si>
    <t>Úprava pláně v zářezech v hor. 1-4, se zhutněním</t>
  </si>
  <si>
    <t>m2</t>
  </si>
  <si>
    <t>cvičná plocha : 2090</t>
  </si>
  <si>
    <t>182101101R00</t>
  </si>
  <si>
    <t>Svahování v zářezech v hor. 1 - 4</t>
  </si>
  <si>
    <t>182201101R00</t>
  </si>
  <si>
    <t>Svahování násypů</t>
  </si>
  <si>
    <t>199000002R00</t>
  </si>
  <si>
    <t>Indiv</t>
  </si>
  <si>
    <t>212571121R00</t>
  </si>
  <si>
    <t>Výplň odvodňov. trativodů kamen. drobným těženým</t>
  </si>
  <si>
    <t>vsakovací objekt : 5*1*0,5</t>
  </si>
  <si>
    <t>212755114R00</t>
  </si>
  <si>
    <t>Trativody z drenážních trubek DN 10 cm bez lože</t>
  </si>
  <si>
    <t>m</t>
  </si>
  <si>
    <t>212971110R00</t>
  </si>
  <si>
    <t>Opláštění trativodů z geotext., do sklonu 1:2,5</t>
  </si>
  <si>
    <t>213151121R00</t>
  </si>
  <si>
    <t>Obalení vsakovacích bloků geotextílií</t>
  </si>
  <si>
    <t>vsakovací objekt : 5*(1+0,5+1+0,5)*1,5</t>
  </si>
  <si>
    <t>275313611R00</t>
  </si>
  <si>
    <t>Beton základových patek prostý C 16/20</t>
  </si>
  <si>
    <t>patky oplocení : (11+13+5+18+6+3+8)*(0,5*0,5*0,6)</t>
  </si>
  <si>
    <t>275351215R00</t>
  </si>
  <si>
    <t>Bednění stěn základových patek - zřízení</t>
  </si>
  <si>
    <t>patky oplocení : (11+13+5+18+6+3+8)*(4*0,5)*0,6</t>
  </si>
  <si>
    <t>275351216R00</t>
  </si>
  <si>
    <t>Bednění stěn základových patek - odstranění</t>
  </si>
  <si>
    <t>69366199R</t>
  </si>
  <si>
    <t>Geotextilie FILTEK 500 g/m2 ze 100% PP</t>
  </si>
  <si>
    <t>SPCM</t>
  </si>
  <si>
    <t>Specifikace</t>
  </si>
  <si>
    <t>POL3_</t>
  </si>
  <si>
    <t>451572111R00</t>
  </si>
  <si>
    <t>Lože pod potrubí z kameniva těženého 0 - 4 mm</t>
  </si>
  <si>
    <t>kanalizace : 0,6*0,1*2,5</t>
  </si>
  <si>
    <t>564251111R00</t>
  </si>
  <si>
    <t>Podklad ze štěrkopísku po zhutnění tloušťky 15 cm</t>
  </si>
  <si>
    <t>skladba opracoviště - frakce 1,4 - 8 mm : 2090</t>
  </si>
  <si>
    <t>564851111R00</t>
  </si>
  <si>
    <t>Podklad ze štěrkodrti po zhutnění tloušťky 15 cm</t>
  </si>
  <si>
    <t>skladba opracoviště - frakce 16-32 : 2090</t>
  </si>
  <si>
    <t>564861111R00</t>
  </si>
  <si>
    <t>Podklad ze štěrkodrti po zhutnění tloušťky 20 cm</t>
  </si>
  <si>
    <t>opracoviště : 2090</t>
  </si>
  <si>
    <t>opracoviště + rozšíření plochy : 2090+1*(31,2+2,6+25,5+15,1+26+26,9+18+9+23,1)</t>
  </si>
  <si>
    <t>597961111R00</t>
  </si>
  <si>
    <t>Rigol dlážděný do lože z C-/7,5 tl.10cm prefabrik.</t>
  </si>
  <si>
    <t>RTS 16/ I</t>
  </si>
  <si>
    <t>POL1_1</t>
  </si>
  <si>
    <t>36,5+16,1</t>
  </si>
  <si>
    <t>599001001</t>
  </si>
  <si>
    <t xml:space="preserve">Dodávka - jízdárenská směs tl. 100mm vč. dopravy složení dle Technické zprávy </t>
  </si>
  <si>
    <t>Vlastní</t>
  </si>
  <si>
    <t>599001002</t>
  </si>
  <si>
    <t xml:space="preserve">Dodávka a montáž plastové desky do jízdáren </t>
  </si>
  <si>
    <t>R5 01</t>
  </si>
  <si>
    <t xml:space="preserve">Položení jízdárenské směsi tl. 100mm s následnou péči po dobu 1 roku - udržení stanovené tl. 100 mm </t>
  </si>
  <si>
    <t>59227516R</t>
  </si>
  <si>
    <t>Žlab odvodňovací TBZ  50/50/13 500/500/130</t>
  </si>
  <si>
    <t>kus</t>
  </si>
  <si>
    <t>POL3_1</t>
  </si>
  <si>
    <t>52/0,5</t>
  </si>
  <si>
    <t>895941311RT2</t>
  </si>
  <si>
    <t>Zřízení vpusti uliční z dílců typ UVB - 50 včetně dodávky dílců pro uliční vpusti TBV</t>
  </si>
  <si>
    <t>957311412R00</t>
  </si>
  <si>
    <t xml:space="preserve">Obruby a lemovací pražce - SM </t>
  </si>
  <si>
    <t>31,2+3+35,5+16,1+26+26,9+18+9+23,1</t>
  </si>
  <si>
    <t>762795000R00</t>
  </si>
  <si>
    <t>Spojovací prostředky pro vázané konstrukce</t>
  </si>
  <si>
    <t>762911125R00</t>
  </si>
  <si>
    <t>Impregnace řeziv.tlakovakuová Bochemit FORTE PROFI</t>
  </si>
  <si>
    <t>548728551R</t>
  </si>
  <si>
    <t>Kramle tesařská 10 x 200 mm</t>
  </si>
  <si>
    <t>60515280R</t>
  </si>
  <si>
    <t>Hranol stavební SM do 200 x 200 mm, 5 - 6 m</t>
  </si>
  <si>
    <t>lemovací pražec 160/200 mm - : (0,16*0,2)*(31,2+3+35,5+16,1+26+26,9+18+9+23,1)*1,1</t>
  </si>
  <si>
    <t>998222012R00</t>
  </si>
  <si>
    <t>Přesun hmot, zpevněné plochy, kryt z kameniva</t>
  </si>
  <si>
    <t>t</t>
  </si>
  <si>
    <t>Přesun hmot</t>
  </si>
  <si>
    <t>POL7_</t>
  </si>
  <si>
    <t>767001001</t>
  </si>
  <si>
    <t xml:space="preserve">Zábradlí z pozinkovaných trubek </t>
  </si>
  <si>
    <t>kg</t>
  </si>
  <si>
    <t xml:space="preserve">ocelová trubka bezešvá pr. 76/3,2 mm - 5,75 kg/m : </t>
  </si>
  <si>
    <t>MADLO - 192,6 m : 192,6*5,75</t>
  </si>
  <si>
    <t>SLOUPKY - 118,4 m : 118,4*5,75</t>
  </si>
  <si>
    <t xml:space="preserve">ocelová trubka bezešvá pr. 51/3,2 mm - 3,95 kg/m : </t>
  </si>
  <si>
    <t>PŘÍČLE : 192,6*3,95</t>
  </si>
  <si>
    <t>Mezisoučet</t>
  </si>
  <si>
    <t>prořez 10% : 2549,02*0,1</t>
  </si>
  <si>
    <t>979094211R00</t>
  </si>
  <si>
    <t>Nakládání nebo překládání vybourané suti</t>
  </si>
  <si>
    <t>Přesun suti</t>
  </si>
  <si>
    <t>POL8_</t>
  </si>
  <si>
    <t>979083116R00</t>
  </si>
  <si>
    <t>Vodorovné přemístění suti na skládku do 5000 m</t>
  </si>
  <si>
    <t>979990103R00</t>
  </si>
  <si>
    <t>Poplatek za uložení suti</t>
  </si>
  <si>
    <t>979093111R00</t>
  </si>
  <si>
    <t>Uložení suti na skládku bez zhutnění</t>
  </si>
  <si>
    <t>005121 R</t>
  </si>
  <si>
    <t>Zařízení staveniště</t>
  </si>
  <si>
    <t>VRN</t>
  </si>
  <si>
    <t>POL99_2</t>
  </si>
  <si>
    <t>SUM</t>
  </si>
  <si>
    <t>Poznámky uchazeče k zadání</t>
  </si>
  <si>
    <t>POPUZIV</t>
  </si>
  <si>
    <t>END</t>
  </si>
  <si>
    <t>Vodorovné přemístění výkopku z hor.1-4 do 5000 m</t>
  </si>
  <si>
    <t xml:space="preserve">Poplatek za skládku horniny 1- 4, 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</si>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</sst>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4" fontId="3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3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5" fillId="2" borderId="0" xfId="0" applyNumberFormat="1" applyFont="1" applyFill="1" applyAlignment="1">
      <alignment vertical="top" shrinkToFit="1"/>
    </xf>
    <xf numFmtId="4" fontId="5" fillId="2" borderId="0" xfId="0" applyNumberFormat="1" applyFont="1" applyFill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5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40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5" fillId="2" borderId="0" xfId="0" applyNumberFormat="1" applyFont="1" applyFill="1" applyAlignment="1">
      <alignment horizontal="left" vertical="center" wrapText="1"/>
    </xf>
    <xf numFmtId="49" fontId="16" fillId="0" borderId="42" xfId="0" applyNumberFormat="1" applyFont="1" applyBorder="1" applyAlignment="1">
      <alignment horizontal="left" vertical="top"/>
    </xf>
    <xf numFmtId="165" fontId="17" fillId="0" borderId="0" xfId="0" quotePrefix="1" applyNumberFormat="1" applyFont="1" applyAlignment="1">
      <alignment horizontal="left" vertical="top"/>
    </xf>
    <xf numFmtId="49" fontId="5" fillId="2" borderId="18" xfId="0" applyNumberFormat="1" applyFont="1" applyFill="1" applyBorder="1" applyAlignment="1">
      <alignment horizontal="left" vertical="top"/>
    </xf>
    <xf numFmtId="49" fontId="16" fillId="0" borderId="45" xfId="0" applyNumberFormat="1" applyFont="1" applyBorder="1" applyAlignment="1">
      <alignment horizontal="left" vertical="top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L4" sqref="L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37</v>
      </c>
      <c r="B1" s="233" t="s">
        <v>268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8" t="s">
        <v>23</v>
      </c>
      <c r="C2" s="79"/>
      <c r="D2" s="193" t="s">
        <v>46</v>
      </c>
      <c r="E2" s="239" t="s">
        <v>47</v>
      </c>
      <c r="F2" s="240"/>
      <c r="G2" s="240"/>
      <c r="H2" s="240"/>
      <c r="I2" s="240"/>
      <c r="J2" s="241"/>
      <c r="O2" s="1"/>
    </row>
    <row r="3" spans="1:15" ht="27" customHeight="1" x14ac:dyDescent="0.2">
      <c r="A3" s="2"/>
      <c r="B3" s="80" t="s">
        <v>44</v>
      </c>
      <c r="C3" s="79"/>
      <c r="D3" s="81" t="s">
        <v>42</v>
      </c>
      <c r="E3" s="242" t="s">
        <v>43</v>
      </c>
      <c r="F3" s="243"/>
      <c r="G3" s="243"/>
      <c r="H3" s="243"/>
      <c r="I3" s="243"/>
      <c r="J3" s="244"/>
    </row>
    <row r="4" spans="1:15" ht="23.25" customHeight="1" x14ac:dyDescent="0.2">
      <c r="A4" s="76">
        <v>5789</v>
      </c>
      <c r="B4" s="82" t="s">
        <v>45</v>
      </c>
      <c r="C4" s="83"/>
      <c r="D4" s="84" t="s">
        <v>40</v>
      </c>
      <c r="E4" s="222" t="s">
        <v>41</v>
      </c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22</v>
      </c>
      <c r="D5" s="227" t="s">
        <v>48</v>
      </c>
      <c r="E5" s="228"/>
      <c r="F5" s="228"/>
      <c r="G5" s="228"/>
      <c r="H5" s="18" t="s">
        <v>39</v>
      </c>
      <c r="I5" s="85" t="s">
        <v>52</v>
      </c>
      <c r="J5" s="8"/>
    </row>
    <row r="6" spans="1:15" ht="15.75" customHeight="1" x14ac:dyDescent="0.2">
      <c r="A6" s="2"/>
      <c r="B6" s="28"/>
      <c r="C6" s="55"/>
      <c r="D6" s="229" t="s">
        <v>49</v>
      </c>
      <c r="E6" s="230"/>
      <c r="F6" s="230"/>
      <c r="G6" s="230"/>
      <c r="H6" s="18" t="s">
        <v>35</v>
      </c>
      <c r="I6" s="85" t="s">
        <v>53</v>
      </c>
      <c r="J6" s="8"/>
    </row>
    <row r="7" spans="1:15" ht="15.75" customHeight="1" x14ac:dyDescent="0.2">
      <c r="A7" s="2"/>
      <c r="B7" s="29"/>
      <c r="C7" s="56"/>
      <c r="D7" s="77" t="s">
        <v>51</v>
      </c>
      <c r="E7" s="231" t="s">
        <v>50</v>
      </c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39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6"/>
      <c r="E11" s="246"/>
      <c r="F11" s="246"/>
      <c r="G11" s="246"/>
      <c r="H11" s="18" t="s">
        <v>39</v>
      </c>
      <c r="I11" s="86"/>
      <c r="J11" s="8"/>
    </row>
    <row r="12" spans="1:15" ht="15.75" customHeight="1" x14ac:dyDescent="0.2">
      <c r="A12" s="2"/>
      <c r="B12" s="28"/>
      <c r="C12" s="55"/>
      <c r="D12" s="221"/>
      <c r="E12" s="221"/>
      <c r="F12" s="221"/>
      <c r="G12" s="221"/>
      <c r="H12" s="18" t="s">
        <v>35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33</v>
      </c>
      <c r="C15" s="61"/>
      <c r="D15" s="54"/>
      <c r="E15" s="245"/>
      <c r="F15" s="245"/>
      <c r="G15" s="247"/>
      <c r="H15" s="247"/>
      <c r="I15" s="247" t="s">
        <v>30</v>
      </c>
      <c r="J15" s="248"/>
    </row>
    <row r="16" spans="1:15" ht="23.25" customHeight="1" x14ac:dyDescent="0.2">
      <c r="A16" s="139" t="s">
        <v>25</v>
      </c>
      <c r="B16" s="38" t="s">
        <v>25</v>
      </c>
      <c r="C16" s="62"/>
      <c r="D16" s="63"/>
      <c r="E16" s="210"/>
      <c r="F16" s="211"/>
      <c r="G16" s="210"/>
      <c r="H16" s="211"/>
      <c r="I16" s="210">
        <f>SUMIF(F49:F58,A16,I49:I58)+SUMIF(F49:F58,"PSU",I49:I58)</f>
        <v>0</v>
      </c>
      <c r="J16" s="212"/>
    </row>
    <row r="17" spans="1:10" ht="23.25" customHeight="1" x14ac:dyDescent="0.2">
      <c r="A17" s="139" t="s">
        <v>26</v>
      </c>
      <c r="B17" s="38" t="s">
        <v>26</v>
      </c>
      <c r="C17" s="62"/>
      <c r="D17" s="63"/>
      <c r="E17" s="210"/>
      <c r="F17" s="211"/>
      <c r="G17" s="210"/>
      <c r="H17" s="211"/>
      <c r="I17" s="210">
        <f>SUMIF(F49:F58,A17,I49:I58)</f>
        <v>0</v>
      </c>
      <c r="J17" s="212"/>
    </row>
    <row r="18" spans="1:10" ht="23.25" customHeight="1" x14ac:dyDescent="0.2">
      <c r="A18" s="139" t="s">
        <v>27</v>
      </c>
      <c r="B18" s="38" t="s">
        <v>27</v>
      </c>
      <c r="C18" s="62"/>
      <c r="D18" s="63"/>
      <c r="E18" s="210"/>
      <c r="F18" s="211"/>
      <c r="G18" s="210"/>
      <c r="H18" s="211"/>
      <c r="I18" s="210">
        <f>SUMIF(F49:F58,A18,I49:I58)</f>
        <v>0</v>
      </c>
      <c r="J18" s="212"/>
    </row>
    <row r="19" spans="1:10" ht="23.25" customHeight="1" x14ac:dyDescent="0.2">
      <c r="A19" s="139" t="s">
        <v>78</v>
      </c>
      <c r="B19" s="38" t="s">
        <v>28</v>
      </c>
      <c r="C19" s="62"/>
      <c r="D19" s="63"/>
      <c r="E19" s="210"/>
      <c r="F19" s="211"/>
      <c r="G19" s="210"/>
      <c r="H19" s="211"/>
      <c r="I19" s="210">
        <f>SUMIF(F49:F58,A19,I49:I58)</f>
        <v>0</v>
      </c>
      <c r="J19" s="212"/>
    </row>
    <row r="20" spans="1:10" ht="23.25" customHeight="1" x14ac:dyDescent="0.2">
      <c r="A20" s="139" t="s">
        <v>79</v>
      </c>
      <c r="B20" s="38" t="s">
        <v>29</v>
      </c>
      <c r="C20" s="62"/>
      <c r="D20" s="63"/>
      <c r="E20" s="210"/>
      <c r="F20" s="211"/>
      <c r="G20" s="210"/>
      <c r="H20" s="211"/>
      <c r="I20" s="210">
        <f>SUMIF(F49:F58,A20,I49:I58)</f>
        <v>0</v>
      </c>
      <c r="J20" s="212"/>
    </row>
    <row r="21" spans="1:10" ht="23.25" customHeight="1" x14ac:dyDescent="0.2">
      <c r="A21" s="2"/>
      <c r="B21" s="48" t="s">
        <v>30</v>
      </c>
      <c r="C21" s="64"/>
      <c r="D21" s="65"/>
      <c r="E21" s="213"/>
      <c r="F21" s="249"/>
      <c r="G21" s="213"/>
      <c r="H21" s="249"/>
      <c r="I21" s="213">
        <f>SUM(I16:J20)</f>
        <v>0</v>
      </c>
      <c r="J21" s="214"/>
    </row>
    <row r="22" spans="1:10" ht="33" customHeight="1" x14ac:dyDescent="0.2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8">
        <f>ZakladDPHSniVypocet</f>
        <v>0</v>
      </c>
      <c r="H23" s="209"/>
      <c r="I23" s="209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6">
        <f>A23</f>
        <v>0</v>
      </c>
      <c r="H24" s="207"/>
      <c r="I24" s="207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8">
        <f>ZakladDPHZaklVypocet</f>
        <v>0</v>
      </c>
      <c r="H25" s="209"/>
      <c r="I25" s="209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6">
        <f>A25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8">
        <f>CenaCelkem-(ZakladDPHSni+DPHSni+ZakladDPHZakl+DPHZakl)</f>
        <v>0</v>
      </c>
      <c r="H27" s="238"/>
      <c r="I27" s="238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24</v>
      </c>
      <c r="C28" s="115"/>
      <c r="D28" s="115"/>
      <c r="E28" s="116"/>
      <c r="F28" s="117"/>
      <c r="G28" s="215">
        <f>ZakladDPHSniVypocet+ZakladDPHZaklVypocet</f>
        <v>0</v>
      </c>
      <c r="H28" s="216"/>
      <c r="I28" s="216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36</v>
      </c>
      <c r="C29" s="119"/>
      <c r="D29" s="119"/>
      <c r="E29" s="119"/>
      <c r="F29" s="120"/>
      <c r="G29" s="215">
        <f>A27</f>
        <v>0</v>
      </c>
      <c r="H29" s="215"/>
      <c r="I29" s="215"/>
      <c r="J29" s="121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7"/>
      <c r="E34" s="218"/>
      <c r="G34" s="219"/>
      <c r="H34" s="220"/>
      <c r="I34" s="220"/>
      <c r="J34" s="25"/>
    </row>
    <row r="35" spans="1:10" ht="12.75" customHeight="1" x14ac:dyDescent="0.2">
      <c r="A35" s="2"/>
      <c r="B35" s="2"/>
      <c r="D35" s="205" t="s">
        <v>2</v>
      </c>
      <c r="E35" s="20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hidden="1" customHeight="1" x14ac:dyDescent="0.2">
      <c r="A38" s="90" t="s">
        <v>38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54</v>
      </c>
      <c r="C39" s="200"/>
      <c r="D39" s="200"/>
      <c r="E39" s="200"/>
      <c r="F39" s="101">
        <f>'SO 01 01 Pol'!AE104</f>
        <v>0</v>
      </c>
      <c r="G39" s="102">
        <f>'SO 01 01 Pol'!AF104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0">
        <v>2</v>
      </c>
      <c r="B40" s="105" t="s">
        <v>42</v>
      </c>
      <c r="C40" s="201" t="s">
        <v>43</v>
      </c>
      <c r="D40" s="201"/>
      <c r="E40" s="201"/>
      <c r="F40" s="106">
        <f>'SO 01 01 Pol'!AE104</f>
        <v>0</v>
      </c>
      <c r="G40" s="107">
        <f>'SO 01 01 Pol'!AF104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hidden="1" customHeight="1" x14ac:dyDescent="0.2">
      <c r="A41" s="90">
        <v>3</v>
      </c>
      <c r="B41" s="109" t="s">
        <v>40</v>
      </c>
      <c r="C41" s="200" t="s">
        <v>41</v>
      </c>
      <c r="D41" s="200"/>
      <c r="E41" s="200"/>
      <c r="F41" s="110">
        <f>'SO 01 01 Pol'!AE104</f>
        <v>0</v>
      </c>
      <c r="G41" s="103">
        <f>'SO 01 01 Pol'!AF104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 x14ac:dyDescent="0.2">
      <c r="A42" s="90"/>
      <c r="B42" s="202" t="s">
        <v>55</v>
      </c>
      <c r="C42" s="203"/>
      <c r="D42" s="203"/>
      <c r="E42" s="204"/>
      <c r="F42" s="111">
        <f>SUMIF(A39:A41,"=1",F39:F41)</f>
        <v>0</v>
      </c>
      <c r="G42" s="112">
        <f>SUMIF(A39:A41,"=1",G39:G41)</f>
        <v>0</v>
      </c>
      <c r="H42" s="112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6" spans="1:10" ht="15.75" x14ac:dyDescent="0.25">
      <c r="B46" s="122" t="s">
        <v>57</v>
      </c>
    </row>
    <row r="48" spans="1:10" ht="25.5" customHeight="1" x14ac:dyDescent="0.2">
      <c r="A48" s="124"/>
      <c r="B48" s="127" t="s">
        <v>17</v>
      </c>
      <c r="C48" s="127" t="s">
        <v>5</v>
      </c>
      <c r="D48" s="128"/>
      <c r="E48" s="128"/>
      <c r="F48" s="129" t="s">
        <v>58</v>
      </c>
      <c r="G48" s="129"/>
      <c r="H48" s="129"/>
      <c r="I48" s="129" t="s">
        <v>30</v>
      </c>
    </row>
    <row r="49" spans="1:10" ht="36.75" customHeight="1" x14ac:dyDescent="0.2">
      <c r="A49" s="125"/>
      <c r="B49" s="130" t="s">
        <v>59</v>
      </c>
      <c r="C49" s="198" t="s">
        <v>60</v>
      </c>
      <c r="D49" s="199"/>
      <c r="E49" s="199"/>
      <c r="F49" s="137" t="s">
        <v>25</v>
      </c>
      <c r="G49" s="131"/>
      <c r="H49" s="131"/>
      <c r="I49" s="131">
        <f>'SO 01 01 Pol'!G8</f>
        <v>0</v>
      </c>
    </row>
    <row r="50" spans="1:10" ht="36.75" customHeight="1" x14ac:dyDescent="0.2">
      <c r="A50" s="125"/>
      <c r="B50" s="130" t="s">
        <v>61</v>
      </c>
      <c r="C50" s="198" t="s">
        <v>62</v>
      </c>
      <c r="D50" s="199"/>
      <c r="E50" s="199"/>
      <c r="F50" s="137" t="s">
        <v>25</v>
      </c>
      <c r="G50" s="131"/>
      <c r="H50" s="131"/>
      <c r="I50" s="131">
        <f>'SO 01 01 Pol'!G43</f>
        <v>0</v>
      </c>
    </row>
    <row r="51" spans="1:10" ht="36.75" customHeight="1" x14ac:dyDescent="0.2">
      <c r="A51" s="125"/>
      <c r="B51" s="130" t="s">
        <v>63</v>
      </c>
      <c r="C51" s="198" t="s">
        <v>64</v>
      </c>
      <c r="D51" s="199"/>
      <c r="E51" s="199"/>
      <c r="F51" s="137" t="s">
        <v>25</v>
      </c>
      <c r="G51" s="131"/>
      <c r="H51" s="131"/>
      <c r="I51" s="131">
        <f>'SO 01 01 Pol'!G56</f>
        <v>0</v>
      </c>
    </row>
    <row r="52" spans="1:10" ht="36.75" customHeight="1" x14ac:dyDescent="0.2">
      <c r="A52" s="125"/>
      <c r="B52" s="130" t="s">
        <v>65</v>
      </c>
      <c r="C52" s="198" t="s">
        <v>66</v>
      </c>
      <c r="D52" s="199"/>
      <c r="E52" s="199"/>
      <c r="F52" s="137" t="s">
        <v>25</v>
      </c>
      <c r="G52" s="131"/>
      <c r="H52" s="131"/>
      <c r="I52" s="131">
        <f>'SO 01 01 Pol'!G59</f>
        <v>0</v>
      </c>
    </row>
    <row r="53" spans="1:10" ht="36.75" customHeight="1" x14ac:dyDescent="0.2">
      <c r="A53" s="125"/>
      <c r="B53" s="130" t="s">
        <v>67</v>
      </c>
      <c r="C53" s="198" t="s">
        <v>68</v>
      </c>
      <c r="D53" s="199"/>
      <c r="E53" s="199"/>
      <c r="F53" s="137" t="s">
        <v>25</v>
      </c>
      <c r="G53" s="131"/>
      <c r="H53" s="131"/>
      <c r="I53" s="131">
        <f>'SO 01 01 Pol'!G74</f>
        <v>0</v>
      </c>
    </row>
    <row r="54" spans="1:10" ht="36.75" customHeight="1" x14ac:dyDescent="0.2">
      <c r="A54" s="125"/>
      <c r="B54" s="130" t="s">
        <v>69</v>
      </c>
      <c r="C54" s="198" t="s">
        <v>70</v>
      </c>
      <c r="D54" s="199"/>
      <c r="E54" s="199"/>
      <c r="F54" s="137" t="s">
        <v>25</v>
      </c>
      <c r="G54" s="131"/>
      <c r="H54" s="131"/>
      <c r="I54" s="131">
        <f>'SO 01 01 Pol'!G76</f>
        <v>0</v>
      </c>
    </row>
    <row r="55" spans="1:10" ht="36.75" customHeight="1" x14ac:dyDescent="0.2">
      <c r="A55" s="125"/>
      <c r="B55" s="130" t="s">
        <v>71</v>
      </c>
      <c r="C55" s="198" t="s">
        <v>72</v>
      </c>
      <c r="D55" s="199"/>
      <c r="E55" s="199"/>
      <c r="F55" s="137" t="s">
        <v>25</v>
      </c>
      <c r="G55" s="131"/>
      <c r="H55" s="131"/>
      <c r="I55" s="131">
        <f>'SO 01 01 Pol'!G84</f>
        <v>0</v>
      </c>
    </row>
    <row r="56" spans="1:10" ht="36.75" customHeight="1" x14ac:dyDescent="0.2">
      <c r="A56" s="125"/>
      <c r="B56" s="130" t="s">
        <v>73</v>
      </c>
      <c r="C56" s="198" t="s">
        <v>74</v>
      </c>
      <c r="D56" s="199"/>
      <c r="E56" s="199"/>
      <c r="F56" s="137" t="s">
        <v>26</v>
      </c>
      <c r="G56" s="131"/>
      <c r="H56" s="131"/>
      <c r="I56" s="131">
        <f>'SO 01 01 Pol'!G86</f>
        <v>0</v>
      </c>
    </row>
    <row r="57" spans="1:10" ht="36.75" customHeight="1" x14ac:dyDescent="0.2">
      <c r="A57" s="125"/>
      <c r="B57" s="130" t="s">
        <v>75</v>
      </c>
      <c r="C57" s="198" t="s">
        <v>76</v>
      </c>
      <c r="D57" s="199"/>
      <c r="E57" s="199"/>
      <c r="F57" s="137" t="s">
        <v>77</v>
      </c>
      <c r="G57" s="131"/>
      <c r="H57" s="131"/>
      <c r="I57" s="131">
        <f>'SO 01 01 Pol'!G96</f>
        <v>0</v>
      </c>
    </row>
    <row r="58" spans="1:10" ht="36.75" customHeight="1" x14ac:dyDescent="0.2">
      <c r="A58" s="125"/>
      <c r="B58" s="130" t="s">
        <v>78</v>
      </c>
      <c r="C58" s="198" t="s">
        <v>28</v>
      </c>
      <c r="D58" s="199"/>
      <c r="E58" s="199"/>
      <c r="F58" s="137" t="s">
        <v>78</v>
      </c>
      <c r="G58" s="131"/>
      <c r="H58" s="131"/>
      <c r="I58" s="131">
        <f>'SO 01 01 Pol'!G101</f>
        <v>0</v>
      </c>
    </row>
    <row r="59" spans="1:10" ht="25.5" customHeight="1" x14ac:dyDescent="0.2">
      <c r="A59" s="126"/>
      <c r="B59" s="132" t="s">
        <v>1</v>
      </c>
      <c r="C59" s="133"/>
      <c r="D59" s="134"/>
      <c r="E59" s="134"/>
      <c r="F59" s="138"/>
      <c r="G59" s="135"/>
      <c r="H59" s="135"/>
      <c r="I59" s="135">
        <f>SUM(I49:I58)</f>
        <v>0</v>
      </c>
    </row>
    <row r="60" spans="1:10" x14ac:dyDescent="0.2">
      <c r="F60" s="89"/>
      <c r="G60" s="89"/>
      <c r="H60" s="89"/>
      <c r="I60" s="89"/>
      <c r="J60" s="136"/>
    </row>
    <row r="61" spans="1:10" x14ac:dyDescent="0.2">
      <c r="F61" s="89"/>
      <c r="G61" s="89"/>
      <c r="H61" s="89"/>
      <c r="I61" s="89"/>
      <c r="J61" s="136"/>
    </row>
    <row r="62" spans="1:10" x14ac:dyDescent="0.2">
      <c r="F62" s="89"/>
      <c r="G62" s="89"/>
      <c r="H62" s="89"/>
      <c r="I62" s="89"/>
      <c r="J62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7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8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9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view="pageBreakPreview" zoomScaleNormal="100" zoomScaleSheetLayoutView="100" workbookViewId="0">
      <pane ySplit="7" topLeftCell="A8" activePane="bottomLeft" state="frozen"/>
      <selection pane="bottomLeft" activeCell="F102" sqref="F102:G102"/>
    </sheetView>
  </sheetViews>
  <sheetFormatPr defaultRowHeight="12.75" outlineLevelRow="3" x14ac:dyDescent="0.2"/>
  <cols>
    <col min="1" max="1" width="3.42578125" customWidth="1"/>
    <col min="2" max="2" width="12.140625" style="123" bestFit="1" customWidth="1"/>
    <col min="3" max="3" width="44.7109375" style="123" customWidth="1"/>
    <col min="4" max="4" width="4.5703125" customWidth="1"/>
    <col min="5" max="5" width="10.140625" customWidth="1"/>
    <col min="6" max="6" width="9.85546875" customWidth="1"/>
    <col min="7" max="7" width="12.425781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6" t="s">
        <v>6</v>
      </c>
      <c r="B1" s="266"/>
      <c r="C1" s="266"/>
      <c r="D1" s="266"/>
      <c r="E1" s="266"/>
      <c r="F1" s="266"/>
      <c r="G1" s="266"/>
      <c r="AG1" t="s">
        <v>80</v>
      </c>
    </row>
    <row r="2" spans="1:60" ht="24.95" customHeight="1" x14ac:dyDescent="0.2">
      <c r="A2" s="140" t="s">
        <v>7</v>
      </c>
      <c r="B2" s="49" t="s">
        <v>46</v>
      </c>
      <c r="C2" s="267" t="s">
        <v>47</v>
      </c>
      <c r="D2" s="268"/>
      <c r="E2" s="268"/>
      <c r="F2" s="268"/>
      <c r="G2" s="269"/>
      <c r="AG2" t="s">
        <v>81</v>
      </c>
    </row>
    <row r="3" spans="1:60" ht="24.95" customHeight="1" x14ac:dyDescent="0.2">
      <c r="A3" s="140" t="s">
        <v>8</v>
      </c>
      <c r="B3" s="49" t="s">
        <v>42</v>
      </c>
      <c r="C3" s="267" t="s">
        <v>43</v>
      </c>
      <c r="D3" s="268"/>
      <c r="E3" s="268"/>
      <c r="F3" s="268"/>
      <c r="G3" s="269"/>
      <c r="AC3" s="123" t="s">
        <v>81</v>
      </c>
      <c r="AG3" t="s">
        <v>82</v>
      </c>
    </row>
    <row r="4" spans="1:60" ht="24.95" customHeight="1" x14ac:dyDescent="0.2">
      <c r="A4" s="141" t="s">
        <v>9</v>
      </c>
      <c r="B4" s="142" t="s">
        <v>40</v>
      </c>
      <c r="C4" s="270" t="s">
        <v>41</v>
      </c>
      <c r="D4" s="271"/>
      <c r="E4" s="271"/>
      <c r="F4" s="271"/>
      <c r="G4" s="272"/>
      <c r="AG4" t="s">
        <v>83</v>
      </c>
    </row>
    <row r="5" spans="1:60" x14ac:dyDescent="0.2">
      <c r="D5" s="10"/>
    </row>
    <row r="6" spans="1:60" ht="38.25" x14ac:dyDescent="0.2">
      <c r="A6" s="144" t="s">
        <v>84</v>
      </c>
      <c r="B6" s="146" t="s">
        <v>85</v>
      </c>
      <c r="C6" s="146" t="s">
        <v>86</v>
      </c>
      <c r="D6" s="145" t="s">
        <v>87</v>
      </c>
      <c r="E6" s="144" t="s">
        <v>88</v>
      </c>
      <c r="F6" s="143" t="s">
        <v>89</v>
      </c>
      <c r="G6" s="144" t="s">
        <v>30</v>
      </c>
      <c r="H6" s="147" t="s">
        <v>31</v>
      </c>
      <c r="I6" s="147" t="s">
        <v>90</v>
      </c>
      <c r="J6" s="147" t="s">
        <v>32</v>
      </c>
      <c r="K6" s="147" t="s">
        <v>91</v>
      </c>
      <c r="L6" s="147" t="s">
        <v>92</v>
      </c>
      <c r="M6" s="147" t="s">
        <v>93</v>
      </c>
      <c r="N6" s="147" t="s">
        <v>94</v>
      </c>
      <c r="O6" s="147" t="s">
        <v>95</v>
      </c>
      <c r="P6" s="147" t="s">
        <v>96</v>
      </c>
      <c r="Q6" s="147" t="s">
        <v>97</v>
      </c>
      <c r="R6" s="147" t="s">
        <v>98</v>
      </c>
      <c r="S6" s="147" t="s">
        <v>99</v>
      </c>
      <c r="T6" s="147" t="s">
        <v>100</v>
      </c>
      <c r="U6" s="147" t="s">
        <v>101</v>
      </c>
      <c r="V6" s="147" t="s">
        <v>102</v>
      </c>
      <c r="W6" s="147" t="s">
        <v>103</v>
      </c>
      <c r="X6" s="147" t="s">
        <v>104</v>
      </c>
      <c r="Y6" s="147" t="s">
        <v>105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6" t="s">
        <v>106</v>
      </c>
      <c r="B8" s="167" t="s">
        <v>59</v>
      </c>
      <c r="C8" s="185" t="s">
        <v>60</v>
      </c>
      <c r="D8" s="168"/>
      <c r="E8" s="169"/>
      <c r="F8" s="170"/>
      <c r="G8" s="171">
        <f>SUMIF(AG9:AG42,"&lt;&gt;NOR",G9:G42)</f>
        <v>0</v>
      </c>
      <c r="H8" s="165"/>
      <c r="I8" s="165">
        <f>SUM(I9:I42)</f>
        <v>170.28</v>
      </c>
      <c r="J8" s="165"/>
      <c r="K8" s="165">
        <f>SUM(K9:K42)</f>
        <v>996891.55000000028</v>
      </c>
      <c r="L8" s="165"/>
      <c r="M8" s="165">
        <f>SUM(M9:M42)</f>
        <v>0</v>
      </c>
      <c r="N8" s="164"/>
      <c r="O8" s="164">
        <f>SUM(O9:O42)</f>
        <v>0.38</v>
      </c>
      <c r="P8" s="164"/>
      <c r="Q8" s="164">
        <f>SUM(Q9:Q42)</f>
        <v>1289.5999999999999</v>
      </c>
      <c r="R8" s="165"/>
      <c r="S8" s="165"/>
      <c r="T8" s="165"/>
      <c r="U8" s="165"/>
      <c r="V8" s="165">
        <f>SUM(V9:V42)</f>
        <v>904.68999999999994</v>
      </c>
      <c r="W8" s="165"/>
      <c r="X8" s="165"/>
      <c r="Y8" s="165"/>
      <c r="AG8" t="s">
        <v>107</v>
      </c>
    </row>
    <row r="9" spans="1:60" outlineLevel="1" x14ac:dyDescent="0.2">
      <c r="A9" s="173">
        <v>1</v>
      </c>
      <c r="B9" s="174" t="s">
        <v>108</v>
      </c>
      <c r="C9" s="186" t="s">
        <v>109</v>
      </c>
      <c r="D9" s="175" t="s">
        <v>110</v>
      </c>
      <c r="E9" s="176">
        <v>992</v>
      </c>
      <c r="F9" s="177"/>
      <c r="G9" s="178"/>
      <c r="H9" s="159">
        <v>0</v>
      </c>
      <c r="I9" s="158">
        <f>ROUND(E9*H9,2)</f>
        <v>0</v>
      </c>
      <c r="J9" s="159">
        <v>462.76</v>
      </c>
      <c r="K9" s="158">
        <f>ROUND(E9*J9,2)</f>
        <v>459057.91999999998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1.3</v>
      </c>
      <c r="Q9" s="157">
        <f>ROUND(E9*P9,2)</f>
        <v>1289.5999999999999</v>
      </c>
      <c r="R9" s="158"/>
      <c r="S9" s="158" t="s">
        <v>111</v>
      </c>
      <c r="T9" s="158" t="s">
        <v>112</v>
      </c>
      <c r="U9" s="158">
        <v>0.51</v>
      </c>
      <c r="V9" s="158">
        <f>ROUND(E9*U9,2)</f>
        <v>505.92</v>
      </c>
      <c r="W9" s="158"/>
      <c r="X9" s="158" t="s">
        <v>113</v>
      </c>
      <c r="Y9" s="158" t="s">
        <v>114</v>
      </c>
      <c r="Z9" s="148"/>
      <c r="AA9" s="148"/>
      <c r="AB9" s="148"/>
      <c r="AC9" s="148"/>
      <c r="AD9" s="148"/>
      <c r="AE9" s="148"/>
      <c r="AF9" s="148"/>
      <c r="AG9" s="148" t="s">
        <v>115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2" x14ac:dyDescent="0.2">
      <c r="A10" s="155"/>
      <c r="B10" s="156"/>
      <c r="C10" s="187" t="s">
        <v>116</v>
      </c>
      <c r="D10" s="160"/>
      <c r="E10" s="161">
        <v>992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117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3">
        <v>2</v>
      </c>
      <c r="B11" s="174" t="s">
        <v>118</v>
      </c>
      <c r="C11" s="186" t="s">
        <v>119</v>
      </c>
      <c r="D11" s="175" t="s">
        <v>110</v>
      </c>
      <c r="E11" s="176">
        <v>522.5</v>
      </c>
      <c r="F11" s="177"/>
      <c r="G11" s="178"/>
      <c r="H11" s="159">
        <v>0</v>
      </c>
      <c r="I11" s="158">
        <f>ROUND(E11*H11,2)</f>
        <v>0</v>
      </c>
      <c r="J11" s="159">
        <v>241.06</v>
      </c>
      <c r="K11" s="158">
        <f>ROUND(E11*J11,2)</f>
        <v>125953.85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111</v>
      </c>
      <c r="T11" s="158" t="s">
        <v>112</v>
      </c>
      <c r="U11" s="158">
        <v>0.36799999999999999</v>
      </c>
      <c r="V11" s="158">
        <f>ROUND(E11*U11,2)</f>
        <v>192.28</v>
      </c>
      <c r="W11" s="158"/>
      <c r="X11" s="158" t="s">
        <v>113</v>
      </c>
      <c r="Y11" s="158" t="s">
        <v>114</v>
      </c>
      <c r="Z11" s="148"/>
      <c r="AA11" s="148"/>
      <c r="AB11" s="148"/>
      <c r="AC11" s="148"/>
      <c r="AD11" s="148"/>
      <c r="AE11" s="148"/>
      <c r="AF11" s="148"/>
      <c r="AG11" s="148" t="s">
        <v>115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95" t="s">
        <v>120</v>
      </c>
      <c r="D12" s="160"/>
      <c r="E12" s="161">
        <v>522.5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117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9">
        <v>3</v>
      </c>
      <c r="B13" s="180" t="s">
        <v>121</v>
      </c>
      <c r="C13" s="188" t="s">
        <v>122</v>
      </c>
      <c r="D13" s="181" t="s">
        <v>110</v>
      </c>
      <c r="E13" s="182">
        <v>522.5</v>
      </c>
      <c r="F13" s="183"/>
      <c r="G13" s="184"/>
      <c r="H13" s="159">
        <v>0</v>
      </c>
      <c r="I13" s="158">
        <f>ROUND(E13*H13,2)</f>
        <v>0</v>
      </c>
      <c r="J13" s="159">
        <v>47.68</v>
      </c>
      <c r="K13" s="158">
        <f>ROUND(E13*J13,2)</f>
        <v>24912.799999999999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111</v>
      </c>
      <c r="T13" s="158" t="s">
        <v>112</v>
      </c>
      <c r="U13" s="158">
        <v>5.8000000000000003E-2</v>
      </c>
      <c r="V13" s="158">
        <f>ROUND(E13*U13,2)</f>
        <v>30.31</v>
      </c>
      <c r="W13" s="158"/>
      <c r="X13" s="158" t="s">
        <v>113</v>
      </c>
      <c r="Y13" s="158" t="s">
        <v>114</v>
      </c>
      <c r="Z13" s="148"/>
      <c r="AA13" s="148"/>
      <c r="AB13" s="148"/>
      <c r="AC13" s="148"/>
      <c r="AD13" s="148"/>
      <c r="AE13" s="148"/>
      <c r="AF13" s="148"/>
      <c r="AG13" s="148" t="s">
        <v>115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3">
        <v>4</v>
      </c>
      <c r="B14" s="174" t="s">
        <v>123</v>
      </c>
      <c r="C14" s="186" t="s">
        <v>124</v>
      </c>
      <c r="D14" s="175" t="s">
        <v>110</v>
      </c>
      <c r="E14" s="176">
        <v>6</v>
      </c>
      <c r="F14" s="177"/>
      <c r="G14" s="178"/>
      <c r="H14" s="159">
        <v>0</v>
      </c>
      <c r="I14" s="158">
        <f>ROUND(E14*H14,2)</f>
        <v>0</v>
      </c>
      <c r="J14" s="159">
        <v>171.33</v>
      </c>
      <c r="K14" s="158">
        <f>ROUND(E14*J14,2)</f>
        <v>1027.98</v>
      </c>
      <c r="L14" s="158">
        <v>21</v>
      </c>
      <c r="M14" s="158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8"/>
      <c r="S14" s="158" t="s">
        <v>111</v>
      </c>
      <c r="T14" s="158" t="s">
        <v>112</v>
      </c>
      <c r="U14" s="158">
        <v>0.12</v>
      </c>
      <c r="V14" s="158">
        <f>ROUND(E14*U14,2)</f>
        <v>0.72</v>
      </c>
      <c r="W14" s="158"/>
      <c r="X14" s="158" t="s">
        <v>113</v>
      </c>
      <c r="Y14" s="158" t="s">
        <v>114</v>
      </c>
      <c r="Z14" s="148"/>
      <c r="AA14" s="148"/>
      <c r="AB14" s="148"/>
      <c r="AC14" s="148"/>
      <c r="AD14" s="148"/>
      <c r="AE14" s="148"/>
      <c r="AF14" s="148"/>
      <c r="AG14" s="148" t="s">
        <v>115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7" t="s">
        <v>125</v>
      </c>
      <c r="D15" s="160"/>
      <c r="E15" s="161">
        <v>6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117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73">
        <v>5</v>
      </c>
      <c r="B16" s="174" t="s">
        <v>126</v>
      </c>
      <c r="C16" s="194" t="s">
        <v>127</v>
      </c>
      <c r="D16" s="175" t="s">
        <v>110</v>
      </c>
      <c r="E16" s="176">
        <v>1.2</v>
      </c>
      <c r="F16" s="177"/>
      <c r="G16" s="178"/>
      <c r="H16" s="159">
        <v>0</v>
      </c>
      <c r="I16" s="158">
        <f>ROUND(E16*H16,2)</f>
        <v>0</v>
      </c>
      <c r="J16" s="159">
        <v>321.5</v>
      </c>
      <c r="K16" s="158">
        <f>ROUND(E16*J16,2)</f>
        <v>385.8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111</v>
      </c>
      <c r="T16" s="158" t="s">
        <v>112</v>
      </c>
      <c r="U16" s="158">
        <v>0.23</v>
      </c>
      <c r="V16" s="158">
        <f>ROUND(E16*U16,2)</f>
        <v>0.28000000000000003</v>
      </c>
      <c r="W16" s="158"/>
      <c r="X16" s="158" t="s">
        <v>113</v>
      </c>
      <c r="Y16" s="158" t="s">
        <v>114</v>
      </c>
      <c r="Z16" s="148"/>
      <c r="AA16" s="148"/>
      <c r="AB16" s="148"/>
      <c r="AC16" s="148"/>
      <c r="AD16" s="148"/>
      <c r="AE16" s="148"/>
      <c r="AF16" s="148"/>
      <c r="AG16" s="148" t="s">
        <v>115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7" t="s">
        <v>128</v>
      </c>
      <c r="D17" s="160"/>
      <c r="E17" s="161">
        <v>1.2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117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3">
        <v>6</v>
      </c>
      <c r="B18" s="174" t="s">
        <v>129</v>
      </c>
      <c r="C18" s="186" t="s">
        <v>130</v>
      </c>
      <c r="D18" s="175" t="s">
        <v>110</v>
      </c>
      <c r="E18" s="176">
        <v>133.05000000000001</v>
      </c>
      <c r="F18" s="177"/>
      <c r="G18" s="178"/>
      <c r="H18" s="159">
        <v>0</v>
      </c>
      <c r="I18" s="158">
        <f>ROUND(E18*H18,2)</f>
        <v>0</v>
      </c>
      <c r="J18" s="159">
        <v>274.54000000000002</v>
      </c>
      <c r="K18" s="158">
        <f>ROUND(E18*J18,2)</f>
        <v>36527.550000000003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111</v>
      </c>
      <c r="T18" s="158" t="s">
        <v>112</v>
      </c>
      <c r="U18" s="158">
        <v>0.2</v>
      </c>
      <c r="V18" s="158">
        <f>ROUND(E18*U18,2)</f>
        <v>26.61</v>
      </c>
      <c r="W18" s="158"/>
      <c r="X18" s="158" t="s">
        <v>113</v>
      </c>
      <c r="Y18" s="158" t="s">
        <v>114</v>
      </c>
      <c r="Z18" s="148"/>
      <c r="AA18" s="148"/>
      <c r="AB18" s="148"/>
      <c r="AC18" s="148"/>
      <c r="AD18" s="148"/>
      <c r="AE18" s="148"/>
      <c r="AF18" s="148"/>
      <c r="AG18" s="148" t="s">
        <v>115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3.25" customHeight="1" outlineLevel="2" x14ac:dyDescent="0.2">
      <c r="A19" s="155"/>
      <c r="B19" s="156"/>
      <c r="C19" s="187" t="s">
        <v>131</v>
      </c>
      <c r="D19" s="160"/>
      <c r="E19" s="161">
        <v>133.05000000000001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8"/>
      <c r="AA19" s="148"/>
      <c r="AB19" s="148"/>
      <c r="AC19" s="148"/>
      <c r="AD19" s="148"/>
      <c r="AE19" s="148"/>
      <c r="AF19" s="148"/>
      <c r="AG19" s="148" t="s">
        <v>117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9">
        <v>7</v>
      </c>
      <c r="B20" s="180" t="s">
        <v>132</v>
      </c>
      <c r="C20" s="188" t="s">
        <v>133</v>
      </c>
      <c r="D20" s="181" t="s">
        <v>110</v>
      </c>
      <c r="E20" s="182">
        <v>133.05000000000001</v>
      </c>
      <c r="F20" s="183"/>
      <c r="G20" s="184"/>
      <c r="H20" s="159">
        <v>0</v>
      </c>
      <c r="I20" s="158">
        <f>ROUND(E20*H20,2)</f>
        <v>0</v>
      </c>
      <c r="J20" s="159">
        <v>47.49</v>
      </c>
      <c r="K20" s="158">
        <f>ROUND(E20*J20,2)</f>
        <v>6318.54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111</v>
      </c>
      <c r="T20" s="158" t="s">
        <v>112</v>
      </c>
      <c r="U20" s="158">
        <v>8.4000000000000005E-2</v>
      </c>
      <c r="V20" s="158">
        <f>ROUND(E20*U20,2)</f>
        <v>11.18</v>
      </c>
      <c r="W20" s="158"/>
      <c r="X20" s="158" t="s">
        <v>113</v>
      </c>
      <c r="Y20" s="158" t="s">
        <v>114</v>
      </c>
      <c r="Z20" s="148"/>
      <c r="AA20" s="148"/>
      <c r="AB20" s="148"/>
      <c r="AC20" s="148"/>
      <c r="AD20" s="148"/>
      <c r="AE20" s="148"/>
      <c r="AF20" s="148"/>
      <c r="AG20" s="148" t="s">
        <v>115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9">
        <v>8</v>
      </c>
      <c r="B21" s="180" t="s">
        <v>134</v>
      </c>
      <c r="C21" s="188" t="s">
        <v>266</v>
      </c>
      <c r="D21" s="181" t="s">
        <v>110</v>
      </c>
      <c r="E21" s="182">
        <v>548.92499999999995</v>
      </c>
      <c r="F21" s="183"/>
      <c r="G21" s="184"/>
      <c r="H21" s="159">
        <v>0</v>
      </c>
      <c r="I21" s="158">
        <f>ROUND(E21*H21,2)</f>
        <v>0</v>
      </c>
      <c r="J21" s="159">
        <v>145.88999999999999</v>
      </c>
      <c r="K21" s="158">
        <f>ROUND(E21*J21,2)</f>
        <v>80082.67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111</v>
      </c>
      <c r="T21" s="158" t="s">
        <v>112</v>
      </c>
      <c r="U21" s="158">
        <v>5.1999999999999998E-3</v>
      </c>
      <c r="V21" s="158">
        <f>ROUND(E21*U21,2)</f>
        <v>2.85</v>
      </c>
      <c r="W21" s="158"/>
      <c r="X21" s="158" t="s">
        <v>113</v>
      </c>
      <c r="Y21" s="158" t="s">
        <v>114</v>
      </c>
      <c r="Z21" s="148"/>
      <c r="AA21" s="148"/>
      <c r="AB21" s="148"/>
      <c r="AC21" s="148"/>
      <c r="AD21" s="148"/>
      <c r="AE21" s="148"/>
      <c r="AF21" s="148"/>
      <c r="AG21" s="148" t="s">
        <v>115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3">
        <v>9</v>
      </c>
      <c r="B22" s="174" t="s">
        <v>135</v>
      </c>
      <c r="C22" s="194" t="s">
        <v>136</v>
      </c>
      <c r="D22" s="175" t="s">
        <v>110</v>
      </c>
      <c r="E22" s="176">
        <v>548.92499999999995</v>
      </c>
      <c r="F22" s="177"/>
      <c r="G22" s="178"/>
      <c r="H22" s="159">
        <v>0</v>
      </c>
      <c r="I22" s="158">
        <f>ROUND(E22*H22,2)</f>
        <v>0</v>
      </c>
      <c r="J22" s="159">
        <v>85.92</v>
      </c>
      <c r="K22" s="158">
        <f>ROUND(E22*J22,2)</f>
        <v>47163.64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111</v>
      </c>
      <c r="T22" s="158" t="s">
        <v>112</v>
      </c>
      <c r="U22" s="158">
        <v>5.2999999999999999E-2</v>
      </c>
      <c r="V22" s="158">
        <f>ROUND(E22*U22,2)</f>
        <v>29.09</v>
      </c>
      <c r="W22" s="158"/>
      <c r="X22" s="158" t="s">
        <v>113</v>
      </c>
      <c r="Y22" s="158" t="s">
        <v>114</v>
      </c>
      <c r="Z22" s="148"/>
      <c r="AA22" s="148"/>
      <c r="AB22" s="148"/>
      <c r="AC22" s="148"/>
      <c r="AD22" s="148"/>
      <c r="AE22" s="148"/>
      <c r="AF22" s="148"/>
      <c r="AG22" s="148" t="s">
        <v>115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7" t="s">
        <v>137</v>
      </c>
      <c r="D23" s="160"/>
      <c r="E23" s="161">
        <v>522.5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117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3" x14ac:dyDescent="0.2">
      <c r="A24" s="155"/>
      <c r="B24" s="156"/>
      <c r="C24" s="187" t="s">
        <v>138</v>
      </c>
      <c r="D24" s="160"/>
      <c r="E24" s="161">
        <v>6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117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3" x14ac:dyDescent="0.2">
      <c r="A25" s="155"/>
      <c r="B25" s="156"/>
      <c r="C25" s="187" t="s">
        <v>139</v>
      </c>
      <c r="D25" s="160"/>
      <c r="E25" s="161">
        <v>134.25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117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3" x14ac:dyDescent="0.2">
      <c r="A26" s="155"/>
      <c r="B26" s="156"/>
      <c r="C26" s="187" t="s">
        <v>140</v>
      </c>
      <c r="D26" s="160"/>
      <c r="E26" s="161">
        <v>-3.8250000000000002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117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3" x14ac:dyDescent="0.2">
      <c r="A27" s="155"/>
      <c r="B27" s="156"/>
      <c r="C27" s="187" t="s">
        <v>141</v>
      </c>
      <c r="D27" s="160"/>
      <c r="E27" s="161">
        <v>-110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117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3">
        <v>10</v>
      </c>
      <c r="B28" s="174" t="s">
        <v>142</v>
      </c>
      <c r="C28" s="186" t="s">
        <v>143</v>
      </c>
      <c r="D28" s="175" t="s">
        <v>110</v>
      </c>
      <c r="E28" s="176">
        <v>50</v>
      </c>
      <c r="F28" s="177"/>
      <c r="G28" s="178"/>
      <c r="H28" s="159">
        <v>0</v>
      </c>
      <c r="I28" s="158">
        <f>ROUND(E28*H28,2)</f>
        <v>0</v>
      </c>
      <c r="J28" s="159">
        <v>34.020000000000003</v>
      </c>
      <c r="K28" s="158">
        <f>ROUND(E28*J28,2)</f>
        <v>1701</v>
      </c>
      <c r="L28" s="158">
        <v>21</v>
      </c>
      <c r="M28" s="158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8"/>
      <c r="S28" s="158" t="s">
        <v>111</v>
      </c>
      <c r="T28" s="158" t="s">
        <v>112</v>
      </c>
      <c r="U28" s="158">
        <v>3.1E-2</v>
      </c>
      <c r="V28" s="158">
        <f>ROUND(E28*U28,2)</f>
        <v>1.55</v>
      </c>
      <c r="W28" s="158"/>
      <c r="X28" s="158" t="s">
        <v>113</v>
      </c>
      <c r="Y28" s="158" t="s">
        <v>114</v>
      </c>
      <c r="Z28" s="148"/>
      <c r="AA28" s="148"/>
      <c r="AB28" s="148"/>
      <c r="AC28" s="148"/>
      <c r="AD28" s="148"/>
      <c r="AE28" s="148"/>
      <c r="AF28" s="148"/>
      <c r="AG28" s="148" t="s">
        <v>115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7" t="s">
        <v>144</v>
      </c>
      <c r="D29" s="160"/>
      <c r="E29" s="161">
        <v>50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117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73">
        <v>11</v>
      </c>
      <c r="B30" s="174" t="s">
        <v>145</v>
      </c>
      <c r="C30" s="186" t="s">
        <v>146</v>
      </c>
      <c r="D30" s="175" t="s">
        <v>110</v>
      </c>
      <c r="E30" s="176">
        <v>3.8250000000000002</v>
      </c>
      <c r="F30" s="177"/>
      <c r="G30" s="178"/>
      <c r="H30" s="159">
        <v>0</v>
      </c>
      <c r="I30" s="158">
        <f>ROUND(E30*H30,2)</f>
        <v>0</v>
      </c>
      <c r="J30" s="159">
        <v>156.05000000000001</v>
      </c>
      <c r="K30" s="158">
        <f>ROUND(E30*J30,2)</f>
        <v>596.89</v>
      </c>
      <c r="L30" s="158">
        <v>21</v>
      </c>
      <c r="M30" s="158">
        <f>G30*(1+L30/100)</f>
        <v>0</v>
      </c>
      <c r="N30" s="157">
        <v>0</v>
      </c>
      <c r="O30" s="157">
        <f>ROUND(E30*N30,2)</f>
        <v>0</v>
      </c>
      <c r="P30" s="157">
        <v>0</v>
      </c>
      <c r="Q30" s="157">
        <f>ROUND(E30*P30,2)</f>
        <v>0</v>
      </c>
      <c r="R30" s="158"/>
      <c r="S30" s="158" t="s">
        <v>111</v>
      </c>
      <c r="T30" s="158" t="s">
        <v>112</v>
      </c>
      <c r="U30" s="158">
        <v>0.20200000000000001</v>
      </c>
      <c r="V30" s="158">
        <f>ROUND(E30*U30,2)</f>
        <v>0.77</v>
      </c>
      <c r="W30" s="158"/>
      <c r="X30" s="158" t="s">
        <v>113</v>
      </c>
      <c r="Y30" s="158" t="s">
        <v>114</v>
      </c>
      <c r="Z30" s="148"/>
      <c r="AA30" s="148"/>
      <c r="AB30" s="148"/>
      <c r="AC30" s="148"/>
      <c r="AD30" s="148"/>
      <c r="AE30" s="148"/>
      <c r="AF30" s="148"/>
      <c r="AG30" s="148" t="s">
        <v>115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7" t="s">
        <v>147</v>
      </c>
      <c r="D31" s="160"/>
      <c r="E31" s="161">
        <v>1.2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117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3" x14ac:dyDescent="0.2">
      <c r="A32" s="155"/>
      <c r="B32" s="156"/>
      <c r="C32" s="187" t="s">
        <v>148</v>
      </c>
      <c r="D32" s="160"/>
      <c r="E32" s="161">
        <v>-0.15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117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7" t="s">
        <v>149</v>
      </c>
      <c r="D33" s="160"/>
      <c r="E33" s="161">
        <v>-0.22500000000000001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117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">
      <c r="A34" s="155"/>
      <c r="B34" s="156"/>
      <c r="C34" s="187" t="s">
        <v>150</v>
      </c>
      <c r="D34" s="160"/>
      <c r="E34" s="161"/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117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3" x14ac:dyDescent="0.2">
      <c r="A35" s="155"/>
      <c r="B35" s="156"/>
      <c r="C35" s="187" t="s">
        <v>151</v>
      </c>
      <c r="D35" s="160"/>
      <c r="E35" s="161">
        <v>3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117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73">
        <v>12</v>
      </c>
      <c r="B36" s="174" t="s">
        <v>152</v>
      </c>
      <c r="C36" s="186" t="s">
        <v>153</v>
      </c>
      <c r="D36" s="175" t="s">
        <v>110</v>
      </c>
      <c r="E36" s="176">
        <v>0.22500000000000001</v>
      </c>
      <c r="F36" s="177"/>
      <c r="G36" s="178"/>
      <c r="H36" s="159">
        <v>756.79</v>
      </c>
      <c r="I36" s="158">
        <f>ROUND(E36*H36,2)</f>
        <v>170.28</v>
      </c>
      <c r="J36" s="159">
        <v>759.37</v>
      </c>
      <c r="K36" s="158">
        <f>ROUND(E36*J36,2)</f>
        <v>170.86</v>
      </c>
      <c r="L36" s="158">
        <v>21</v>
      </c>
      <c r="M36" s="158">
        <f>G36*(1+L36/100)</f>
        <v>0</v>
      </c>
      <c r="N36" s="157">
        <v>1.7</v>
      </c>
      <c r="O36" s="157">
        <f>ROUND(E36*N36,2)</f>
        <v>0.38</v>
      </c>
      <c r="P36" s="157">
        <v>0</v>
      </c>
      <c r="Q36" s="157">
        <f>ROUND(E36*P36,2)</f>
        <v>0</v>
      </c>
      <c r="R36" s="158"/>
      <c r="S36" s="158" t="s">
        <v>111</v>
      </c>
      <c r="T36" s="158" t="s">
        <v>112</v>
      </c>
      <c r="U36" s="158">
        <v>1.587</v>
      </c>
      <c r="V36" s="158">
        <f>ROUND(E36*U36,2)</f>
        <v>0.36</v>
      </c>
      <c r="W36" s="158"/>
      <c r="X36" s="158" t="s">
        <v>113</v>
      </c>
      <c r="Y36" s="158" t="s">
        <v>114</v>
      </c>
      <c r="Z36" s="148"/>
      <c r="AA36" s="148"/>
      <c r="AB36" s="148"/>
      <c r="AC36" s="148"/>
      <c r="AD36" s="148"/>
      <c r="AE36" s="148"/>
      <c r="AF36" s="148"/>
      <c r="AG36" s="148" t="s">
        <v>115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7" t="s">
        <v>154</v>
      </c>
      <c r="D37" s="160"/>
      <c r="E37" s="161">
        <v>0.22500000000000001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117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73">
        <v>13</v>
      </c>
      <c r="B38" s="174" t="s">
        <v>155</v>
      </c>
      <c r="C38" s="186" t="s">
        <v>156</v>
      </c>
      <c r="D38" s="175" t="s">
        <v>157</v>
      </c>
      <c r="E38" s="176">
        <v>2090</v>
      </c>
      <c r="F38" s="177"/>
      <c r="G38" s="178"/>
      <c r="H38" s="159">
        <v>0</v>
      </c>
      <c r="I38" s="158">
        <f>ROUND(E38*H38,2)</f>
        <v>0</v>
      </c>
      <c r="J38" s="159">
        <v>16.77</v>
      </c>
      <c r="K38" s="158">
        <f>ROUND(E38*J38,2)</f>
        <v>35049.300000000003</v>
      </c>
      <c r="L38" s="158">
        <v>21</v>
      </c>
      <c r="M38" s="158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8"/>
      <c r="S38" s="158" t="s">
        <v>111</v>
      </c>
      <c r="T38" s="158" t="s">
        <v>112</v>
      </c>
      <c r="U38" s="158">
        <v>1.7999999999999999E-2</v>
      </c>
      <c r="V38" s="158">
        <f>ROUND(E38*U38,2)</f>
        <v>37.619999999999997</v>
      </c>
      <c r="W38" s="158"/>
      <c r="X38" s="158" t="s">
        <v>113</v>
      </c>
      <c r="Y38" s="158" t="s">
        <v>114</v>
      </c>
      <c r="Z38" s="148"/>
      <c r="AA38" s="148"/>
      <c r="AB38" s="148"/>
      <c r="AC38" s="148"/>
      <c r="AD38" s="148"/>
      <c r="AE38" s="148"/>
      <c r="AF38" s="148"/>
      <c r="AG38" s="148" t="s">
        <v>115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2" x14ac:dyDescent="0.2">
      <c r="A39" s="155"/>
      <c r="B39" s="156"/>
      <c r="C39" s="187" t="s">
        <v>158</v>
      </c>
      <c r="D39" s="160"/>
      <c r="E39" s="161">
        <v>2090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117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79">
        <v>14</v>
      </c>
      <c r="B40" s="180" t="s">
        <v>159</v>
      </c>
      <c r="C40" s="188" t="s">
        <v>160</v>
      </c>
      <c r="D40" s="181" t="s">
        <v>157</v>
      </c>
      <c r="E40" s="182">
        <v>300</v>
      </c>
      <c r="F40" s="183"/>
      <c r="G40" s="184"/>
      <c r="H40" s="159">
        <v>0</v>
      </c>
      <c r="I40" s="158">
        <f>ROUND(E40*H40,2)</f>
        <v>0</v>
      </c>
      <c r="J40" s="159">
        <v>79.38</v>
      </c>
      <c r="K40" s="158">
        <f>ROUND(E40*J40,2)</f>
        <v>23814</v>
      </c>
      <c r="L40" s="158">
        <v>21</v>
      </c>
      <c r="M40" s="158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8"/>
      <c r="S40" s="158" t="s">
        <v>111</v>
      </c>
      <c r="T40" s="158" t="s">
        <v>112</v>
      </c>
      <c r="U40" s="158">
        <v>0.128</v>
      </c>
      <c r="V40" s="158">
        <f>ROUND(E40*U40,2)</f>
        <v>38.4</v>
      </c>
      <c r="W40" s="158"/>
      <c r="X40" s="158" t="s">
        <v>113</v>
      </c>
      <c r="Y40" s="158" t="s">
        <v>114</v>
      </c>
      <c r="Z40" s="148"/>
      <c r="AA40" s="148"/>
      <c r="AB40" s="148"/>
      <c r="AC40" s="148"/>
      <c r="AD40" s="148"/>
      <c r="AE40" s="148"/>
      <c r="AF40" s="148"/>
      <c r="AG40" s="148" t="s">
        <v>115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9">
        <v>15</v>
      </c>
      <c r="B41" s="180" t="s">
        <v>161</v>
      </c>
      <c r="C41" s="188" t="s">
        <v>162</v>
      </c>
      <c r="D41" s="181" t="s">
        <v>157</v>
      </c>
      <c r="E41" s="182">
        <v>250</v>
      </c>
      <c r="F41" s="183"/>
      <c r="G41" s="184"/>
      <c r="H41" s="159">
        <v>0</v>
      </c>
      <c r="I41" s="158">
        <f>ROUND(E41*H41,2)</f>
        <v>0</v>
      </c>
      <c r="J41" s="159">
        <v>67.59</v>
      </c>
      <c r="K41" s="158">
        <f>ROUND(E41*J41,2)</f>
        <v>16897.5</v>
      </c>
      <c r="L41" s="158">
        <v>21</v>
      </c>
      <c r="M41" s="158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8"/>
      <c r="S41" s="158" t="s">
        <v>111</v>
      </c>
      <c r="T41" s="158" t="s">
        <v>112</v>
      </c>
      <c r="U41" s="158">
        <v>0.107</v>
      </c>
      <c r="V41" s="158">
        <f>ROUND(E41*U41,2)</f>
        <v>26.75</v>
      </c>
      <c r="W41" s="158"/>
      <c r="X41" s="158" t="s">
        <v>113</v>
      </c>
      <c r="Y41" s="158" t="s">
        <v>114</v>
      </c>
      <c r="Z41" s="148"/>
      <c r="AA41" s="148"/>
      <c r="AB41" s="148"/>
      <c r="AC41" s="148"/>
      <c r="AD41" s="148"/>
      <c r="AE41" s="148"/>
      <c r="AF41" s="148"/>
      <c r="AG41" s="148" t="s">
        <v>115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9">
        <v>16</v>
      </c>
      <c r="B42" s="180" t="s">
        <v>163</v>
      </c>
      <c r="C42" s="188" t="s">
        <v>267</v>
      </c>
      <c r="D42" s="181" t="s">
        <v>110</v>
      </c>
      <c r="E42" s="182">
        <v>548.92499999999995</v>
      </c>
      <c r="F42" s="183"/>
      <c r="G42" s="184"/>
      <c r="H42" s="159">
        <v>0</v>
      </c>
      <c r="I42" s="158">
        <f>ROUND(E42*H42,2)</f>
        <v>0</v>
      </c>
      <c r="J42" s="159">
        <v>250</v>
      </c>
      <c r="K42" s="158">
        <f>ROUND(E42*J42,2)</f>
        <v>137231.25</v>
      </c>
      <c r="L42" s="158">
        <v>21</v>
      </c>
      <c r="M42" s="158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8"/>
      <c r="S42" s="158" t="s">
        <v>111</v>
      </c>
      <c r="T42" s="158" t="s">
        <v>164</v>
      </c>
      <c r="U42" s="158">
        <v>0</v>
      </c>
      <c r="V42" s="158">
        <f>ROUND(E42*U42,2)</f>
        <v>0</v>
      </c>
      <c r="W42" s="158"/>
      <c r="X42" s="158" t="s">
        <v>113</v>
      </c>
      <c r="Y42" s="158" t="s">
        <v>114</v>
      </c>
      <c r="Z42" s="148"/>
      <c r="AA42" s="148"/>
      <c r="AB42" s="148"/>
      <c r="AC42" s="148"/>
      <c r="AD42" s="148"/>
      <c r="AE42" s="148"/>
      <c r="AF42" s="148"/>
      <c r="AG42" s="148" t="s">
        <v>115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6" t="s">
        <v>106</v>
      </c>
      <c r="B43" s="167" t="s">
        <v>61</v>
      </c>
      <c r="C43" s="185" t="s">
        <v>62</v>
      </c>
      <c r="D43" s="168"/>
      <c r="E43" s="169"/>
      <c r="F43" s="170"/>
      <c r="G43" s="171">
        <f>SUMIF(AG44:AG55,"&lt;&gt;NOR",G44:G55)</f>
        <v>0</v>
      </c>
      <c r="H43" s="165"/>
      <c r="I43" s="165">
        <f>SUM(I44:I55)</f>
        <v>56117.45</v>
      </c>
      <c r="J43" s="165"/>
      <c r="K43" s="165">
        <f>SUM(K44:K55)</f>
        <v>56838.22</v>
      </c>
      <c r="L43" s="165"/>
      <c r="M43" s="165">
        <f>SUM(M44:M55)</f>
        <v>0</v>
      </c>
      <c r="N43" s="164"/>
      <c r="O43" s="164">
        <f>SUM(O44:O55)</f>
        <v>32.11</v>
      </c>
      <c r="P43" s="164"/>
      <c r="Q43" s="164">
        <f>SUM(Q44:Q55)</f>
        <v>0</v>
      </c>
      <c r="R43" s="165"/>
      <c r="S43" s="165"/>
      <c r="T43" s="165"/>
      <c r="U43" s="165"/>
      <c r="V43" s="165">
        <f>SUM(V44:V55)</f>
        <v>113.67999999999999</v>
      </c>
      <c r="W43" s="165"/>
      <c r="X43" s="165"/>
      <c r="Y43" s="165"/>
      <c r="AG43" t="s">
        <v>107</v>
      </c>
    </row>
    <row r="44" spans="1:60" outlineLevel="1" x14ac:dyDescent="0.2">
      <c r="A44" s="173">
        <v>17</v>
      </c>
      <c r="B44" s="174" t="s">
        <v>165</v>
      </c>
      <c r="C44" s="186" t="s">
        <v>166</v>
      </c>
      <c r="D44" s="175" t="s">
        <v>110</v>
      </c>
      <c r="E44" s="176">
        <v>2.5</v>
      </c>
      <c r="F44" s="177"/>
      <c r="G44" s="178"/>
      <c r="H44" s="159">
        <v>662.9</v>
      </c>
      <c r="I44" s="158">
        <f>ROUND(E44*H44,2)</f>
        <v>1657.25</v>
      </c>
      <c r="J44" s="159">
        <v>363.65</v>
      </c>
      <c r="K44" s="158">
        <f>ROUND(E44*J44,2)</f>
        <v>909.13</v>
      </c>
      <c r="L44" s="158">
        <v>21</v>
      </c>
      <c r="M44" s="158">
        <f>G44*(1+L44/100)</f>
        <v>0</v>
      </c>
      <c r="N44" s="157">
        <v>1.9205000000000001</v>
      </c>
      <c r="O44" s="157">
        <f>ROUND(E44*N44,2)</f>
        <v>4.8</v>
      </c>
      <c r="P44" s="157">
        <v>0</v>
      </c>
      <c r="Q44" s="157">
        <f>ROUND(E44*P44,2)</f>
        <v>0</v>
      </c>
      <c r="R44" s="158"/>
      <c r="S44" s="158" t="s">
        <v>111</v>
      </c>
      <c r="T44" s="158" t="s">
        <v>112</v>
      </c>
      <c r="U44" s="158">
        <v>0.76</v>
      </c>
      <c r="V44" s="158">
        <f>ROUND(E44*U44,2)</f>
        <v>1.9</v>
      </c>
      <c r="W44" s="158"/>
      <c r="X44" s="158" t="s">
        <v>113</v>
      </c>
      <c r="Y44" s="158" t="s">
        <v>114</v>
      </c>
      <c r="Z44" s="148"/>
      <c r="AA44" s="148"/>
      <c r="AB44" s="148"/>
      <c r="AC44" s="148"/>
      <c r="AD44" s="148"/>
      <c r="AE44" s="148"/>
      <c r="AF44" s="148"/>
      <c r="AG44" s="148" t="s">
        <v>115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7" t="s">
        <v>167</v>
      </c>
      <c r="D45" s="160"/>
      <c r="E45" s="161">
        <v>2.5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117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9">
        <v>18</v>
      </c>
      <c r="B46" s="180" t="s">
        <v>168</v>
      </c>
      <c r="C46" s="188" t="s">
        <v>169</v>
      </c>
      <c r="D46" s="181" t="s">
        <v>170</v>
      </c>
      <c r="E46" s="182">
        <v>5</v>
      </c>
      <c r="F46" s="183"/>
      <c r="G46" s="184"/>
      <c r="H46" s="159">
        <v>196.52</v>
      </c>
      <c r="I46" s="158">
        <f>ROUND(E46*H46,2)</f>
        <v>982.6</v>
      </c>
      <c r="J46" s="159">
        <v>23.92</v>
      </c>
      <c r="K46" s="158">
        <f>ROUND(E46*J46,2)</f>
        <v>119.6</v>
      </c>
      <c r="L46" s="158">
        <v>21</v>
      </c>
      <c r="M46" s="158">
        <f>G46*(1+L46/100)</f>
        <v>0</v>
      </c>
      <c r="N46" s="157">
        <v>7.77E-3</v>
      </c>
      <c r="O46" s="157">
        <f>ROUND(E46*N46,2)</f>
        <v>0.04</v>
      </c>
      <c r="P46" s="157">
        <v>0</v>
      </c>
      <c r="Q46" s="157">
        <f>ROUND(E46*P46,2)</f>
        <v>0</v>
      </c>
      <c r="R46" s="158"/>
      <c r="S46" s="158" t="s">
        <v>111</v>
      </c>
      <c r="T46" s="158" t="s">
        <v>112</v>
      </c>
      <c r="U46" s="158">
        <v>0.05</v>
      </c>
      <c r="V46" s="158">
        <f>ROUND(E46*U46,2)</f>
        <v>0.25</v>
      </c>
      <c r="W46" s="158"/>
      <c r="X46" s="158" t="s">
        <v>113</v>
      </c>
      <c r="Y46" s="158" t="s">
        <v>114</v>
      </c>
      <c r="Z46" s="148"/>
      <c r="AA46" s="148"/>
      <c r="AB46" s="148"/>
      <c r="AC46" s="148"/>
      <c r="AD46" s="148"/>
      <c r="AE46" s="148"/>
      <c r="AF46" s="148"/>
      <c r="AG46" s="148" t="s">
        <v>115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79">
        <v>19</v>
      </c>
      <c r="B47" s="180" t="s">
        <v>171</v>
      </c>
      <c r="C47" s="188" t="s">
        <v>172</v>
      </c>
      <c r="D47" s="181" t="s">
        <v>157</v>
      </c>
      <c r="E47" s="182">
        <v>5</v>
      </c>
      <c r="F47" s="183"/>
      <c r="G47" s="184"/>
      <c r="H47" s="159">
        <v>3.78</v>
      </c>
      <c r="I47" s="158">
        <f>ROUND(E47*H47,2)</f>
        <v>18.899999999999999</v>
      </c>
      <c r="J47" s="159">
        <v>39.82</v>
      </c>
      <c r="K47" s="158">
        <f>ROUND(E47*J47,2)</f>
        <v>199.1</v>
      </c>
      <c r="L47" s="158">
        <v>21</v>
      </c>
      <c r="M47" s="158">
        <f>G47*(1+L47/100)</f>
        <v>0</v>
      </c>
      <c r="N47" s="157">
        <v>1.8000000000000001E-4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111</v>
      </c>
      <c r="T47" s="158" t="s">
        <v>112</v>
      </c>
      <c r="U47" s="158">
        <v>7.4999999999999997E-2</v>
      </c>
      <c r="V47" s="158">
        <f>ROUND(E47*U47,2)</f>
        <v>0.38</v>
      </c>
      <c r="W47" s="158"/>
      <c r="X47" s="158" t="s">
        <v>113</v>
      </c>
      <c r="Y47" s="158" t="s">
        <v>114</v>
      </c>
      <c r="Z47" s="148"/>
      <c r="AA47" s="148"/>
      <c r="AB47" s="148"/>
      <c r="AC47" s="148"/>
      <c r="AD47" s="148"/>
      <c r="AE47" s="148"/>
      <c r="AF47" s="148"/>
      <c r="AG47" s="148" t="s">
        <v>115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73">
        <v>20</v>
      </c>
      <c r="B48" s="174" t="s">
        <v>173</v>
      </c>
      <c r="C48" s="186" t="s">
        <v>174</v>
      </c>
      <c r="D48" s="175" t="s">
        <v>157</v>
      </c>
      <c r="E48" s="176">
        <v>22.5</v>
      </c>
      <c r="F48" s="177"/>
      <c r="G48" s="178"/>
      <c r="H48" s="159">
        <v>0.79</v>
      </c>
      <c r="I48" s="158">
        <f>ROUND(E48*H48,2)</f>
        <v>17.78</v>
      </c>
      <c r="J48" s="159">
        <v>31.85</v>
      </c>
      <c r="K48" s="158">
        <f>ROUND(E48*J48,2)</f>
        <v>716.63</v>
      </c>
      <c r="L48" s="158">
        <v>21</v>
      </c>
      <c r="M48" s="158">
        <f>G48*(1+L48/100)</f>
        <v>0</v>
      </c>
      <c r="N48" s="157">
        <v>4.0000000000000003E-5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111</v>
      </c>
      <c r="T48" s="158" t="s">
        <v>112</v>
      </c>
      <c r="U48" s="158">
        <v>0.06</v>
      </c>
      <c r="V48" s="158">
        <f>ROUND(E48*U48,2)</f>
        <v>1.35</v>
      </c>
      <c r="W48" s="158"/>
      <c r="X48" s="158" t="s">
        <v>113</v>
      </c>
      <c r="Y48" s="158" t="s">
        <v>114</v>
      </c>
      <c r="Z48" s="148"/>
      <c r="AA48" s="148"/>
      <c r="AB48" s="148"/>
      <c r="AC48" s="148"/>
      <c r="AD48" s="148"/>
      <c r="AE48" s="148"/>
      <c r="AF48" s="148"/>
      <c r="AG48" s="148" t="s">
        <v>115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2" x14ac:dyDescent="0.2">
      <c r="A49" s="155"/>
      <c r="B49" s="156"/>
      <c r="C49" s="187" t="s">
        <v>175</v>
      </c>
      <c r="D49" s="160"/>
      <c r="E49" s="161">
        <v>22.5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117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3">
        <v>21</v>
      </c>
      <c r="B50" s="174" t="s">
        <v>176</v>
      </c>
      <c r="C50" s="186" t="s">
        <v>177</v>
      </c>
      <c r="D50" s="175" t="s">
        <v>110</v>
      </c>
      <c r="E50" s="176">
        <v>9.6</v>
      </c>
      <c r="F50" s="177"/>
      <c r="G50" s="178"/>
      <c r="H50" s="159">
        <v>3230.76</v>
      </c>
      <c r="I50" s="158">
        <f>ROUND(E50*H50,2)</f>
        <v>31015.3</v>
      </c>
      <c r="J50" s="159">
        <v>297.7</v>
      </c>
      <c r="K50" s="158">
        <f>ROUND(E50*J50,2)</f>
        <v>2857.92</v>
      </c>
      <c r="L50" s="158">
        <v>21</v>
      </c>
      <c r="M50" s="158">
        <f>G50*(1+L50/100)</f>
        <v>0</v>
      </c>
      <c r="N50" s="157">
        <v>2.5249999999999999</v>
      </c>
      <c r="O50" s="157">
        <f>ROUND(E50*N50,2)</f>
        <v>24.24</v>
      </c>
      <c r="P50" s="157">
        <v>0</v>
      </c>
      <c r="Q50" s="157">
        <f>ROUND(E50*P50,2)</f>
        <v>0</v>
      </c>
      <c r="R50" s="158"/>
      <c r="S50" s="158" t="s">
        <v>111</v>
      </c>
      <c r="T50" s="158" t="s">
        <v>112</v>
      </c>
      <c r="U50" s="158">
        <v>0.47699999999999998</v>
      </c>
      <c r="V50" s="158">
        <f>ROUND(E50*U50,2)</f>
        <v>4.58</v>
      </c>
      <c r="W50" s="158"/>
      <c r="X50" s="158" t="s">
        <v>113</v>
      </c>
      <c r="Y50" s="158" t="s">
        <v>114</v>
      </c>
      <c r="Z50" s="148"/>
      <c r="AA50" s="148"/>
      <c r="AB50" s="148"/>
      <c r="AC50" s="148"/>
      <c r="AD50" s="148"/>
      <c r="AE50" s="148"/>
      <c r="AF50" s="148"/>
      <c r="AG50" s="148" t="s">
        <v>115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7" t="s">
        <v>178</v>
      </c>
      <c r="D51" s="160"/>
      <c r="E51" s="161">
        <v>9.6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117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3">
        <v>22</v>
      </c>
      <c r="B52" s="174" t="s">
        <v>179</v>
      </c>
      <c r="C52" s="186" t="s">
        <v>180</v>
      </c>
      <c r="D52" s="175" t="s">
        <v>157</v>
      </c>
      <c r="E52" s="176">
        <v>76.8</v>
      </c>
      <c r="F52" s="177"/>
      <c r="G52" s="178"/>
      <c r="H52" s="159">
        <v>247.43</v>
      </c>
      <c r="I52" s="158">
        <f>ROUND(E52*H52,2)</f>
        <v>19002.62</v>
      </c>
      <c r="J52" s="159">
        <v>518.14</v>
      </c>
      <c r="K52" s="158">
        <f>ROUND(E52*J52,2)</f>
        <v>39793.15</v>
      </c>
      <c r="L52" s="158">
        <v>21</v>
      </c>
      <c r="M52" s="158">
        <f>G52*(1+L52/100)</f>
        <v>0</v>
      </c>
      <c r="N52" s="157">
        <v>3.9199999999999999E-2</v>
      </c>
      <c r="O52" s="157">
        <f>ROUND(E52*N52,2)</f>
        <v>3.01</v>
      </c>
      <c r="P52" s="157">
        <v>0</v>
      </c>
      <c r="Q52" s="157">
        <f>ROUND(E52*P52,2)</f>
        <v>0</v>
      </c>
      <c r="R52" s="158"/>
      <c r="S52" s="158" t="s">
        <v>111</v>
      </c>
      <c r="T52" s="158" t="s">
        <v>112</v>
      </c>
      <c r="U52" s="158">
        <v>1.05</v>
      </c>
      <c r="V52" s="158">
        <f>ROUND(E52*U52,2)</f>
        <v>80.64</v>
      </c>
      <c r="W52" s="158"/>
      <c r="X52" s="158" t="s">
        <v>113</v>
      </c>
      <c r="Y52" s="158" t="s">
        <v>114</v>
      </c>
      <c r="Z52" s="148"/>
      <c r="AA52" s="148"/>
      <c r="AB52" s="148"/>
      <c r="AC52" s="148"/>
      <c r="AD52" s="148"/>
      <c r="AE52" s="148"/>
      <c r="AF52" s="148"/>
      <c r="AG52" s="148" t="s">
        <v>115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7" t="s">
        <v>181</v>
      </c>
      <c r="D53" s="160"/>
      <c r="E53" s="161">
        <v>76.8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117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9">
        <v>23</v>
      </c>
      <c r="B54" s="180" t="s">
        <v>182</v>
      </c>
      <c r="C54" s="188" t="s">
        <v>183</v>
      </c>
      <c r="D54" s="181" t="s">
        <v>157</v>
      </c>
      <c r="E54" s="182">
        <v>76.8</v>
      </c>
      <c r="F54" s="183"/>
      <c r="G54" s="184"/>
      <c r="H54" s="159">
        <v>0</v>
      </c>
      <c r="I54" s="158">
        <f>ROUND(E54*H54,2)</f>
        <v>0</v>
      </c>
      <c r="J54" s="159">
        <v>159.41</v>
      </c>
      <c r="K54" s="158">
        <f>ROUND(E54*J54,2)</f>
        <v>12242.69</v>
      </c>
      <c r="L54" s="158">
        <v>21</v>
      </c>
      <c r="M54" s="158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8"/>
      <c r="S54" s="158" t="s">
        <v>111</v>
      </c>
      <c r="T54" s="158" t="s">
        <v>112</v>
      </c>
      <c r="U54" s="158">
        <v>0.32</v>
      </c>
      <c r="V54" s="158">
        <f>ROUND(E54*U54,2)</f>
        <v>24.58</v>
      </c>
      <c r="W54" s="158"/>
      <c r="X54" s="158" t="s">
        <v>113</v>
      </c>
      <c r="Y54" s="158" t="s">
        <v>114</v>
      </c>
      <c r="Z54" s="148"/>
      <c r="AA54" s="148"/>
      <c r="AB54" s="148"/>
      <c r="AC54" s="148"/>
      <c r="AD54" s="148"/>
      <c r="AE54" s="148"/>
      <c r="AF54" s="148"/>
      <c r="AG54" s="148" t="s">
        <v>115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9">
        <v>24</v>
      </c>
      <c r="B55" s="180" t="s">
        <v>184</v>
      </c>
      <c r="C55" s="188" t="s">
        <v>185</v>
      </c>
      <c r="D55" s="181" t="s">
        <v>157</v>
      </c>
      <c r="E55" s="182">
        <v>35</v>
      </c>
      <c r="F55" s="183"/>
      <c r="G55" s="184"/>
      <c r="H55" s="159">
        <v>97.8</v>
      </c>
      <c r="I55" s="158">
        <f>ROUND(E55*H55,2)</f>
        <v>3423</v>
      </c>
      <c r="J55" s="159">
        <v>0</v>
      </c>
      <c r="K55" s="158">
        <f>ROUND(E55*J55,2)</f>
        <v>0</v>
      </c>
      <c r="L55" s="158">
        <v>21</v>
      </c>
      <c r="M55" s="158">
        <f>G55*(1+L55/100)</f>
        <v>0</v>
      </c>
      <c r="N55" s="157">
        <v>5.0000000000000001E-4</v>
      </c>
      <c r="O55" s="157">
        <f>ROUND(E55*N55,2)</f>
        <v>0.02</v>
      </c>
      <c r="P55" s="157">
        <v>0</v>
      </c>
      <c r="Q55" s="157">
        <f>ROUND(E55*P55,2)</f>
        <v>0</v>
      </c>
      <c r="R55" s="158" t="s">
        <v>186</v>
      </c>
      <c r="S55" s="158" t="s">
        <v>111</v>
      </c>
      <c r="T55" s="158" t="s">
        <v>111</v>
      </c>
      <c r="U55" s="158">
        <v>0</v>
      </c>
      <c r="V55" s="158">
        <f>ROUND(E55*U55,2)</f>
        <v>0</v>
      </c>
      <c r="W55" s="158"/>
      <c r="X55" s="158" t="s">
        <v>187</v>
      </c>
      <c r="Y55" s="158" t="s">
        <v>114</v>
      </c>
      <c r="Z55" s="148"/>
      <c r="AA55" s="148"/>
      <c r="AB55" s="148"/>
      <c r="AC55" s="148"/>
      <c r="AD55" s="148"/>
      <c r="AE55" s="148"/>
      <c r="AF55" s="148"/>
      <c r="AG55" s="148" t="s">
        <v>188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6" t="s">
        <v>106</v>
      </c>
      <c r="B56" s="167" t="s">
        <v>63</v>
      </c>
      <c r="C56" s="185" t="s">
        <v>64</v>
      </c>
      <c r="D56" s="168"/>
      <c r="E56" s="169"/>
      <c r="F56" s="170"/>
      <c r="G56" s="171">
        <f>SUMIF(AG57:AG58,"&lt;&gt;NOR",G57:G58)</f>
        <v>0</v>
      </c>
      <c r="H56" s="165"/>
      <c r="I56" s="165">
        <f>SUM(I57:I58)</f>
        <v>107.82</v>
      </c>
      <c r="J56" s="165"/>
      <c r="K56" s="165">
        <f>SUM(K57:K58)</f>
        <v>121.66</v>
      </c>
      <c r="L56" s="165"/>
      <c r="M56" s="165">
        <f>SUM(M57:M58)</f>
        <v>0</v>
      </c>
      <c r="N56" s="164"/>
      <c r="O56" s="164">
        <f>SUM(O57:O58)</f>
        <v>0.28000000000000003</v>
      </c>
      <c r="P56" s="164"/>
      <c r="Q56" s="164">
        <f>SUM(Q57:Q58)</f>
        <v>0</v>
      </c>
      <c r="R56" s="165"/>
      <c r="S56" s="165"/>
      <c r="T56" s="165"/>
      <c r="U56" s="165"/>
      <c r="V56" s="165">
        <f>SUM(V57:V58)</f>
        <v>0.25</v>
      </c>
      <c r="W56" s="165"/>
      <c r="X56" s="165"/>
      <c r="Y56" s="165"/>
      <c r="AG56" t="s">
        <v>107</v>
      </c>
    </row>
    <row r="57" spans="1:60" outlineLevel="1" x14ac:dyDescent="0.2">
      <c r="A57" s="173">
        <v>25</v>
      </c>
      <c r="B57" s="174" t="s">
        <v>189</v>
      </c>
      <c r="C57" s="186" t="s">
        <v>190</v>
      </c>
      <c r="D57" s="175" t="s">
        <v>110</v>
      </c>
      <c r="E57" s="176">
        <v>0.15</v>
      </c>
      <c r="F57" s="177"/>
      <c r="G57" s="178"/>
      <c r="H57" s="159">
        <v>718.81</v>
      </c>
      <c r="I57" s="158">
        <f>ROUND(E57*H57,2)</f>
        <v>107.82</v>
      </c>
      <c r="J57" s="159">
        <v>811.05</v>
      </c>
      <c r="K57" s="158">
        <f>ROUND(E57*J57,2)</f>
        <v>121.66</v>
      </c>
      <c r="L57" s="158">
        <v>21</v>
      </c>
      <c r="M57" s="158">
        <f>G57*(1+L57/100)</f>
        <v>0</v>
      </c>
      <c r="N57" s="157">
        <v>1.8907700000000001</v>
      </c>
      <c r="O57" s="157">
        <f>ROUND(E57*N57,2)</f>
        <v>0.28000000000000003</v>
      </c>
      <c r="P57" s="157">
        <v>0</v>
      </c>
      <c r="Q57" s="157">
        <f>ROUND(E57*P57,2)</f>
        <v>0</v>
      </c>
      <c r="R57" s="158"/>
      <c r="S57" s="158" t="s">
        <v>111</v>
      </c>
      <c r="T57" s="158" t="s">
        <v>112</v>
      </c>
      <c r="U57" s="158">
        <v>1.6950000000000001</v>
      </c>
      <c r="V57" s="158">
        <f>ROUND(E57*U57,2)</f>
        <v>0.25</v>
      </c>
      <c r="W57" s="158"/>
      <c r="X57" s="158" t="s">
        <v>113</v>
      </c>
      <c r="Y57" s="158" t="s">
        <v>114</v>
      </c>
      <c r="Z57" s="148"/>
      <c r="AA57" s="148"/>
      <c r="AB57" s="148"/>
      <c r="AC57" s="148"/>
      <c r="AD57" s="148"/>
      <c r="AE57" s="148"/>
      <c r="AF57" s="148"/>
      <c r="AG57" s="148" t="s">
        <v>115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2" x14ac:dyDescent="0.2">
      <c r="A58" s="155"/>
      <c r="B58" s="156"/>
      <c r="C58" s="187" t="s">
        <v>191</v>
      </c>
      <c r="D58" s="160"/>
      <c r="E58" s="161">
        <v>0.15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117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x14ac:dyDescent="0.2">
      <c r="A59" s="166" t="s">
        <v>106</v>
      </c>
      <c r="B59" s="167" t="s">
        <v>65</v>
      </c>
      <c r="C59" s="185" t="s">
        <v>66</v>
      </c>
      <c r="D59" s="168"/>
      <c r="E59" s="169"/>
      <c r="F59" s="170"/>
      <c r="G59" s="171">
        <f>SUMIF(AG60:AG73,"&lt;&gt;NOR",G60:G73)</f>
        <v>0</v>
      </c>
      <c r="H59" s="165"/>
      <c r="I59" s="165">
        <f>SUM(I60:I73)</f>
        <v>1485387.3199999998</v>
      </c>
      <c r="J59" s="165"/>
      <c r="K59" s="165">
        <f>SUM(K60:K73)</f>
        <v>2078204.17</v>
      </c>
      <c r="L59" s="165"/>
      <c r="M59" s="165">
        <f>SUM(M60:M73)</f>
        <v>0</v>
      </c>
      <c r="N59" s="164"/>
      <c r="O59" s="164">
        <f>SUM(O60:O73)</f>
        <v>3375.4</v>
      </c>
      <c r="P59" s="164"/>
      <c r="Q59" s="164">
        <f>SUM(Q60:Q73)</f>
        <v>0</v>
      </c>
      <c r="R59" s="165"/>
      <c r="S59" s="165"/>
      <c r="T59" s="165"/>
      <c r="U59" s="165"/>
      <c r="V59" s="165">
        <f>SUM(V60:V73)</f>
        <v>224.98</v>
      </c>
      <c r="W59" s="165"/>
      <c r="X59" s="165"/>
      <c r="Y59" s="165"/>
      <c r="AG59" t="s">
        <v>107</v>
      </c>
    </row>
    <row r="60" spans="1:60" outlineLevel="1" x14ac:dyDescent="0.2">
      <c r="A60" s="173">
        <v>26</v>
      </c>
      <c r="B60" s="174" t="s">
        <v>192</v>
      </c>
      <c r="C60" s="186" t="s">
        <v>193</v>
      </c>
      <c r="D60" s="175" t="s">
        <v>157</v>
      </c>
      <c r="E60" s="176">
        <v>2090</v>
      </c>
      <c r="F60" s="177"/>
      <c r="G60" s="178"/>
      <c r="H60" s="159">
        <v>110.95</v>
      </c>
      <c r="I60" s="158">
        <f>ROUND(E60*H60,2)</f>
        <v>231885.5</v>
      </c>
      <c r="J60" s="159">
        <v>21.81</v>
      </c>
      <c r="K60" s="158">
        <f>ROUND(E60*J60,2)</f>
        <v>45582.9</v>
      </c>
      <c r="L60" s="158">
        <v>21</v>
      </c>
      <c r="M60" s="158">
        <f>G60*(1+L60/100)</f>
        <v>0</v>
      </c>
      <c r="N60" s="157">
        <v>0.30360999999999999</v>
      </c>
      <c r="O60" s="157">
        <f>ROUND(E60*N60,2)</f>
        <v>634.54</v>
      </c>
      <c r="P60" s="157">
        <v>0</v>
      </c>
      <c r="Q60" s="157">
        <f>ROUND(E60*P60,2)</f>
        <v>0</v>
      </c>
      <c r="R60" s="158"/>
      <c r="S60" s="158" t="s">
        <v>111</v>
      </c>
      <c r="T60" s="158" t="s">
        <v>112</v>
      </c>
      <c r="U60" s="158">
        <v>1.6E-2</v>
      </c>
      <c r="V60" s="158">
        <f>ROUND(E60*U60,2)</f>
        <v>33.44</v>
      </c>
      <c r="W60" s="158"/>
      <c r="X60" s="158" t="s">
        <v>113</v>
      </c>
      <c r="Y60" s="158" t="s">
        <v>114</v>
      </c>
      <c r="Z60" s="148"/>
      <c r="AA60" s="148"/>
      <c r="AB60" s="148"/>
      <c r="AC60" s="148"/>
      <c r="AD60" s="148"/>
      <c r="AE60" s="148"/>
      <c r="AF60" s="148"/>
      <c r="AG60" s="148" t="s">
        <v>115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7" t="s">
        <v>194</v>
      </c>
      <c r="D61" s="160"/>
      <c r="E61" s="161">
        <v>2090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117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73">
        <v>27</v>
      </c>
      <c r="B62" s="174" t="s">
        <v>195</v>
      </c>
      <c r="C62" s="186" t="s">
        <v>196</v>
      </c>
      <c r="D62" s="175" t="s">
        <v>157</v>
      </c>
      <c r="E62" s="176">
        <v>2090</v>
      </c>
      <c r="F62" s="177"/>
      <c r="G62" s="178"/>
      <c r="H62" s="159">
        <v>152.69999999999999</v>
      </c>
      <c r="I62" s="158">
        <f>ROUND(E62*H62,2)</f>
        <v>319143</v>
      </c>
      <c r="J62" s="159">
        <v>32.39</v>
      </c>
      <c r="K62" s="158">
        <f>ROUND(E62*J62,2)</f>
        <v>67695.100000000006</v>
      </c>
      <c r="L62" s="158">
        <v>21</v>
      </c>
      <c r="M62" s="158">
        <f>G62*(1+L62/100)</f>
        <v>0</v>
      </c>
      <c r="N62" s="157">
        <v>0.378</v>
      </c>
      <c r="O62" s="157">
        <f>ROUND(E62*N62,2)</f>
        <v>790.02</v>
      </c>
      <c r="P62" s="157">
        <v>0</v>
      </c>
      <c r="Q62" s="157">
        <f>ROUND(E62*P62,2)</f>
        <v>0</v>
      </c>
      <c r="R62" s="158"/>
      <c r="S62" s="158" t="s">
        <v>111</v>
      </c>
      <c r="T62" s="158" t="s">
        <v>112</v>
      </c>
      <c r="U62" s="158">
        <v>2.5999999999999999E-2</v>
      </c>
      <c r="V62" s="158">
        <f>ROUND(E62*U62,2)</f>
        <v>54.34</v>
      </c>
      <c r="W62" s="158"/>
      <c r="X62" s="158" t="s">
        <v>113</v>
      </c>
      <c r="Y62" s="158" t="s">
        <v>114</v>
      </c>
      <c r="Z62" s="148"/>
      <c r="AA62" s="148"/>
      <c r="AB62" s="148"/>
      <c r="AC62" s="148"/>
      <c r="AD62" s="148"/>
      <c r="AE62" s="148"/>
      <c r="AF62" s="148"/>
      <c r="AG62" s="148" t="s">
        <v>115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7" t="s">
        <v>197</v>
      </c>
      <c r="D63" s="160"/>
      <c r="E63" s="161">
        <v>2090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117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3">
        <v>28</v>
      </c>
      <c r="B64" s="174" t="s">
        <v>198</v>
      </c>
      <c r="C64" s="186" t="s">
        <v>199</v>
      </c>
      <c r="D64" s="175" t="s">
        <v>157</v>
      </c>
      <c r="E64" s="176">
        <v>4357.3999999999996</v>
      </c>
      <c r="F64" s="177"/>
      <c r="G64" s="178"/>
      <c r="H64" s="159">
        <v>203.59</v>
      </c>
      <c r="I64" s="158">
        <f>ROUND(E64*H64,2)</f>
        <v>887123.07</v>
      </c>
      <c r="J64" s="159">
        <v>37.53</v>
      </c>
      <c r="K64" s="158">
        <f>ROUND(E64*J64,2)</f>
        <v>163533.22</v>
      </c>
      <c r="L64" s="158">
        <v>21</v>
      </c>
      <c r="M64" s="158">
        <f>G64*(1+L64/100)</f>
        <v>0</v>
      </c>
      <c r="N64" s="157">
        <v>0.441</v>
      </c>
      <c r="O64" s="157">
        <f>ROUND(E64*N64,2)</f>
        <v>1921.61</v>
      </c>
      <c r="P64" s="157">
        <v>0</v>
      </c>
      <c r="Q64" s="157">
        <f>ROUND(E64*P64,2)</f>
        <v>0</v>
      </c>
      <c r="R64" s="158"/>
      <c r="S64" s="158" t="s">
        <v>111</v>
      </c>
      <c r="T64" s="158" t="s">
        <v>112</v>
      </c>
      <c r="U64" s="158">
        <v>2.9000000000000001E-2</v>
      </c>
      <c r="V64" s="158">
        <f>ROUND(E64*U64,2)</f>
        <v>126.36</v>
      </c>
      <c r="W64" s="158"/>
      <c r="X64" s="158" t="s">
        <v>113</v>
      </c>
      <c r="Y64" s="158" t="s">
        <v>114</v>
      </c>
      <c r="Z64" s="148"/>
      <c r="AA64" s="148"/>
      <c r="AB64" s="148"/>
      <c r="AC64" s="148"/>
      <c r="AD64" s="148"/>
      <c r="AE64" s="148"/>
      <c r="AF64" s="148"/>
      <c r="AG64" s="148" t="s">
        <v>115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7" t="s">
        <v>200</v>
      </c>
      <c r="D65" s="160"/>
      <c r="E65" s="161">
        <v>2090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117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3" x14ac:dyDescent="0.2">
      <c r="A66" s="155"/>
      <c r="B66" s="156"/>
      <c r="C66" s="187" t="s">
        <v>201</v>
      </c>
      <c r="D66" s="160"/>
      <c r="E66" s="161">
        <v>2267.4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117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3">
        <v>29</v>
      </c>
      <c r="B67" s="174" t="s">
        <v>202</v>
      </c>
      <c r="C67" s="186" t="s">
        <v>203</v>
      </c>
      <c r="D67" s="175" t="s">
        <v>170</v>
      </c>
      <c r="E67" s="176">
        <v>52.6</v>
      </c>
      <c r="F67" s="177"/>
      <c r="G67" s="178"/>
      <c r="H67" s="159">
        <v>657.79</v>
      </c>
      <c r="I67" s="158">
        <f>ROUND(E67*H67,2)</f>
        <v>34599.75</v>
      </c>
      <c r="J67" s="159">
        <v>61.21</v>
      </c>
      <c r="K67" s="158">
        <f>ROUND(E67*J67,2)</f>
        <v>3219.65</v>
      </c>
      <c r="L67" s="158">
        <v>21</v>
      </c>
      <c r="M67" s="158">
        <f>G67*(1+L67/100)</f>
        <v>0</v>
      </c>
      <c r="N67" s="157">
        <v>0.44108000000000003</v>
      </c>
      <c r="O67" s="157">
        <f>ROUND(E67*N67,2)</f>
        <v>23.2</v>
      </c>
      <c r="P67" s="157">
        <v>0</v>
      </c>
      <c r="Q67" s="157">
        <f>ROUND(E67*P67,2)</f>
        <v>0</v>
      </c>
      <c r="R67" s="158"/>
      <c r="S67" s="158" t="s">
        <v>111</v>
      </c>
      <c r="T67" s="158" t="s">
        <v>204</v>
      </c>
      <c r="U67" s="158">
        <v>0.20599999999999999</v>
      </c>
      <c r="V67" s="158">
        <f>ROUND(E67*U67,2)</f>
        <v>10.84</v>
      </c>
      <c r="W67" s="158"/>
      <c r="X67" s="158" t="s">
        <v>113</v>
      </c>
      <c r="Y67" s="158" t="s">
        <v>114</v>
      </c>
      <c r="Z67" s="148"/>
      <c r="AA67" s="148"/>
      <c r="AB67" s="148"/>
      <c r="AC67" s="148"/>
      <c r="AD67" s="148"/>
      <c r="AE67" s="148"/>
      <c r="AF67" s="148"/>
      <c r="AG67" s="148" t="s">
        <v>205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7" t="s">
        <v>206</v>
      </c>
      <c r="D68" s="160"/>
      <c r="E68" s="161">
        <v>52.6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117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79">
        <v>30</v>
      </c>
      <c r="B69" s="180" t="s">
        <v>207</v>
      </c>
      <c r="C69" s="188" t="s">
        <v>208</v>
      </c>
      <c r="D69" s="181" t="s">
        <v>157</v>
      </c>
      <c r="E69" s="182">
        <v>2090</v>
      </c>
      <c r="F69" s="183"/>
      <c r="G69" s="184"/>
      <c r="H69" s="159">
        <v>0</v>
      </c>
      <c r="I69" s="158">
        <f>ROUND(E69*H69,2)</f>
        <v>0</v>
      </c>
      <c r="J69" s="159">
        <v>275.37</v>
      </c>
      <c r="K69" s="158">
        <f>ROUND(E69*J69,2)</f>
        <v>575523.30000000005</v>
      </c>
      <c r="L69" s="158">
        <v>21</v>
      </c>
      <c r="M69" s="158">
        <f>G69*(1+L69/100)</f>
        <v>0</v>
      </c>
      <c r="N69" s="157">
        <v>0</v>
      </c>
      <c r="O69" s="157">
        <f>ROUND(E69*N69,2)</f>
        <v>0</v>
      </c>
      <c r="P69" s="157">
        <v>0</v>
      </c>
      <c r="Q69" s="157">
        <f>ROUND(E69*P69,2)</f>
        <v>0</v>
      </c>
      <c r="R69" s="158"/>
      <c r="S69" s="158" t="s">
        <v>209</v>
      </c>
      <c r="T69" s="158" t="s">
        <v>164</v>
      </c>
      <c r="U69" s="158">
        <v>0</v>
      </c>
      <c r="V69" s="158">
        <f>ROUND(E69*U69,2)</f>
        <v>0</v>
      </c>
      <c r="W69" s="158"/>
      <c r="X69" s="158" t="s">
        <v>113</v>
      </c>
      <c r="Y69" s="158" t="s">
        <v>114</v>
      </c>
      <c r="Z69" s="148"/>
      <c r="AA69" s="148"/>
      <c r="AB69" s="148"/>
      <c r="AC69" s="148"/>
      <c r="AD69" s="148"/>
      <c r="AE69" s="148"/>
      <c r="AF69" s="148"/>
      <c r="AG69" s="148" t="s">
        <v>205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9">
        <v>31</v>
      </c>
      <c r="B70" s="180" t="s">
        <v>210</v>
      </c>
      <c r="C70" s="188" t="s">
        <v>211</v>
      </c>
      <c r="D70" s="181" t="s">
        <v>157</v>
      </c>
      <c r="E70" s="182">
        <v>2090</v>
      </c>
      <c r="F70" s="183"/>
      <c r="G70" s="184"/>
      <c r="H70" s="159">
        <v>0</v>
      </c>
      <c r="I70" s="158">
        <f>ROUND(E70*H70,2)</f>
        <v>0</v>
      </c>
      <c r="J70" s="159">
        <v>550</v>
      </c>
      <c r="K70" s="158">
        <f>ROUND(E70*J70,2)</f>
        <v>1149500</v>
      </c>
      <c r="L70" s="158">
        <v>21</v>
      </c>
      <c r="M70" s="158">
        <f>G70*(1+L70/100)</f>
        <v>0</v>
      </c>
      <c r="N70" s="157">
        <v>0</v>
      </c>
      <c r="O70" s="157">
        <f>ROUND(E70*N70,2)</f>
        <v>0</v>
      </c>
      <c r="P70" s="157">
        <v>0</v>
      </c>
      <c r="Q70" s="157">
        <f>ROUND(E70*P70,2)</f>
        <v>0</v>
      </c>
      <c r="R70" s="158"/>
      <c r="S70" s="158" t="s">
        <v>209</v>
      </c>
      <c r="T70" s="158" t="s">
        <v>164</v>
      </c>
      <c r="U70" s="158">
        <v>0</v>
      </c>
      <c r="V70" s="158">
        <f>ROUND(E70*U70,2)</f>
        <v>0</v>
      </c>
      <c r="W70" s="158"/>
      <c r="X70" s="158" t="s">
        <v>113</v>
      </c>
      <c r="Y70" s="158" t="s">
        <v>114</v>
      </c>
      <c r="Z70" s="148"/>
      <c r="AA70" s="148"/>
      <c r="AB70" s="148"/>
      <c r="AC70" s="148"/>
      <c r="AD70" s="148"/>
      <c r="AE70" s="148"/>
      <c r="AF70" s="148"/>
      <c r="AG70" s="148" t="s">
        <v>115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79">
        <v>32</v>
      </c>
      <c r="B71" s="180" t="s">
        <v>212</v>
      </c>
      <c r="C71" s="188" t="s">
        <v>213</v>
      </c>
      <c r="D71" s="181" t="s">
        <v>157</v>
      </c>
      <c r="E71" s="182">
        <v>2090</v>
      </c>
      <c r="F71" s="183"/>
      <c r="G71" s="184"/>
      <c r="H71" s="159">
        <v>0</v>
      </c>
      <c r="I71" s="158">
        <f>ROUND(E71*H71,2)</f>
        <v>0</v>
      </c>
      <c r="J71" s="159">
        <v>35</v>
      </c>
      <c r="K71" s="158">
        <f>ROUND(E71*J71,2)</f>
        <v>73150</v>
      </c>
      <c r="L71" s="158">
        <v>21</v>
      </c>
      <c r="M71" s="158">
        <f>G71*(1+L71/100)</f>
        <v>0</v>
      </c>
      <c r="N71" s="157">
        <v>0</v>
      </c>
      <c r="O71" s="157">
        <f>ROUND(E71*N71,2)</f>
        <v>0</v>
      </c>
      <c r="P71" s="157">
        <v>0</v>
      </c>
      <c r="Q71" s="157">
        <f>ROUND(E71*P71,2)</f>
        <v>0</v>
      </c>
      <c r="R71" s="158"/>
      <c r="S71" s="158" t="s">
        <v>209</v>
      </c>
      <c r="T71" s="158" t="s">
        <v>164</v>
      </c>
      <c r="U71" s="158">
        <v>0</v>
      </c>
      <c r="V71" s="158">
        <f>ROUND(E71*U71,2)</f>
        <v>0</v>
      </c>
      <c r="W71" s="158"/>
      <c r="X71" s="158" t="s">
        <v>113</v>
      </c>
      <c r="Y71" s="158" t="s">
        <v>114</v>
      </c>
      <c r="Z71" s="148"/>
      <c r="AA71" s="148"/>
      <c r="AB71" s="148"/>
      <c r="AC71" s="148"/>
      <c r="AD71" s="148"/>
      <c r="AE71" s="148"/>
      <c r="AF71" s="148"/>
      <c r="AG71" s="148" t="s">
        <v>205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73">
        <v>33</v>
      </c>
      <c r="B72" s="174" t="s">
        <v>214</v>
      </c>
      <c r="C72" s="186" t="s">
        <v>215</v>
      </c>
      <c r="D72" s="175" t="s">
        <v>216</v>
      </c>
      <c r="E72" s="176">
        <v>104</v>
      </c>
      <c r="F72" s="177"/>
      <c r="G72" s="178"/>
      <c r="H72" s="159">
        <v>121.5</v>
      </c>
      <c r="I72" s="158">
        <f>ROUND(E72*H72,2)</f>
        <v>12636</v>
      </c>
      <c r="J72" s="159">
        <v>0</v>
      </c>
      <c r="K72" s="158">
        <f>ROUND(E72*J72,2)</f>
        <v>0</v>
      </c>
      <c r="L72" s="158">
        <v>21</v>
      </c>
      <c r="M72" s="158">
        <f>G72*(1+L72/100)</f>
        <v>0</v>
      </c>
      <c r="N72" s="157">
        <v>5.8000000000000003E-2</v>
      </c>
      <c r="O72" s="157">
        <f>ROUND(E72*N72,2)</f>
        <v>6.03</v>
      </c>
      <c r="P72" s="157">
        <v>0</v>
      </c>
      <c r="Q72" s="157">
        <f>ROUND(E72*P72,2)</f>
        <v>0</v>
      </c>
      <c r="R72" s="158" t="s">
        <v>186</v>
      </c>
      <c r="S72" s="158" t="s">
        <v>111</v>
      </c>
      <c r="T72" s="158" t="s">
        <v>204</v>
      </c>
      <c r="U72" s="158">
        <v>0</v>
      </c>
      <c r="V72" s="158">
        <f>ROUND(E72*U72,2)</f>
        <v>0</v>
      </c>
      <c r="W72" s="158"/>
      <c r="X72" s="158" t="s">
        <v>187</v>
      </c>
      <c r="Y72" s="158" t="s">
        <v>114</v>
      </c>
      <c r="Z72" s="148"/>
      <c r="AA72" s="148"/>
      <c r="AB72" s="148"/>
      <c r="AC72" s="148"/>
      <c r="AD72" s="148"/>
      <c r="AE72" s="148"/>
      <c r="AF72" s="148"/>
      <c r="AG72" s="148" t="s">
        <v>217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2" x14ac:dyDescent="0.2">
      <c r="A73" s="155"/>
      <c r="B73" s="156"/>
      <c r="C73" s="187" t="s">
        <v>218</v>
      </c>
      <c r="D73" s="160"/>
      <c r="E73" s="161">
        <v>104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117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66" t="s">
        <v>106</v>
      </c>
      <c r="B74" s="167" t="s">
        <v>67</v>
      </c>
      <c r="C74" s="185" t="s">
        <v>68</v>
      </c>
      <c r="D74" s="168"/>
      <c r="E74" s="169"/>
      <c r="F74" s="170"/>
      <c r="G74" s="171">
        <f>SUMIF(AG75:AG75,"&lt;&gt;NOR",G75:G75)</f>
        <v>0</v>
      </c>
      <c r="H74" s="165"/>
      <c r="I74" s="165">
        <f>SUM(I75:I75)</f>
        <v>8094.23</v>
      </c>
      <c r="J74" s="165"/>
      <c r="K74" s="165">
        <f>SUM(K75:K75)</f>
        <v>2663.36</v>
      </c>
      <c r="L74" s="165"/>
      <c r="M74" s="165">
        <f>SUM(M75:M75)</f>
        <v>0</v>
      </c>
      <c r="N74" s="164"/>
      <c r="O74" s="164">
        <f>SUM(O75:O75)</f>
        <v>3.06</v>
      </c>
      <c r="P74" s="164"/>
      <c r="Q74" s="164">
        <f>SUM(Q75:Q75)</f>
        <v>0</v>
      </c>
      <c r="R74" s="165"/>
      <c r="S74" s="165"/>
      <c r="T74" s="165"/>
      <c r="U74" s="165"/>
      <c r="V74" s="165">
        <f>SUM(V75:V75)</f>
        <v>5.0199999999999996</v>
      </c>
      <c r="W74" s="165"/>
      <c r="X74" s="165"/>
      <c r="Y74" s="165"/>
      <c r="AG74" t="s">
        <v>107</v>
      </c>
    </row>
    <row r="75" spans="1:60" ht="22.5" outlineLevel="1" x14ac:dyDescent="0.2">
      <c r="A75" s="179">
        <v>34</v>
      </c>
      <c r="B75" s="180" t="s">
        <v>219</v>
      </c>
      <c r="C75" s="188" t="s">
        <v>220</v>
      </c>
      <c r="D75" s="181" t="s">
        <v>216</v>
      </c>
      <c r="E75" s="182">
        <v>1</v>
      </c>
      <c r="F75" s="183"/>
      <c r="G75" s="184"/>
      <c r="H75" s="159">
        <v>8094.23</v>
      </c>
      <c r="I75" s="158">
        <f>ROUND(E75*H75,2)</f>
        <v>8094.23</v>
      </c>
      <c r="J75" s="159">
        <v>2663.36</v>
      </c>
      <c r="K75" s="158">
        <f>ROUND(E75*J75,2)</f>
        <v>2663.36</v>
      </c>
      <c r="L75" s="158">
        <v>21</v>
      </c>
      <c r="M75" s="158">
        <f>G75*(1+L75/100)</f>
        <v>0</v>
      </c>
      <c r="N75" s="157">
        <v>3.0596700000000001</v>
      </c>
      <c r="O75" s="157">
        <f>ROUND(E75*N75,2)</f>
        <v>3.06</v>
      </c>
      <c r="P75" s="157">
        <v>0</v>
      </c>
      <c r="Q75" s="157">
        <f>ROUND(E75*P75,2)</f>
        <v>0</v>
      </c>
      <c r="R75" s="158"/>
      <c r="S75" s="158" t="s">
        <v>111</v>
      </c>
      <c r="T75" s="158" t="s">
        <v>112</v>
      </c>
      <c r="U75" s="158">
        <v>5.024</v>
      </c>
      <c r="V75" s="158">
        <f>ROUND(E75*U75,2)</f>
        <v>5.0199999999999996</v>
      </c>
      <c r="W75" s="158"/>
      <c r="X75" s="158" t="s">
        <v>113</v>
      </c>
      <c r="Y75" s="158" t="s">
        <v>114</v>
      </c>
      <c r="Z75" s="148"/>
      <c r="AA75" s="148"/>
      <c r="AB75" s="148"/>
      <c r="AC75" s="148"/>
      <c r="AD75" s="148"/>
      <c r="AE75" s="148"/>
      <c r="AF75" s="148"/>
      <c r="AG75" s="148" t="s">
        <v>115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">
      <c r="A76" s="166" t="s">
        <v>106</v>
      </c>
      <c r="B76" s="167" t="s">
        <v>69</v>
      </c>
      <c r="C76" s="196" t="s">
        <v>70</v>
      </c>
      <c r="D76" s="168"/>
      <c r="E76" s="169"/>
      <c r="F76" s="170"/>
      <c r="G76" s="171">
        <f>SUMIF(AG77:AG83,"&lt;&gt;NOR",G77:G83)</f>
        <v>0</v>
      </c>
      <c r="H76" s="165"/>
      <c r="I76" s="165">
        <f>SUM(I77:I83)</f>
        <v>140018.39000000001</v>
      </c>
      <c r="J76" s="165"/>
      <c r="K76" s="165">
        <f>SUM(K77:K83)</f>
        <v>56819.3</v>
      </c>
      <c r="L76" s="165"/>
      <c r="M76" s="165">
        <f>SUM(M77:M83)</f>
        <v>0</v>
      </c>
      <c r="N76" s="164"/>
      <c r="O76" s="164">
        <f>SUM(O77:O83)</f>
        <v>20.11</v>
      </c>
      <c r="P76" s="164"/>
      <c r="Q76" s="164">
        <f>SUM(Q77:Q83)</f>
        <v>0</v>
      </c>
      <c r="R76" s="165"/>
      <c r="S76" s="165"/>
      <c r="T76" s="165"/>
      <c r="U76" s="165"/>
      <c r="V76" s="165">
        <f>SUM(V77:V83)</f>
        <v>98.36</v>
      </c>
      <c r="W76" s="165"/>
      <c r="X76" s="165"/>
      <c r="Y76" s="165"/>
      <c r="AG76" t="s">
        <v>107</v>
      </c>
    </row>
    <row r="77" spans="1:60" outlineLevel="1" x14ac:dyDescent="0.2">
      <c r="A77" s="173">
        <v>35</v>
      </c>
      <c r="B77" s="174" t="s">
        <v>221</v>
      </c>
      <c r="C77" s="186" t="s">
        <v>222</v>
      </c>
      <c r="D77" s="175" t="s">
        <v>170</v>
      </c>
      <c r="E77" s="176">
        <v>188.8</v>
      </c>
      <c r="F77" s="177"/>
      <c r="G77" s="178"/>
      <c r="H77" s="159">
        <v>138.1</v>
      </c>
      <c r="I77" s="158">
        <f>ROUND(E77*H77,2)</f>
        <v>26073.279999999999</v>
      </c>
      <c r="J77" s="159">
        <v>300.12</v>
      </c>
      <c r="K77" s="158">
        <f>ROUND(E77*J77,2)</f>
        <v>56662.66</v>
      </c>
      <c r="L77" s="158">
        <v>21</v>
      </c>
      <c r="M77" s="158">
        <f>G77*(1+L77/100)</f>
        <v>0</v>
      </c>
      <c r="N77" s="157">
        <v>8.5610000000000006E-2</v>
      </c>
      <c r="O77" s="157">
        <f>ROUND(E77*N77,2)</f>
        <v>16.16</v>
      </c>
      <c r="P77" s="157">
        <v>0</v>
      </c>
      <c r="Q77" s="157">
        <f>ROUND(E77*P77,2)</f>
        <v>0</v>
      </c>
      <c r="R77" s="158"/>
      <c r="S77" s="158" t="s">
        <v>111</v>
      </c>
      <c r="T77" s="158" t="s">
        <v>112</v>
      </c>
      <c r="U77" s="158">
        <v>0.52100000000000002</v>
      </c>
      <c r="V77" s="158">
        <f>ROUND(E77*U77,2)</f>
        <v>98.36</v>
      </c>
      <c r="W77" s="158"/>
      <c r="X77" s="158" t="s">
        <v>113</v>
      </c>
      <c r="Y77" s="158" t="s">
        <v>114</v>
      </c>
      <c r="Z77" s="148"/>
      <c r="AA77" s="148"/>
      <c r="AB77" s="148"/>
      <c r="AC77" s="148"/>
      <c r="AD77" s="148"/>
      <c r="AE77" s="148"/>
      <c r="AF77" s="148"/>
      <c r="AG77" s="148" t="s">
        <v>115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7" t="s">
        <v>223</v>
      </c>
      <c r="D78" s="160"/>
      <c r="E78" s="161">
        <v>188.8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117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9">
        <v>36</v>
      </c>
      <c r="B79" s="180" t="s">
        <v>224</v>
      </c>
      <c r="C79" s="188" t="s">
        <v>225</v>
      </c>
      <c r="D79" s="181" t="s">
        <v>110</v>
      </c>
      <c r="E79" s="182">
        <v>6.6457600000000001</v>
      </c>
      <c r="F79" s="183"/>
      <c r="G79" s="184"/>
      <c r="H79" s="159">
        <v>934.53</v>
      </c>
      <c r="I79" s="158">
        <f>ROUND(E79*H79,2)</f>
        <v>6210.66</v>
      </c>
      <c r="J79" s="159">
        <v>0</v>
      </c>
      <c r="K79" s="158">
        <f>ROUND(E79*J79,2)</f>
        <v>0</v>
      </c>
      <c r="L79" s="158">
        <v>21</v>
      </c>
      <c r="M79" s="158">
        <f>G79*(1+L79/100)</f>
        <v>0</v>
      </c>
      <c r="N79" s="157">
        <v>2.9100000000000001E-2</v>
      </c>
      <c r="O79" s="157">
        <f>ROUND(E79*N79,2)</f>
        <v>0.19</v>
      </c>
      <c r="P79" s="157">
        <v>0</v>
      </c>
      <c r="Q79" s="157">
        <f>ROUND(E79*P79,2)</f>
        <v>0</v>
      </c>
      <c r="R79" s="158"/>
      <c r="S79" s="158" t="s">
        <v>111</v>
      </c>
      <c r="T79" s="158" t="s">
        <v>112</v>
      </c>
      <c r="U79" s="158">
        <v>0</v>
      </c>
      <c r="V79" s="158">
        <f>ROUND(E79*U79,2)</f>
        <v>0</v>
      </c>
      <c r="W79" s="158"/>
      <c r="X79" s="158" t="s">
        <v>113</v>
      </c>
      <c r="Y79" s="158" t="s">
        <v>114</v>
      </c>
      <c r="Z79" s="148"/>
      <c r="AA79" s="148"/>
      <c r="AB79" s="148"/>
      <c r="AC79" s="148"/>
      <c r="AD79" s="148"/>
      <c r="AE79" s="148"/>
      <c r="AF79" s="148"/>
      <c r="AG79" s="148" t="s">
        <v>115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9">
        <v>37</v>
      </c>
      <c r="B80" s="180" t="s">
        <v>226</v>
      </c>
      <c r="C80" s="197" t="s">
        <v>227</v>
      </c>
      <c r="D80" s="181" t="s">
        <v>110</v>
      </c>
      <c r="E80" s="182">
        <v>6.6457600000000001</v>
      </c>
      <c r="F80" s="183"/>
      <c r="G80" s="184"/>
      <c r="H80" s="159">
        <v>2630.14</v>
      </c>
      <c r="I80" s="158">
        <f>ROUND(E80*H80,2)</f>
        <v>17479.28</v>
      </c>
      <c r="J80" s="159">
        <v>23.57</v>
      </c>
      <c r="K80" s="158">
        <f>ROUND(E80*J80,2)</f>
        <v>156.63999999999999</v>
      </c>
      <c r="L80" s="158">
        <v>21</v>
      </c>
      <c r="M80" s="158">
        <f>G80*(1+L80/100)</f>
        <v>0</v>
      </c>
      <c r="N80" s="157">
        <v>1.21E-2</v>
      </c>
      <c r="O80" s="157">
        <f>ROUND(E80*N80,2)</f>
        <v>0.08</v>
      </c>
      <c r="P80" s="157">
        <v>0</v>
      </c>
      <c r="Q80" s="157">
        <f>ROUND(E80*P80,2)</f>
        <v>0</v>
      </c>
      <c r="R80" s="158"/>
      <c r="S80" s="158" t="s">
        <v>111</v>
      </c>
      <c r="T80" s="158" t="s">
        <v>112</v>
      </c>
      <c r="U80" s="158">
        <v>0</v>
      </c>
      <c r="V80" s="158">
        <f>ROUND(E80*U80,2)</f>
        <v>0</v>
      </c>
      <c r="W80" s="158"/>
      <c r="X80" s="158" t="s">
        <v>113</v>
      </c>
      <c r="Y80" s="158" t="s">
        <v>114</v>
      </c>
      <c r="Z80" s="148"/>
      <c r="AA80" s="148"/>
      <c r="AB80" s="148"/>
      <c r="AC80" s="148"/>
      <c r="AD80" s="148"/>
      <c r="AE80" s="148"/>
      <c r="AF80" s="148"/>
      <c r="AG80" s="148" t="s">
        <v>115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9">
        <v>38</v>
      </c>
      <c r="B81" s="180" t="s">
        <v>228</v>
      </c>
      <c r="C81" s="188" t="s">
        <v>229</v>
      </c>
      <c r="D81" s="181" t="s">
        <v>216</v>
      </c>
      <c r="E81" s="182">
        <v>90</v>
      </c>
      <c r="F81" s="183"/>
      <c r="G81" s="184"/>
      <c r="H81" s="159">
        <v>39.200000000000003</v>
      </c>
      <c r="I81" s="158">
        <f>ROUND(E81*H81,2)</f>
        <v>3528</v>
      </c>
      <c r="J81" s="159">
        <v>0</v>
      </c>
      <c r="K81" s="158">
        <f>ROUND(E81*J81,2)</f>
        <v>0</v>
      </c>
      <c r="L81" s="158">
        <v>21</v>
      </c>
      <c r="M81" s="158">
        <f>G81*(1+L81/100)</f>
        <v>0</v>
      </c>
      <c r="N81" s="157">
        <v>1.7000000000000001E-4</v>
      </c>
      <c r="O81" s="157">
        <f>ROUND(E81*N81,2)</f>
        <v>0.02</v>
      </c>
      <c r="P81" s="157">
        <v>0</v>
      </c>
      <c r="Q81" s="157">
        <f>ROUND(E81*P81,2)</f>
        <v>0</v>
      </c>
      <c r="R81" s="158" t="s">
        <v>186</v>
      </c>
      <c r="S81" s="158" t="s">
        <v>111</v>
      </c>
      <c r="T81" s="158" t="s">
        <v>111</v>
      </c>
      <c r="U81" s="158">
        <v>0</v>
      </c>
      <c r="V81" s="158">
        <f>ROUND(E81*U81,2)</f>
        <v>0</v>
      </c>
      <c r="W81" s="158"/>
      <c r="X81" s="158" t="s">
        <v>187</v>
      </c>
      <c r="Y81" s="158" t="s">
        <v>114</v>
      </c>
      <c r="Z81" s="148"/>
      <c r="AA81" s="148"/>
      <c r="AB81" s="148"/>
      <c r="AC81" s="148"/>
      <c r="AD81" s="148"/>
      <c r="AE81" s="148"/>
      <c r="AF81" s="148"/>
      <c r="AG81" s="148" t="s">
        <v>188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73">
        <v>39</v>
      </c>
      <c r="B82" s="174" t="s">
        <v>230</v>
      </c>
      <c r="C82" s="186" t="s">
        <v>231</v>
      </c>
      <c r="D82" s="175" t="s">
        <v>110</v>
      </c>
      <c r="E82" s="176">
        <v>6.6457600000000001</v>
      </c>
      <c r="F82" s="177"/>
      <c r="G82" s="178"/>
      <c r="H82" s="159">
        <v>13050</v>
      </c>
      <c r="I82" s="158">
        <f>ROUND(E82*H82,2)</f>
        <v>86727.17</v>
      </c>
      <c r="J82" s="159">
        <v>0</v>
      </c>
      <c r="K82" s="158">
        <f>ROUND(E82*J82,2)</f>
        <v>0</v>
      </c>
      <c r="L82" s="158">
        <v>21</v>
      </c>
      <c r="M82" s="158">
        <f>G82*(1+L82/100)</f>
        <v>0</v>
      </c>
      <c r="N82" s="157">
        <v>0.55000000000000004</v>
      </c>
      <c r="O82" s="157">
        <f>ROUND(E82*N82,2)</f>
        <v>3.66</v>
      </c>
      <c r="P82" s="157">
        <v>0</v>
      </c>
      <c r="Q82" s="157">
        <f>ROUND(E82*P82,2)</f>
        <v>0</v>
      </c>
      <c r="R82" s="158" t="s">
        <v>186</v>
      </c>
      <c r="S82" s="158" t="s">
        <v>111</v>
      </c>
      <c r="T82" s="158" t="s">
        <v>111</v>
      </c>
      <c r="U82" s="158">
        <v>0</v>
      </c>
      <c r="V82" s="158">
        <f>ROUND(E82*U82,2)</f>
        <v>0</v>
      </c>
      <c r="W82" s="158"/>
      <c r="X82" s="158" t="s">
        <v>187</v>
      </c>
      <c r="Y82" s="158" t="s">
        <v>114</v>
      </c>
      <c r="Z82" s="148"/>
      <c r="AA82" s="148"/>
      <c r="AB82" s="148"/>
      <c r="AC82" s="148"/>
      <c r="AD82" s="148"/>
      <c r="AE82" s="148"/>
      <c r="AF82" s="148"/>
      <c r="AG82" s="148" t="s">
        <v>188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7" customHeight="1" outlineLevel="2" x14ac:dyDescent="0.2">
      <c r="A83" s="155"/>
      <c r="B83" s="156"/>
      <c r="C83" s="187" t="s">
        <v>232</v>
      </c>
      <c r="D83" s="160"/>
      <c r="E83" s="161">
        <v>6.6457600000000001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117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x14ac:dyDescent="0.2">
      <c r="A84" s="166" t="s">
        <v>106</v>
      </c>
      <c r="B84" s="167" t="s">
        <v>71</v>
      </c>
      <c r="C84" s="185" t="s">
        <v>72</v>
      </c>
      <c r="D84" s="168"/>
      <c r="E84" s="169"/>
      <c r="F84" s="170"/>
      <c r="G84" s="171">
        <f>SUMIF(AG85:AG85,"&lt;&gt;NOR",G85:G85)</f>
        <v>0</v>
      </c>
      <c r="H84" s="165"/>
      <c r="I84" s="165">
        <f>SUM(I85:I85)</f>
        <v>0</v>
      </c>
      <c r="J84" s="165"/>
      <c r="K84" s="165">
        <f>SUM(K85:K85)</f>
        <v>394502.8</v>
      </c>
      <c r="L84" s="165"/>
      <c r="M84" s="165">
        <f>SUM(M85:M85)</f>
        <v>0</v>
      </c>
      <c r="N84" s="164"/>
      <c r="O84" s="164">
        <f>SUM(O85:O85)</f>
        <v>0</v>
      </c>
      <c r="P84" s="164"/>
      <c r="Q84" s="164">
        <f>SUM(Q85:Q85)</f>
        <v>0</v>
      </c>
      <c r="R84" s="165"/>
      <c r="S84" s="165"/>
      <c r="T84" s="165"/>
      <c r="U84" s="165"/>
      <c r="V84" s="165">
        <f>SUM(V85:V85)</f>
        <v>257.35000000000002</v>
      </c>
      <c r="W84" s="165"/>
      <c r="X84" s="165"/>
      <c r="Y84" s="165"/>
      <c r="AG84" t="s">
        <v>107</v>
      </c>
    </row>
    <row r="85" spans="1:60" outlineLevel="1" x14ac:dyDescent="0.2">
      <c r="A85" s="179">
        <v>40</v>
      </c>
      <c r="B85" s="180" t="s">
        <v>233</v>
      </c>
      <c r="C85" s="188" t="s">
        <v>234</v>
      </c>
      <c r="D85" s="181" t="s">
        <v>235</v>
      </c>
      <c r="E85" s="182">
        <v>3431.3542900000002</v>
      </c>
      <c r="F85" s="183"/>
      <c r="G85" s="184"/>
      <c r="H85" s="159">
        <v>0</v>
      </c>
      <c r="I85" s="158">
        <f>ROUND(E85*H85,2)</f>
        <v>0</v>
      </c>
      <c r="J85" s="159">
        <v>114.97</v>
      </c>
      <c r="K85" s="158">
        <f>ROUND(E85*J85,2)</f>
        <v>394502.8</v>
      </c>
      <c r="L85" s="158">
        <v>21</v>
      </c>
      <c r="M85" s="158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8"/>
      <c r="S85" s="158" t="s">
        <v>111</v>
      </c>
      <c r="T85" s="158" t="s">
        <v>112</v>
      </c>
      <c r="U85" s="158">
        <v>7.4999999999999997E-2</v>
      </c>
      <c r="V85" s="158">
        <f>ROUND(E85*U85,2)</f>
        <v>257.35000000000002</v>
      </c>
      <c r="W85" s="158"/>
      <c r="X85" s="158" t="s">
        <v>236</v>
      </c>
      <c r="Y85" s="158" t="s">
        <v>114</v>
      </c>
      <c r="Z85" s="148"/>
      <c r="AA85" s="148"/>
      <c r="AB85" s="148"/>
      <c r="AC85" s="148"/>
      <c r="AD85" s="148"/>
      <c r="AE85" s="148"/>
      <c r="AF85" s="148"/>
      <c r="AG85" s="148" t="s">
        <v>237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x14ac:dyDescent="0.2">
      <c r="A86" s="166" t="s">
        <v>106</v>
      </c>
      <c r="B86" s="167" t="s">
        <v>73</v>
      </c>
      <c r="C86" s="185" t="s">
        <v>74</v>
      </c>
      <c r="D86" s="168"/>
      <c r="E86" s="169"/>
      <c r="F86" s="170"/>
      <c r="G86" s="171">
        <f>SUMIF(AG87:AG95,"&lt;&gt;NOR",G87:G95)</f>
        <v>0</v>
      </c>
      <c r="H86" s="165"/>
      <c r="I86" s="165">
        <f>SUM(I87:I95)</f>
        <v>0</v>
      </c>
      <c r="J86" s="165"/>
      <c r="K86" s="165">
        <f>SUM(K87:K95)</f>
        <v>928098.18</v>
      </c>
      <c r="L86" s="165"/>
      <c r="M86" s="165">
        <f>SUM(M87:M95)</f>
        <v>0</v>
      </c>
      <c r="N86" s="164"/>
      <c r="O86" s="164">
        <f>SUM(O87:O95)</f>
        <v>0</v>
      </c>
      <c r="P86" s="164"/>
      <c r="Q86" s="164">
        <f>SUM(Q87:Q95)</f>
        <v>0</v>
      </c>
      <c r="R86" s="165"/>
      <c r="S86" s="165"/>
      <c r="T86" s="165"/>
      <c r="U86" s="165"/>
      <c r="V86" s="165">
        <f>SUM(V87:V95)</f>
        <v>0</v>
      </c>
      <c r="W86" s="165"/>
      <c r="X86" s="165"/>
      <c r="Y86" s="165"/>
      <c r="AG86" t="s">
        <v>107</v>
      </c>
    </row>
    <row r="87" spans="1:60" outlineLevel="1" x14ac:dyDescent="0.2">
      <c r="A87" s="173">
        <v>41</v>
      </c>
      <c r="B87" s="174" t="s">
        <v>238</v>
      </c>
      <c r="C87" s="186" t="s">
        <v>239</v>
      </c>
      <c r="D87" s="175" t="s">
        <v>240</v>
      </c>
      <c r="E87" s="176">
        <v>2803.922</v>
      </c>
      <c r="F87" s="177"/>
      <c r="G87" s="178"/>
      <c r="H87" s="159">
        <v>0</v>
      </c>
      <c r="I87" s="158">
        <f>ROUND(E87*H87,2)</f>
        <v>0</v>
      </c>
      <c r="J87" s="159">
        <v>331</v>
      </c>
      <c r="K87" s="158">
        <f>ROUND(E87*J87,2)</f>
        <v>928098.18</v>
      </c>
      <c r="L87" s="158">
        <v>21</v>
      </c>
      <c r="M87" s="158">
        <f>G87*(1+L87/100)</f>
        <v>0</v>
      </c>
      <c r="N87" s="157">
        <v>0</v>
      </c>
      <c r="O87" s="157">
        <f>ROUND(E87*N87,2)</f>
        <v>0</v>
      </c>
      <c r="P87" s="157">
        <v>0</v>
      </c>
      <c r="Q87" s="157">
        <f>ROUND(E87*P87,2)</f>
        <v>0</v>
      </c>
      <c r="R87" s="158"/>
      <c r="S87" s="158" t="s">
        <v>209</v>
      </c>
      <c r="T87" s="158" t="s">
        <v>164</v>
      </c>
      <c r="U87" s="158">
        <v>0</v>
      </c>
      <c r="V87" s="158">
        <f>ROUND(E87*U87,2)</f>
        <v>0</v>
      </c>
      <c r="W87" s="158"/>
      <c r="X87" s="158" t="s">
        <v>113</v>
      </c>
      <c r="Y87" s="158" t="s">
        <v>114</v>
      </c>
      <c r="Z87" s="148"/>
      <c r="AA87" s="148"/>
      <c r="AB87" s="148"/>
      <c r="AC87" s="148"/>
      <c r="AD87" s="148"/>
      <c r="AE87" s="148"/>
      <c r="AF87" s="148"/>
      <c r="AG87" s="148" t="s">
        <v>115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2" x14ac:dyDescent="0.2">
      <c r="A88" s="155"/>
      <c r="B88" s="156"/>
      <c r="C88" s="187" t="s">
        <v>241</v>
      </c>
      <c r="D88" s="160"/>
      <c r="E88" s="161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8"/>
      <c r="AA88" s="148"/>
      <c r="AB88" s="148"/>
      <c r="AC88" s="148"/>
      <c r="AD88" s="148"/>
      <c r="AE88" s="148"/>
      <c r="AF88" s="148"/>
      <c r="AG88" s="148" t="s">
        <v>117</v>
      </c>
      <c r="AH88" s="148">
        <v>0</v>
      </c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3" x14ac:dyDescent="0.2">
      <c r="A89" s="155"/>
      <c r="B89" s="156"/>
      <c r="C89" s="187" t="s">
        <v>242</v>
      </c>
      <c r="D89" s="160"/>
      <c r="E89" s="161">
        <v>1107.45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8"/>
      <c r="AA89" s="148"/>
      <c r="AB89" s="148"/>
      <c r="AC89" s="148"/>
      <c r="AD89" s="148"/>
      <c r="AE89" s="148"/>
      <c r="AF89" s="148"/>
      <c r="AG89" s="148" t="s">
        <v>117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3" x14ac:dyDescent="0.2">
      <c r="A90" s="155"/>
      <c r="B90" s="156"/>
      <c r="C90" s="187" t="s">
        <v>243</v>
      </c>
      <c r="D90" s="160"/>
      <c r="E90" s="161">
        <v>680.8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117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3" x14ac:dyDescent="0.2">
      <c r="A91" s="155"/>
      <c r="B91" s="156"/>
      <c r="C91" s="187" t="s">
        <v>150</v>
      </c>
      <c r="D91" s="160"/>
      <c r="E91" s="161"/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8"/>
      <c r="AA91" s="148"/>
      <c r="AB91" s="148"/>
      <c r="AC91" s="148"/>
      <c r="AD91" s="148"/>
      <c r="AE91" s="148"/>
      <c r="AF91" s="148"/>
      <c r="AG91" s="148" t="s">
        <v>117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3" x14ac:dyDescent="0.2">
      <c r="A92" s="155"/>
      <c r="B92" s="156"/>
      <c r="C92" s="187" t="s">
        <v>244</v>
      </c>
      <c r="D92" s="160"/>
      <c r="E92" s="161"/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117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3" x14ac:dyDescent="0.2">
      <c r="A93" s="155"/>
      <c r="B93" s="156"/>
      <c r="C93" s="187" t="s">
        <v>245</v>
      </c>
      <c r="D93" s="160"/>
      <c r="E93" s="161">
        <v>760.77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8"/>
      <c r="AA93" s="148"/>
      <c r="AB93" s="148"/>
      <c r="AC93" s="148"/>
      <c r="AD93" s="148"/>
      <c r="AE93" s="148"/>
      <c r="AF93" s="148"/>
      <c r="AG93" s="148" t="s">
        <v>117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3" x14ac:dyDescent="0.2">
      <c r="A94" s="155"/>
      <c r="B94" s="156"/>
      <c r="C94" s="189" t="s">
        <v>246</v>
      </c>
      <c r="D94" s="162"/>
      <c r="E94" s="163">
        <v>2549.02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8"/>
      <c r="AA94" s="148"/>
      <c r="AB94" s="148"/>
      <c r="AC94" s="148"/>
      <c r="AD94" s="148"/>
      <c r="AE94" s="148"/>
      <c r="AF94" s="148"/>
      <c r="AG94" s="148" t="s">
        <v>117</v>
      </c>
      <c r="AH94" s="148">
        <v>1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3" x14ac:dyDescent="0.2">
      <c r="A95" s="155"/>
      <c r="B95" s="156"/>
      <c r="C95" s="187" t="s">
        <v>247</v>
      </c>
      <c r="D95" s="160"/>
      <c r="E95" s="161">
        <v>254.90199999999999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117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x14ac:dyDescent="0.2">
      <c r="A96" s="166" t="s">
        <v>106</v>
      </c>
      <c r="B96" s="167" t="s">
        <v>75</v>
      </c>
      <c r="C96" s="185" t="s">
        <v>76</v>
      </c>
      <c r="D96" s="168"/>
      <c r="E96" s="169"/>
      <c r="F96" s="170"/>
      <c r="G96" s="171">
        <f>SUMIF(AG97:AG100,"&lt;&gt;NOR",G97:G100)</f>
        <v>0</v>
      </c>
      <c r="H96" s="165"/>
      <c r="I96" s="165">
        <f>SUM(I97:I100)</f>
        <v>5338.94</v>
      </c>
      <c r="J96" s="165"/>
      <c r="K96" s="165">
        <f>SUM(K97:K100)</f>
        <v>1410783.71</v>
      </c>
      <c r="L96" s="165"/>
      <c r="M96" s="165">
        <f>SUM(M97:M100)</f>
        <v>0</v>
      </c>
      <c r="N96" s="164"/>
      <c r="O96" s="164">
        <f>SUM(O97:O100)</f>
        <v>0</v>
      </c>
      <c r="P96" s="164"/>
      <c r="Q96" s="164">
        <f>SUM(Q97:Q100)</f>
        <v>0</v>
      </c>
      <c r="R96" s="165"/>
      <c r="S96" s="165"/>
      <c r="T96" s="165"/>
      <c r="U96" s="165"/>
      <c r="V96" s="165">
        <f>SUM(V97:V100)</f>
        <v>403.64</v>
      </c>
      <c r="W96" s="165"/>
      <c r="X96" s="165"/>
      <c r="Y96" s="165"/>
      <c r="AG96" t="s">
        <v>107</v>
      </c>
    </row>
    <row r="97" spans="1:60" outlineLevel="1" x14ac:dyDescent="0.2">
      <c r="A97" s="179">
        <v>42</v>
      </c>
      <c r="B97" s="180" t="s">
        <v>248</v>
      </c>
      <c r="C97" s="188" t="s">
        <v>249</v>
      </c>
      <c r="D97" s="181" t="s">
        <v>235</v>
      </c>
      <c r="E97" s="182">
        <v>1289.5999999999999</v>
      </c>
      <c r="F97" s="183"/>
      <c r="G97" s="184"/>
      <c r="H97" s="159">
        <v>0</v>
      </c>
      <c r="I97" s="158">
        <f>ROUND(E97*H97,2)</f>
        <v>0</v>
      </c>
      <c r="J97" s="159">
        <v>356.29</v>
      </c>
      <c r="K97" s="158">
        <f>ROUND(E97*J97,2)</f>
        <v>459471.58</v>
      </c>
      <c r="L97" s="158">
        <v>21</v>
      </c>
      <c r="M97" s="158">
        <f>G97*(1+L97/100)</f>
        <v>0</v>
      </c>
      <c r="N97" s="157">
        <v>0</v>
      </c>
      <c r="O97" s="157">
        <f>ROUND(E97*N97,2)</f>
        <v>0</v>
      </c>
      <c r="P97" s="157">
        <v>0</v>
      </c>
      <c r="Q97" s="157">
        <f>ROUND(E97*P97,2)</f>
        <v>0</v>
      </c>
      <c r="R97" s="158"/>
      <c r="S97" s="158" t="s">
        <v>111</v>
      </c>
      <c r="T97" s="158" t="s">
        <v>112</v>
      </c>
      <c r="U97" s="158">
        <v>0.26500000000000001</v>
      </c>
      <c r="V97" s="158">
        <f>ROUND(E97*U97,2)</f>
        <v>341.74</v>
      </c>
      <c r="W97" s="158"/>
      <c r="X97" s="158" t="s">
        <v>250</v>
      </c>
      <c r="Y97" s="158" t="s">
        <v>114</v>
      </c>
      <c r="Z97" s="148"/>
      <c r="AA97" s="148"/>
      <c r="AB97" s="148"/>
      <c r="AC97" s="148"/>
      <c r="AD97" s="148"/>
      <c r="AE97" s="148"/>
      <c r="AF97" s="148"/>
      <c r="AG97" s="148" t="s">
        <v>251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9">
        <v>43</v>
      </c>
      <c r="B98" s="180" t="s">
        <v>252</v>
      </c>
      <c r="C98" s="188" t="s">
        <v>253</v>
      </c>
      <c r="D98" s="181" t="s">
        <v>235</v>
      </c>
      <c r="E98" s="182">
        <v>1289.5999999999999</v>
      </c>
      <c r="F98" s="183"/>
      <c r="G98" s="184"/>
      <c r="H98" s="159">
        <v>4.1399999999999997</v>
      </c>
      <c r="I98" s="158">
        <f>ROUND(E98*H98,2)</f>
        <v>5338.94</v>
      </c>
      <c r="J98" s="159">
        <v>374.4</v>
      </c>
      <c r="K98" s="158">
        <f>ROUND(E98*J98,2)</f>
        <v>482826.23999999999</v>
      </c>
      <c r="L98" s="158">
        <v>21</v>
      </c>
      <c r="M98" s="158">
        <f>G98*(1+L98/100)</f>
        <v>0</v>
      </c>
      <c r="N98" s="157">
        <v>0</v>
      </c>
      <c r="O98" s="157">
        <f>ROUND(E98*N98,2)</f>
        <v>0</v>
      </c>
      <c r="P98" s="157">
        <v>0</v>
      </c>
      <c r="Q98" s="157">
        <f>ROUND(E98*P98,2)</f>
        <v>0</v>
      </c>
      <c r="R98" s="158"/>
      <c r="S98" s="158" t="s">
        <v>111</v>
      </c>
      <c r="T98" s="158" t="s">
        <v>112</v>
      </c>
      <c r="U98" s="158">
        <v>4.2000000000000003E-2</v>
      </c>
      <c r="V98" s="158">
        <f>ROUND(E98*U98,2)</f>
        <v>54.16</v>
      </c>
      <c r="W98" s="158"/>
      <c r="X98" s="158" t="s">
        <v>250</v>
      </c>
      <c r="Y98" s="158" t="s">
        <v>114</v>
      </c>
      <c r="Z98" s="148"/>
      <c r="AA98" s="148"/>
      <c r="AB98" s="148"/>
      <c r="AC98" s="148"/>
      <c r="AD98" s="148"/>
      <c r="AE98" s="148"/>
      <c r="AF98" s="148"/>
      <c r="AG98" s="148" t="s">
        <v>251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9">
        <v>44</v>
      </c>
      <c r="B99" s="180" t="s">
        <v>254</v>
      </c>
      <c r="C99" s="188" t="s">
        <v>255</v>
      </c>
      <c r="D99" s="181" t="s">
        <v>235</v>
      </c>
      <c r="E99" s="182">
        <v>1289.5999999999999</v>
      </c>
      <c r="F99" s="183"/>
      <c r="G99" s="184"/>
      <c r="H99" s="159">
        <v>0</v>
      </c>
      <c r="I99" s="158">
        <f>ROUND(E99*H99,2)</f>
        <v>0</v>
      </c>
      <c r="J99" s="159">
        <v>350</v>
      </c>
      <c r="K99" s="158">
        <f>ROUND(E99*J99,2)</f>
        <v>451360</v>
      </c>
      <c r="L99" s="158">
        <v>21</v>
      </c>
      <c r="M99" s="158">
        <f>G99*(1+L99/100)</f>
        <v>0</v>
      </c>
      <c r="N99" s="157">
        <v>0</v>
      </c>
      <c r="O99" s="157">
        <f>ROUND(E99*N99,2)</f>
        <v>0</v>
      </c>
      <c r="P99" s="157">
        <v>0</v>
      </c>
      <c r="Q99" s="157">
        <f>ROUND(E99*P99,2)</f>
        <v>0</v>
      </c>
      <c r="R99" s="158"/>
      <c r="S99" s="158" t="s">
        <v>111</v>
      </c>
      <c r="T99" s="158" t="s">
        <v>164</v>
      </c>
      <c r="U99" s="158">
        <v>0</v>
      </c>
      <c r="V99" s="158">
        <f>ROUND(E99*U99,2)</f>
        <v>0</v>
      </c>
      <c r="W99" s="158"/>
      <c r="X99" s="158" t="s">
        <v>250</v>
      </c>
      <c r="Y99" s="158" t="s">
        <v>114</v>
      </c>
      <c r="Z99" s="148"/>
      <c r="AA99" s="148"/>
      <c r="AB99" s="148"/>
      <c r="AC99" s="148"/>
      <c r="AD99" s="148"/>
      <c r="AE99" s="148"/>
      <c r="AF99" s="148"/>
      <c r="AG99" s="148" t="s">
        <v>251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9">
        <v>45</v>
      </c>
      <c r="B100" s="180" t="s">
        <v>256</v>
      </c>
      <c r="C100" s="188" t="s">
        <v>257</v>
      </c>
      <c r="D100" s="181" t="s">
        <v>235</v>
      </c>
      <c r="E100" s="182">
        <v>1289.5999999999999</v>
      </c>
      <c r="F100" s="183"/>
      <c r="G100" s="184"/>
      <c r="H100" s="159">
        <v>0</v>
      </c>
      <c r="I100" s="158">
        <f>ROUND(E100*H100,2)</f>
        <v>0</v>
      </c>
      <c r="J100" s="159">
        <v>13.28</v>
      </c>
      <c r="K100" s="158">
        <f>ROUND(E100*J100,2)</f>
        <v>17125.89</v>
      </c>
      <c r="L100" s="158">
        <v>21</v>
      </c>
      <c r="M100" s="158">
        <f>G100*(1+L100/100)</f>
        <v>0</v>
      </c>
      <c r="N100" s="157">
        <v>0</v>
      </c>
      <c r="O100" s="157">
        <f>ROUND(E100*N100,2)</f>
        <v>0</v>
      </c>
      <c r="P100" s="157">
        <v>0</v>
      </c>
      <c r="Q100" s="157">
        <f>ROUND(E100*P100,2)</f>
        <v>0</v>
      </c>
      <c r="R100" s="158"/>
      <c r="S100" s="158" t="s">
        <v>111</v>
      </c>
      <c r="T100" s="158" t="s">
        <v>112</v>
      </c>
      <c r="U100" s="158">
        <v>6.0000000000000001E-3</v>
      </c>
      <c r="V100" s="158">
        <f>ROUND(E100*U100,2)</f>
        <v>7.74</v>
      </c>
      <c r="W100" s="158"/>
      <c r="X100" s="158" t="s">
        <v>250</v>
      </c>
      <c r="Y100" s="158" t="s">
        <v>114</v>
      </c>
      <c r="Z100" s="148"/>
      <c r="AA100" s="148"/>
      <c r="AB100" s="148"/>
      <c r="AC100" s="148"/>
      <c r="AD100" s="148"/>
      <c r="AE100" s="148"/>
      <c r="AF100" s="148"/>
      <c r="AG100" s="148" t="s">
        <v>251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x14ac:dyDescent="0.2">
      <c r="A101" s="166" t="s">
        <v>106</v>
      </c>
      <c r="B101" s="167" t="s">
        <v>78</v>
      </c>
      <c r="C101" s="185" t="s">
        <v>28</v>
      </c>
      <c r="D101" s="168"/>
      <c r="E101" s="169"/>
      <c r="F101" s="170"/>
      <c r="G101" s="171">
        <f>SUMIF(AG102:AG102,"&lt;&gt;NOR",G102:G102)</f>
        <v>0</v>
      </c>
      <c r="H101" s="165"/>
      <c r="I101" s="165">
        <f>SUM(I102:I102)</f>
        <v>0</v>
      </c>
      <c r="J101" s="165"/>
      <c r="K101" s="165">
        <f>SUM(K102:K102)</f>
        <v>154689.19</v>
      </c>
      <c r="L101" s="165"/>
      <c r="M101" s="165">
        <f>SUM(M102:M102)</f>
        <v>0</v>
      </c>
      <c r="N101" s="164"/>
      <c r="O101" s="164">
        <f>SUM(O102:O102)</f>
        <v>0</v>
      </c>
      <c r="P101" s="164"/>
      <c r="Q101" s="164">
        <f>SUM(Q102:Q102)</f>
        <v>0</v>
      </c>
      <c r="R101" s="165"/>
      <c r="S101" s="165"/>
      <c r="T101" s="165"/>
      <c r="U101" s="165"/>
      <c r="V101" s="165">
        <f>SUM(V102:V102)</f>
        <v>0</v>
      </c>
      <c r="W101" s="165"/>
      <c r="X101" s="165"/>
      <c r="Y101" s="165"/>
      <c r="AG101" t="s">
        <v>107</v>
      </c>
    </row>
    <row r="102" spans="1:60" outlineLevel="1" x14ac:dyDescent="0.2">
      <c r="A102" s="173">
        <v>46</v>
      </c>
      <c r="B102" s="174" t="s">
        <v>258</v>
      </c>
      <c r="C102" s="186" t="s">
        <v>259</v>
      </c>
      <c r="D102" s="175" t="s">
        <v>0</v>
      </c>
      <c r="E102" s="176">
        <v>2.0299999999999998</v>
      </c>
      <c r="F102" s="177"/>
      <c r="G102" s="178"/>
      <c r="H102" s="159">
        <v>0</v>
      </c>
      <c r="I102" s="158">
        <f>ROUND(E102*H102,2)</f>
        <v>0</v>
      </c>
      <c r="J102" s="159">
        <v>76201.570000000007</v>
      </c>
      <c r="K102" s="158">
        <f>ROUND(E102*J102,2)</f>
        <v>154689.19</v>
      </c>
      <c r="L102" s="158">
        <v>21</v>
      </c>
      <c r="M102" s="158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8"/>
      <c r="S102" s="158" t="s">
        <v>111</v>
      </c>
      <c r="T102" s="158" t="s">
        <v>164</v>
      </c>
      <c r="U102" s="158">
        <v>0</v>
      </c>
      <c r="V102" s="158">
        <f>ROUND(E102*U102,2)</f>
        <v>0</v>
      </c>
      <c r="W102" s="158"/>
      <c r="X102" s="158" t="s">
        <v>260</v>
      </c>
      <c r="Y102" s="158" t="s">
        <v>114</v>
      </c>
      <c r="Z102" s="148"/>
      <c r="AA102" s="148"/>
      <c r="AB102" s="148"/>
      <c r="AC102" s="148"/>
      <c r="AD102" s="148"/>
      <c r="AE102" s="148"/>
      <c r="AF102" s="148"/>
      <c r="AG102" s="148" t="s">
        <v>261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x14ac:dyDescent="0.2">
      <c r="A103" s="3"/>
      <c r="B103" s="4"/>
      <c r="C103" s="190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v>15</v>
      </c>
      <c r="AF103">
        <v>21</v>
      </c>
      <c r="AG103" t="s">
        <v>92</v>
      </c>
    </row>
    <row r="104" spans="1:60" x14ac:dyDescent="0.2">
      <c r="A104" s="151"/>
      <c r="B104" s="152" t="s">
        <v>30</v>
      </c>
      <c r="C104" s="191"/>
      <c r="D104" s="153"/>
      <c r="E104" s="154"/>
      <c r="F104" s="154"/>
      <c r="G104" s="172">
        <f>G8+G43+G56+G59+G74+G76+G84+G86+G96+G101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f>SUMIF(L7:L102,AE103,G7:G102)</f>
        <v>0</v>
      </c>
      <c r="AF104">
        <f>SUMIF(L7:L102,AF103,G7:G102)</f>
        <v>0</v>
      </c>
      <c r="AG104" t="s">
        <v>262</v>
      </c>
    </row>
    <row r="105" spans="1:60" x14ac:dyDescent="0.2">
      <c r="A105" s="3"/>
      <c r="B105" s="4"/>
      <c r="C105" s="190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">
      <c r="A106" s="3"/>
      <c r="B106" s="4"/>
      <c r="C106" s="190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273" t="s">
        <v>263</v>
      </c>
      <c r="B107" s="273"/>
      <c r="C107" s="274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54"/>
      <c r="B108" s="255"/>
      <c r="C108" s="256"/>
      <c r="D108" s="255"/>
      <c r="E108" s="255"/>
      <c r="F108" s="255"/>
      <c r="G108" s="257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AG108" t="s">
        <v>264</v>
      </c>
    </row>
    <row r="109" spans="1:60" x14ac:dyDescent="0.2">
      <c r="A109" s="258"/>
      <c r="B109" s="259"/>
      <c r="C109" s="260"/>
      <c r="D109" s="259"/>
      <c r="E109" s="259"/>
      <c r="F109" s="259"/>
      <c r="G109" s="26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58"/>
      <c r="B110" s="259"/>
      <c r="C110" s="260"/>
      <c r="D110" s="259"/>
      <c r="E110" s="259"/>
      <c r="F110" s="259"/>
      <c r="G110" s="26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58"/>
      <c r="B111" s="259"/>
      <c r="C111" s="260"/>
      <c r="D111" s="259"/>
      <c r="E111" s="259"/>
      <c r="F111" s="259"/>
      <c r="G111" s="26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62"/>
      <c r="B112" s="263"/>
      <c r="C112" s="264"/>
      <c r="D112" s="263"/>
      <c r="E112" s="263"/>
      <c r="F112" s="263"/>
      <c r="G112" s="26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3"/>
      <c r="B113" s="4"/>
      <c r="C113" s="190"/>
      <c r="D113" s="6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C114" s="192"/>
      <c r="D114" s="10"/>
      <c r="AG114" t="s">
        <v>265</v>
      </c>
    </row>
    <row r="115" spans="1:33" x14ac:dyDescent="0.2">
      <c r="D115" s="10"/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08:G112"/>
    <mergeCell ref="A1:G1"/>
    <mergeCell ref="C2:G2"/>
    <mergeCell ref="C3:G3"/>
    <mergeCell ref="C4:G4"/>
    <mergeCell ref="A107:C10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rowBreaks count="2" manualBreakCount="2">
    <brk id="51" max="24" man="1"/>
    <brk id="85" max="2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SO 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oadresa</vt:lpstr>
      <vt:lpstr>Stavba!Objednatel</vt:lpstr>
      <vt:lpstr>Stavba!Objekt</vt:lpstr>
      <vt:lpstr>'SO 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Hejpetr</dc:creator>
  <cp:lastModifiedBy>Barbora Mikšíčková</cp:lastModifiedBy>
  <cp:lastPrinted>2019-03-19T12:27:02Z</cp:lastPrinted>
  <dcterms:created xsi:type="dcterms:W3CDTF">2009-04-08T07:15:50Z</dcterms:created>
  <dcterms:modified xsi:type="dcterms:W3CDTF">2024-06-24T10:09:43Z</dcterms:modified>
</cp:coreProperties>
</file>