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2-24 - Novohradka, Jeni..." sheetId="2" r:id="rId2"/>
  </sheets>
  <definedNames>
    <definedName name="_xlnm.Print_Area" localSheetId="0">'Rekapitulace stavby'!$D$4:$AO$76,'Rekapitulace stavby'!$C$82:$AQ$96</definedName>
    <definedName name="_xlnm._FilterDatabase" localSheetId="1" hidden="1">'002-24 - Novohradka, Jeni...'!$C$117:$K$161</definedName>
    <definedName name="_xlnm.Print_Area" localSheetId="1">'002-24 - Novohradka, Jeni...'!$C$4:$J$76,'002-24 - Novohradka, Jeni...'!$C$82:$J$101,'002-24 - Novohradka, Jeni...'!$C$107:$K$161</definedName>
    <definedName name="_xlnm.Print_Titles" localSheetId="0">'Rekapitulace stavby'!$92:$92</definedName>
  </definedNames>
  <calcPr fullCalcOnLoad="1"/>
</workbook>
</file>

<file path=xl/sharedStrings.xml><?xml version="1.0" encoding="utf-8"?>
<sst xmlns="http://schemas.openxmlformats.org/spreadsheetml/2006/main" count="600" uniqueCount="203">
  <si>
    <t>Export Komplet</t>
  </si>
  <si>
    <t/>
  </si>
  <si>
    <t>2.0</t>
  </si>
  <si>
    <t>ZAMOK</t>
  </si>
  <si>
    <t>False</t>
  </si>
  <si>
    <t>{560135a3-6dc6-4275-bf4d-9e15b2800baf}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</si>
  <si>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</si>
  <si>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</si>
  <si>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</si>
  <si>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</si>
  <si>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</si>
  <si>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</si>
  <si>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</si>
  <si>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</si>
  <si>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002/24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</si>
  <si>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</si>
  <si>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</si>
  <si>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Novohradka, Jenišovice, odstranění nánosů, ř. km 21,720 - 21,840</t>
  </si>
  <si>
    <t>KSO:</t>
  </si>
  <si>
    <t>CC-CZ:</t>
  </si>
  <si>
    <t>Místo:</t>
  </si>
  <si>
    <t>Jenišovice</t>
  </si>
  <si>
    <t>Datum:</t>
  </si>
  <si>
    <t>3. 6. 2024</t>
  </si>
  <si>
    <t>Zadavatel:</t>
  </si>
  <si>
    <t>IČ:</t>
  </si>
  <si>
    <t>70890005</t>
  </si>
  <si>
    <t>Povodí Labe, státní podnik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</si>
  <si>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</si>
  <si>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</si>
  <si>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</si>
  <si>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</si>
  <si>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</si>
  <si>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</si>
  <si>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</si>
  <si>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</si>
  <si>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</si>
  <si>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</si>
  <si>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</si>
  <si>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</si>
  <si>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</si>
  <si>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</si>
  <si>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</si>
  <si>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</si>
  <si>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</si>
  <si>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</si>
  <si>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</si>
  <si>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</si>
  <si>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</si>
  <si>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</si>
  <si>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</si>
  <si>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</si>
  <si>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</si>
  <si>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</si>
  <si>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</si>
  <si>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</si>
  <si>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</si>
  <si>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</si>
  <si>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</si>
  <si>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</si>
  <si>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</si>
  <si>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</si>
  <si>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</si>
  <si>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</si>
  <si>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</si>
  <si>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</si>
  <si>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</si>
  <si>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</si>
  <si>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</si>
  <si>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</si>
  <si>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</si>
  <si>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</si>
  <si>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</si>
  <si>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</si>
  <si>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</si>
  <si>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</si>
  <si>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</si>
  <si>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</si>
  <si>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</si>
  <si>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</si>
  <si>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</si>
  <si>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</si>
  <si>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</si>
  <si>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</si>
  <si>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</si>
  <si>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</si>
  <si>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</si>
  <si>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</si>
  <si>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</si>
  <si>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</si>
  <si>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</si>
  <si>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</si>
  <si>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</si>
  <si>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</si>
  <si>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</si>
  <si>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</si>
  <si>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</si>
  <si>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</si>
  <si>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</si>
  <si>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</si>
  <si>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</si>
  <si>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</si>
  <si>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</si>
  <si>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</si>
  <si>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</si>
  <si>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</si>
  <si>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</si>
  <si>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</si>
  <si>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</si>
  <si>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</si>
  <si>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</si>
  <si>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</si>
  <si>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</si>
  <si>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</si>
  <si>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124253101</t>
  </si>
  <si>
    <t>Vykopávky pro koryta vodotečí v hornině třídy těžitelnosti I skupiny 3 objem do 1000 m3 strojně</t>
  </si>
  <si>
    <t>m3</t>
  </si>
  <si>
    <t>CS ÚRS 2023 02</t>
  </si>
  <si>
    <t>4</t>
  </si>
  <si>
    <t>494926538</t>
  </si>
  <si>
    <t>PP</t>
  </si>
  <si>
    <t>Vykopávky pro koryta vodotečí strojně v hornině třídy těžitelnosti I skupiny 3 přes 100 do 1 000 m3</t>
  </si>
  <si>
    <t>139001101</t>
  </si>
  <si>
    <t>Příplatek za ztížení vykopávky v blízkosti podzemního vedení</t>
  </si>
  <si>
    <t>-272642094</t>
  </si>
  <si>
    <t>Příplatek k cenám hloubených vykopávek za ztížení vykopávky v blízkosti podzemního vedení nebo výbušnin pro jakoukoliv třídu horniny</t>
  </si>
  <si>
    <t>P</t>
  </si>
  <si>
    <t>Poznámka k položce:
Příplatek za práce v ochranném pásmu podzemního vedení.</t>
  </si>
  <si>
    <t>162253102</t>
  </si>
  <si>
    <t>Vodorovné přemístění nánosu z nádrží přes 20 do 40 m při únosnost dna přes 15 do 40 kPa</t>
  </si>
  <si>
    <t>1229695058</t>
  </si>
  <si>
    <t>Vodorovné přemístění nánosu z vodních nádrží nebo rybníků s vyklopením a hrubým urovnáním skládky při únosnosti dna přes 15 do 40 kPa, na vzdálenost přes 20 do 40 m</t>
  </si>
  <si>
    <t>12</t>
  </si>
  <si>
    <t>162751117</t>
  </si>
  <si>
    <t>Vodorovné přemístění přes 9 000 do 10000 m výkopku/sypaniny z horniny třídy těžitelnosti I skupiny 1 až 3</t>
  </si>
  <si>
    <t>-1419987507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</si>
  <si>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</si>
  <si>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13</t>
  </si>
  <si>
    <t>162751119</t>
  </si>
  <si>
    <t>Příplatek k vodorovnému přemístění výkopku/sypaniny z horniny třídy těžitelnosti I skupiny 1 až 3 ZKD 1000 m přes 10000 m</t>
  </si>
  <si>
    <t>-1992903337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</si>
  <si>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</si>
  <si>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11</t>
  </si>
  <si>
    <t>171251201</t>
  </si>
  <si>
    <t>Uložení sypaniny na skládky nebo meziskládky</t>
  </si>
  <si>
    <t>551665627</t>
  </si>
  <si>
    <t>Uložení sypaniny na skládky nebo meziskládky bez hutnění s upravením uložené sypaniny do předepsaného tvaru</t>
  </si>
  <si>
    <t>3</t>
  </si>
  <si>
    <t>182151111</t>
  </si>
  <si>
    <t>Svahování v zářezech v hornině třídy těžitelnosti I skupiny 1 až 3 strojně</t>
  </si>
  <si>
    <t>m2</t>
  </si>
  <si>
    <t>-454353283</t>
  </si>
  <si>
    <t>Svahování trvalých svahů do projektovaných profilů strojně s potřebným přemístěním výkopku při svahování v zářezech v hornině třídy těžitelnosti I, skupiny 1 až 3</t>
  </si>
  <si>
    <t>Poznámka k položce:
Úprava svahů v místěch těžení u břehové hrany - 66 m x 1,6 m = 105,6 m2</t>
  </si>
  <si>
    <t>9</t>
  </si>
  <si>
    <t>Ostatní konstrukce a práce, bourání</t>
  </si>
  <si>
    <t>938909311</t>
  </si>
  <si>
    <t>Čištění vozovek metením strojně podkladu nebo krytu betonového nebo živičného</t>
  </si>
  <si>
    <t>342388598</t>
  </si>
  <si>
    <t>Čištění vozovek metením bláta, prachu nebo hlinitého nánosu s odklizením na hromady na vzdálenost do 20 m nebo naložením na dopravní prostředek strojně povrchu podkladu nebo krytu betonového nebo živičného</t>
  </si>
  <si>
    <t>Poznámka k položce:
1650 m2   x   6 = 9900 m2</t>
  </si>
  <si>
    <t>997</t>
  </si>
  <si>
    <t>Přesun sutě</t>
  </si>
  <si>
    <t>5</t>
  </si>
  <si>
    <t>997221873</t>
  </si>
  <si>
    <t>Poplatek za uložení na recyklační skládce (skládkovné) stavebního odpadu zeminy a kamení zatříděného do Katalogu odpadů pod kódem 17 05 04</t>
  </si>
  <si>
    <t>t</t>
  </si>
  <si>
    <t>-461714783</t>
  </si>
  <si>
    <t>Poplatek za uložení stavebního odpadu na recyklační skládce (skládkovné) zeminy a kamení zatříděného do Katalogu odpadů pod kódem 17 05 04</t>
  </si>
  <si>
    <t>Poznámka k položce:
Předpoklad uložení - skládka Tuněchody s.r.o.
324,8 m3   x 1,9 = 617,12 t</t>
  </si>
  <si>
    <t>VRN</t>
  </si>
  <si>
    <t>Vedlejší rozpočtové náklady</t>
  </si>
  <si>
    <t>VRN3</t>
  </si>
  <si>
    <t>Zařízení staveniště</t>
  </si>
  <si>
    <t>14</t>
  </si>
  <si>
    <t>030001000</t>
  </si>
  <si>
    <t>kpl</t>
  </si>
  <si>
    <t>1024</t>
  </si>
  <si>
    <t>-1029268930</t>
  </si>
  <si>
    <t>Poznámka k položce:
Položka obsahuje kompletní zřízení i odstranění zařízení staveniště.
úklid použitých pozemků.</t>
  </si>
  <si>
    <t>7</t>
  </si>
  <si>
    <t>034303000</t>
  </si>
  <si>
    <t>Dopravní značení na staveništi</t>
  </si>
  <si>
    <t>-1604014279</t>
  </si>
  <si>
    <t>8</t>
  </si>
  <si>
    <t>R001</t>
  </si>
  <si>
    <t>Slovení rybí obsádky</t>
  </si>
  <si>
    <t>-1339457334</t>
  </si>
  <si>
    <t>Poznámka k položce:
Položka obsahuje slovení rybí obsádky a transfer živočichů na vhodná místa mimo zábor stavby.</t>
  </si>
  <si>
    <t>16</t>
  </si>
  <si>
    <t>R002</t>
  </si>
  <si>
    <t>Navrácení pozemků do původního stavu</t>
  </si>
  <si>
    <t>-1941833335</t>
  </si>
  <si>
    <t>17</t>
  </si>
  <si>
    <t>R003</t>
  </si>
  <si>
    <t>Provedení pasportizace přilehlých pozemků a nemovitostí</t>
  </si>
  <si>
    <t>1109463873</t>
  </si>
  <si>
    <t>18</t>
  </si>
  <si>
    <t>R004</t>
  </si>
  <si>
    <t>Vytýčení inženýrských sítí</t>
  </si>
  <si>
    <t>soubor</t>
  </si>
  <si>
    <t>1111217774</t>
  </si>
  <si>
    <t xml:space="preserve">Poznámka k položce:
Položka obsahuje vytýčení a zpětné převzetí inženýrských sítí, které budou stavbou dotčené.
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</si>
</sst>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3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26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28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30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30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28</v>
      </c>
      <c r="AL14" s="19"/>
      <c r="AM14" s="19"/>
      <c r="AN14" s="31" t="s">
        <v>30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32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28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33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34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27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28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33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37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38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39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40</v>
      </c>
      <c r="E29" s="44"/>
      <c r="F29" s="29" t="s">
        <v>41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42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43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44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45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46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47</v>
      </c>
      <c r="U35" s="51"/>
      <c r="V35" s="51"/>
      <c r="W35" s="51"/>
      <c r="X35" s="53" t="s">
        <v>48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49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50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51</v>
      </c>
      <c r="AI60" s="39"/>
      <c r="AJ60" s="39"/>
      <c r="AK60" s="39"/>
      <c r="AL60" s="39"/>
      <c r="AM60" s="61" t="s">
        <v>52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53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54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51</v>
      </c>
      <c r="AI75" s="39"/>
      <c r="AJ75" s="39"/>
      <c r="AK75" s="39"/>
      <c r="AL75" s="39"/>
      <c r="AM75" s="61" t="s">
        <v>52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002/24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Novohradka, Jenišovice, odstranění nánosů, ř. km 21,720 - 21,840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Jenišovice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3. 6. 2024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>Povodí Labe, státní podnik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31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56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29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34</v>
      </c>
      <c r="AJ90" s="37"/>
      <c r="AK90" s="37"/>
      <c r="AL90" s="37"/>
      <c r="AM90" s="77" t="str">
        <f>IF(E20="","",E20)</f>
        <v>Povodí Labe, státní podnik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57</v>
      </c>
      <c r="D92" s="91"/>
      <c r="E92" s="91"/>
      <c r="F92" s="91"/>
      <c r="G92" s="91"/>
      <c r="H92" s="92"/>
      <c r="I92" s="93" t="s">
        <v>58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59</v>
      </c>
      <c r="AH92" s="91"/>
      <c r="AI92" s="91"/>
      <c r="AJ92" s="91"/>
      <c r="AK92" s="91"/>
      <c r="AL92" s="91"/>
      <c r="AM92" s="91"/>
      <c r="AN92" s="93" t="s">
        <v>60</v>
      </c>
      <c r="AO92" s="91"/>
      <c r="AP92" s="95"/>
      <c r="AQ92" s="96" t="s">
        <v>61</v>
      </c>
      <c r="AR92" s="41"/>
      <c r="AS92" s="97" t="s">
        <v>62</v>
      </c>
      <c r="AT92" s="98" t="s">
        <v>63</v>
      </c>
      <c r="AU92" s="98" t="s">
        <v>64</v>
      </c>
      <c r="AV92" s="98" t="s">
        <v>65</v>
      </c>
      <c r="AW92" s="98" t="s">
        <v>66</v>
      </c>
      <c r="AX92" s="98" t="s">
        <v>67</v>
      </c>
      <c r="AY92" s="98" t="s">
        <v>68</v>
      </c>
      <c r="AZ92" s="98" t="s">
        <v>69</v>
      </c>
      <c r="BA92" s="98" t="s">
        <v>70</v>
      </c>
      <c r="BB92" s="98" t="s">
        <v>71</v>
      </c>
      <c r="BC92" s="98" t="s">
        <v>72</v>
      </c>
      <c r="BD92" s="99" t="s">
        <v>73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74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75</v>
      </c>
      <c r="BT94" s="114" t="s">
        <v>76</v>
      </c>
      <c r="BV94" s="114" t="s">
        <v>77</v>
      </c>
      <c r="BW94" s="114" t="s">
        <v>5</v>
      </c>
      <c r="BX94" s="114" t="s">
        <v>78</v>
      </c>
      <c r="CL94" s="114" t="s">
        <v>1</v>
      </c>
    </row>
    <row r="95" spans="1:90" s="7" customFormat="1" ht="24.75" customHeight="1">
      <c r="A95" s="115" t="s">
        <v>79</v>
      </c>
      <c r="B95" s="116"/>
      <c r="C95" s="117"/>
      <c r="D95" s="118" t="s">
        <v>14</v>
      </c>
      <c r="E95" s="118"/>
      <c r="F95" s="118"/>
      <c r="G95" s="118"/>
      <c r="H95" s="118"/>
      <c r="I95" s="119"/>
      <c r="J95" s="118" t="s">
        <v>17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'002-24 - Novohradka, Jeni...'!J28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80</v>
      </c>
      <c r="AR95" s="122"/>
      <c r="AS95" s="123">
        <v>0</v>
      </c>
      <c r="AT95" s="124">
        <f>ROUND(SUM(AV95:AW95),2)</f>
        <v>0</v>
      </c>
      <c r="AU95" s="125">
        <f>'002-24 - Novohradka, Jeni...'!P118</f>
        <v>0</v>
      </c>
      <c r="AV95" s="124">
        <f>'002-24 - Novohradka, Jeni...'!J31</f>
        <v>0</v>
      </c>
      <c r="AW95" s="124">
        <f>'002-24 - Novohradka, Jeni...'!J32</f>
        <v>0</v>
      </c>
      <c r="AX95" s="124">
        <f>'002-24 - Novohradka, Jeni...'!J33</f>
        <v>0</v>
      </c>
      <c r="AY95" s="124">
        <f>'002-24 - Novohradka, Jeni...'!J34</f>
        <v>0</v>
      </c>
      <c r="AZ95" s="124">
        <f>'002-24 - Novohradka, Jeni...'!F31</f>
        <v>0</v>
      </c>
      <c r="BA95" s="124">
        <f>'002-24 - Novohradka, Jeni...'!F32</f>
        <v>0</v>
      </c>
      <c r="BB95" s="124">
        <f>'002-24 - Novohradka, Jeni...'!F33</f>
        <v>0</v>
      </c>
      <c r="BC95" s="124">
        <f>'002-24 - Novohradka, Jeni...'!F34</f>
        <v>0</v>
      </c>
      <c r="BD95" s="126">
        <f>'002-24 - Novohradka, Jeni...'!F35</f>
        <v>0</v>
      </c>
      <c r="BE95" s="7"/>
      <c r="BT95" s="127" t="s">
        <v>81</v>
      </c>
      <c r="BU95" s="127" t="s">
        <v>82</v>
      </c>
      <c r="BV95" s="127" t="s">
        <v>77</v>
      </c>
      <c r="BW95" s="127" t="s">
        <v>5</v>
      </c>
      <c r="BX95" s="127" t="s">
        <v>78</v>
      </c>
      <c r="CL95" s="127" t="s">
        <v>1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02-24 - Novohradka, Jeni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7"/>
      <c r="AT3" s="14" t="s">
        <v>83</v>
      </c>
    </row>
    <row r="4" spans="2:46" s="1" customFormat="1" ht="24.95" customHeight="1">
      <c r="B4" s="17"/>
      <c r="D4" s="130" t="s">
        <v>84</v>
      </c>
      <c r="L4" s="17"/>
      <c r="M4" s="131" t="s">
        <v>10</v>
      </c>
      <c r="AT4" s="14" t="s">
        <v>4</v>
      </c>
    </row>
    <row r="5" spans="2:12" s="1" customFormat="1" ht="6.95" customHeight="1">
      <c r="B5" s="17"/>
      <c r="L5" s="17"/>
    </row>
    <row r="6" spans="1:31" s="2" customFormat="1" ht="12" customHeight="1">
      <c r="A6" s="35"/>
      <c r="B6" s="41"/>
      <c r="C6" s="35"/>
      <c r="D6" s="132" t="s">
        <v>16</v>
      </c>
      <c r="E6" s="35"/>
      <c r="F6" s="35"/>
      <c r="G6" s="35"/>
      <c r="H6" s="35"/>
      <c r="I6" s="35"/>
      <c r="J6" s="35"/>
      <c r="K6" s="35"/>
      <c r="L6" s="60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30" customHeight="1">
      <c r="A7" s="35"/>
      <c r="B7" s="41"/>
      <c r="C7" s="35"/>
      <c r="D7" s="35"/>
      <c r="E7" s="133" t="s">
        <v>17</v>
      </c>
      <c r="F7" s="35"/>
      <c r="G7" s="35"/>
      <c r="H7" s="35"/>
      <c r="I7" s="35"/>
      <c r="J7" s="35"/>
      <c r="K7" s="35"/>
      <c r="L7" s="6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2">
      <c r="A8" s="35"/>
      <c r="B8" s="41"/>
      <c r="C8" s="35"/>
      <c r="D8" s="35"/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1"/>
      <c r="C9" s="35"/>
      <c r="D9" s="132" t="s">
        <v>18</v>
      </c>
      <c r="E9" s="35"/>
      <c r="F9" s="134" t="s">
        <v>1</v>
      </c>
      <c r="G9" s="35"/>
      <c r="H9" s="35"/>
      <c r="I9" s="132" t="s">
        <v>19</v>
      </c>
      <c r="J9" s="134" t="s">
        <v>1</v>
      </c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32" t="s">
        <v>20</v>
      </c>
      <c r="E10" s="35"/>
      <c r="F10" s="134" t="s">
        <v>21</v>
      </c>
      <c r="G10" s="35"/>
      <c r="H10" s="35"/>
      <c r="I10" s="132" t="s">
        <v>22</v>
      </c>
      <c r="J10" s="135" t="str">
        <f>'Rekapitulace stavby'!AN8</f>
        <v>3. 6. 2024</v>
      </c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2" t="s">
        <v>24</v>
      </c>
      <c r="E12" s="35"/>
      <c r="F12" s="35"/>
      <c r="G12" s="35"/>
      <c r="H12" s="35"/>
      <c r="I12" s="132" t="s">
        <v>25</v>
      </c>
      <c r="J12" s="134" t="s">
        <v>26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1"/>
      <c r="C13" s="35"/>
      <c r="D13" s="35"/>
      <c r="E13" s="134" t="s">
        <v>27</v>
      </c>
      <c r="F13" s="35"/>
      <c r="G13" s="35"/>
      <c r="H13" s="35"/>
      <c r="I13" s="132" t="s">
        <v>28</v>
      </c>
      <c r="J13" s="134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1"/>
      <c r="C15" s="35"/>
      <c r="D15" s="132" t="s">
        <v>29</v>
      </c>
      <c r="E15" s="35"/>
      <c r="F15" s="35"/>
      <c r="G15" s="35"/>
      <c r="H15" s="35"/>
      <c r="I15" s="132" t="s">
        <v>25</v>
      </c>
      <c r="J15" s="30" t="str">
        <f>'Rekapitulace stavby'!AN13</f>
        <v>Vyplň údaj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1"/>
      <c r="C16" s="35"/>
      <c r="D16" s="35"/>
      <c r="E16" s="30" t="str">
        <f>'Rekapitulace stavby'!E14</f>
        <v>Vyplň údaj</v>
      </c>
      <c r="F16" s="134"/>
      <c r="G16" s="134"/>
      <c r="H16" s="134"/>
      <c r="I16" s="132" t="s">
        <v>28</v>
      </c>
      <c r="J16" s="30" t="str">
        <f>'Rekapitulace stavby'!AN14</f>
        <v>Vyplň údaj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1"/>
      <c r="C18" s="35"/>
      <c r="D18" s="132" t="s">
        <v>31</v>
      </c>
      <c r="E18" s="35"/>
      <c r="F18" s="35"/>
      <c r="G18" s="35"/>
      <c r="H18" s="35"/>
      <c r="I18" s="132" t="s">
        <v>25</v>
      </c>
      <c r="J18" s="134" t="str">
        <f>IF('Rekapitulace stavby'!AN16="","",'Rekapitulace stavby'!AN16)</f>
        <v/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1"/>
      <c r="C19" s="35"/>
      <c r="D19" s="35"/>
      <c r="E19" s="134" t="str">
        <f>IF('Rekapitulace stavby'!E17="","",'Rekapitulace stavby'!E17)</f>
        <v xml:space="preserve"> </v>
      </c>
      <c r="F19" s="35"/>
      <c r="G19" s="35"/>
      <c r="H19" s="35"/>
      <c r="I19" s="132" t="s">
        <v>28</v>
      </c>
      <c r="J19" s="134" t="str">
        <f>IF('Rekapitulace stavby'!AN17="","",'Rekapitulace stavby'!AN17)</f>
        <v/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1"/>
      <c r="C21" s="35"/>
      <c r="D21" s="132" t="s">
        <v>34</v>
      </c>
      <c r="E21" s="35"/>
      <c r="F21" s="35"/>
      <c r="G21" s="35"/>
      <c r="H21" s="35"/>
      <c r="I21" s="132" t="s">
        <v>25</v>
      </c>
      <c r="J21" s="134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1"/>
      <c r="C22" s="35"/>
      <c r="D22" s="35"/>
      <c r="E22" s="134" t="s">
        <v>27</v>
      </c>
      <c r="F22" s="35"/>
      <c r="G22" s="35"/>
      <c r="H22" s="35"/>
      <c r="I22" s="132" t="s">
        <v>28</v>
      </c>
      <c r="J22" s="134" t="s">
        <v>1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1"/>
      <c r="C24" s="35"/>
      <c r="D24" s="132" t="s">
        <v>35</v>
      </c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16.5" customHeight="1">
      <c r="A25" s="136"/>
      <c r="B25" s="137"/>
      <c r="C25" s="136"/>
      <c r="D25" s="136"/>
      <c r="E25" s="138" t="s">
        <v>1</v>
      </c>
      <c r="F25" s="138"/>
      <c r="G25" s="138"/>
      <c r="H25" s="138"/>
      <c r="I25" s="136"/>
      <c r="J25" s="136"/>
      <c r="K25" s="136"/>
      <c r="L25" s="139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</row>
    <row r="26" spans="1:31" s="2" customFormat="1" ht="6.95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140"/>
      <c r="E27" s="140"/>
      <c r="F27" s="140"/>
      <c r="G27" s="140"/>
      <c r="H27" s="140"/>
      <c r="I27" s="140"/>
      <c r="J27" s="140"/>
      <c r="K27" s="140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4" customHeight="1">
      <c r="A28" s="35"/>
      <c r="B28" s="41"/>
      <c r="C28" s="35"/>
      <c r="D28" s="141" t="s">
        <v>36</v>
      </c>
      <c r="E28" s="35"/>
      <c r="F28" s="35"/>
      <c r="G28" s="35"/>
      <c r="H28" s="35"/>
      <c r="I28" s="35"/>
      <c r="J28" s="142">
        <f>ROUND(J118,2)</f>
        <v>0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0"/>
      <c r="E29" s="140"/>
      <c r="F29" s="140"/>
      <c r="G29" s="140"/>
      <c r="H29" s="140"/>
      <c r="I29" s="140"/>
      <c r="J29" s="140"/>
      <c r="K29" s="140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" customHeight="1">
      <c r="A30" s="35"/>
      <c r="B30" s="41"/>
      <c r="C30" s="35"/>
      <c r="D30" s="35"/>
      <c r="E30" s="35"/>
      <c r="F30" s="143" t="s">
        <v>38</v>
      </c>
      <c r="G30" s="35"/>
      <c r="H30" s="35"/>
      <c r="I30" s="143" t="s">
        <v>37</v>
      </c>
      <c r="J30" s="143" t="s">
        <v>39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" customHeight="1">
      <c r="A31" s="35"/>
      <c r="B31" s="41"/>
      <c r="C31" s="35"/>
      <c r="D31" s="144" t="s">
        <v>40</v>
      </c>
      <c r="E31" s="132" t="s">
        <v>41</v>
      </c>
      <c r="F31" s="145">
        <f>ROUND((SUM(BE118:BE161)),2)</f>
        <v>0</v>
      </c>
      <c r="G31" s="35"/>
      <c r="H31" s="35"/>
      <c r="I31" s="146">
        <v>0.21</v>
      </c>
      <c r="J31" s="145">
        <f>ROUND(((SUM(BE118:BE161))*I31),2)</f>
        <v>0</v>
      </c>
      <c r="K31" s="3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132" t="s">
        <v>42</v>
      </c>
      <c r="F32" s="145">
        <f>ROUND((SUM(BF118:BF161)),2)</f>
        <v>0</v>
      </c>
      <c r="G32" s="35"/>
      <c r="H32" s="35"/>
      <c r="I32" s="146">
        <v>0.15</v>
      </c>
      <c r="J32" s="145">
        <f>ROUND(((SUM(BF118:BF161))*I32),2)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1"/>
      <c r="C33" s="35"/>
      <c r="D33" s="35"/>
      <c r="E33" s="132" t="s">
        <v>43</v>
      </c>
      <c r="F33" s="145">
        <f>ROUND((SUM(BG118:BG161)),2)</f>
        <v>0</v>
      </c>
      <c r="G33" s="35"/>
      <c r="H33" s="35"/>
      <c r="I33" s="146">
        <v>0.21</v>
      </c>
      <c r="J33" s="145">
        <f>0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132" t="s">
        <v>44</v>
      </c>
      <c r="F34" s="145">
        <f>ROUND((SUM(BH118:BH161)),2)</f>
        <v>0</v>
      </c>
      <c r="G34" s="35"/>
      <c r="H34" s="35"/>
      <c r="I34" s="146">
        <v>0.15</v>
      </c>
      <c r="J34" s="145">
        <f>0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2" t="s">
        <v>45</v>
      </c>
      <c r="F35" s="145">
        <f>ROUND((SUM(BI118:BI161)),2)</f>
        <v>0</v>
      </c>
      <c r="G35" s="35"/>
      <c r="H35" s="35"/>
      <c r="I35" s="146">
        <v>0</v>
      </c>
      <c r="J35" s="145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1"/>
      <c r="C36" s="35"/>
      <c r="D36" s="35"/>
      <c r="E36" s="35"/>
      <c r="F36" s="35"/>
      <c r="G36" s="35"/>
      <c r="H36" s="35"/>
      <c r="I36" s="35"/>
      <c r="J36" s="35"/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4" customHeight="1">
      <c r="A37" s="35"/>
      <c r="B37" s="41"/>
      <c r="C37" s="147"/>
      <c r="D37" s="148" t="s">
        <v>46</v>
      </c>
      <c r="E37" s="149"/>
      <c r="F37" s="149"/>
      <c r="G37" s="150" t="s">
        <v>47</v>
      </c>
      <c r="H37" s="151" t="s">
        <v>48</v>
      </c>
      <c r="I37" s="149"/>
      <c r="J37" s="152">
        <f>SUM(J28:J35)</f>
        <v>0</v>
      </c>
      <c r="K37" s="153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2:12" s="1" customFormat="1" ht="14.4" customHeight="1">
      <c r="B39" s="17"/>
      <c r="L39" s="17"/>
    </row>
    <row r="40" spans="2:12" s="1" customFormat="1" ht="14.4" customHeight="1">
      <c r="B40" s="17"/>
      <c r="L40" s="17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54" t="s">
        <v>49</v>
      </c>
      <c r="E50" s="155"/>
      <c r="F50" s="155"/>
      <c r="G50" s="154" t="s">
        <v>50</v>
      </c>
      <c r="H50" s="155"/>
      <c r="I50" s="155"/>
      <c r="J50" s="155"/>
      <c r="K50" s="155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56" t="s">
        <v>51</v>
      </c>
      <c r="E61" s="157"/>
      <c r="F61" s="158" t="s">
        <v>52</v>
      </c>
      <c r="G61" s="156" t="s">
        <v>51</v>
      </c>
      <c r="H61" s="157"/>
      <c r="I61" s="157"/>
      <c r="J61" s="159" t="s">
        <v>52</v>
      </c>
      <c r="K61" s="157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54" t="s">
        <v>53</v>
      </c>
      <c r="E65" s="160"/>
      <c r="F65" s="160"/>
      <c r="G65" s="154" t="s">
        <v>54</v>
      </c>
      <c r="H65" s="160"/>
      <c r="I65" s="160"/>
      <c r="J65" s="160"/>
      <c r="K65" s="160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56" t="s">
        <v>51</v>
      </c>
      <c r="E76" s="157"/>
      <c r="F76" s="158" t="s">
        <v>52</v>
      </c>
      <c r="G76" s="156" t="s">
        <v>51</v>
      </c>
      <c r="H76" s="157"/>
      <c r="I76" s="157"/>
      <c r="J76" s="159" t="s">
        <v>52</v>
      </c>
      <c r="K76" s="157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85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30" customHeight="1">
      <c r="A85" s="35"/>
      <c r="B85" s="36"/>
      <c r="C85" s="37"/>
      <c r="D85" s="37"/>
      <c r="E85" s="73" t="str">
        <f>E7</f>
        <v>Novohradka, Jenišovice, odstranění nánosů, ř. km 21,720 - 21,840</v>
      </c>
      <c r="F85" s="37"/>
      <c r="G85" s="37"/>
      <c r="H85" s="37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9" t="s">
        <v>20</v>
      </c>
      <c r="D87" s="37"/>
      <c r="E87" s="37"/>
      <c r="F87" s="24" t="str">
        <f>F10</f>
        <v>Jenišovice</v>
      </c>
      <c r="G87" s="37"/>
      <c r="H87" s="37"/>
      <c r="I87" s="29" t="s">
        <v>22</v>
      </c>
      <c r="J87" s="76" t="str">
        <f>IF(J10="","",J10)</f>
        <v>3. 6. 2024</v>
      </c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15" customHeight="1">
      <c r="A89" s="35"/>
      <c r="B89" s="36"/>
      <c r="C89" s="29" t="s">
        <v>24</v>
      </c>
      <c r="D89" s="37"/>
      <c r="E89" s="37"/>
      <c r="F89" s="24" t="str">
        <f>E13</f>
        <v>Povodí Labe, státní podnik</v>
      </c>
      <c r="G89" s="37"/>
      <c r="H89" s="37"/>
      <c r="I89" s="29" t="s">
        <v>31</v>
      </c>
      <c r="J89" s="33" t="str">
        <f>E19</f>
        <v xml:space="preserve"> 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25.65" customHeight="1">
      <c r="A90" s="35"/>
      <c r="B90" s="36"/>
      <c r="C90" s="29" t="s">
        <v>29</v>
      </c>
      <c r="D90" s="37"/>
      <c r="E90" s="37"/>
      <c r="F90" s="24" t="str">
        <f>IF(E16="","",E16)</f>
        <v>Vyplň údaj</v>
      </c>
      <c r="G90" s="37"/>
      <c r="H90" s="37"/>
      <c r="I90" s="29" t="s">
        <v>34</v>
      </c>
      <c r="J90" s="33" t="str">
        <f>E22</f>
        <v>Povodí Labe, státní podnik</v>
      </c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0.3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9.25" customHeight="1">
      <c r="A92" s="35"/>
      <c r="B92" s="36"/>
      <c r="C92" s="165" t="s">
        <v>86</v>
      </c>
      <c r="D92" s="166"/>
      <c r="E92" s="166"/>
      <c r="F92" s="166"/>
      <c r="G92" s="166"/>
      <c r="H92" s="166"/>
      <c r="I92" s="166"/>
      <c r="J92" s="167" t="s">
        <v>87</v>
      </c>
      <c r="K92" s="166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2.8" customHeight="1">
      <c r="A94" s="35"/>
      <c r="B94" s="36"/>
      <c r="C94" s="168" t="s">
        <v>88</v>
      </c>
      <c r="D94" s="37"/>
      <c r="E94" s="37"/>
      <c r="F94" s="37"/>
      <c r="G94" s="37"/>
      <c r="H94" s="37"/>
      <c r="I94" s="37"/>
      <c r="J94" s="107">
        <f>J118</f>
        <v>0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89</v>
      </c>
    </row>
    <row r="95" spans="1:31" s="9" customFormat="1" ht="24.95" customHeight="1">
      <c r="A95" s="9"/>
      <c r="B95" s="169"/>
      <c r="C95" s="170"/>
      <c r="D95" s="171" t="s">
        <v>90</v>
      </c>
      <c r="E95" s="172"/>
      <c r="F95" s="172"/>
      <c r="G95" s="172"/>
      <c r="H95" s="172"/>
      <c r="I95" s="172"/>
      <c r="J95" s="173">
        <f>J119</f>
        <v>0</v>
      </c>
      <c r="K95" s="170"/>
      <c r="L95" s="174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5"/>
      <c r="C96" s="176"/>
      <c r="D96" s="177" t="s">
        <v>91</v>
      </c>
      <c r="E96" s="178"/>
      <c r="F96" s="178"/>
      <c r="G96" s="178"/>
      <c r="H96" s="178"/>
      <c r="I96" s="178"/>
      <c r="J96" s="179">
        <f>J120</f>
        <v>0</v>
      </c>
      <c r="K96" s="176"/>
      <c r="L96" s="18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5"/>
      <c r="C97" s="176"/>
      <c r="D97" s="177" t="s">
        <v>92</v>
      </c>
      <c r="E97" s="178"/>
      <c r="F97" s="178"/>
      <c r="G97" s="178"/>
      <c r="H97" s="178"/>
      <c r="I97" s="178"/>
      <c r="J97" s="179">
        <f>J137</f>
        <v>0</v>
      </c>
      <c r="K97" s="176"/>
      <c r="L97" s="18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5"/>
      <c r="C98" s="176"/>
      <c r="D98" s="177" t="s">
        <v>93</v>
      </c>
      <c r="E98" s="178"/>
      <c r="F98" s="178"/>
      <c r="G98" s="178"/>
      <c r="H98" s="178"/>
      <c r="I98" s="178"/>
      <c r="J98" s="179">
        <f>J141</f>
        <v>0</v>
      </c>
      <c r="K98" s="176"/>
      <c r="L98" s="18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69"/>
      <c r="C99" s="170"/>
      <c r="D99" s="171" t="s">
        <v>94</v>
      </c>
      <c r="E99" s="172"/>
      <c r="F99" s="172"/>
      <c r="G99" s="172"/>
      <c r="H99" s="172"/>
      <c r="I99" s="172"/>
      <c r="J99" s="173">
        <f>J145</f>
        <v>0</v>
      </c>
      <c r="K99" s="170"/>
      <c r="L99" s="17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75"/>
      <c r="C100" s="176"/>
      <c r="D100" s="177" t="s">
        <v>95</v>
      </c>
      <c r="E100" s="178"/>
      <c r="F100" s="178"/>
      <c r="G100" s="178"/>
      <c r="H100" s="178"/>
      <c r="I100" s="178"/>
      <c r="J100" s="179">
        <f>J146</f>
        <v>0</v>
      </c>
      <c r="K100" s="176"/>
      <c r="L100" s="18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60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6.95" customHeight="1">
      <c r="A102" s="35"/>
      <c r="B102" s="63"/>
      <c r="C102" s="64"/>
      <c r="D102" s="64"/>
      <c r="E102" s="64"/>
      <c r="F102" s="64"/>
      <c r="G102" s="64"/>
      <c r="H102" s="64"/>
      <c r="I102" s="64"/>
      <c r="J102" s="64"/>
      <c r="K102" s="64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pans="1:31" s="2" customFormat="1" ht="6.95" customHeight="1">
      <c r="A106" s="35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24.95" customHeight="1">
      <c r="A107" s="35"/>
      <c r="B107" s="36"/>
      <c r="C107" s="20" t="s">
        <v>96</v>
      </c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29" t="s">
        <v>16</v>
      </c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30" customHeight="1">
      <c r="A110" s="35"/>
      <c r="B110" s="36"/>
      <c r="C110" s="37"/>
      <c r="D110" s="37"/>
      <c r="E110" s="73" t="str">
        <f>E7</f>
        <v>Novohradka, Jenišovice, odstranění nánosů, ř. km 21,720 - 21,840</v>
      </c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20</v>
      </c>
      <c r="D112" s="37"/>
      <c r="E112" s="37"/>
      <c r="F112" s="24" t="str">
        <f>F10</f>
        <v>Jenišovice</v>
      </c>
      <c r="G112" s="37"/>
      <c r="H112" s="37"/>
      <c r="I112" s="29" t="s">
        <v>22</v>
      </c>
      <c r="J112" s="76" t="str">
        <f>IF(J10="","",J10)</f>
        <v>3. 6. 2024</v>
      </c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15" customHeight="1">
      <c r="A114" s="35"/>
      <c r="B114" s="36"/>
      <c r="C114" s="29" t="s">
        <v>24</v>
      </c>
      <c r="D114" s="37"/>
      <c r="E114" s="37"/>
      <c r="F114" s="24" t="str">
        <f>E13</f>
        <v>Povodí Labe, státní podnik</v>
      </c>
      <c r="G114" s="37"/>
      <c r="H114" s="37"/>
      <c r="I114" s="29" t="s">
        <v>31</v>
      </c>
      <c r="J114" s="33" t="str">
        <f>E19</f>
        <v xml:space="preserve"> 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25.65" customHeight="1">
      <c r="A115" s="35"/>
      <c r="B115" s="36"/>
      <c r="C115" s="29" t="s">
        <v>29</v>
      </c>
      <c r="D115" s="37"/>
      <c r="E115" s="37"/>
      <c r="F115" s="24" t="str">
        <f>IF(E16="","",E16)</f>
        <v>Vyplň údaj</v>
      </c>
      <c r="G115" s="37"/>
      <c r="H115" s="37"/>
      <c r="I115" s="29" t="s">
        <v>34</v>
      </c>
      <c r="J115" s="33" t="str">
        <f>E22</f>
        <v>Povodí Labe, státní podnik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0.3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11" customFormat="1" ht="29.25" customHeight="1">
      <c r="A117" s="181"/>
      <c r="B117" s="182"/>
      <c r="C117" s="183" t="s">
        <v>97</v>
      </c>
      <c r="D117" s="184" t="s">
        <v>61</v>
      </c>
      <c r="E117" s="184" t="s">
        <v>57</v>
      </c>
      <c r="F117" s="184" t="s">
        <v>58</v>
      </c>
      <c r="G117" s="184" t="s">
        <v>98</v>
      </c>
      <c r="H117" s="184" t="s">
        <v>99</v>
      </c>
      <c r="I117" s="184" t="s">
        <v>100</v>
      </c>
      <c r="J117" s="184" t="s">
        <v>87</v>
      </c>
      <c r="K117" s="185" t="s">
        <v>101</v>
      </c>
      <c r="L117" s="186"/>
      <c r="M117" s="97" t="s">
        <v>1</v>
      </c>
      <c r="N117" s="98" t="s">
        <v>40</v>
      </c>
      <c r="O117" s="98" t="s">
        <v>102</v>
      </c>
      <c r="P117" s="98" t="s">
        <v>103</v>
      </c>
      <c r="Q117" s="98" t="s">
        <v>104</v>
      </c>
      <c r="R117" s="98" t="s">
        <v>105</v>
      </c>
      <c r="S117" s="98" t="s">
        <v>106</v>
      </c>
      <c r="T117" s="99" t="s">
        <v>107</v>
      </c>
      <c r="U117" s="181"/>
      <c r="V117" s="181"/>
      <c r="W117" s="181"/>
      <c r="X117" s="181"/>
      <c r="Y117" s="181"/>
      <c r="Z117" s="181"/>
      <c r="AA117" s="181"/>
      <c r="AB117" s="181"/>
      <c r="AC117" s="181"/>
      <c r="AD117" s="181"/>
      <c r="AE117" s="181"/>
    </row>
    <row r="118" spans="1:63" s="2" customFormat="1" ht="22.8" customHeight="1">
      <c r="A118" s="35"/>
      <c r="B118" s="36"/>
      <c r="C118" s="104" t="s">
        <v>108</v>
      </c>
      <c r="D118" s="37"/>
      <c r="E118" s="37"/>
      <c r="F118" s="37"/>
      <c r="G118" s="37"/>
      <c r="H118" s="37"/>
      <c r="I118" s="37"/>
      <c r="J118" s="187">
        <f>BK118</f>
        <v>0</v>
      </c>
      <c r="K118" s="37"/>
      <c r="L118" s="41"/>
      <c r="M118" s="100"/>
      <c r="N118" s="188"/>
      <c r="O118" s="101"/>
      <c r="P118" s="189">
        <f>P119+P145</f>
        <v>0</v>
      </c>
      <c r="Q118" s="101"/>
      <c r="R118" s="189">
        <f>R119+R145</f>
        <v>0</v>
      </c>
      <c r="S118" s="101"/>
      <c r="T118" s="190">
        <f>T119+T145</f>
        <v>198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4" t="s">
        <v>75</v>
      </c>
      <c r="AU118" s="14" t="s">
        <v>89</v>
      </c>
      <c r="BK118" s="191">
        <f>BK119+BK145</f>
        <v>0</v>
      </c>
    </row>
    <row r="119" spans="1:63" s="12" customFormat="1" ht="25.9" customHeight="1">
      <c r="A119" s="12"/>
      <c r="B119" s="192"/>
      <c r="C119" s="193"/>
      <c r="D119" s="194" t="s">
        <v>75</v>
      </c>
      <c r="E119" s="195" t="s">
        <v>109</v>
      </c>
      <c r="F119" s="195" t="s">
        <v>110</v>
      </c>
      <c r="G119" s="193"/>
      <c r="H119" s="193"/>
      <c r="I119" s="196"/>
      <c r="J119" s="197">
        <f>BK119</f>
        <v>0</v>
      </c>
      <c r="K119" s="193"/>
      <c r="L119" s="198"/>
      <c r="M119" s="199"/>
      <c r="N119" s="200"/>
      <c r="O119" s="200"/>
      <c r="P119" s="201">
        <f>P120+P137+P141</f>
        <v>0</v>
      </c>
      <c r="Q119" s="200"/>
      <c r="R119" s="201">
        <f>R120+R137+R141</f>
        <v>0</v>
      </c>
      <c r="S119" s="200"/>
      <c r="T119" s="202">
        <f>T120+T137+T141</f>
        <v>198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3" t="s">
        <v>81</v>
      </c>
      <c r="AT119" s="204" t="s">
        <v>75</v>
      </c>
      <c r="AU119" s="204" t="s">
        <v>76</v>
      </c>
      <c r="AY119" s="203" t="s">
        <v>111</v>
      </c>
      <c r="BK119" s="205">
        <f>BK120+BK137+BK141</f>
        <v>0</v>
      </c>
    </row>
    <row r="120" spans="1:63" s="12" customFormat="1" ht="22.8" customHeight="1">
      <c r="A120" s="12"/>
      <c r="B120" s="192"/>
      <c r="C120" s="193"/>
      <c r="D120" s="194" t="s">
        <v>75</v>
      </c>
      <c r="E120" s="206" t="s">
        <v>81</v>
      </c>
      <c r="F120" s="206" t="s">
        <v>112</v>
      </c>
      <c r="G120" s="193"/>
      <c r="H120" s="193"/>
      <c r="I120" s="196"/>
      <c r="J120" s="207">
        <f>BK120</f>
        <v>0</v>
      </c>
      <c r="K120" s="193"/>
      <c r="L120" s="198"/>
      <c r="M120" s="199"/>
      <c r="N120" s="200"/>
      <c r="O120" s="200"/>
      <c r="P120" s="201">
        <f>SUM(P121:P136)</f>
        <v>0</v>
      </c>
      <c r="Q120" s="200"/>
      <c r="R120" s="201">
        <f>SUM(R121:R136)</f>
        <v>0</v>
      </c>
      <c r="S120" s="200"/>
      <c r="T120" s="202">
        <f>SUM(T121:T136)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3" t="s">
        <v>81</v>
      </c>
      <c r="AT120" s="204" t="s">
        <v>75</v>
      </c>
      <c r="AU120" s="204" t="s">
        <v>81</v>
      </c>
      <c r="AY120" s="203" t="s">
        <v>111</v>
      </c>
      <c r="BK120" s="205">
        <f>SUM(BK121:BK136)</f>
        <v>0</v>
      </c>
    </row>
    <row r="121" spans="1:65" s="2" customFormat="1" ht="33" customHeight="1">
      <c r="A121" s="35"/>
      <c r="B121" s="36"/>
      <c r="C121" s="208" t="s">
        <v>81</v>
      </c>
      <c r="D121" s="208" t="s">
        <v>113</v>
      </c>
      <c r="E121" s="209" t="s">
        <v>114</v>
      </c>
      <c r="F121" s="210" t="s">
        <v>115</v>
      </c>
      <c r="G121" s="211" t="s">
        <v>116</v>
      </c>
      <c r="H121" s="212">
        <v>324.8</v>
      </c>
      <c r="I121" s="213"/>
      <c r="J121" s="214">
        <f>ROUND(I121*H121,2)</f>
        <v>0</v>
      </c>
      <c r="K121" s="210" t="s">
        <v>117</v>
      </c>
      <c r="L121" s="41"/>
      <c r="M121" s="215" t="s">
        <v>1</v>
      </c>
      <c r="N121" s="216" t="s">
        <v>41</v>
      </c>
      <c r="O121" s="88"/>
      <c r="P121" s="217">
        <f>O121*H121</f>
        <v>0</v>
      </c>
      <c r="Q121" s="217">
        <v>0</v>
      </c>
      <c r="R121" s="217">
        <f>Q121*H121</f>
        <v>0</v>
      </c>
      <c r="S121" s="217">
        <v>0</v>
      </c>
      <c r="T121" s="218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19" t="s">
        <v>118</v>
      </c>
      <c r="AT121" s="219" t="s">
        <v>113</v>
      </c>
      <c r="AU121" s="219" t="s">
        <v>83</v>
      </c>
      <c r="AY121" s="14" t="s">
        <v>111</v>
      </c>
      <c r="BE121" s="220">
        <f>IF(N121="základní",J121,0)</f>
        <v>0</v>
      </c>
      <c r="BF121" s="220">
        <f>IF(N121="snížená",J121,0)</f>
        <v>0</v>
      </c>
      <c r="BG121" s="220">
        <f>IF(N121="zákl. přenesená",J121,0)</f>
        <v>0</v>
      </c>
      <c r="BH121" s="220">
        <f>IF(N121="sníž. přenesená",J121,0)</f>
        <v>0</v>
      </c>
      <c r="BI121" s="220">
        <f>IF(N121="nulová",J121,0)</f>
        <v>0</v>
      </c>
      <c r="BJ121" s="14" t="s">
        <v>81</v>
      </c>
      <c r="BK121" s="220">
        <f>ROUND(I121*H121,2)</f>
        <v>0</v>
      </c>
      <c r="BL121" s="14" t="s">
        <v>118</v>
      </c>
      <c r="BM121" s="219" t="s">
        <v>119</v>
      </c>
    </row>
    <row r="122" spans="1:47" s="2" customFormat="1" ht="12">
      <c r="A122" s="35"/>
      <c r="B122" s="36"/>
      <c r="C122" s="37"/>
      <c r="D122" s="221" t="s">
        <v>120</v>
      </c>
      <c r="E122" s="37"/>
      <c r="F122" s="222" t="s">
        <v>121</v>
      </c>
      <c r="G122" s="37"/>
      <c r="H122" s="37"/>
      <c r="I122" s="223"/>
      <c r="J122" s="37"/>
      <c r="K122" s="37"/>
      <c r="L122" s="41"/>
      <c r="M122" s="224"/>
      <c r="N122" s="225"/>
      <c r="O122" s="88"/>
      <c r="P122" s="88"/>
      <c r="Q122" s="88"/>
      <c r="R122" s="88"/>
      <c r="S122" s="88"/>
      <c r="T122" s="89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120</v>
      </c>
      <c r="AU122" s="14" t="s">
        <v>83</v>
      </c>
    </row>
    <row r="123" spans="1:65" s="2" customFormat="1" ht="24.15" customHeight="1">
      <c r="A123" s="35"/>
      <c r="B123" s="36"/>
      <c r="C123" s="208" t="s">
        <v>8</v>
      </c>
      <c r="D123" s="208" t="s">
        <v>113</v>
      </c>
      <c r="E123" s="209" t="s">
        <v>122</v>
      </c>
      <c r="F123" s="210" t="s">
        <v>123</v>
      </c>
      <c r="G123" s="211" t="s">
        <v>116</v>
      </c>
      <c r="H123" s="212">
        <v>31.5</v>
      </c>
      <c r="I123" s="213"/>
      <c r="J123" s="214">
        <f>ROUND(I123*H123,2)</f>
        <v>0</v>
      </c>
      <c r="K123" s="210" t="s">
        <v>117</v>
      </c>
      <c r="L123" s="41"/>
      <c r="M123" s="215" t="s">
        <v>1</v>
      </c>
      <c r="N123" s="216" t="s">
        <v>41</v>
      </c>
      <c r="O123" s="88"/>
      <c r="P123" s="217">
        <f>O123*H123</f>
        <v>0</v>
      </c>
      <c r="Q123" s="217">
        <v>0</v>
      </c>
      <c r="R123" s="217">
        <f>Q123*H123</f>
        <v>0</v>
      </c>
      <c r="S123" s="217">
        <v>0</v>
      </c>
      <c r="T123" s="218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19" t="s">
        <v>118</v>
      </c>
      <c r="AT123" s="219" t="s">
        <v>113</v>
      </c>
      <c r="AU123" s="219" t="s">
        <v>83</v>
      </c>
      <c r="AY123" s="14" t="s">
        <v>111</v>
      </c>
      <c r="BE123" s="220">
        <f>IF(N123="základní",J123,0)</f>
        <v>0</v>
      </c>
      <c r="BF123" s="220">
        <f>IF(N123="snížená",J123,0)</f>
        <v>0</v>
      </c>
      <c r="BG123" s="220">
        <f>IF(N123="zákl. přenesená",J123,0)</f>
        <v>0</v>
      </c>
      <c r="BH123" s="220">
        <f>IF(N123="sníž. přenesená",J123,0)</f>
        <v>0</v>
      </c>
      <c r="BI123" s="220">
        <f>IF(N123="nulová",J123,0)</f>
        <v>0</v>
      </c>
      <c r="BJ123" s="14" t="s">
        <v>81</v>
      </c>
      <c r="BK123" s="220">
        <f>ROUND(I123*H123,2)</f>
        <v>0</v>
      </c>
      <c r="BL123" s="14" t="s">
        <v>118</v>
      </c>
      <c r="BM123" s="219" t="s">
        <v>124</v>
      </c>
    </row>
    <row r="124" spans="1:47" s="2" customFormat="1" ht="12">
      <c r="A124" s="35"/>
      <c r="B124" s="36"/>
      <c r="C124" s="37"/>
      <c r="D124" s="221" t="s">
        <v>120</v>
      </c>
      <c r="E124" s="37"/>
      <c r="F124" s="222" t="s">
        <v>125</v>
      </c>
      <c r="G124" s="37"/>
      <c r="H124" s="37"/>
      <c r="I124" s="223"/>
      <c r="J124" s="37"/>
      <c r="K124" s="37"/>
      <c r="L124" s="41"/>
      <c r="M124" s="224"/>
      <c r="N124" s="225"/>
      <c r="O124" s="88"/>
      <c r="P124" s="88"/>
      <c r="Q124" s="88"/>
      <c r="R124" s="88"/>
      <c r="S124" s="88"/>
      <c r="T124" s="89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120</v>
      </c>
      <c r="AU124" s="14" t="s">
        <v>83</v>
      </c>
    </row>
    <row r="125" spans="1:47" s="2" customFormat="1" ht="12">
      <c r="A125" s="35"/>
      <c r="B125" s="36"/>
      <c r="C125" s="37"/>
      <c r="D125" s="221" t="s">
        <v>126</v>
      </c>
      <c r="E125" s="37"/>
      <c r="F125" s="226" t="s">
        <v>127</v>
      </c>
      <c r="G125" s="37"/>
      <c r="H125" s="37"/>
      <c r="I125" s="223"/>
      <c r="J125" s="37"/>
      <c r="K125" s="37"/>
      <c r="L125" s="41"/>
      <c r="M125" s="224"/>
      <c r="N125" s="225"/>
      <c r="O125" s="88"/>
      <c r="P125" s="88"/>
      <c r="Q125" s="88"/>
      <c r="R125" s="88"/>
      <c r="S125" s="88"/>
      <c r="T125" s="89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126</v>
      </c>
      <c r="AU125" s="14" t="s">
        <v>83</v>
      </c>
    </row>
    <row r="126" spans="1:65" s="2" customFormat="1" ht="33" customHeight="1">
      <c r="A126" s="35"/>
      <c r="B126" s="36"/>
      <c r="C126" s="208" t="s">
        <v>118</v>
      </c>
      <c r="D126" s="208" t="s">
        <v>113</v>
      </c>
      <c r="E126" s="209" t="s">
        <v>128</v>
      </c>
      <c r="F126" s="210" t="s">
        <v>129</v>
      </c>
      <c r="G126" s="211" t="s">
        <v>116</v>
      </c>
      <c r="H126" s="212">
        <v>324.8</v>
      </c>
      <c r="I126" s="213"/>
      <c r="J126" s="214">
        <f>ROUND(I126*H126,2)</f>
        <v>0</v>
      </c>
      <c r="K126" s="210" t="s">
        <v>117</v>
      </c>
      <c r="L126" s="41"/>
      <c r="M126" s="215" t="s">
        <v>1</v>
      </c>
      <c r="N126" s="216" t="s">
        <v>41</v>
      </c>
      <c r="O126" s="88"/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9" t="s">
        <v>118</v>
      </c>
      <c r="AT126" s="219" t="s">
        <v>113</v>
      </c>
      <c r="AU126" s="219" t="s">
        <v>83</v>
      </c>
      <c r="AY126" s="14" t="s">
        <v>111</v>
      </c>
      <c r="BE126" s="220">
        <f>IF(N126="základní",J126,0)</f>
        <v>0</v>
      </c>
      <c r="BF126" s="220">
        <f>IF(N126="snížená",J126,0)</f>
        <v>0</v>
      </c>
      <c r="BG126" s="220">
        <f>IF(N126="zákl. přenesená",J126,0)</f>
        <v>0</v>
      </c>
      <c r="BH126" s="220">
        <f>IF(N126="sníž. přenesená",J126,0)</f>
        <v>0</v>
      </c>
      <c r="BI126" s="220">
        <f>IF(N126="nulová",J126,0)</f>
        <v>0</v>
      </c>
      <c r="BJ126" s="14" t="s">
        <v>81</v>
      </c>
      <c r="BK126" s="220">
        <f>ROUND(I126*H126,2)</f>
        <v>0</v>
      </c>
      <c r="BL126" s="14" t="s">
        <v>118</v>
      </c>
      <c r="BM126" s="219" t="s">
        <v>130</v>
      </c>
    </row>
    <row r="127" spans="1:47" s="2" customFormat="1" ht="12">
      <c r="A127" s="35"/>
      <c r="B127" s="36"/>
      <c r="C127" s="37"/>
      <c r="D127" s="221" t="s">
        <v>120</v>
      </c>
      <c r="E127" s="37"/>
      <c r="F127" s="222" t="s">
        <v>131</v>
      </c>
      <c r="G127" s="37"/>
      <c r="H127" s="37"/>
      <c r="I127" s="223"/>
      <c r="J127" s="37"/>
      <c r="K127" s="37"/>
      <c r="L127" s="41"/>
      <c r="M127" s="224"/>
      <c r="N127" s="225"/>
      <c r="O127" s="88"/>
      <c r="P127" s="88"/>
      <c r="Q127" s="88"/>
      <c r="R127" s="88"/>
      <c r="S127" s="88"/>
      <c r="T127" s="89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120</v>
      </c>
      <c r="AU127" s="14" t="s">
        <v>83</v>
      </c>
    </row>
    <row r="128" spans="1:65" s="2" customFormat="1" ht="37.8" customHeight="1">
      <c r="A128" s="35"/>
      <c r="B128" s="36"/>
      <c r="C128" s="208" t="s">
        <v>132</v>
      </c>
      <c r="D128" s="208" t="s">
        <v>113</v>
      </c>
      <c r="E128" s="209" t="s">
        <v>133</v>
      </c>
      <c r="F128" s="210" t="s">
        <v>134</v>
      </c>
      <c r="G128" s="211" t="s">
        <v>116</v>
      </c>
      <c r="H128" s="212">
        <v>324.8</v>
      </c>
      <c r="I128" s="213"/>
      <c r="J128" s="214">
        <f>ROUND(I128*H128,2)</f>
        <v>0</v>
      </c>
      <c r="K128" s="210" t="s">
        <v>117</v>
      </c>
      <c r="L128" s="41"/>
      <c r="M128" s="215" t="s">
        <v>1</v>
      </c>
      <c r="N128" s="216" t="s">
        <v>41</v>
      </c>
      <c r="O128" s="88"/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9" t="s">
        <v>118</v>
      </c>
      <c r="AT128" s="219" t="s">
        <v>113</v>
      </c>
      <c r="AU128" s="219" t="s">
        <v>83</v>
      </c>
      <c r="AY128" s="14" t="s">
        <v>111</v>
      </c>
      <c r="BE128" s="220">
        <f>IF(N128="základní",J128,0)</f>
        <v>0</v>
      </c>
      <c r="BF128" s="220">
        <f>IF(N128="snížená",J128,0)</f>
        <v>0</v>
      </c>
      <c r="BG128" s="220">
        <f>IF(N128="zákl. přenesená",J128,0)</f>
        <v>0</v>
      </c>
      <c r="BH128" s="220">
        <f>IF(N128="sníž. přenesená",J128,0)</f>
        <v>0</v>
      </c>
      <c r="BI128" s="220">
        <f>IF(N128="nulová",J128,0)</f>
        <v>0</v>
      </c>
      <c r="BJ128" s="14" t="s">
        <v>81</v>
      </c>
      <c r="BK128" s="220">
        <f>ROUND(I128*H128,2)</f>
        <v>0</v>
      </c>
      <c r="BL128" s="14" t="s">
        <v>118</v>
      </c>
      <c r="BM128" s="219" t="s">
        <v>135</v>
      </c>
    </row>
    <row r="129" spans="1:47" s="2" customFormat="1" ht="12">
      <c r="A129" s="35"/>
      <c r="B129" s="36"/>
      <c r="C129" s="37"/>
      <c r="D129" s="221" t="s">
        <v>120</v>
      </c>
      <c r="E129" s="37"/>
      <c r="F129" s="222" t="s">
        <v>136</v>
      </c>
      <c r="G129" s="37"/>
      <c r="H129" s="37"/>
      <c r="I129" s="223"/>
      <c r="J129" s="37"/>
      <c r="K129" s="37"/>
      <c r="L129" s="41"/>
      <c r="M129" s="224"/>
      <c r="N129" s="225"/>
      <c r="O129" s="88"/>
      <c r="P129" s="88"/>
      <c r="Q129" s="88"/>
      <c r="R129" s="88"/>
      <c r="S129" s="88"/>
      <c r="T129" s="89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120</v>
      </c>
      <c r="AU129" s="14" t="s">
        <v>83</v>
      </c>
    </row>
    <row r="130" spans="1:65" s="2" customFormat="1" ht="37.8" customHeight="1">
      <c r="A130" s="35"/>
      <c r="B130" s="36"/>
      <c r="C130" s="208" t="s">
        <v>137</v>
      </c>
      <c r="D130" s="208" t="s">
        <v>113</v>
      </c>
      <c r="E130" s="209" t="s">
        <v>138</v>
      </c>
      <c r="F130" s="210" t="s">
        <v>139</v>
      </c>
      <c r="G130" s="211" t="s">
        <v>116</v>
      </c>
      <c r="H130" s="212">
        <v>2273.6</v>
      </c>
      <c r="I130" s="213"/>
      <c r="J130" s="214">
        <f>ROUND(I130*H130,2)</f>
        <v>0</v>
      </c>
      <c r="K130" s="210" t="s">
        <v>117</v>
      </c>
      <c r="L130" s="41"/>
      <c r="M130" s="215" t="s">
        <v>1</v>
      </c>
      <c r="N130" s="216" t="s">
        <v>41</v>
      </c>
      <c r="O130" s="88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9" t="s">
        <v>118</v>
      </c>
      <c r="AT130" s="219" t="s">
        <v>113</v>
      </c>
      <c r="AU130" s="219" t="s">
        <v>83</v>
      </c>
      <c r="AY130" s="14" t="s">
        <v>111</v>
      </c>
      <c r="BE130" s="220">
        <f>IF(N130="základní",J130,0)</f>
        <v>0</v>
      </c>
      <c r="BF130" s="220">
        <f>IF(N130="snížená",J130,0)</f>
        <v>0</v>
      </c>
      <c r="BG130" s="220">
        <f>IF(N130="zákl. přenesená",J130,0)</f>
        <v>0</v>
      </c>
      <c r="BH130" s="220">
        <f>IF(N130="sníž. přenesená",J130,0)</f>
        <v>0</v>
      </c>
      <c r="BI130" s="220">
        <f>IF(N130="nulová",J130,0)</f>
        <v>0</v>
      </c>
      <c r="BJ130" s="14" t="s">
        <v>81</v>
      </c>
      <c r="BK130" s="220">
        <f>ROUND(I130*H130,2)</f>
        <v>0</v>
      </c>
      <c r="BL130" s="14" t="s">
        <v>118</v>
      </c>
      <c r="BM130" s="219" t="s">
        <v>140</v>
      </c>
    </row>
    <row r="131" spans="1:47" s="2" customFormat="1" ht="12">
      <c r="A131" s="35"/>
      <c r="B131" s="36"/>
      <c r="C131" s="37"/>
      <c r="D131" s="221" t="s">
        <v>120</v>
      </c>
      <c r="E131" s="37"/>
      <c r="F131" s="222" t="s">
        <v>141</v>
      </c>
      <c r="G131" s="37"/>
      <c r="H131" s="37"/>
      <c r="I131" s="223"/>
      <c r="J131" s="37"/>
      <c r="K131" s="37"/>
      <c r="L131" s="41"/>
      <c r="M131" s="224"/>
      <c r="N131" s="225"/>
      <c r="O131" s="88"/>
      <c r="P131" s="88"/>
      <c r="Q131" s="88"/>
      <c r="R131" s="88"/>
      <c r="S131" s="88"/>
      <c r="T131" s="89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120</v>
      </c>
      <c r="AU131" s="14" t="s">
        <v>83</v>
      </c>
    </row>
    <row r="132" spans="1:65" s="2" customFormat="1" ht="16.5" customHeight="1">
      <c r="A132" s="35"/>
      <c r="B132" s="36"/>
      <c r="C132" s="208" t="s">
        <v>142</v>
      </c>
      <c r="D132" s="208" t="s">
        <v>113</v>
      </c>
      <c r="E132" s="209" t="s">
        <v>143</v>
      </c>
      <c r="F132" s="210" t="s">
        <v>144</v>
      </c>
      <c r="G132" s="211" t="s">
        <v>116</v>
      </c>
      <c r="H132" s="212">
        <v>324.8</v>
      </c>
      <c r="I132" s="213"/>
      <c r="J132" s="214">
        <f>ROUND(I132*H132,2)</f>
        <v>0</v>
      </c>
      <c r="K132" s="210" t="s">
        <v>117</v>
      </c>
      <c r="L132" s="41"/>
      <c r="M132" s="215" t="s">
        <v>1</v>
      </c>
      <c r="N132" s="216" t="s">
        <v>41</v>
      </c>
      <c r="O132" s="88"/>
      <c r="P132" s="217">
        <f>O132*H132</f>
        <v>0</v>
      </c>
      <c r="Q132" s="217">
        <v>0</v>
      </c>
      <c r="R132" s="217">
        <f>Q132*H132</f>
        <v>0</v>
      </c>
      <c r="S132" s="217">
        <v>0</v>
      </c>
      <c r="T132" s="218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9" t="s">
        <v>118</v>
      </c>
      <c r="AT132" s="219" t="s">
        <v>113</v>
      </c>
      <c r="AU132" s="219" t="s">
        <v>83</v>
      </c>
      <c r="AY132" s="14" t="s">
        <v>111</v>
      </c>
      <c r="BE132" s="220">
        <f>IF(N132="základní",J132,0)</f>
        <v>0</v>
      </c>
      <c r="BF132" s="220">
        <f>IF(N132="snížená",J132,0)</f>
        <v>0</v>
      </c>
      <c r="BG132" s="220">
        <f>IF(N132="zákl. přenesená",J132,0)</f>
        <v>0</v>
      </c>
      <c r="BH132" s="220">
        <f>IF(N132="sníž. přenesená",J132,0)</f>
        <v>0</v>
      </c>
      <c r="BI132" s="220">
        <f>IF(N132="nulová",J132,0)</f>
        <v>0</v>
      </c>
      <c r="BJ132" s="14" t="s">
        <v>81</v>
      </c>
      <c r="BK132" s="220">
        <f>ROUND(I132*H132,2)</f>
        <v>0</v>
      </c>
      <c r="BL132" s="14" t="s">
        <v>118</v>
      </c>
      <c r="BM132" s="219" t="s">
        <v>145</v>
      </c>
    </row>
    <row r="133" spans="1:47" s="2" customFormat="1" ht="12">
      <c r="A133" s="35"/>
      <c r="B133" s="36"/>
      <c r="C133" s="37"/>
      <c r="D133" s="221" t="s">
        <v>120</v>
      </c>
      <c r="E133" s="37"/>
      <c r="F133" s="222" t="s">
        <v>146</v>
      </c>
      <c r="G133" s="37"/>
      <c r="H133" s="37"/>
      <c r="I133" s="223"/>
      <c r="J133" s="37"/>
      <c r="K133" s="37"/>
      <c r="L133" s="41"/>
      <c r="M133" s="224"/>
      <c r="N133" s="225"/>
      <c r="O133" s="88"/>
      <c r="P133" s="88"/>
      <c r="Q133" s="88"/>
      <c r="R133" s="88"/>
      <c r="S133" s="88"/>
      <c r="T133" s="89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120</v>
      </c>
      <c r="AU133" s="14" t="s">
        <v>83</v>
      </c>
    </row>
    <row r="134" spans="1:65" s="2" customFormat="1" ht="24.15" customHeight="1">
      <c r="A134" s="35"/>
      <c r="B134" s="36"/>
      <c r="C134" s="208" t="s">
        <v>147</v>
      </c>
      <c r="D134" s="208" t="s">
        <v>113</v>
      </c>
      <c r="E134" s="209" t="s">
        <v>148</v>
      </c>
      <c r="F134" s="210" t="s">
        <v>149</v>
      </c>
      <c r="G134" s="211" t="s">
        <v>150</v>
      </c>
      <c r="H134" s="212">
        <v>105.6</v>
      </c>
      <c r="I134" s="213"/>
      <c r="J134" s="214">
        <f>ROUND(I134*H134,2)</f>
        <v>0</v>
      </c>
      <c r="K134" s="210" t="s">
        <v>117</v>
      </c>
      <c r="L134" s="41"/>
      <c r="M134" s="215" t="s">
        <v>1</v>
      </c>
      <c r="N134" s="216" t="s">
        <v>41</v>
      </c>
      <c r="O134" s="88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9" t="s">
        <v>118</v>
      </c>
      <c r="AT134" s="219" t="s">
        <v>113</v>
      </c>
      <c r="AU134" s="219" t="s">
        <v>83</v>
      </c>
      <c r="AY134" s="14" t="s">
        <v>111</v>
      </c>
      <c r="BE134" s="220">
        <f>IF(N134="základní",J134,0)</f>
        <v>0</v>
      </c>
      <c r="BF134" s="220">
        <f>IF(N134="snížená",J134,0)</f>
        <v>0</v>
      </c>
      <c r="BG134" s="220">
        <f>IF(N134="zákl. přenesená",J134,0)</f>
        <v>0</v>
      </c>
      <c r="BH134" s="220">
        <f>IF(N134="sníž. přenesená",J134,0)</f>
        <v>0</v>
      </c>
      <c r="BI134" s="220">
        <f>IF(N134="nulová",J134,0)</f>
        <v>0</v>
      </c>
      <c r="BJ134" s="14" t="s">
        <v>81</v>
      </c>
      <c r="BK134" s="220">
        <f>ROUND(I134*H134,2)</f>
        <v>0</v>
      </c>
      <c r="BL134" s="14" t="s">
        <v>118</v>
      </c>
      <c r="BM134" s="219" t="s">
        <v>151</v>
      </c>
    </row>
    <row r="135" spans="1:47" s="2" customFormat="1" ht="12">
      <c r="A135" s="35"/>
      <c r="B135" s="36"/>
      <c r="C135" s="37"/>
      <c r="D135" s="221" t="s">
        <v>120</v>
      </c>
      <c r="E135" s="37"/>
      <c r="F135" s="222" t="s">
        <v>152</v>
      </c>
      <c r="G135" s="37"/>
      <c r="H135" s="37"/>
      <c r="I135" s="223"/>
      <c r="J135" s="37"/>
      <c r="K135" s="37"/>
      <c r="L135" s="41"/>
      <c r="M135" s="224"/>
      <c r="N135" s="225"/>
      <c r="O135" s="88"/>
      <c r="P135" s="88"/>
      <c r="Q135" s="88"/>
      <c r="R135" s="88"/>
      <c r="S135" s="88"/>
      <c r="T135" s="89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4" t="s">
        <v>120</v>
      </c>
      <c r="AU135" s="14" t="s">
        <v>83</v>
      </c>
    </row>
    <row r="136" spans="1:47" s="2" customFormat="1" ht="12">
      <c r="A136" s="35"/>
      <c r="B136" s="36"/>
      <c r="C136" s="37"/>
      <c r="D136" s="221" t="s">
        <v>126</v>
      </c>
      <c r="E136" s="37"/>
      <c r="F136" s="226" t="s">
        <v>153</v>
      </c>
      <c r="G136" s="37"/>
      <c r="H136" s="37"/>
      <c r="I136" s="223"/>
      <c r="J136" s="37"/>
      <c r="K136" s="37"/>
      <c r="L136" s="41"/>
      <c r="M136" s="224"/>
      <c r="N136" s="225"/>
      <c r="O136" s="88"/>
      <c r="P136" s="88"/>
      <c r="Q136" s="88"/>
      <c r="R136" s="88"/>
      <c r="S136" s="88"/>
      <c r="T136" s="89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126</v>
      </c>
      <c r="AU136" s="14" t="s">
        <v>83</v>
      </c>
    </row>
    <row r="137" spans="1:63" s="12" customFormat="1" ht="22.8" customHeight="1">
      <c r="A137" s="12"/>
      <c r="B137" s="192"/>
      <c r="C137" s="193"/>
      <c r="D137" s="194" t="s">
        <v>75</v>
      </c>
      <c r="E137" s="206" t="s">
        <v>154</v>
      </c>
      <c r="F137" s="206" t="s">
        <v>155</v>
      </c>
      <c r="G137" s="193"/>
      <c r="H137" s="193"/>
      <c r="I137" s="196"/>
      <c r="J137" s="207">
        <f>BK137</f>
        <v>0</v>
      </c>
      <c r="K137" s="193"/>
      <c r="L137" s="198"/>
      <c r="M137" s="199"/>
      <c r="N137" s="200"/>
      <c r="O137" s="200"/>
      <c r="P137" s="201">
        <f>SUM(P138:P140)</f>
        <v>0</v>
      </c>
      <c r="Q137" s="200"/>
      <c r="R137" s="201">
        <f>SUM(R138:R140)</f>
        <v>0</v>
      </c>
      <c r="S137" s="200"/>
      <c r="T137" s="202">
        <f>SUM(T138:T140)</f>
        <v>198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3" t="s">
        <v>81</v>
      </c>
      <c r="AT137" s="204" t="s">
        <v>75</v>
      </c>
      <c r="AU137" s="204" t="s">
        <v>81</v>
      </c>
      <c r="AY137" s="203" t="s">
        <v>111</v>
      </c>
      <c r="BK137" s="205">
        <f>SUM(BK138:BK140)</f>
        <v>0</v>
      </c>
    </row>
    <row r="138" spans="1:65" s="2" customFormat="1" ht="24.15" customHeight="1">
      <c r="A138" s="35"/>
      <c r="B138" s="36"/>
      <c r="C138" s="208" t="s">
        <v>154</v>
      </c>
      <c r="D138" s="208" t="s">
        <v>113</v>
      </c>
      <c r="E138" s="209" t="s">
        <v>156</v>
      </c>
      <c r="F138" s="210" t="s">
        <v>157</v>
      </c>
      <c r="G138" s="211" t="s">
        <v>150</v>
      </c>
      <c r="H138" s="212">
        <v>9900</v>
      </c>
      <c r="I138" s="213"/>
      <c r="J138" s="214">
        <f>ROUND(I138*H138,2)</f>
        <v>0</v>
      </c>
      <c r="K138" s="210" t="s">
        <v>117</v>
      </c>
      <c r="L138" s="41"/>
      <c r="M138" s="215" t="s">
        <v>1</v>
      </c>
      <c r="N138" s="216" t="s">
        <v>41</v>
      </c>
      <c r="O138" s="88"/>
      <c r="P138" s="217">
        <f>O138*H138</f>
        <v>0</v>
      </c>
      <c r="Q138" s="217">
        <v>0</v>
      </c>
      <c r="R138" s="217">
        <f>Q138*H138</f>
        <v>0</v>
      </c>
      <c r="S138" s="217">
        <v>0.02</v>
      </c>
      <c r="T138" s="218">
        <f>S138*H138</f>
        <v>198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9" t="s">
        <v>118</v>
      </c>
      <c r="AT138" s="219" t="s">
        <v>113</v>
      </c>
      <c r="AU138" s="219" t="s">
        <v>83</v>
      </c>
      <c r="AY138" s="14" t="s">
        <v>111</v>
      </c>
      <c r="BE138" s="220">
        <f>IF(N138="základní",J138,0)</f>
        <v>0</v>
      </c>
      <c r="BF138" s="220">
        <f>IF(N138="snížená",J138,0)</f>
        <v>0</v>
      </c>
      <c r="BG138" s="220">
        <f>IF(N138="zákl. přenesená",J138,0)</f>
        <v>0</v>
      </c>
      <c r="BH138" s="220">
        <f>IF(N138="sníž. přenesená",J138,0)</f>
        <v>0</v>
      </c>
      <c r="BI138" s="220">
        <f>IF(N138="nulová",J138,0)</f>
        <v>0</v>
      </c>
      <c r="BJ138" s="14" t="s">
        <v>81</v>
      </c>
      <c r="BK138" s="220">
        <f>ROUND(I138*H138,2)</f>
        <v>0</v>
      </c>
      <c r="BL138" s="14" t="s">
        <v>118</v>
      </c>
      <c r="BM138" s="219" t="s">
        <v>158</v>
      </c>
    </row>
    <row r="139" spans="1:47" s="2" customFormat="1" ht="12">
      <c r="A139" s="35"/>
      <c r="B139" s="36"/>
      <c r="C139" s="37"/>
      <c r="D139" s="221" t="s">
        <v>120</v>
      </c>
      <c r="E139" s="37"/>
      <c r="F139" s="222" t="s">
        <v>159</v>
      </c>
      <c r="G139" s="37"/>
      <c r="H139" s="37"/>
      <c r="I139" s="223"/>
      <c r="J139" s="37"/>
      <c r="K139" s="37"/>
      <c r="L139" s="41"/>
      <c r="M139" s="224"/>
      <c r="N139" s="225"/>
      <c r="O139" s="88"/>
      <c r="P139" s="88"/>
      <c r="Q139" s="88"/>
      <c r="R139" s="88"/>
      <c r="S139" s="88"/>
      <c r="T139" s="89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4" t="s">
        <v>120</v>
      </c>
      <c r="AU139" s="14" t="s">
        <v>83</v>
      </c>
    </row>
    <row r="140" spans="1:47" s="2" customFormat="1" ht="12">
      <c r="A140" s="35"/>
      <c r="B140" s="36"/>
      <c r="C140" s="37"/>
      <c r="D140" s="221" t="s">
        <v>126</v>
      </c>
      <c r="E140" s="37"/>
      <c r="F140" s="226" t="s">
        <v>160</v>
      </c>
      <c r="G140" s="37"/>
      <c r="H140" s="37"/>
      <c r="I140" s="223"/>
      <c r="J140" s="37"/>
      <c r="K140" s="37"/>
      <c r="L140" s="41"/>
      <c r="M140" s="224"/>
      <c r="N140" s="225"/>
      <c r="O140" s="88"/>
      <c r="P140" s="88"/>
      <c r="Q140" s="88"/>
      <c r="R140" s="88"/>
      <c r="S140" s="88"/>
      <c r="T140" s="89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126</v>
      </c>
      <c r="AU140" s="14" t="s">
        <v>83</v>
      </c>
    </row>
    <row r="141" spans="1:63" s="12" customFormat="1" ht="22.8" customHeight="1">
      <c r="A141" s="12"/>
      <c r="B141" s="192"/>
      <c r="C141" s="193"/>
      <c r="D141" s="194" t="s">
        <v>75</v>
      </c>
      <c r="E141" s="206" t="s">
        <v>161</v>
      </c>
      <c r="F141" s="206" t="s">
        <v>162</v>
      </c>
      <c r="G141" s="193"/>
      <c r="H141" s="193"/>
      <c r="I141" s="196"/>
      <c r="J141" s="207">
        <f>BK141</f>
        <v>0</v>
      </c>
      <c r="K141" s="193"/>
      <c r="L141" s="198"/>
      <c r="M141" s="199"/>
      <c r="N141" s="200"/>
      <c r="O141" s="200"/>
      <c r="P141" s="201">
        <f>SUM(P142:P144)</f>
        <v>0</v>
      </c>
      <c r="Q141" s="200"/>
      <c r="R141" s="201">
        <f>SUM(R142:R144)</f>
        <v>0</v>
      </c>
      <c r="S141" s="200"/>
      <c r="T141" s="202">
        <f>SUM(T142:T144)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3" t="s">
        <v>81</v>
      </c>
      <c r="AT141" s="204" t="s">
        <v>75</v>
      </c>
      <c r="AU141" s="204" t="s">
        <v>81</v>
      </c>
      <c r="AY141" s="203" t="s">
        <v>111</v>
      </c>
      <c r="BK141" s="205">
        <f>SUM(BK142:BK144)</f>
        <v>0</v>
      </c>
    </row>
    <row r="142" spans="1:65" s="2" customFormat="1" ht="44.25" customHeight="1">
      <c r="A142" s="35"/>
      <c r="B142" s="36"/>
      <c r="C142" s="208" t="s">
        <v>163</v>
      </c>
      <c r="D142" s="208" t="s">
        <v>113</v>
      </c>
      <c r="E142" s="209" t="s">
        <v>164</v>
      </c>
      <c r="F142" s="210" t="s">
        <v>165</v>
      </c>
      <c r="G142" s="211" t="s">
        <v>166</v>
      </c>
      <c r="H142" s="212">
        <v>617.12</v>
      </c>
      <c r="I142" s="213"/>
      <c r="J142" s="214">
        <f>ROUND(I142*H142,2)</f>
        <v>0</v>
      </c>
      <c r="K142" s="210" t="s">
        <v>117</v>
      </c>
      <c r="L142" s="41"/>
      <c r="M142" s="215" t="s">
        <v>1</v>
      </c>
      <c r="N142" s="216" t="s">
        <v>41</v>
      </c>
      <c r="O142" s="88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9" t="s">
        <v>118</v>
      </c>
      <c r="AT142" s="219" t="s">
        <v>113</v>
      </c>
      <c r="AU142" s="219" t="s">
        <v>83</v>
      </c>
      <c r="AY142" s="14" t="s">
        <v>111</v>
      </c>
      <c r="BE142" s="220">
        <f>IF(N142="základní",J142,0)</f>
        <v>0</v>
      </c>
      <c r="BF142" s="220">
        <f>IF(N142="snížená",J142,0)</f>
        <v>0</v>
      </c>
      <c r="BG142" s="220">
        <f>IF(N142="zákl. přenesená",J142,0)</f>
        <v>0</v>
      </c>
      <c r="BH142" s="220">
        <f>IF(N142="sníž. přenesená",J142,0)</f>
        <v>0</v>
      </c>
      <c r="BI142" s="220">
        <f>IF(N142="nulová",J142,0)</f>
        <v>0</v>
      </c>
      <c r="BJ142" s="14" t="s">
        <v>81</v>
      </c>
      <c r="BK142" s="220">
        <f>ROUND(I142*H142,2)</f>
        <v>0</v>
      </c>
      <c r="BL142" s="14" t="s">
        <v>118</v>
      </c>
      <c r="BM142" s="219" t="s">
        <v>167</v>
      </c>
    </row>
    <row r="143" spans="1:47" s="2" customFormat="1" ht="12">
      <c r="A143" s="35"/>
      <c r="B143" s="36"/>
      <c r="C143" s="37"/>
      <c r="D143" s="221" t="s">
        <v>120</v>
      </c>
      <c r="E143" s="37"/>
      <c r="F143" s="222" t="s">
        <v>168</v>
      </c>
      <c r="G143" s="37"/>
      <c r="H143" s="37"/>
      <c r="I143" s="223"/>
      <c r="J143" s="37"/>
      <c r="K143" s="37"/>
      <c r="L143" s="41"/>
      <c r="M143" s="224"/>
      <c r="N143" s="225"/>
      <c r="O143" s="88"/>
      <c r="P143" s="88"/>
      <c r="Q143" s="88"/>
      <c r="R143" s="88"/>
      <c r="S143" s="88"/>
      <c r="T143" s="89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4" t="s">
        <v>120</v>
      </c>
      <c r="AU143" s="14" t="s">
        <v>83</v>
      </c>
    </row>
    <row r="144" spans="1:47" s="2" customFormat="1" ht="12">
      <c r="A144" s="35"/>
      <c r="B144" s="36"/>
      <c r="C144" s="37"/>
      <c r="D144" s="221" t="s">
        <v>126</v>
      </c>
      <c r="E144" s="37"/>
      <c r="F144" s="226" t="s">
        <v>169</v>
      </c>
      <c r="G144" s="37"/>
      <c r="H144" s="37"/>
      <c r="I144" s="223"/>
      <c r="J144" s="37"/>
      <c r="K144" s="37"/>
      <c r="L144" s="41"/>
      <c r="M144" s="224"/>
      <c r="N144" s="225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126</v>
      </c>
      <c r="AU144" s="14" t="s">
        <v>83</v>
      </c>
    </row>
    <row r="145" spans="1:63" s="12" customFormat="1" ht="25.9" customHeight="1">
      <c r="A145" s="12"/>
      <c r="B145" s="192"/>
      <c r="C145" s="193"/>
      <c r="D145" s="194" t="s">
        <v>75</v>
      </c>
      <c r="E145" s="195" t="s">
        <v>170</v>
      </c>
      <c r="F145" s="195" t="s">
        <v>171</v>
      </c>
      <c r="G145" s="193"/>
      <c r="H145" s="193"/>
      <c r="I145" s="196"/>
      <c r="J145" s="197">
        <f>BK145</f>
        <v>0</v>
      </c>
      <c r="K145" s="193"/>
      <c r="L145" s="198"/>
      <c r="M145" s="199"/>
      <c r="N145" s="200"/>
      <c r="O145" s="200"/>
      <c r="P145" s="201">
        <f>P146</f>
        <v>0</v>
      </c>
      <c r="Q145" s="200"/>
      <c r="R145" s="201">
        <f>R146</f>
        <v>0</v>
      </c>
      <c r="S145" s="200"/>
      <c r="T145" s="202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3" t="s">
        <v>163</v>
      </c>
      <c r="AT145" s="204" t="s">
        <v>75</v>
      </c>
      <c r="AU145" s="204" t="s">
        <v>76</v>
      </c>
      <c r="AY145" s="203" t="s">
        <v>111</v>
      </c>
      <c r="BK145" s="205">
        <f>BK146</f>
        <v>0</v>
      </c>
    </row>
    <row r="146" spans="1:63" s="12" customFormat="1" ht="22.8" customHeight="1">
      <c r="A146" s="12"/>
      <c r="B146" s="192"/>
      <c r="C146" s="193"/>
      <c r="D146" s="194" t="s">
        <v>75</v>
      </c>
      <c r="E146" s="206" t="s">
        <v>172</v>
      </c>
      <c r="F146" s="206" t="s">
        <v>173</v>
      </c>
      <c r="G146" s="193"/>
      <c r="H146" s="193"/>
      <c r="I146" s="196"/>
      <c r="J146" s="207">
        <f>BK146</f>
        <v>0</v>
      </c>
      <c r="K146" s="193"/>
      <c r="L146" s="198"/>
      <c r="M146" s="199"/>
      <c r="N146" s="200"/>
      <c r="O146" s="200"/>
      <c r="P146" s="201">
        <f>SUM(P147:P161)</f>
        <v>0</v>
      </c>
      <c r="Q146" s="200"/>
      <c r="R146" s="201">
        <f>SUM(R147:R161)</f>
        <v>0</v>
      </c>
      <c r="S146" s="200"/>
      <c r="T146" s="202">
        <f>SUM(T147:T161)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3" t="s">
        <v>163</v>
      </c>
      <c r="AT146" s="204" t="s">
        <v>75</v>
      </c>
      <c r="AU146" s="204" t="s">
        <v>81</v>
      </c>
      <c r="AY146" s="203" t="s">
        <v>111</v>
      </c>
      <c r="BK146" s="205">
        <f>SUM(BK147:BK161)</f>
        <v>0</v>
      </c>
    </row>
    <row r="147" spans="1:65" s="2" customFormat="1" ht="16.5" customHeight="1">
      <c r="A147" s="35"/>
      <c r="B147" s="36"/>
      <c r="C147" s="208" t="s">
        <v>174</v>
      </c>
      <c r="D147" s="208" t="s">
        <v>113</v>
      </c>
      <c r="E147" s="209" t="s">
        <v>175</v>
      </c>
      <c r="F147" s="210" t="s">
        <v>173</v>
      </c>
      <c r="G147" s="211" t="s">
        <v>176</v>
      </c>
      <c r="H147" s="212">
        <v>1</v>
      </c>
      <c r="I147" s="213"/>
      <c r="J147" s="214">
        <f>ROUND(I147*H147,2)</f>
        <v>0</v>
      </c>
      <c r="K147" s="210" t="s">
        <v>117</v>
      </c>
      <c r="L147" s="41"/>
      <c r="M147" s="215" t="s">
        <v>1</v>
      </c>
      <c r="N147" s="216" t="s">
        <v>41</v>
      </c>
      <c r="O147" s="88"/>
      <c r="P147" s="217">
        <f>O147*H147</f>
        <v>0</v>
      </c>
      <c r="Q147" s="217">
        <v>0</v>
      </c>
      <c r="R147" s="217">
        <f>Q147*H147</f>
        <v>0</v>
      </c>
      <c r="S147" s="217">
        <v>0</v>
      </c>
      <c r="T147" s="218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9" t="s">
        <v>177</v>
      </c>
      <c r="AT147" s="219" t="s">
        <v>113</v>
      </c>
      <c r="AU147" s="219" t="s">
        <v>83</v>
      </c>
      <c r="AY147" s="14" t="s">
        <v>111</v>
      </c>
      <c r="BE147" s="220">
        <f>IF(N147="základní",J147,0)</f>
        <v>0</v>
      </c>
      <c r="BF147" s="220">
        <f>IF(N147="snížená",J147,0)</f>
        <v>0</v>
      </c>
      <c r="BG147" s="220">
        <f>IF(N147="zákl. přenesená",J147,0)</f>
        <v>0</v>
      </c>
      <c r="BH147" s="220">
        <f>IF(N147="sníž. přenesená",J147,0)</f>
        <v>0</v>
      </c>
      <c r="BI147" s="220">
        <f>IF(N147="nulová",J147,0)</f>
        <v>0</v>
      </c>
      <c r="BJ147" s="14" t="s">
        <v>81</v>
      </c>
      <c r="BK147" s="220">
        <f>ROUND(I147*H147,2)</f>
        <v>0</v>
      </c>
      <c r="BL147" s="14" t="s">
        <v>177</v>
      </c>
      <c r="BM147" s="219" t="s">
        <v>178</v>
      </c>
    </row>
    <row r="148" spans="1:47" s="2" customFormat="1" ht="12">
      <c r="A148" s="35"/>
      <c r="B148" s="36"/>
      <c r="C148" s="37"/>
      <c r="D148" s="221" t="s">
        <v>120</v>
      </c>
      <c r="E148" s="37"/>
      <c r="F148" s="222" t="s">
        <v>173</v>
      </c>
      <c r="G148" s="37"/>
      <c r="H148" s="37"/>
      <c r="I148" s="223"/>
      <c r="J148" s="37"/>
      <c r="K148" s="37"/>
      <c r="L148" s="41"/>
      <c r="M148" s="224"/>
      <c r="N148" s="225"/>
      <c r="O148" s="88"/>
      <c r="P148" s="88"/>
      <c r="Q148" s="88"/>
      <c r="R148" s="88"/>
      <c r="S148" s="88"/>
      <c r="T148" s="89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4" t="s">
        <v>120</v>
      </c>
      <c r="AU148" s="14" t="s">
        <v>83</v>
      </c>
    </row>
    <row r="149" spans="1:47" s="2" customFormat="1" ht="12">
      <c r="A149" s="35"/>
      <c r="B149" s="36"/>
      <c r="C149" s="37"/>
      <c r="D149" s="221" t="s">
        <v>126</v>
      </c>
      <c r="E149" s="37"/>
      <c r="F149" s="226" t="s">
        <v>179</v>
      </c>
      <c r="G149" s="37"/>
      <c r="H149" s="37"/>
      <c r="I149" s="223"/>
      <c r="J149" s="37"/>
      <c r="K149" s="37"/>
      <c r="L149" s="41"/>
      <c r="M149" s="224"/>
      <c r="N149" s="225"/>
      <c r="O149" s="88"/>
      <c r="P149" s="88"/>
      <c r="Q149" s="88"/>
      <c r="R149" s="88"/>
      <c r="S149" s="88"/>
      <c r="T149" s="89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126</v>
      </c>
      <c r="AU149" s="14" t="s">
        <v>83</v>
      </c>
    </row>
    <row r="150" spans="1:65" s="2" customFormat="1" ht="16.5" customHeight="1">
      <c r="A150" s="35"/>
      <c r="B150" s="36"/>
      <c r="C150" s="208" t="s">
        <v>180</v>
      </c>
      <c r="D150" s="208" t="s">
        <v>113</v>
      </c>
      <c r="E150" s="209" t="s">
        <v>181</v>
      </c>
      <c r="F150" s="210" t="s">
        <v>182</v>
      </c>
      <c r="G150" s="211" t="s">
        <v>176</v>
      </c>
      <c r="H150" s="212">
        <v>1</v>
      </c>
      <c r="I150" s="213"/>
      <c r="J150" s="214">
        <f>ROUND(I150*H150,2)</f>
        <v>0</v>
      </c>
      <c r="K150" s="210" t="s">
        <v>117</v>
      </c>
      <c r="L150" s="41"/>
      <c r="M150" s="215" t="s">
        <v>1</v>
      </c>
      <c r="N150" s="216" t="s">
        <v>41</v>
      </c>
      <c r="O150" s="88"/>
      <c r="P150" s="217">
        <f>O150*H150</f>
        <v>0</v>
      </c>
      <c r="Q150" s="217">
        <v>0</v>
      </c>
      <c r="R150" s="217">
        <f>Q150*H150</f>
        <v>0</v>
      </c>
      <c r="S150" s="217">
        <v>0</v>
      </c>
      <c r="T150" s="218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9" t="s">
        <v>177</v>
      </c>
      <c r="AT150" s="219" t="s">
        <v>113</v>
      </c>
      <c r="AU150" s="219" t="s">
        <v>83</v>
      </c>
      <c r="AY150" s="14" t="s">
        <v>111</v>
      </c>
      <c r="BE150" s="220">
        <f>IF(N150="základní",J150,0)</f>
        <v>0</v>
      </c>
      <c r="BF150" s="220">
        <f>IF(N150="snížená",J150,0)</f>
        <v>0</v>
      </c>
      <c r="BG150" s="220">
        <f>IF(N150="zákl. přenesená",J150,0)</f>
        <v>0</v>
      </c>
      <c r="BH150" s="220">
        <f>IF(N150="sníž. přenesená",J150,0)</f>
        <v>0</v>
      </c>
      <c r="BI150" s="220">
        <f>IF(N150="nulová",J150,0)</f>
        <v>0</v>
      </c>
      <c r="BJ150" s="14" t="s">
        <v>81</v>
      </c>
      <c r="BK150" s="220">
        <f>ROUND(I150*H150,2)</f>
        <v>0</v>
      </c>
      <c r="BL150" s="14" t="s">
        <v>177</v>
      </c>
      <c r="BM150" s="219" t="s">
        <v>183</v>
      </c>
    </row>
    <row r="151" spans="1:47" s="2" customFormat="1" ht="12">
      <c r="A151" s="35"/>
      <c r="B151" s="36"/>
      <c r="C151" s="37"/>
      <c r="D151" s="221" t="s">
        <v>120</v>
      </c>
      <c r="E151" s="37"/>
      <c r="F151" s="222" t="s">
        <v>182</v>
      </c>
      <c r="G151" s="37"/>
      <c r="H151" s="37"/>
      <c r="I151" s="223"/>
      <c r="J151" s="37"/>
      <c r="K151" s="37"/>
      <c r="L151" s="41"/>
      <c r="M151" s="224"/>
      <c r="N151" s="225"/>
      <c r="O151" s="88"/>
      <c r="P151" s="88"/>
      <c r="Q151" s="88"/>
      <c r="R151" s="88"/>
      <c r="S151" s="88"/>
      <c r="T151" s="89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120</v>
      </c>
      <c r="AU151" s="14" t="s">
        <v>83</v>
      </c>
    </row>
    <row r="152" spans="1:65" s="2" customFormat="1" ht="16.5" customHeight="1">
      <c r="A152" s="35"/>
      <c r="B152" s="36"/>
      <c r="C152" s="208" t="s">
        <v>184</v>
      </c>
      <c r="D152" s="208" t="s">
        <v>113</v>
      </c>
      <c r="E152" s="209" t="s">
        <v>185</v>
      </c>
      <c r="F152" s="210" t="s">
        <v>186</v>
      </c>
      <c r="G152" s="211" t="s">
        <v>176</v>
      </c>
      <c r="H152" s="212">
        <v>1</v>
      </c>
      <c r="I152" s="213"/>
      <c r="J152" s="214">
        <f>ROUND(I152*H152,2)</f>
        <v>0</v>
      </c>
      <c r="K152" s="210" t="s">
        <v>1</v>
      </c>
      <c r="L152" s="41"/>
      <c r="M152" s="215" t="s">
        <v>1</v>
      </c>
      <c r="N152" s="216" t="s">
        <v>41</v>
      </c>
      <c r="O152" s="88"/>
      <c r="P152" s="217">
        <f>O152*H152</f>
        <v>0</v>
      </c>
      <c r="Q152" s="217">
        <v>0</v>
      </c>
      <c r="R152" s="217">
        <f>Q152*H152</f>
        <v>0</v>
      </c>
      <c r="S152" s="217">
        <v>0</v>
      </c>
      <c r="T152" s="218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9" t="s">
        <v>177</v>
      </c>
      <c r="AT152" s="219" t="s">
        <v>113</v>
      </c>
      <c r="AU152" s="219" t="s">
        <v>83</v>
      </c>
      <c r="AY152" s="14" t="s">
        <v>111</v>
      </c>
      <c r="BE152" s="220">
        <f>IF(N152="základní",J152,0)</f>
        <v>0</v>
      </c>
      <c r="BF152" s="220">
        <f>IF(N152="snížená",J152,0)</f>
        <v>0</v>
      </c>
      <c r="BG152" s="220">
        <f>IF(N152="zákl. přenesená",J152,0)</f>
        <v>0</v>
      </c>
      <c r="BH152" s="220">
        <f>IF(N152="sníž. přenesená",J152,0)</f>
        <v>0</v>
      </c>
      <c r="BI152" s="220">
        <f>IF(N152="nulová",J152,0)</f>
        <v>0</v>
      </c>
      <c r="BJ152" s="14" t="s">
        <v>81</v>
      </c>
      <c r="BK152" s="220">
        <f>ROUND(I152*H152,2)</f>
        <v>0</v>
      </c>
      <c r="BL152" s="14" t="s">
        <v>177</v>
      </c>
      <c r="BM152" s="219" t="s">
        <v>187</v>
      </c>
    </row>
    <row r="153" spans="1:47" s="2" customFormat="1" ht="12">
      <c r="A153" s="35"/>
      <c r="B153" s="36"/>
      <c r="C153" s="37"/>
      <c r="D153" s="221" t="s">
        <v>120</v>
      </c>
      <c r="E153" s="37"/>
      <c r="F153" s="222" t="s">
        <v>186</v>
      </c>
      <c r="G153" s="37"/>
      <c r="H153" s="37"/>
      <c r="I153" s="223"/>
      <c r="J153" s="37"/>
      <c r="K153" s="37"/>
      <c r="L153" s="41"/>
      <c r="M153" s="224"/>
      <c r="N153" s="225"/>
      <c r="O153" s="88"/>
      <c r="P153" s="88"/>
      <c r="Q153" s="88"/>
      <c r="R153" s="88"/>
      <c r="S153" s="88"/>
      <c r="T153" s="89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4" t="s">
        <v>120</v>
      </c>
      <c r="AU153" s="14" t="s">
        <v>83</v>
      </c>
    </row>
    <row r="154" spans="1:47" s="2" customFormat="1" ht="12">
      <c r="A154" s="35"/>
      <c r="B154" s="36"/>
      <c r="C154" s="37"/>
      <c r="D154" s="221" t="s">
        <v>126</v>
      </c>
      <c r="E154" s="37"/>
      <c r="F154" s="226" t="s">
        <v>188</v>
      </c>
      <c r="G154" s="37"/>
      <c r="H154" s="37"/>
      <c r="I154" s="223"/>
      <c r="J154" s="37"/>
      <c r="K154" s="37"/>
      <c r="L154" s="41"/>
      <c r="M154" s="224"/>
      <c r="N154" s="225"/>
      <c r="O154" s="88"/>
      <c r="P154" s="88"/>
      <c r="Q154" s="88"/>
      <c r="R154" s="88"/>
      <c r="S154" s="88"/>
      <c r="T154" s="89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4" t="s">
        <v>126</v>
      </c>
      <c r="AU154" s="14" t="s">
        <v>83</v>
      </c>
    </row>
    <row r="155" spans="1:65" s="2" customFormat="1" ht="16.5" customHeight="1">
      <c r="A155" s="35"/>
      <c r="B155" s="36"/>
      <c r="C155" s="208" t="s">
        <v>189</v>
      </c>
      <c r="D155" s="208" t="s">
        <v>113</v>
      </c>
      <c r="E155" s="209" t="s">
        <v>190</v>
      </c>
      <c r="F155" s="210" t="s">
        <v>191</v>
      </c>
      <c r="G155" s="211" t="s">
        <v>176</v>
      </c>
      <c r="H155" s="212">
        <v>1</v>
      </c>
      <c r="I155" s="213"/>
      <c r="J155" s="214">
        <f>ROUND(I155*H155,2)</f>
        <v>0</v>
      </c>
      <c r="K155" s="210" t="s">
        <v>1</v>
      </c>
      <c r="L155" s="41"/>
      <c r="M155" s="215" t="s">
        <v>1</v>
      </c>
      <c r="N155" s="216" t="s">
        <v>41</v>
      </c>
      <c r="O155" s="88"/>
      <c r="P155" s="217">
        <f>O155*H155</f>
        <v>0</v>
      </c>
      <c r="Q155" s="217">
        <v>0</v>
      </c>
      <c r="R155" s="217">
        <f>Q155*H155</f>
        <v>0</v>
      </c>
      <c r="S155" s="217">
        <v>0</v>
      </c>
      <c r="T155" s="218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9" t="s">
        <v>177</v>
      </c>
      <c r="AT155" s="219" t="s">
        <v>113</v>
      </c>
      <c r="AU155" s="219" t="s">
        <v>83</v>
      </c>
      <c r="AY155" s="14" t="s">
        <v>111</v>
      </c>
      <c r="BE155" s="220">
        <f>IF(N155="základní",J155,0)</f>
        <v>0</v>
      </c>
      <c r="BF155" s="220">
        <f>IF(N155="snížená",J155,0)</f>
        <v>0</v>
      </c>
      <c r="BG155" s="220">
        <f>IF(N155="zákl. přenesená",J155,0)</f>
        <v>0</v>
      </c>
      <c r="BH155" s="220">
        <f>IF(N155="sníž. přenesená",J155,0)</f>
        <v>0</v>
      </c>
      <c r="BI155" s="220">
        <f>IF(N155="nulová",J155,0)</f>
        <v>0</v>
      </c>
      <c r="BJ155" s="14" t="s">
        <v>81</v>
      </c>
      <c r="BK155" s="220">
        <f>ROUND(I155*H155,2)</f>
        <v>0</v>
      </c>
      <c r="BL155" s="14" t="s">
        <v>177</v>
      </c>
      <c r="BM155" s="219" t="s">
        <v>192</v>
      </c>
    </row>
    <row r="156" spans="1:47" s="2" customFormat="1" ht="12">
      <c r="A156" s="35"/>
      <c r="B156" s="36"/>
      <c r="C156" s="37"/>
      <c r="D156" s="221" t="s">
        <v>120</v>
      </c>
      <c r="E156" s="37"/>
      <c r="F156" s="222" t="s">
        <v>191</v>
      </c>
      <c r="G156" s="37"/>
      <c r="H156" s="37"/>
      <c r="I156" s="223"/>
      <c r="J156" s="37"/>
      <c r="K156" s="37"/>
      <c r="L156" s="41"/>
      <c r="M156" s="224"/>
      <c r="N156" s="225"/>
      <c r="O156" s="88"/>
      <c r="P156" s="88"/>
      <c r="Q156" s="88"/>
      <c r="R156" s="88"/>
      <c r="S156" s="88"/>
      <c r="T156" s="89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4" t="s">
        <v>120</v>
      </c>
      <c r="AU156" s="14" t="s">
        <v>83</v>
      </c>
    </row>
    <row r="157" spans="1:65" s="2" customFormat="1" ht="24.15" customHeight="1">
      <c r="A157" s="35"/>
      <c r="B157" s="36"/>
      <c r="C157" s="208" t="s">
        <v>193</v>
      </c>
      <c r="D157" s="208" t="s">
        <v>113</v>
      </c>
      <c r="E157" s="209" t="s">
        <v>194</v>
      </c>
      <c r="F157" s="210" t="s">
        <v>195</v>
      </c>
      <c r="G157" s="211" t="s">
        <v>176</v>
      </c>
      <c r="H157" s="212">
        <v>1</v>
      </c>
      <c r="I157" s="213"/>
      <c r="J157" s="214">
        <f>ROUND(I157*H157,2)</f>
        <v>0</v>
      </c>
      <c r="K157" s="210" t="s">
        <v>1</v>
      </c>
      <c r="L157" s="41"/>
      <c r="M157" s="215" t="s">
        <v>1</v>
      </c>
      <c r="N157" s="216" t="s">
        <v>41</v>
      </c>
      <c r="O157" s="88"/>
      <c r="P157" s="217">
        <f>O157*H157</f>
        <v>0</v>
      </c>
      <c r="Q157" s="217">
        <v>0</v>
      </c>
      <c r="R157" s="217">
        <f>Q157*H157</f>
        <v>0</v>
      </c>
      <c r="S157" s="217">
        <v>0</v>
      </c>
      <c r="T157" s="218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9" t="s">
        <v>177</v>
      </c>
      <c r="AT157" s="219" t="s">
        <v>113</v>
      </c>
      <c r="AU157" s="219" t="s">
        <v>83</v>
      </c>
      <c r="AY157" s="14" t="s">
        <v>111</v>
      </c>
      <c r="BE157" s="220">
        <f>IF(N157="základní",J157,0)</f>
        <v>0</v>
      </c>
      <c r="BF157" s="220">
        <f>IF(N157="snížená",J157,0)</f>
        <v>0</v>
      </c>
      <c r="BG157" s="220">
        <f>IF(N157="zákl. přenesená",J157,0)</f>
        <v>0</v>
      </c>
      <c r="BH157" s="220">
        <f>IF(N157="sníž. přenesená",J157,0)</f>
        <v>0</v>
      </c>
      <c r="BI157" s="220">
        <f>IF(N157="nulová",J157,0)</f>
        <v>0</v>
      </c>
      <c r="BJ157" s="14" t="s">
        <v>81</v>
      </c>
      <c r="BK157" s="220">
        <f>ROUND(I157*H157,2)</f>
        <v>0</v>
      </c>
      <c r="BL157" s="14" t="s">
        <v>177</v>
      </c>
      <c r="BM157" s="219" t="s">
        <v>196</v>
      </c>
    </row>
    <row r="158" spans="1:47" s="2" customFormat="1" ht="12">
      <c r="A158" s="35"/>
      <c r="B158" s="36"/>
      <c r="C158" s="37"/>
      <c r="D158" s="221" t="s">
        <v>120</v>
      </c>
      <c r="E158" s="37"/>
      <c r="F158" s="222" t="s">
        <v>195</v>
      </c>
      <c r="G158" s="37"/>
      <c r="H158" s="37"/>
      <c r="I158" s="223"/>
      <c r="J158" s="37"/>
      <c r="K158" s="37"/>
      <c r="L158" s="41"/>
      <c r="M158" s="224"/>
      <c r="N158" s="225"/>
      <c r="O158" s="88"/>
      <c r="P158" s="88"/>
      <c r="Q158" s="88"/>
      <c r="R158" s="88"/>
      <c r="S158" s="88"/>
      <c r="T158" s="89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4" t="s">
        <v>120</v>
      </c>
      <c r="AU158" s="14" t="s">
        <v>83</v>
      </c>
    </row>
    <row r="159" spans="1:65" s="2" customFormat="1" ht="16.5" customHeight="1">
      <c r="A159" s="35"/>
      <c r="B159" s="36"/>
      <c r="C159" s="208" t="s">
        <v>197</v>
      </c>
      <c r="D159" s="208" t="s">
        <v>113</v>
      </c>
      <c r="E159" s="209" t="s">
        <v>198</v>
      </c>
      <c r="F159" s="210" t="s">
        <v>199</v>
      </c>
      <c r="G159" s="211" t="s">
        <v>200</v>
      </c>
      <c r="H159" s="212">
        <v>1</v>
      </c>
      <c r="I159" s="213"/>
      <c r="J159" s="214">
        <f>ROUND(I159*H159,2)</f>
        <v>0</v>
      </c>
      <c r="K159" s="210" t="s">
        <v>1</v>
      </c>
      <c r="L159" s="41"/>
      <c r="M159" s="215" t="s">
        <v>1</v>
      </c>
      <c r="N159" s="216" t="s">
        <v>41</v>
      </c>
      <c r="O159" s="88"/>
      <c r="P159" s="217">
        <f>O159*H159</f>
        <v>0</v>
      </c>
      <c r="Q159" s="217">
        <v>0</v>
      </c>
      <c r="R159" s="217">
        <f>Q159*H159</f>
        <v>0</v>
      </c>
      <c r="S159" s="217">
        <v>0</v>
      </c>
      <c r="T159" s="218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9" t="s">
        <v>177</v>
      </c>
      <c r="AT159" s="219" t="s">
        <v>113</v>
      </c>
      <c r="AU159" s="219" t="s">
        <v>83</v>
      </c>
      <c r="AY159" s="14" t="s">
        <v>111</v>
      </c>
      <c r="BE159" s="220">
        <f>IF(N159="základní",J159,0)</f>
        <v>0</v>
      </c>
      <c r="BF159" s="220">
        <f>IF(N159="snížená",J159,0)</f>
        <v>0</v>
      </c>
      <c r="BG159" s="220">
        <f>IF(N159="zákl. přenesená",J159,0)</f>
        <v>0</v>
      </c>
      <c r="BH159" s="220">
        <f>IF(N159="sníž. přenesená",J159,0)</f>
        <v>0</v>
      </c>
      <c r="BI159" s="220">
        <f>IF(N159="nulová",J159,0)</f>
        <v>0</v>
      </c>
      <c r="BJ159" s="14" t="s">
        <v>81</v>
      </c>
      <c r="BK159" s="220">
        <f>ROUND(I159*H159,2)</f>
        <v>0</v>
      </c>
      <c r="BL159" s="14" t="s">
        <v>177</v>
      </c>
      <c r="BM159" s="219" t="s">
        <v>201</v>
      </c>
    </row>
    <row r="160" spans="1:47" s="2" customFormat="1" ht="12">
      <c r="A160" s="35"/>
      <c r="B160" s="36"/>
      <c r="C160" s="37"/>
      <c r="D160" s="221" t="s">
        <v>120</v>
      </c>
      <c r="E160" s="37"/>
      <c r="F160" s="222" t="s">
        <v>199</v>
      </c>
      <c r="G160" s="37"/>
      <c r="H160" s="37"/>
      <c r="I160" s="223"/>
      <c r="J160" s="37"/>
      <c r="K160" s="37"/>
      <c r="L160" s="41"/>
      <c r="M160" s="224"/>
      <c r="N160" s="225"/>
      <c r="O160" s="88"/>
      <c r="P160" s="88"/>
      <c r="Q160" s="88"/>
      <c r="R160" s="88"/>
      <c r="S160" s="88"/>
      <c r="T160" s="89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4" t="s">
        <v>120</v>
      </c>
      <c r="AU160" s="14" t="s">
        <v>83</v>
      </c>
    </row>
    <row r="161" spans="1:47" s="2" customFormat="1" ht="12">
      <c r="A161" s="35"/>
      <c r="B161" s="36"/>
      <c r="C161" s="37"/>
      <c r="D161" s="221" t="s">
        <v>126</v>
      </c>
      <c r="E161" s="37"/>
      <c r="F161" s="226" t="s">
        <v>202</v>
      </c>
      <c r="G161" s="37"/>
      <c r="H161" s="37"/>
      <c r="I161" s="223"/>
      <c r="J161" s="37"/>
      <c r="K161" s="37"/>
      <c r="L161" s="41"/>
      <c r="M161" s="227"/>
      <c r="N161" s="228"/>
      <c r="O161" s="229"/>
      <c r="P161" s="229"/>
      <c r="Q161" s="229"/>
      <c r="R161" s="229"/>
      <c r="S161" s="229"/>
      <c r="T161" s="230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4" t="s">
        <v>126</v>
      </c>
      <c r="AU161" s="14" t="s">
        <v>83</v>
      </c>
    </row>
    <row r="162" spans="1:31" s="2" customFormat="1" ht="6.95" customHeight="1">
      <c r="A162" s="35"/>
      <c r="B162" s="63"/>
      <c r="C162" s="64"/>
      <c r="D162" s="64"/>
      <c r="E162" s="64"/>
      <c r="F162" s="64"/>
      <c r="G162" s="64"/>
      <c r="H162" s="64"/>
      <c r="I162" s="64"/>
      <c r="J162" s="64"/>
      <c r="K162" s="64"/>
      <c r="L162" s="41"/>
      <c r="M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</row>
  </sheetData>
  <sheetProtection password="CC35" sheet="1" objects="1" scenarios="1" formatColumns="0" formatRows="0" autoFilter="0"/>
  <autoFilter ref="C117:K161"/>
  <mergeCells count="6">
    <mergeCell ref="E7:H7"/>
    <mergeCell ref="E16:H16"/>
    <mergeCell ref="E25:H25"/>
    <mergeCell ref="E85:H85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Michal Kubík</dc:creator>
  <cp:keywords/>
  <dc:description/>
  <cp:lastModifiedBy>DiS. Michal Kubík</cp:lastModifiedBy>
  <dcterms:created xsi:type="dcterms:W3CDTF">2024-06-04T12:11:12Z</dcterms:created>
  <dcterms:modified xsi:type="dcterms:W3CDTF">2024-06-04T12:11:14Z</dcterms:modified>
  <cp:category/>
  <cp:version/>
  <cp:contentType/>
  <cp:contentStatus/>
</cp:coreProperties>
</file>