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27-2024 Úprava zpevněné plochy a terénní úpravy Kladruby nad Labem\_VZ\Výzva\"/>
    </mc:Choice>
  </mc:AlternateContent>
  <xr:revisionPtr revIDLastSave="0" documentId="13_ncr:1_{3CA88AC1-ACF6-40EE-9FA2-B6AF368C2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VRN - Vedlejší rozpočtové..." sheetId="2" r:id="rId2"/>
    <sheet name="ARS - Stavebně konstrukčn..." sheetId="3" r:id="rId3"/>
    <sheet name="Pokyny pro vyplnění" sheetId="5" r:id="rId4"/>
  </sheets>
  <definedNames>
    <definedName name="_xlnm._FilterDatabase" localSheetId="2" hidden="1">'ARS - Stavebně konstrukčn...'!$C$88:$K$303</definedName>
    <definedName name="_xlnm._FilterDatabase" localSheetId="1" hidden="1">'VRN - Vedlejší rozpočtové...'!$C$84:$K$136</definedName>
    <definedName name="_xlnm.Print_Titles" localSheetId="2">'ARS - Stavebně konstrukčn...'!$88:$88</definedName>
    <definedName name="_xlnm.Print_Titles" localSheetId="0">'Rekapitulace stavby'!$52:$52</definedName>
    <definedName name="_xlnm.Print_Titles" localSheetId="1">'VRN - Vedlejší rozpočtové...'!$84:$84</definedName>
    <definedName name="_xlnm.Print_Area" localSheetId="2">'ARS - Stavebně konstrukčn...'!$C$4:$J$39,'ARS - Stavebně konstrukčn...'!$C$45:$J$70,'ARS - Stavebně konstrukčn...'!$C$76:$K$303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'VRN - Vedlejší rozpočtové...'!$C$4:$J$39,'VRN - Vedlejší rozpočtové...'!$C$45:$J$66,'VRN - Vedlejší rozpočtové...'!$C$72:$K$136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T286" i="3" s="1"/>
  <c r="R287" i="3"/>
  <c r="R286" i="3" s="1"/>
  <c r="P287" i="3"/>
  <c r="P286" i="3" s="1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1" i="3"/>
  <c r="BH261" i="3"/>
  <c r="BG261" i="3"/>
  <c r="BF261" i="3"/>
  <c r="T261" i="3"/>
  <c r="R261" i="3"/>
  <c r="P261" i="3"/>
  <c r="BI255" i="3"/>
  <c r="BH255" i="3"/>
  <c r="BG255" i="3"/>
  <c r="BF255" i="3"/>
  <c r="T255" i="3"/>
  <c r="R255" i="3"/>
  <c r="P255" i="3"/>
  <c r="BI247" i="3"/>
  <c r="BH247" i="3"/>
  <c r="BG247" i="3"/>
  <c r="BF247" i="3"/>
  <c r="T247" i="3"/>
  <c r="R247" i="3"/>
  <c r="P247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T226" i="3"/>
  <c r="R227" i="3"/>
  <c r="R226" i="3"/>
  <c r="P227" i="3"/>
  <c r="P226" i="3" s="1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1" i="3"/>
  <c r="BH201" i="3"/>
  <c r="BG201" i="3"/>
  <c r="BF201" i="3"/>
  <c r="T201" i="3"/>
  <c r="R201" i="3"/>
  <c r="P201" i="3"/>
  <c r="BI193" i="3"/>
  <c r="BH193" i="3"/>
  <c r="BG193" i="3"/>
  <c r="BF193" i="3"/>
  <c r="T193" i="3"/>
  <c r="R193" i="3"/>
  <c r="P193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9" i="3" s="1"/>
  <c r="J37" i="2"/>
  <c r="J36" i="2"/>
  <c r="AY55" i="1" s="1"/>
  <c r="J35" i="2"/>
  <c r="AX55" i="1" s="1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T124" i="2" s="1"/>
  <c r="R125" i="2"/>
  <c r="R124" i="2" s="1"/>
  <c r="P125" i="2"/>
  <c r="P124" i="2" s="1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75" i="2"/>
  <c r="L50" i="1"/>
  <c r="AM50" i="1"/>
  <c r="AM49" i="1"/>
  <c r="L49" i="1"/>
  <c r="AM47" i="1"/>
  <c r="L47" i="1"/>
  <c r="L45" i="1"/>
  <c r="L44" i="1"/>
  <c r="J112" i="2"/>
  <c r="BK172" i="3"/>
  <c r="BK120" i="3"/>
  <c r="BK88" i="2"/>
  <c r="BK169" i="3"/>
  <c r="J292" i="3"/>
  <c r="BK177" i="3"/>
  <c r="J240" i="3"/>
  <c r="BK115" i="3"/>
  <c r="J222" i="3"/>
  <c r="BK292" i="3"/>
  <c r="BK98" i="2"/>
  <c r="BK130" i="2"/>
  <c r="J186" i="3"/>
  <c r="J120" i="2"/>
  <c r="BK92" i="3"/>
  <c r="BK222" i="3"/>
  <c r="BK126" i="3"/>
  <c r="BK261" i="3"/>
  <c r="J147" i="3"/>
  <c r="J155" i="3"/>
  <c r="BK227" i="3"/>
  <c r="BK116" i="2"/>
  <c r="BK107" i="2"/>
  <c r="BK212" i="3"/>
  <c r="J152" i="3"/>
  <c r="BK120" i="2"/>
  <c r="J116" i="2"/>
  <c r="J133" i="2"/>
  <c r="BK193" i="3"/>
  <c r="J98" i="2"/>
  <c r="J261" i="3"/>
  <c r="J92" i="3"/>
  <c r="BK268" i="3"/>
  <c r="BK282" i="3"/>
  <c r="BK142" i="3"/>
  <c r="J172" i="3"/>
  <c r="BK271" i="3"/>
  <c r="BK186" i="3"/>
  <c r="J238" i="3"/>
  <c r="J201" i="3"/>
  <c r="BK278" i="3"/>
  <c r="J298" i="3"/>
  <c r="BK98" i="3"/>
  <c r="BK201" i="3"/>
  <c r="J255" i="3"/>
  <c r="J98" i="3"/>
  <c r="J233" i="3"/>
  <c r="J130" i="2"/>
  <c r="J142" i="3"/>
  <c r="J212" i="3"/>
  <c r="AS54" i="1"/>
  <c r="J247" i="3"/>
  <c r="BK217" i="3"/>
  <c r="BK155" i="3"/>
  <c r="J88" i="2"/>
  <c r="J217" i="3"/>
  <c r="BK240" i="3"/>
  <c r="J108" i="3"/>
  <c r="BK298" i="3"/>
  <c r="BK207" i="3"/>
  <c r="BK247" i="3"/>
  <c r="J107" i="2"/>
  <c r="J268" i="3"/>
  <c r="BK112" i="2"/>
  <c r="BK133" i="2"/>
  <c r="BK255" i="3"/>
  <c r="BK147" i="3"/>
  <c r="BK108" i="3"/>
  <c r="J120" i="3"/>
  <c r="BK132" i="3"/>
  <c r="J136" i="3"/>
  <c r="BK103" i="3"/>
  <c r="J126" i="3"/>
  <c r="J115" i="3"/>
  <c r="J103" i="3"/>
  <c r="J278" i="3"/>
  <c r="BK183" i="3"/>
  <c r="J132" i="3"/>
  <c r="J177" i="3"/>
  <c r="BK136" i="3"/>
  <c r="J287" i="3"/>
  <c r="J193" i="3"/>
  <c r="J169" i="3"/>
  <c r="BK164" i="3"/>
  <c r="J93" i="2"/>
  <c r="J282" i="3"/>
  <c r="BK275" i="3"/>
  <c r="BK152" i="3"/>
  <c r="J164" i="3"/>
  <c r="J275" i="3"/>
  <c r="J125" i="2"/>
  <c r="BK287" i="3"/>
  <c r="BK125" i="2"/>
  <c r="J227" i="3"/>
  <c r="BK238" i="3"/>
  <c r="BK93" i="2"/>
  <c r="BK233" i="3"/>
  <c r="J207" i="3"/>
  <c r="J183" i="3"/>
  <c r="J271" i="3"/>
  <c r="J34" i="2" l="1"/>
  <c r="F35" i="2"/>
  <c r="BB55" i="1" s="1"/>
  <c r="F34" i="2"/>
  <c r="BA55" i="1" s="1"/>
  <c r="BK106" i="2"/>
  <c r="J106" i="2" s="1"/>
  <c r="J63" i="2" s="1"/>
  <c r="P91" i="3"/>
  <c r="R106" i="2"/>
  <c r="R200" i="3"/>
  <c r="BK129" i="2"/>
  <c r="J129" i="2" s="1"/>
  <c r="J65" i="2" s="1"/>
  <c r="P129" i="2"/>
  <c r="BK185" i="3"/>
  <c r="J185" i="3" s="1"/>
  <c r="J62" i="3" s="1"/>
  <c r="P232" i="3"/>
  <c r="T106" i="2"/>
  <c r="T267" i="3"/>
  <c r="R87" i="2"/>
  <c r="R86" i="2" s="1"/>
  <c r="R185" i="3"/>
  <c r="BK291" i="3"/>
  <c r="BK290" i="3" s="1"/>
  <c r="J290" i="3" s="1"/>
  <c r="J68" i="3" s="1"/>
  <c r="T87" i="2"/>
  <c r="T86" i="2" s="1"/>
  <c r="T129" i="2"/>
  <c r="R91" i="3"/>
  <c r="T185" i="3"/>
  <c r="BK267" i="3"/>
  <c r="J267" i="3" s="1"/>
  <c r="J66" i="3" s="1"/>
  <c r="P291" i="3"/>
  <c r="P290" i="3" s="1"/>
  <c r="P106" i="2"/>
  <c r="BK200" i="3"/>
  <c r="J200" i="3"/>
  <c r="J63" i="3" s="1"/>
  <c r="BK87" i="2"/>
  <c r="J87" i="2" s="1"/>
  <c r="J61" i="2" s="1"/>
  <c r="R129" i="2"/>
  <c r="T91" i="3"/>
  <c r="T232" i="3"/>
  <c r="T291" i="3"/>
  <c r="T290" i="3" s="1"/>
  <c r="BK232" i="3"/>
  <c r="J232" i="3" s="1"/>
  <c r="J65" i="3" s="1"/>
  <c r="R291" i="3"/>
  <c r="R290" i="3"/>
  <c r="P87" i="2"/>
  <c r="P86" i="2"/>
  <c r="BK91" i="3"/>
  <c r="J91" i="3"/>
  <c r="J61" i="3" s="1"/>
  <c r="P185" i="3"/>
  <c r="R232" i="3"/>
  <c r="T200" i="3"/>
  <c r="P267" i="3"/>
  <c r="P200" i="3"/>
  <c r="R267" i="3"/>
  <c r="BK124" i="2"/>
  <c r="J124" i="2" s="1"/>
  <c r="J64" i="2" s="1"/>
  <c r="BK226" i="3"/>
  <c r="J226" i="3" s="1"/>
  <c r="J64" i="3" s="1"/>
  <c r="BK286" i="3"/>
  <c r="J286" i="3" s="1"/>
  <c r="J67" i="3" s="1"/>
  <c r="BE115" i="3"/>
  <c r="F86" i="3"/>
  <c r="BE132" i="3"/>
  <c r="BE186" i="3"/>
  <c r="BE193" i="3"/>
  <c r="BE238" i="3"/>
  <c r="BE207" i="3"/>
  <c r="BE222" i="3"/>
  <c r="BK86" i="2"/>
  <c r="BE98" i="3"/>
  <c r="BE103" i="3"/>
  <c r="BE142" i="3"/>
  <c r="BE201" i="3"/>
  <c r="BE227" i="3"/>
  <c r="BE268" i="3"/>
  <c r="BE278" i="3"/>
  <c r="E48" i="3"/>
  <c r="BE155" i="3"/>
  <c r="BE92" i="3"/>
  <c r="BE126" i="3"/>
  <c r="BE212" i="3"/>
  <c r="BE233" i="3"/>
  <c r="BE275" i="3"/>
  <c r="BE292" i="3"/>
  <c r="BE172" i="3"/>
  <c r="BE298" i="3"/>
  <c r="J83" i="3"/>
  <c r="BE136" i="3"/>
  <c r="BE164" i="3"/>
  <c r="BE217" i="3"/>
  <c r="BE261" i="3"/>
  <c r="BE287" i="3"/>
  <c r="BE177" i="3"/>
  <c r="BE183" i="3"/>
  <c r="BE240" i="3"/>
  <c r="BE247" i="3"/>
  <c r="BE271" i="3"/>
  <c r="BE120" i="3"/>
  <c r="BE147" i="3"/>
  <c r="BE169" i="3"/>
  <c r="BE255" i="3"/>
  <c r="BE282" i="3"/>
  <c r="BE108" i="3"/>
  <c r="BE152" i="3"/>
  <c r="F82" i="2"/>
  <c r="BE88" i="2"/>
  <c r="E48" i="2"/>
  <c r="BE98" i="2"/>
  <c r="BE107" i="2"/>
  <c r="BE116" i="2"/>
  <c r="BE133" i="2"/>
  <c r="BE112" i="2"/>
  <c r="BE120" i="2"/>
  <c r="BE125" i="2"/>
  <c r="BE130" i="2"/>
  <c r="J79" i="2"/>
  <c r="BE93" i="2"/>
  <c r="AW55" i="1"/>
  <c r="F35" i="3"/>
  <c r="BB56" i="1" s="1"/>
  <c r="BB54" i="1" s="1"/>
  <c r="AX54" i="1" s="1"/>
  <c r="J34" i="3"/>
  <c r="AW56" i="1"/>
  <c r="F37" i="3"/>
  <c r="BD56" i="1" s="1"/>
  <c r="F36" i="2"/>
  <c r="BC55" i="1" s="1"/>
  <c r="F36" i="3"/>
  <c r="BC56" i="1" s="1"/>
  <c r="F34" i="3"/>
  <c r="BA56" i="1" s="1"/>
  <c r="F37" i="2"/>
  <c r="BD55" i="1"/>
  <c r="BK105" i="2" l="1"/>
  <c r="J105" i="2" s="1"/>
  <c r="J62" i="2" s="1"/>
  <c r="J291" i="3"/>
  <c r="J69" i="3" s="1"/>
  <c r="P105" i="2"/>
  <c r="P85" i="2" s="1"/>
  <c r="AU55" i="1" s="1"/>
  <c r="BA54" i="1"/>
  <c r="W30" i="1" s="1"/>
  <c r="T90" i="3"/>
  <c r="T89" i="3" s="1"/>
  <c r="R105" i="2"/>
  <c r="R85" i="2" s="1"/>
  <c r="R90" i="3"/>
  <c r="R89" i="3" s="1"/>
  <c r="P90" i="3"/>
  <c r="P89" i="3" s="1"/>
  <c r="AU56" i="1" s="1"/>
  <c r="T105" i="2"/>
  <c r="T85" i="2"/>
  <c r="BK90" i="3"/>
  <c r="J90" i="3" s="1"/>
  <c r="J60" i="3" s="1"/>
  <c r="BK85" i="2"/>
  <c r="J85" i="2" s="1"/>
  <c r="J30" i="2" s="1"/>
  <c r="AG55" i="1" s="1"/>
  <c r="J86" i="2"/>
  <c r="J60" i="2"/>
  <c r="F33" i="2"/>
  <c r="AZ55" i="1" s="1"/>
  <c r="BC54" i="1"/>
  <c r="AY54" i="1" s="1"/>
  <c r="J33" i="2"/>
  <c r="AV55" i="1" s="1"/>
  <c r="AT55" i="1" s="1"/>
  <c r="W31" i="1"/>
  <c r="J33" i="3"/>
  <c r="AV56" i="1" s="1"/>
  <c r="AT56" i="1" s="1"/>
  <c r="BD54" i="1"/>
  <c r="W33" i="1" s="1"/>
  <c r="F33" i="3"/>
  <c r="AZ56" i="1" s="1"/>
  <c r="BK89" i="3" l="1"/>
  <c r="J89" i="3" s="1"/>
  <c r="J30" i="3" s="1"/>
  <c r="AU54" i="1"/>
  <c r="AW54" i="1"/>
  <c r="AK30" i="1" s="1"/>
  <c r="J59" i="3"/>
  <c r="AG56" i="1"/>
  <c r="AN56" i="1" s="1"/>
  <c r="AN55" i="1"/>
  <c r="J59" i="2"/>
  <c r="J39" i="3"/>
  <c r="J39" i="2"/>
  <c r="AZ54" i="1"/>
  <c r="W29" i="1" s="1"/>
  <c r="W32" i="1"/>
  <c r="AG54" i="1" l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<sst xmlns="http://schemas.openxmlformats.org/spreadsheetml/2006/main" count="2982" uniqueCount="676">
  <si>
    <t>Export Komplet</t>
  </si>
  <si>
    <t>VZ</t>
  </si>
  <si>
    <t>2.0</t>
  </si>
  <si>
    <t>ZAMOK</t>
  </si>
  <si>
    <t>False</t>
  </si>
  <si>
    <t>{958ed496-168a-4c40-b6c6-909bd4c95d9d}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</si>
  <si>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</si>
  <si>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</si>
  <si>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</si>
  <si>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</si>
  <si>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</si>
  <si>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</si>
  <si>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</si>
  <si>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</si>
  <si>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</si>
  <si>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</si>
  <si>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</si>
  <si>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zpevněné plochy a terénní úpravy Kladruby nad Labem</t>
  </si>
  <si>
    <t>KSO:</t>
  </si>
  <si>
    <t/>
  </si>
  <si>
    <t>CC-CZ:</t>
  </si>
  <si>
    <t>Místo:</t>
  </si>
  <si>
    <t>Kladruby nad Labem</t>
  </si>
  <si>
    <t>Datum:</t>
  </si>
  <si>
    <t>17. 2. 2024</t>
  </si>
  <si>
    <t>Zadavatel:</t>
  </si>
  <si>
    <t>IČ:</t>
  </si>
  <si>
    <t>72048972</t>
  </si>
  <si>
    <t>Národní hřebčín Kladruby nad Labem</t>
  </si>
  <si>
    <t>DIČ:</t>
  </si>
  <si>
    <t>Uchazeč:</t>
  </si>
  <si>
    <t>Vyplň údaj</t>
  </si>
  <si>
    <t>Projektant:</t>
  </si>
  <si>
    <t>25684213</t>
  </si>
  <si>
    <t>GEFOS a.s.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</si>
  <si>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</si>
  <si>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</si>
  <si>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</si>
  <si>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</si>
  <si>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</si>
  <si>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</si>
  <si>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</si>
  <si>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</si>
  <si>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</si>
  <si>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</si>
  <si>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</si>
  <si>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</si>
  <si>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</si>
  <si>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</si>
  <si>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</si>
  <si>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</si>
  <si>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</si>
  <si>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</si>
  <si>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</si>
  <si>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</si>
  <si>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</si>
  <si>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</si>
  <si>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</si>
  <si>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</si>
  <si>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</si>
  <si>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</si>
  <si>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</si>
  <si>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</si>
  <si>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</si>
  <si>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</si>
  <si>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</si>
  <si>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</si>
  <si>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</si>
  <si>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</si>
  <si>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</si>
  <si>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</si>
  <si>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</si>
  <si>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</si>
  <si>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</si>
  <si>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</si>
  <si>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</si>
  <si>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</si>
  <si>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</si>
  <si>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</si>
  <si>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</si>
  <si>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</si>
  <si>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</si>
  <si>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</si>
  <si>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</si>
  <si>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{8da33f35-06a8-4ac5-950c-c96210ee1ba0}</t>
  </si>
  <si>
    <t>2</t>
  </si>
  <si>
    <t>ARS</t>
  </si>
  <si>
    <t>Stavebně konstrukční část</t>
  </si>
  <si>
    <t>{2cf85746-63af-4119-b58b-792da1cbdc21}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</si>
  <si>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</si>
  <si>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</si>
  <si>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</si>
  <si>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</si>
  <si>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</si>
  <si>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</si>
  <si>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</si>
  <si>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</si>
  <si>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</si>
  <si>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</si>
  <si>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</si>
  <si>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</si>
  <si>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</si>
  <si>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</si>
  <si>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</si>
  <si>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</si>
  <si>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</si>
  <si>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</si>
  <si>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</si>
  <si>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</si>
  <si>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</si>
  <si>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</si>
  <si>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</si>
  <si>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</si>
  <si>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</si>
  <si>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</si>
  <si>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</si>
  <si>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</si>
  <si>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</si>
  <si>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</si>
  <si>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</si>
  <si>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Mobilní plotová zábrana vyplněná dráty výšky přes 1,5 do 2,2 m pro zabezpečení výkopu zřízení</t>
  </si>
  <si>
    <t>m</t>
  </si>
  <si>
    <t>CS ÚRS 2024 01</t>
  </si>
  <si>
    <t>4</t>
  </si>
  <si>
    <t>109136734</t>
  </si>
  <si>
    <t>PP</t>
  </si>
  <si>
    <t>Pomocné konstrukce při zabezpečení výkopu svislé ocelové mobilní oplocení, výšky přes 1,5 do 2,2 m panely vyplněné dráty zřízení</t>
  </si>
  <si>
    <t>Online PSC</t>
  </si>
  <si>
    <t>https://podminky.urs.cz/item/CS_URS_2024_01/119003227</t>
  </si>
  <si>
    <t>P</t>
  </si>
  <si>
    <t>Poznámka k položce:_x000D_
- cena vč. návozu, instalace a pronájmu</t>
  </si>
  <si>
    <t>VV</t>
  </si>
  <si>
    <t>70 "předpoklad</t>
  </si>
  <si>
    <t>119003228</t>
  </si>
  <si>
    <t>Mobilní plotová zábrana vyplněná dráty výšky přes 1,5 do 2,2 m pro zabezpečení výkopu odstranění</t>
  </si>
  <si>
    <t>-380114127</t>
  </si>
  <si>
    <t>Pomocné konstrukce při zabezpečení výkopu svislé ocelové mobilní oplocení, výšky přes 1,5 do 2,2 m panely vyplněné dráty odstranění</t>
  </si>
  <si>
    <t>https://podminky.urs.cz/item/CS_URS_2024_01/119003228</t>
  </si>
  <si>
    <t>Poznámka k položce:_x000D_
- cena vč. demontáže a odvozu</t>
  </si>
  <si>
    <t>3</t>
  </si>
  <si>
    <t>133212811</t>
  </si>
  <si>
    <t>Hloubení nezapažených šachet v hornině třídy těžitelnosti I skupiny 3 plocha výkopu do 4 m2 ručně</t>
  </si>
  <si>
    <t>m3</t>
  </si>
  <si>
    <t>-1012357321</t>
  </si>
  <si>
    <t>Hloubení nezapažených šachet ručně v horninách třídy těžitelnosti I skupiny 3, půdorysná plocha výkopu do 4 m2</t>
  </si>
  <si>
    <t>https://podminky.urs.cz/item/CS_URS_2024_01/133212811</t>
  </si>
  <si>
    <t>"sondy pro zjištění skutečných skladeb</t>
  </si>
  <si>
    <t>"zajištění fotodokumentace</t>
  </si>
  <si>
    <t>"zpracování protokolu sond</t>
  </si>
  <si>
    <t>(1*1*0,5)*6</t>
  </si>
  <si>
    <t>5</t>
  </si>
  <si>
    <t>VRN1</t>
  </si>
  <si>
    <t>Průzkumné, geodetické a projektové práce</t>
  </si>
  <si>
    <t>012103000</t>
  </si>
  <si>
    <t>Geodetické práce před výstavbou</t>
  </si>
  <si>
    <t>ks</t>
  </si>
  <si>
    <t>1024</t>
  </si>
  <si>
    <t>-48002242</t>
  </si>
  <si>
    <t>https://podminky.urs.cz/item/CS_URS_2024_01/012103000</t>
  </si>
  <si>
    <t>Poznámka k položce:_x000D_
- vytýčení veškerých sítí_x000D_
- protokolární zabezpečení sítí_x000D_
- zápis do stavebního deníku_x000D_
- geodetické zaměření</t>
  </si>
  <si>
    <t>1 "vytýčení podzemních sítí</t>
  </si>
  <si>
    <t>012203000</t>
  </si>
  <si>
    <t>Geodetické práce při provádění stavby</t>
  </si>
  <si>
    <t>-1010784303</t>
  </si>
  <si>
    <t>https://podminky.urs.cz/item/CS_URS_2024_01/012203000</t>
  </si>
  <si>
    <t>Poznámka k položce:_x000D_
Geodetické práce_x000D_
- zaměření a umístění objektů_x000D_
- výškové a směrové umístění stavby</t>
  </si>
  <si>
    <t>6</t>
  </si>
  <si>
    <t>013254000</t>
  </si>
  <si>
    <t>Dokumentace skutečného provedení stavby</t>
  </si>
  <si>
    <t>850334280</t>
  </si>
  <si>
    <t>https://podminky.urs.cz/item/CS_URS_2024_01/013254000</t>
  </si>
  <si>
    <t>Poznámka k položce:_x000D_
Projektové práce_x000D_
- dokumentace skutečného provedení_x000D_
- geometrický plán_x000D_
- tištěná a elektronická verze verze (množství dle požadavku TDI a investora)_x000D_
- prohlášení o shodě, certifikáty, dodací listy_x000D_
- záruční listy_x000D_
- revize_x000D_
- návody apod...</t>
  </si>
  <si>
    <t>7</t>
  </si>
  <si>
    <t>013274000</t>
  </si>
  <si>
    <t>Pasportizace objektu před započetím prací</t>
  </si>
  <si>
    <t>1044351482</t>
  </si>
  <si>
    <t>https://podminky.urs.cz/item/CS_URS_2024_01/013274000</t>
  </si>
  <si>
    <t>Poznámka k položce:_x000D_
- pasport stavby a jeho okolí_x000D_
- podrobná fotodokumentace_x000D_
- předání investoru na digitálním nosiči</t>
  </si>
  <si>
    <t>VRN3</t>
  </si>
  <si>
    <t>Zařízení staveniště</t>
  </si>
  <si>
    <t>8</t>
  </si>
  <si>
    <t>030001000</t>
  </si>
  <si>
    <t>830726278</t>
  </si>
  <si>
    <t>https://podminky.urs.cz/item/CS_URS_2024_01/030001000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</si>
  <si>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</si>
  <si>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VRN7</t>
  </si>
  <si>
    <t>Provozní vlivy</t>
  </si>
  <si>
    <t>9</t>
  </si>
  <si>
    <t>072103001</t>
  </si>
  <si>
    <t>Projednání DIO a zajištění DIR komunikace II.a III. třídy</t>
  </si>
  <si>
    <t>2088413160</t>
  </si>
  <si>
    <t>https://podminky.urs.cz/item/CS_URS_2024_01/072103001</t>
  </si>
  <si>
    <t>10</t>
  </si>
  <si>
    <t>072103011</t>
  </si>
  <si>
    <t>Zajištění DIO komunikace II. a III. třídy - jednoduché el. vedení</t>
  </si>
  <si>
    <t>-867034976</t>
  </si>
  <si>
    <t>https://podminky.urs.cz/item/CS_URS_2024_01/072103011</t>
  </si>
  <si>
    <t>Poznámka k položce:_x000D_
- rozsah DIO a DIR bude instalován v souladu s povolením</t>
  </si>
  <si>
    <t>ARS - Stavebně konstrukční část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</si>
  <si>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</si>
  <si>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</si>
  <si>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</si>
  <si>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</si>
  <si>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</si>
  <si>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</si>
  <si>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</si>
  <si>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</si>
  <si>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113107123</t>
  </si>
  <si>
    <t>Odstranění podkladu z kameniva drceného tl přes 200 do 300 mm ručně</t>
  </si>
  <si>
    <t>m2</t>
  </si>
  <si>
    <t>1285411469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</si>
  <si>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</si>
  <si>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https://podminky.urs.cz/item/CS_URS_2024_01/113107123</t>
  </si>
  <si>
    <t>Poznámka k položce:_x000D_
- v případě vhodnosti lze tento materiál použít jako "hlušinu" do zelené skladby_x000D_
- řešit v rámci změnového listu</t>
  </si>
  <si>
    <t>"stávající plocha</t>
  </si>
  <si>
    <t>259</t>
  </si>
  <si>
    <t>113107144</t>
  </si>
  <si>
    <t>Odstranění podkladu živičného tl přes 150 do 200 mm ručně</t>
  </si>
  <si>
    <t>-1659236661</t>
  </si>
  <si>
    <t>Odstranění podkladů nebo krytů ručně s přemístěním hmot na skládku na vzdálenost do 3 m nebo s naložením na dopravní prostředek živičných, o tl. vrstvy přes 150 do 200 mm</t>
  </si>
  <si>
    <t>https://podminky.urs.cz/item/CS_URS_2024_01/113107144</t>
  </si>
  <si>
    <t>122251101</t>
  </si>
  <si>
    <t>Odkopávky a prokopávky nezapažené v hornině třídy těžitelnosti I skupiny 3 objem do 20 m3 strojně</t>
  </si>
  <si>
    <t>2123381017</t>
  </si>
  <si>
    <t>Odkopávky a prokopávky nezapažené strojně v hornině třídy těžitelnosti I skupiny 3 do 20 m3</t>
  </si>
  <si>
    <t>https://podminky.urs.cz/item/CS_URS_2024_01/122251101</t>
  </si>
  <si>
    <t>"výkop do hloubky 500 mm</t>
  </si>
  <si>
    <t>(21*0,5)</t>
  </si>
  <si>
    <t>139001101</t>
  </si>
  <si>
    <t>Příplatek za ztížení vykopávky v blízkosti podzemního vedení</t>
  </si>
  <si>
    <t>-1929184221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</si>
  <si>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</si>
  <si>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</si>
  <si>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"ruční výkop v blízkosti stáv. sítí</t>
  </si>
  <si>
    <t>"PVC 110, Stoka N, PE 50</t>
  </si>
  <si>
    <t>"předpoklad</t>
  </si>
  <si>
    <t>(20,4+13,8+12,2+20,1+20+7,3+6)*2,5*0,5</t>
  </si>
  <si>
    <t>162751117</t>
  </si>
  <si>
    <t>Vodorovné přemístění přes 9 000 do 10000 m výkopku/sypaniny z horniny třídy těžitelnosti I skupiny 1 až 3</t>
  </si>
  <si>
    <t>-1544785596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</si>
  <si>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</si>
  <si>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</si>
  <si>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162751119</t>
  </si>
  <si>
    <t>Příplatek k vodorovnému přemístění výkopku/sypaniny z horniny třídy těžitelnosti I skupiny 1 až 3 ZKD 1000 m přes 10000 m</t>
  </si>
  <si>
    <t>135235181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</si>
  <si>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</si>
  <si>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</si>
  <si>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10,5*10 'Přepočtené koeficientem množství</t>
  </si>
  <si>
    <t>171152501</t>
  </si>
  <si>
    <t>Zhutnění podloží z hornin soudržných nebo nesoudržných pod násypy</t>
  </si>
  <si>
    <t>-1145460124</t>
  </si>
  <si>
    <t>Zhutnění podloží pod násypy z rostlé horniny třídy těžitelnosti I a II, skupiny 1 až 4 z hornin soudružných a nesoudržných</t>
  </si>
  <si>
    <t>https://podminky.urs.cz/item/CS_URS_2024_01/171152501</t>
  </si>
  <si>
    <t>Poznámka k položce:_x000D_
- hutnění vibrační deskou 300 kg_x000D_
- v ochranném pásmu inženýrských sítí nutno řídit se pokyny závazných stanovisek (např.: viz VAKPce válec bez vibrací)</t>
  </si>
  <si>
    <t>"doplnění zeleně</t>
  </si>
  <si>
    <t>(32+2+148)</t>
  </si>
  <si>
    <t>171201231</t>
  </si>
  <si>
    <t>Poplatek za uložení zeminy a kamení na recyklační skládce (skládkovné) kód odpadu 17 05 04</t>
  </si>
  <si>
    <t>t</t>
  </si>
  <si>
    <t>-27588440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</si>
  <si>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</si>
  <si>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</si>
  <si>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10,5*1,8 'Přepočtené koeficientem množství</t>
  </si>
  <si>
    <t>181111121</t>
  </si>
  <si>
    <t>Plošná úprava terénu do 500 m2 zemina skupiny 1 až 4 nerovnosti přes 100 do 150 mm v rovinně a svahu do 1:5</t>
  </si>
  <si>
    <t>422813061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</si>
  <si>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</si>
  <si>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https://podminky.urs.cz/item/CS_URS_2024_01/181111121</t>
  </si>
  <si>
    <t>"ornice tl. 150 mm</t>
  </si>
  <si>
    <t>(2+148)</t>
  </si>
  <si>
    <t>M</t>
  </si>
  <si>
    <t>10364101</t>
  </si>
  <si>
    <t>zemina pro terénní úpravy - ornice</t>
  </si>
  <si>
    <t>1180070150</t>
  </si>
  <si>
    <t>Poznámka k položce:_x000D_
- včetně nákladů pro dovoz_x000D_
- vzdálenost dle možnosti dodavatele</t>
  </si>
  <si>
    <t>((2+148)*0,15)*1,350</t>
  </si>
  <si>
    <t>30,375*1,1 'Přepočtené koeficientem množství</t>
  </si>
  <si>
    <t>11</t>
  </si>
  <si>
    <t>181411131</t>
  </si>
  <si>
    <t>Založení parkového trávníku výsevem pl do 1000 m2 v rovině a ve svahu do 1:5</t>
  </si>
  <si>
    <t>-188965503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</si>
  <si>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</si>
  <si>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</si>
  <si>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</si>
  <si>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</si>
  <si>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kg</t>
  </si>
  <si>
    <t>817698862</t>
  </si>
  <si>
    <t>182*0,02 'Přepočtené koeficientem množství</t>
  </si>
  <si>
    <t>13</t>
  </si>
  <si>
    <t>181951112</t>
  </si>
  <si>
    <t>Úprava pláně v hornině třídy těžitelnosti I skupiny 1 až 3 se zhutněním strojně</t>
  </si>
  <si>
    <t>-1275264552</t>
  </si>
  <si>
    <t>Úprava pláně vyrovnáním výškových rozdílů strojně v hornině třídy těžitelnosti I, skupiny 1 až 3 se zhutněním</t>
  </si>
  <si>
    <t>https://podminky.urs.cz/item/CS_URS_2024_01/181951112</t>
  </si>
  <si>
    <t>Součet</t>
  </si>
  <si>
    <t>14</t>
  </si>
  <si>
    <t>182303111</t>
  </si>
  <si>
    <t>Doplnění zeminy nebo substrátu na travnatých plochách tl do 50 mm rovina v rovinně a svahu do 1:5</t>
  </si>
  <si>
    <t>401677108</t>
  </si>
  <si>
    <t>Doplnění zeminy nebo substrátu na travnatých plochách tloušťky do 50 mm v rovině nebo na svahu do 1:5</t>
  </si>
  <si>
    <t>https://podminky.urs.cz/item/CS_URS_2024_01/182303111</t>
  </si>
  <si>
    <t>15</t>
  </si>
  <si>
    <t>10371500</t>
  </si>
  <si>
    <t>substrát pro trávníky VL</t>
  </si>
  <si>
    <t>353063324</t>
  </si>
  <si>
    <t>182*0,051 'Přepočtené koeficientem množství</t>
  </si>
  <si>
    <t>16</t>
  </si>
  <si>
    <t>185803211</t>
  </si>
  <si>
    <t>Uválcování trávníku v rovině a svahu do 1:5</t>
  </si>
  <si>
    <t>2011204442</t>
  </si>
  <si>
    <t>Uválcování trávníku v rovině nebo na svahu do 1:5</t>
  </si>
  <si>
    <t>https://podminky.urs.cz/item/CS_URS_2024_01/185803211</t>
  </si>
  <si>
    <t>17</t>
  </si>
  <si>
    <t>185851121</t>
  </si>
  <si>
    <t>Dovoz vody pro zálivku rostlin za vzdálenost do 1000 m</t>
  </si>
  <si>
    <t>1981494379</t>
  </si>
  <si>
    <t>Dovoz vody pro zálivku rostlin na vzdálenost do 1000 m</t>
  </si>
  <si>
    <t>https://podminky.urs.cz/item/CS_URS_2024_01/185851121</t>
  </si>
  <si>
    <t>"předpoklad 4l/m2; provedení 3x</t>
  </si>
  <si>
    <t>((32+2+148)*4/1000)*3</t>
  </si>
  <si>
    <t>18</t>
  </si>
  <si>
    <t>08211321</t>
  </si>
  <si>
    <t>voda pitná pro ostatní odběratele</t>
  </si>
  <si>
    <t>-2029557604</t>
  </si>
  <si>
    <t>Zakládání</t>
  </si>
  <si>
    <t>19</t>
  </si>
  <si>
    <t>274351121</t>
  </si>
  <si>
    <t>Zřízení bednění základových pasů rovného</t>
  </si>
  <si>
    <t>-415914067</t>
  </si>
  <si>
    <t>Bednění základů pasů rovné zřízení</t>
  </si>
  <si>
    <t>https://podminky.urs.cz/item/CS_URS_2024_01/274351121</t>
  </si>
  <si>
    <t>"obednění betonového pasu</t>
  </si>
  <si>
    <t>(46*0,3) "vnitřní strana</t>
  </si>
  <si>
    <t>(16,5*0,3) "vnější strana</t>
  </si>
  <si>
    <t>20</t>
  </si>
  <si>
    <t>274351122</t>
  </si>
  <si>
    <t>Odstranění bednění základových pasů rovného</t>
  </si>
  <si>
    <t>2142872207</t>
  </si>
  <si>
    <t>Bednění základů pasů rovné odstranění</t>
  </si>
  <si>
    <t>https://podminky.urs.cz/item/CS_URS_2024_01/274351122</t>
  </si>
  <si>
    <t>Komunikace pozemní</t>
  </si>
  <si>
    <t>564581111</t>
  </si>
  <si>
    <t>Zřízení podsypu nebo podkladu ze sypaniny plochy přes 100 m2 tl 300 mm</t>
  </si>
  <si>
    <t>814587162</t>
  </si>
  <si>
    <t>Zřízení podsypu nebo podkladu ze sypaniny s rozprostřením, vlhčením, a zhutněním plochy přes 100 m2, po zhutnění tl. 300 mm</t>
  </si>
  <si>
    <t>https://podminky.urs.cz/item/CS_URS_2024_01/564581111</t>
  </si>
  <si>
    <t>"hlušina</t>
  </si>
  <si>
    <t>22</t>
  </si>
  <si>
    <t>564831111</t>
  </si>
  <si>
    <t>Podklad ze štěrkodrtě ŠD plochy přes 100 m2 tl 100 mm</t>
  </si>
  <si>
    <t>1579850044</t>
  </si>
  <si>
    <t>Podklad ze štěrkodrti ŠD s rozprostřením a zhutněním plochy přes 100 m2, po zhutnění tl. 100 mm</t>
  </si>
  <si>
    <t>https://podminky.urs.cz/item/CS_URS_2024_01/564831111</t>
  </si>
  <si>
    <t>"úprava zpevněné plochy</t>
  </si>
  <si>
    <t>131</t>
  </si>
  <si>
    <t>23</t>
  </si>
  <si>
    <t>564871111</t>
  </si>
  <si>
    <t>Podklad ze štěrkodrtě ŠD plochy přes 100 m2 tl 250 mm</t>
  </si>
  <si>
    <t>-109649126</t>
  </si>
  <si>
    <t>Podklad ze štěrkodrti ŠD s rozprostřením a zhutněním plochy přes 100 m2, po zhutnění tl. 250 mm</t>
  </si>
  <si>
    <t>https://podminky.urs.cz/item/CS_URS_2024_01/564871111</t>
  </si>
  <si>
    <t>24</t>
  </si>
  <si>
    <t>594111112</t>
  </si>
  <si>
    <t>Kladení dlažby z lomového kamene tl do 100 mm s provedením lože z kameniva těženého</t>
  </si>
  <si>
    <t>-1732473248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</si>
  <si>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</si>
  <si>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https://podminky.urs.cz/item/CS_URS_2024_01/594111112</t>
  </si>
  <si>
    <t>25</t>
  </si>
  <si>
    <t>58381015</t>
  </si>
  <si>
    <t>kostka řezanoštípaná dlažební žula 10x10x10cm</t>
  </si>
  <si>
    <t>-947899900</t>
  </si>
  <si>
    <t>Poznámka k položce:_x000D_
- žulový odsek_x000D_
- předložit vzorky před pokládkou_x000D_
- odsouhlasení investorem</t>
  </si>
  <si>
    <t>131*1,1 'Přepočtené koeficientem množství</t>
  </si>
  <si>
    <t>Trubní vedení</t>
  </si>
  <si>
    <t>26</t>
  </si>
  <si>
    <t>899620131</t>
  </si>
  <si>
    <t>Obetonování plastové šachty z polypropylenu betonem prostým tř. C 16/20 otevřený výkop</t>
  </si>
  <si>
    <t>1040903574</t>
  </si>
  <si>
    <t>Obetonování plastových šachet z polypropylenu betonem prostým v otevřeném výkopu, beton tř. C 16/20</t>
  </si>
  <si>
    <t>https://podminky.urs.cz/item/CS_URS_2024_01/899620131</t>
  </si>
  <si>
    <t>"obetonování stávající šachty</t>
  </si>
  <si>
    <t>0,5 "předpoklad</t>
  </si>
  <si>
    <t>Ostatní konstrukce a práce, bourání</t>
  </si>
  <si>
    <t>27</t>
  </si>
  <si>
    <t>914511112</t>
  </si>
  <si>
    <t>Montáž sloupku dopravních značek délky do 3,5 m s betonovým základem a patkou D 60 mm</t>
  </si>
  <si>
    <t>kus</t>
  </si>
  <si>
    <t>1011271124</t>
  </si>
  <si>
    <t>Montáž sloupku dopravních značek délky do 3,5 m do hliníkové patky pro sloupek D 60 mm</t>
  </si>
  <si>
    <t>https://podminky.urs.cz/item/CS_URS_2024_01/914511112</t>
  </si>
  <si>
    <t>"demontáž a zpětná montáž DZ</t>
  </si>
  <si>
    <t>28</t>
  </si>
  <si>
    <t>40445240</t>
  </si>
  <si>
    <t>patka pro sloupek Al D 60mm</t>
  </si>
  <si>
    <t>1151084210</t>
  </si>
  <si>
    <t>29</t>
  </si>
  <si>
    <t>916231213</t>
  </si>
  <si>
    <t>Osazení chodníkového obrubníku betonového stojatého s boční opěrou do lože z betonu prostého</t>
  </si>
  <si>
    <t>-256275226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</si>
  <si>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</si>
  <si>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</si>
  <si>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"výšková oprava stáv. obrubníků vlivem stav. prací</t>
  </si>
  <si>
    <t>"předpoklad 20%</t>
  </si>
  <si>
    <t>"osazení stáv. obrubníků</t>
  </si>
  <si>
    <t>(3,4+1,7+1,6+1,2+1,4+3,8+3,2+4,2+3)*0,2</t>
  </si>
  <si>
    <t>30</t>
  </si>
  <si>
    <t>916991121</t>
  </si>
  <si>
    <t>Lože pod obrubníky, krajníky nebo obruby z dlažebních kostek z betonu prostého</t>
  </si>
  <si>
    <t>-365472108</t>
  </si>
  <si>
    <t>https://podminky.urs.cz/item/CS_URS_2024_01/916991121</t>
  </si>
  <si>
    <t>"betonový pas pod zpevněnou plochu</t>
  </si>
  <si>
    <t>((48,6+46)/2)*0,25*0,5</t>
  </si>
  <si>
    <t>"patky dopravní značky</t>
  </si>
  <si>
    <t>(0,5*0,5*0,2)*2</t>
  </si>
  <si>
    <t>31</t>
  </si>
  <si>
    <t>966006132</t>
  </si>
  <si>
    <t>Odstranění značek dopravních nebo orientačních se sloupky s betonovými patkami</t>
  </si>
  <si>
    <t>-1958901795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</si>
  <si>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</si>
  <si>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</si>
  <si>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Poznámka k položce:_x000D_
- značku uskladnit a zabezpečit pro opětovnou montáž</t>
  </si>
  <si>
    <t>32</t>
  </si>
  <si>
    <t>979024442</t>
  </si>
  <si>
    <t>Očištění vybouraných obrubníků a krajníků chodníkových</t>
  </si>
  <si>
    <t>-531944652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</si>
  <si>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</si>
  <si>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https://podminky.urs.cz/item/CS_URS_2024_01/979024442</t>
  </si>
  <si>
    <t>997</t>
  </si>
  <si>
    <t>Přesun sutě</t>
  </si>
  <si>
    <t>33</t>
  </si>
  <si>
    <t>997221571</t>
  </si>
  <si>
    <t>Vodorovná doprava vybouraných hmot do 1 km</t>
  </si>
  <si>
    <t>613320715</t>
  </si>
  <si>
    <t>Vodorovná doprava vybouraných hmot bez naložení, ale se složením a s hrubým urovnáním na vzdálenost do 1 km</t>
  </si>
  <si>
    <t>https://podminky.urs.cz/item/CS_URS_2024_01/997221571</t>
  </si>
  <si>
    <t>34</t>
  </si>
  <si>
    <t>997221579</t>
  </si>
  <si>
    <t>Příplatek ZKD 1 km u vodorovné dopravy vybouraných hmot</t>
  </si>
  <si>
    <t>-598774967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</si>
  <si>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</si>
  <si>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</si>
  <si>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230,51*19 'Přepočtené koeficientem množství</t>
  </si>
  <si>
    <t>35</t>
  </si>
  <si>
    <t>997221611</t>
  </si>
  <si>
    <t>Nakládání suti na dopravní prostředky pro vodorovnou dopravu</t>
  </si>
  <si>
    <t>-1541160339</t>
  </si>
  <si>
    <t>Nakládání na dopravní prostředky pro vodorovnou dopravu suti</t>
  </si>
  <si>
    <t>https://podminky.urs.cz/item/CS_URS_2024_01/997221611</t>
  </si>
  <si>
    <t>36</t>
  </si>
  <si>
    <t>997221873</t>
  </si>
  <si>
    <t>Poplatek za uložení na recyklační skládce (skládkovné) stavebního odpadu zeminy a kamení zatříděného do Katalogu odpadů pod kódem 17 05 04</t>
  </si>
  <si>
    <t>1616431942</t>
  </si>
  <si>
    <t>https://podminky.urs.cz/item/CS_URS_2024_01/997221873</t>
  </si>
  <si>
    <t>113,96 "kamenivo</t>
  </si>
  <si>
    <t>37</t>
  </si>
  <si>
    <t>997221875</t>
  </si>
  <si>
    <t>Poplatek za uložení na recyklační skládce (skládkovné) stavebního odpadu asfaltového bez obsahu dehtu zatříděného do Katalogu odpadů pod kódem 17 03 02</t>
  </si>
  <si>
    <t>1971368309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</si>
  <si>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</si>
  <si>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</si>
  <si>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116,55 "asfalt</t>
  </si>
  <si>
    <t>998</t>
  </si>
  <si>
    <t>Přesun hmot</t>
  </si>
  <si>
    <t>38</t>
  </si>
  <si>
    <t>998223011</t>
  </si>
  <si>
    <t>Přesun hmot pro pozemní komunikace s krytem dlážděným</t>
  </si>
  <si>
    <t>-516430022</t>
  </si>
  <si>
    <t>Přesun hmot pro pozemní komunikace s krytem dlážděným dopravní vzdálenost do 200 m jakékoliv délky objektu</t>
  </si>
  <si>
    <t>https://podminky.urs.cz/item/CS_URS_2024_01/998223011</t>
  </si>
  <si>
    <t>Práce a dodávky M</t>
  </si>
  <si>
    <t>46-M</t>
  </si>
  <si>
    <t>Zemní práce při extr.mont.pracích</t>
  </si>
  <si>
    <t>39</t>
  </si>
  <si>
    <t>460661211</t>
  </si>
  <si>
    <t>Kabelové lože z písku pro kabely nn zakryté cihlami š lože do 15 cm</t>
  </si>
  <si>
    <t>64</t>
  </si>
  <si>
    <t>-352169161</t>
  </si>
  <si>
    <t>Kabelové lože z písku včetně podsypu, zhutnění a urovnání povrchu pro kabely nn zakryté cihlami, šířky do 15 cm</t>
  </si>
  <si>
    <t>https://podminky.urs.cz/item/CS_URS_2024_01/460661211</t>
  </si>
  <si>
    <t>"Kabelové trasy malé napětí, nízké napětí, plynovod</t>
  </si>
  <si>
    <t>"mechanická ochrana (betonová cihla)</t>
  </si>
  <si>
    <t>(20,4+13,8+12,2+20,1+20+7,3+6)</t>
  </si>
  <si>
    <t>40</t>
  </si>
  <si>
    <t>460661511</t>
  </si>
  <si>
    <t>Kabelové lože z písku pro kabely nn kryté plastovou fólií š lože do 25 cm</t>
  </si>
  <si>
    <t>624408037</t>
  </si>
  <si>
    <t>Kabelové lože z písku včetně podsypu, zhutnění a urovnání povrchu pro kabely nn zakryté plastovou fólií, šířky do 25 cm</t>
  </si>
  <si>
    <t>https://podminky.urs.cz/item/CS_URS_2024_01/460661511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</si>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</sst>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0001000" TargetMode="External"/><Relationship Id="rId3" Type="http://schemas.openxmlformats.org/officeDocument/2006/relationships/hyperlink" Target="https://podminky.urs.cz/item/CS_URS_2024_01/133212811" TargetMode="External"/><Relationship Id="rId7" Type="http://schemas.openxmlformats.org/officeDocument/2006/relationships/hyperlink" Target="https://podminky.urs.cz/item/CS_URS_2024_01/013274000" TargetMode="External"/><Relationship Id="rId2" Type="http://schemas.openxmlformats.org/officeDocument/2006/relationships/hyperlink" Target="https://podminky.urs.cz/item/CS_URS_2024_01/119003228" TargetMode="External"/><Relationship Id="rId1" Type="http://schemas.openxmlformats.org/officeDocument/2006/relationships/hyperlink" Target="https://podminky.urs.cz/item/CS_URS_2024_01/119003227" TargetMode="External"/><Relationship Id="rId6" Type="http://schemas.openxmlformats.org/officeDocument/2006/relationships/hyperlink" Target="https://podminky.urs.cz/item/CS_URS_2024_01/013254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012203000" TargetMode="External"/><Relationship Id="rId10" Type="http://schemas.openxmlformats.org/officeDocument/2006/relationships/hyperlink" Target="https://podminky.urs.cz/item/CS_URS_2024_01/072103011" TargetMode="External"/><Relationship Id="rId4" Type="http://schemas.openxmlformats.org/officeDocument/2006/relationships/hyperlink" Target="https://podminky.urs.cz/item/CS_URS_2024_01/012103000" TargetMode="External"/><Relationship Id="rId9" Type="http://schemas.openxmlformats.org/officeDocument/2006/relationships/hyperlink" Target="https://podminky.urs.cz/item/CS_URS_2024_01/0721030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85803211" TargetMode="External"/><Relationship Id="rId18" Type="http://schemas.openxmlformats.org/officeDocument/2006/relationships/hyperlink" Target="https://podminky.urs.cz/item/CS_URS_2024_01/564831111" TargetMode="External"/><Relationship Id="rId26" Type="http://schemas.openxmlformats.org/officeDocument/2006/relationships/hyperlink" Target="https://podminky.urs.cz/item/CS_URS_2024_01/979024442" TargetMode="External"/><Relationship Id="rId3" Type="http://schemas.openxmlformats.org/officeDocument/2006/relationships/hyperlink" Target="https://podminky.urs.cz/item/CS_URS_2024_01/122251101" TargetMode="External"/><Relationship Id="rId21" Type="http://schemas.openxmlformats.org/officeDocument/2006/relationships/hyperlink" Target="https://podminky.urs.cz/item/CS_URS_2024_01/899620131" TargetMode="External"/><Relationship Id="rId34" Type="http://schemas.openxmlformats.org/officeDocument/2006/relationships/hyperlink" Target="https://podminky.urs.cz/item/CS_URS_2024_01/460661511" TargetMode="External"/><Relationship Id="rId7" Type="http://schemas.openxmlformats.org/officeDocument/2006/relationships/hyperlink" Target="https://podminky.urs.cz/item/CS_URS_2024_01/171152501" TargetMode="External"/><Relationship Id="rId12" Type="http://schemas.openxmlformats.org/officeDocument/2006/relationships/hyperlink" Target="https://podminky.urs.cz/item/CS_URS_2024_01/182303111" TargetMode="External"/><Relationship Id="rId17" Type="http://schemas.openxmlformats.org/officeDocument/2006/relationships/hyperlink" Target="https://podminky.urs.cz/item/CS_URS_2024_01/564581111" TargetMode="External"/><Relationship Id="rId25" Type="http://schemas.openxmlformats.org/officeDocument/2006/relationships/hyperlink" Target="https://podminky.urs.cz/item/CS_URS_2024_01/966006132" TargetMode="External"/><Relationship Id="rId33" Type="http://schemas.openxmlformats.org/officeDocument/2006/relationships/hyperlink" Target="https://podminky.urs.cz/item/CS_URS_2024_01/460661211" TargetMode="External"/><Relationship Id="rId2" Type="http://schemas.openxmlformats.org/officeDocument/2006/relationships/hyperlink" Target="https://podminky.urs.cz/item/CS_URS_2024_01/113107144" TargetMode="External"/><Relationship Id="rId16" Type="http://schemas.openxmlformats.org/officeDocument/2006/relationships/hyperlink" Target="https://podminky.urs.cz/item/CS_URS_2024_01/274351122" TargetMode="External"/><Relationship Id="rId20" Type="http://schemas.openxmlformats.org/officeDocument/2006/relationships/hyperlink" Target="https://podminky.urs.cz/item/CS_URS_2024_01/594111112" TargetMode="External"/><Relationship Id="rId29" Type="http://schemas.openxmlformats.org/officeDocument/2006/relationships/hyperlink" Target="https://podminky.urs.cz/item/CS_URS_2024_01/997221611" TargetMode="External"/><Relationship Id="rId1" Type="http://schemas.openxmlformats.org/officeDocument/2006/relationships/hyperlink" Target="https://podminky.urs.cz/item/CS_URS_2024_01/113107123" TargetMode="External"/><Relationship Id="rId6" Type="http://schemas.openxmlformats.org/officeDocument/2006/relationships/hyperlink" Target="https://podminky.urs.cz/item/CS_URS_2024_01/162751119" TargetMode="External"/><Relationship Id="rId11" Type="http://schemas.openxmlformats.org/officeDocument/2006/relationships/hyperlink" Target="https://podminky.urs.cz/item/CS_URS_2024_01/181951112" TargetMode="External"/><Relationship Id="rId24" Type="http://schemas.openxmlformats.org/officeDocument/2006/relationships/hyperlink" Target="https://podminky.urs.cz/item/CS_URS_2024_01/916991121" TargetMode="External"/><Relationship Id="rId32" Type="http://schemas.openxmlformats.org/officeDocument/2006/relationships/hyperlink" Target="https://podminky.urs.cz/item/CS_URS_2024_01/998223011" TargetMode="External"/><Relationship Id="rId5" Type="http://schemas.openxmlformats.org/officeDocument/2006/relationships/hyperlink" Target="https://podminky.urs.cz/item/CS_URS_2024_01/162751117" TargetMode="External"/><Relationship Id="rId15" Type="http://schemas.openxmlformats.org/officeDocument/2006/relationships/hyperlink" Target="https://podminky.urs.cz/item/CS_URS_2024_01/274351121" TargetMode="External"/><Relationship Id="rId23" Type="http://schemas.openxmlformats.org/officeDocument/2006/relationships/hyperlink" Target="https://podminky.urs.cz/item/CS_URS_2024_01/916231213" TargetMode="External"/><Relationship Id="rId28" Type="http://schemas.openxmlformats.org/officeDocument/2006/relationships/hyperlink" Target="https://podminky.urs.cz/item/CS_URS_2024_01/997221579" TargetMode="External"/><Relationship Id="rId10" Type="http://schemas.openxmlformats.org/officeDocument/2006/relationships/hyperlink" Target="https://podminky.urs.cz/item/CS_URS_2024_01/181411131" TargetMode="External"/><Relationship Id="rId19" Type="http://schemas.openxmlformats.org/officeDocument/2006/relationships/hyperlink" Target="https://podminky.urs.cz/item/CS_URS_2024_01/564871111" TargetMode="External"/><Relationship Id="rId31" Type="http://schemas.openxmlformats.org/officeDocument/2006/relationships/hyperlink" Target="https://podminky.urs.cz/item/CS_URS_2024_01/997221875" TargetMode="External"/><Relationship Id="rId4" Type="http://schemas.openxmlformats.org/officeDocument/2006/relationships/hyperlink" Target="https://podminky.urs.cz/item/CS_URS_2024_01/139001101" TargetMode="External"/><Relationship Id="rId9" Type="http://schemas.openxmlformats.org/officeDocument/2006/relationships/hyperlink" Target="https://podminky.urs.cz/item/CS_URS_2024_01/181111121" TargetMode="External"/><Relationship Id="rId14" Type="http://schemas.openxmlformats.org/officeDocument/2006/relationships/hyperlink" Target="https://podminky.urs.cz/item/CS_URS_2024_01/185851121" TargetMode="External"/><Relationship Id="rId22" Type="http://schemas.openxmlformats.org/officeDocument/2006/relationships/hyperlink" Target="https://podminky.urs.cz/item/CS_URS_2024_01/914511112" TargetMode="External"/><Relationship Id="rId27" Type="http://schemas.openxmlformats.org/officeDocument/2006/relationships/hyperlink" Target="https://podminky.urs.cz/item/CS_URS_2024_01/997221571" TargetMode="External"/><Relationship Id="rId30" Type="http://schemas.openxmlformats.org/officeDocument/2006/relationships/hyperlink" Target="https://podminky.urs.cz/item/CS_URS_2024_01/997221873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podminky.urs.cz/item/CS_URS_2024_01/1712012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G55" sqref="AG55:AM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0"/>
      <c r="BE5" s="26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0"/>
      <c r="BE6" s="26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8"/>
      <c r="BS8" s="17" t="s">
        <v>6</v>
      </c>
    </row>
    <row r="9" spans="1:74" ht="14.45" customHeight="1">
      <c r="B9" s="20"/>
      <c r="AR9" s="20"/>
      <c r="BE9" s="26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68"/>
      <c r="BS10" s="17" t="s">
        <v>6</v>
      </c>
    </row>
    <row r="11" spans="1:74" ht="18.600000000000001" customHeight="1">
      <c r="B11" s="20"/>
      <c r="E11" s="25" t="s">
        <v>28</v>
      </c>
      <c r="AK11" s="27" t="s">
        <v>29</v>
      </c>
      <c r="AN11" s="25" t="s">
        <v>19</v>
      </c>
      <c r="AR11" s="20"/>
      <c r="BE11" s="268"/>
      <c r="BS11" s="17" t="s">
        <v>6</v>
      </c>
    </row>
    <row r="12" spans="1:74" ht="6.95" customHeight="1">
      <c r="B12" s="20"/>
      <c r="AR12" s="20"/>
      <c r="BE12" s="268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68"/>
      <c r="BS13" s="17" t="s">
        <v>6</v>
      </c>
    </row>
    <row r="14" spans="1:74" ht="12.75">
      <c r="B14" s="20"/>
      <c r="E14" s="273" t="s">
        <v>31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" t="s">
        <v>29</v>
      </c>
      <c r="AN14" s="29" t="s">
        <v>31</v>
      </c>
      <c r="AR14" s="20"/>
      <c r="BE14" s="268"/>
      <c r="BS14" s="17" t="s">
        <v>6</v>
      </c>
    </row>
    <row r="15" spans="1:74" ht="6.95" customHeight="1">
      <c r="B15" s="20"/>
      <c r="AR15" s="20"/>
      <c r="BE15" s="268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33</v>
      </c>
      <c r="AR16" s="20"/>
      <c r="BE16" s="268"/>
      <c r="BS16" s="17" t="s">
        <v>4</v>
      </c>
    </row>
    <row r="17" spans="2:71" ht="18.600000000000001" customHeight="1">
      <c r="B17" s="20"/>
      <c r="E17" s="25" t="s">
        <v>34</v>
      </c>
      <c r="AK17" s="27" t="s">
        <v>29</v>
      </c>
      <c r="AN17" s="25" t="s">
        <v>19</v>
      </c>
      <c r="AR17" s="20"/>
      <c r="BE17" s="268"/>
      <c r="BS17" s="17" t="s">
        <v>35</v>
      </c>
    </row>
    <row r="18" spans="2:71" ht="6.95" customHeight="1">
      <c r="B18" s="20"/>
      <c r="AR18" s="20"/>
      <c r="BE18" s="268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37</v>
      </c>
      <c r="AR19" s="20"/>
      <c r="BE19" s="268"/>
      <c r="BS19" s="17" t="s">
        <v>6</v>
      </c>
    </row>
    <row r="20" spans="2:71" ht="18.600000000000001" customHeight="1">
      <c r="B20" s="20"/>
      <c r="E20" s="25" t="s">
        <v>38</v>
      </c>
      <c r="AK20" s="27" t="s">
        <v>29</v>
      </c>
      <c r="AN20" s="25" t="s">
        <v>19</v>
      </c>
      <c r="AR20" s="20"/>
      <c r="BE20" s="268"/>
      <c r="BS20" s="17" t="s">
        <v>35</v>
      </c>
    </row>
    <row r="21" spans="2:71" ht="6.95" customHeight="1">
      <c r="B21" s="20"/>
      <c r="AR21" s="20"/>
      <c r="BE21" s="268"/>
    </row>
    <row r="22" spans="2:71" ht="12" customHeight="1">
      <c r="B22" s="20"/>
      <c r="D22" s="27" t="s">
        <v>39</v>
      </c>
      <c r="AR22" s="20"/>
      <c r="BE22" s="268"/>
    </row>
    <row r="23" spans="2:71" ht="47.25" customHeight="1">
      <c r="B23" s="20"/>
      <c r="E23" s="275" t="s">
        <v>40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0"/>
      <c r="BE23" s="268"/>
    </row>
    <row r="24" spans="2:71" ht="6.95" customHeight="1">
      <c r="B24" s="20"/>
      <c r="AR24" s="20"/>
      <c r="BE24" s="26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8"/>
    </row>
    <row r="26" spans="2:71" s="1" customFormat="1" ht="26.1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6">
        <f>ROUND(AG54,2)</f>
        <v>0</v>
      </c>
      <c r="AL26" s="277"/>
      <c r="AM26" s="277"/>
      <c r="AN26" s="277"/>
      <c r="AO26" s="277"/>
      <c r="AR26" s="32"/>
      <c r="BE26" s="268"/>
    </row>
    <row r="27" spans="2:71" s="1" customFormat="1" ht="6.95" customHeight="1">
      <c r="B27" s="32"/>
      <c r="AR27" s="32"/>
      <c r="BE27" s="268"/>
    </row>
    <row r="28" spans="2:71" s="1" customFormat="1" ht="12.75">
      <c r="B28" s="32"/>
      <c r="L28" s="278" t="s">
        <v>42</v>
      </c>
      <c r="M28" s="278"/>
      <c r="N28" s="278"/>
      <c r="O28" s="278"/>
      <c r="P28" s="278"/>
      <c r="W28" s="278" t="s">
        <v>43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44</v>
      </c>
      <c r="AL28" s="278"/>
      <c r="AM28" s="278"/>
      <c r="AN28" s="278"/>
      <c r="AO28" s="278"/>
      <c r="AR28" s="32"/>
      <c r="BE28" s="268"/>
    </row>
    <row r="29" spans="2:71" s="2" customFormat="1" ht="14.45" customHeight="1">
      <c r="B29" s="36"/>
      <c r="D29" s="27" t="s">
        <v>45</v>
      </c>
      <c r="F29" s="27" t="s">
        <v>46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6"/>
      <c r="BE29" s="269"/>
    </row>
    <row r="30" spans="2:71" s="2" customFormat="1" ht="14.45" customHeight="1">
      <c r="B30" s="36"/>
      <c r="F30" s="27" t="s">
        <v>47</v>
      </c>
      <c r="L30" s="266">
        <v>0.12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6"/>
      <c r="BE30" s="269"/>
    </row>
    <row r="31" spans="2:71" s="2" customFormat="1" ht="14.45" hidden="1" customHeight="1">
      <c r="B31" s="36"/>
      <c r="F31" s="27" t="s">
        <v>48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6"/>
      <c r="BE31" s="269"/>
    </row>
    <row r="32" spans="2:71" s="2" customFormat="1" ht="14.45" hidden="1" customHeight="1">
      <c r="B32" s="36"/>
      <c r="F32" s="27" t="s">
        <v>49</v>
      </c>
      <c r="L32" s="266">
        <v>0.12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6"/>
      <c r="BE32" s="269"/>
    </row>
    <row r="33" spans="2:44" s="2" customFormat="1" ht="14.45" hidden="1" customHeight="1">
      <c r="B33" s="36"/>
      <c r="F33" s="27" t="s">
        <v>50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6"/>
    </row>
    <row r="34" spans="2:44" s="1" customFormat="1" ht="6.95" customHeight="1">
      <c r="B34" s="32"/>
      <c r="AR34" s="32"/>
    </row>
    <row r="35" spans="2:44" s="1" customFormat="1" ht="26.1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97" t="s">
        <v>53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9">
        <f>SUM(AK26:AK33)</f>
        <v>0</v>
      </c>
      <c r="AL35" s="298"/>
      <c r="AM35" s="298"/>
      <c r="AN35" s="298"/>
      <c r="AO35" s="30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54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2024001</v>
      </c>
      <c r="AR44" s="45"/>
    </row>
    <row r="45" spans="2:44" s="4" customFormat="1" ht="36.950000000000003" customHeight="1">
      <c r="B45" s="46"/>
      <c r="C45" s="47" t="s">
        <v>16</v>
      </c>
      <c r="L45" s="288" t="str">
        <f>K6</f>
        <v>Úprava zpevněné plochy a terénní úpravy Kladruby nad Labem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Kladruby nad Labem</v>
      </c>
      <c r="AI47" s="27" t="s">
        <v>23</v>
      </c>
      <c r="AM47" s="290" t="str">
        <f>IF(AN8= "","",AN8)</f>
        <v>17. 2. 2024</v>
      </c>
      <c r="AN47" s="290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Národní hřebčín Kladruby nad Labem</v>
      </c>
      <c r="AI49" s="27" t="s">
        <v>32</v>
      </c>
      <c r="AM49" s="291" t="str">
        <f>IF(E17="","",E17)</f>
        <v>GEFOS a.s.</v>
      </c>
      <c r="AN49" s="292"/>
      <c r="AO49" s="292"/>
      <c r="AP49" s="292"/>
      <c r="AR49" s="32"/>
      <c r="AS49" s="293" t="s">
        <v>55</v>
      </c>
      <c r="AT49" s="29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36</v>
      </c>
      <c r="AM50" s="291" t="str">
        <f>IF(E20="","",E20)</f>
        <v>Jakub Vilingr</v>
      </c>
      <c r="AN50" s="292"/>
      <c r="AO50" s="292"/>
      <c r="AP50" s="292"/>
      <c r="AR50" s="32"/>
      <c r="AS50" s="295"/>
      <c r="AT50" s="296"/>
      <c r="BD50" s="53"/>
    </row>
    <row r="51" spans="1:91" s="1" customFormat="1" ht="10.7" customHeight="1">
      <c r="B51" s="32"/>
      <c r="AR51" s="32"/>
      <c r="AS51" s="295"/>
      <c r="AT51" s="296"/>
      <c r="BD51" s="53"/>
    </row>
    <row r="52" spans="1:91" s="1" customFormat="1" ht="29.25" customHeight="1">
      <c r="B52" s="32"/>
      <c r="C52" s="279" t="s">
        <v>56</v>
      </c>
      <c r="D52" s="280"/>
      <c r="E52" s="280"/>
      <c r="F52" s="280"/>
      <c r="G52" s="280"/>
      <c r="H52" s="54"/>
      <c r="I52" s="281" t="s">
        <v>57</v>
      </c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2" t="s">
        <v>58</v>
      </c>
      <c r="AH52" s="280"/>
      <c r="AI52" s="280"/>
      <c r="AJ52" s="280"/>
      <c r="AK52" s="280"/>
      <c r="AL52" s="280"/>
      <c r="AM52" s="280"/>
      <c r="AN52" s="281" t="s">
        <v>59</v>
      </c>
      <c r="AO52" s="280"/>
      <c r="AP52" s="280"/>
      <c r="AQ52" s="55" t="s">
        <v>60</v>
      </c>
      <c r="AR52" s="32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</row>
    <row r="53" spans="1:91" s="1" customFormat="1" ht="10.7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6">
        <f>ROUND(SUM(AG55:AG56),2)</f>
        <v>0</v>
      </c>
      <c r="AH54" s="286"/>
      <c r="AI54" s="286"/>
      <c r="AJ54" s="286"/>
      <c r="AK54" s="286"/>
      <c r="AL54" s="286"/>
      <c r="AM54" s="286"/>
      <c r="AN54" s="287">
        <f>SUM(AG54,AT54)</f>
        <v>0</v>
      </c>
      <c r="AO54" s="287"/>
      <c r="AP54" s="287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74</v>
      </c>
      <c r="BT54" s="69" t="s">
        <v>75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1" s="6" customFormat="1" ht="16.5" customHeight="1">
      <c r="A55" s="71" t="s">
        <v>79</v>
      </c>
      <c r="B55" s="72"/>
      <c r="C55" s="73"/>
      <c r="D55" s="285" t="s">
        <v>80</v>
      </c>
      <c r="E55" s="285"/>
      <c r="F55" s="285"/>
      <c r="G55" s="285"/>
      <c r="H55" s="285"/>
      <c r="I55" s="74"/>
      <c r="J55" s="285" t="s">
        <v>81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3">
        <f>'VRN - Vedlejší rozpočtové...'!J30</f>
        <v>0</v>
      </c>
      <c r="AH55" s="284"/>
      <c r="AI55" s="284"/>
      <c r="AJ55" s="284"/>
      <c r="AK55" s="284"/>
      <c r="AL55" s="284"/>
      <c r="AM55" s="284"/>
      <c r="AN55" s="283">
        <f>SUM(AG55,AT55)</f>
        <v>0</v>
      </c>
      <c r="AO55" s="284"/>
      <c r="AP55" s="284"/>
      <c r="AQ55" s="75" t="s">
        <v>82</v>
      </c>
      <c r="AR55" s="72"/>
      <c r="AS55" s="76">
        <v>0</v>
      </c>
      <c r="AT55" s="77">
        <f>ROUND(SUM(AV55:AW55),2)</f>
        <v>0</v>
      </c>
      <c r="AU55" s="78">
        <f>'VRN - Vedlejší rozpočtové...'!P85</f>
        <v>0</v>
      </c>
      <c r="AV55" s="77">
        <f>'VRN - Vedlejší rozpočtové...'!J33</f>
        <v>0</v>
      </c>
      <c r="AW55" s="77">
        <f>'VRN - Vedlejší rozpočtové...'!J34</f>
        <v>0</v>
      </c>
      <c r="AX55" s="77">
        <f>'VRN - Vedlejší rozpočtové...'!J35</f>
        <v>0</v>
      </c>
      <c r="AY55" s="77">
        <f>'VRN - Vedlejší rozpočtové...'!J36</f>
        <v>0</v>
      </c>
      <c r="AZ55" s="77">
        <f>'VRN - Vedlejší rozpočtové...'!F33</f>
        <v>0</v>
      </c>
      <c r="BA55" s="77">
        <f>'VRN - Vedlejší rozpočtové...'!F34</f>
        <v>0</v>
      </c>
      <c r="BB55" s="77">
        <f>'VRN - Vedlejší rozpočtové...'!F35</f>
        <v>0</v>
      </c>
      <c r="BC55" s="77">
        <f>'VRN - Vedlejší rozpočtové...'!F36</f>
        <v>0</v>
      </c>
      <c r="BD55" s="79">
        <f>'VRN - Vedlejší rozpočtové...'!F37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6" customFormat="1" ht="16.5" customHeight="1">
      <c r="A56" s="71" t="s">
        <v>79</v>
      </c>
      <c r="B56" s="72"/>
      <c r="C56" s="73"/>
      <c r="D56" s="285" t="s">
        <v>86</v>
      </c>
      <c r="E56" s="285"/>
      <c r="F56" s="285"/>
      <c r="G56" s="285"/>
      <c r="H56" s="285"/>
      <c r="I56" s="74"/>
      <c r="J56" s="285" t="s">
        <v>87</v>
      </c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3">
        <f>'ARS - Stavebně konstrukčn...'!J30</f>
        <v>0</v>
      </c>
      <c r="AH56" s="284"/>
      <c r="AI56" s="284"/>
      <c r="AJ56" s="284"/>
      <c r="AK56" s="284"/>
      <c r="AL56" s="284"/>
      <c r="AM56" s="284"/>
      <c r="AN56" s="283">
        <f>SUM(AG56,AT56)</f>
        <v>0</v>
      </c>
      <c r="AO56" s="284"/>
      <c r="AP56" s="284"/>
      <c r="AQ56" s="75" t="s">
        <v>82</v>
      </c>
      <c r="AR56" s="72"/>
      <c r="AS56" s="76">
        <v>0</v>
      </c>
      <c r="AT56" s="77">
        <f>ROUND(SUM(AV56:AW56),2)</f>
        <v>0</v>
      </c>
      <c r="AU56" s="78">
        <f>'ARS - Stavebně konstrukčn...'!P89</f>
        <v>0</v>
      </c>
      <c r="AV56" s="77">
        <f>'ARS - Stavebně konstrukčn...'!J33</f>
        <v>0</v>
      </c>
      <c r="AW56" s="77">
        <f>'ARS - Stavebně konstrukčn...'!J34</f>
        <v>0</v>
      </c>
      <c r="AX56" s="77">
        <f>'ARS - Stavebně konstrukčn...'!J35</f>
        <v>0</v>
      </c>
      <c r="AY56" s="77">
        <f>'ARS - Stavebně konstrukčn...'!J36</f>
        <v>0</v>
      </c>
      <c r="AZ56" s="77">
        <f>'ARS - Stavebně konstrukčn...'!F33</f>
        <v>0</v>
      </c>
      <c r="BA56" s="77">
        <f>'ARS - Stavebně konstrukčn...'!F34</f>
        <v>0</v>
      </c>
      <c r="BB56" s="77">
        <f>'ARS - Stavebně konstrukčn...'!F35</f>
        <v>0</v>
      </c>
      <c r="BC56" s="77">
        <f>'ARS - Stavebně konstrukčn...'!F36</f>
        <v>0</v>
      </c>
      <c r="BD56" s="79">
        <f>'ARS - Stavebně konstrukčn...'!F37</f>
        <v>0</v>
      </c>
      <c r="BT56" s="80" t="s">
        <v>83</v>
      </c>
      <c r="BV56" s="80" t="s">
        <v>77</v>
      </c>
      <c r="BW56" s="80" t="s">
        <v>88</v>
      </c>
      <c r="BX56" s="80" t="s">
        <v>5</v>
      </c>
      <c r="CL56" s="80" t="s">
        <v>19</v>
      </c>
      <c r="CM56" s="80" t="s">
        <v>85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formatColumns="0" formatRows="0"/>
  <mergeCells count="46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VRN - Vedlejší rozpočtové...'!C2" display="/" xr:uid="{00000000-0004-0000-0000-000000000000}"/>
    <hyperlink ref="A56" location="'ARS - Stavebně konstrukč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7"/>
  <sheetViews>
    <sheetView showGridLines="0" topLeftCell="A74" workbookViewId="0">
      <selection activeCell="I113" sqref="I1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89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Úprava zpevněné plochy a terénní úpravy Kladruby nad Labem</v>
      </c>
      <c r="F7" s="303"/>
      <c r="G7" s="303"/>
      <c r="H7" s="303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8" t="s">
        <v>91</v>
      </c>
      <c r="F9" s="301"/>
      <c r="G9" s="301"/>
      <c r="H9" s="30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17. 2. 2024</v>
      </c>
      <c r="L12" s="32"/>
    </row>
    <row r="13" spans="2:46" s="1" customFormat="1" ht="10.7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70"/>
      <c r="G18" s="270"/>
      <c r="H18" s="270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37</v>
      </c>
      <c r="L23" s="32"/>
    </row>
    <row r="24" spans="2:12" s="1" customFormat="1" ht="18" customHeight="1">
      <c r="B24" s="32"/>
      <c r="E24" s="25" t="s">
        <v>38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2"/>
      <c r="E27" s="275" t="s">
        <v>19</v>
      </c>
      <c r="F27" s="275"/>
      <c r="G27" s="275"/>
      <c r="H27" s="275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41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4">
        <f>ROUND((SUM(BE85:BE136)),  2)</f>
        <v>0</v>
      </c>
      <c r="I33" s="85">
        <v>0.21</v>
      </c>
      <c r="J33" s="84">
        <f>ROUND(((SUM(BE85:BE136))*I33),  2)</f>
        <v>0</v>
      </c>
      <c r="L33" s="32"/>
    </row>
    <row r="34" spans="2:12" s="1" customFormat="1" ht="14.45" customHeight="1">
      <c r="B34" s="32"/>
      <c r="E34" s="27" t="s">
        <v>47</v>
      </c>
      <c r="F34" s="84">
        <f>ROUND((SUM(BF85:BF136)),  2)</f>
        <v>0</v>
      </c>
      <c r="I34" s="85">
        <v>0.12</v>
      </c>
      <c r="J34" s="84">
        <f>ROUND(((SUM(BF85:BF136))*I34),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4">
        <f>ROUND((SUM(BG85:BG136)),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4">
        <f>ROUND((SUM(BH85:BH136)),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4">
        <f>ROUND((SUM(BI85:BI136)),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51</v>
      </c>
      <c r="E39" s="54"/>
      <c r="F39" s="54"/>
      <c r="G39" s="88" t="s">
        <v>52</v>
      </c>
      <c r="H39" s="89" t="s">
        <v>53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Úprava zpevněné plochy a terénní úpravy Kladruby nad Labem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8" t="str">
        <f>E9</f>
        <v>VRN - Vedlejší rozpočtové náklady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Kladruby nad Labem</v>
      </c>
      <c r="I52" s="27" t="s">
        <v>23</v>
      </c>
      <c r="J52" s="49" t="str">
        <f>IF(J12="","",J12)</f>
        <v>17. 2. 2024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Národní hřebčín Kladruby nad Labem</v>
      </c>
      <c r="I54" s="27" t="s">
        <v>32</v>
      </c>
      <c r="J54" s="30" t="str">
        <f>E21</f>
        <v>GEFOS a.s.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Jakub Vilingr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93</v>
      </c>
      <c r="D57" s="86"/>
      <c r="E57" s="86"/>
      <c r="F57" s="86"/>
      <c r="G57" s="86"/>
      <c r="H57" s="86"/>
      <c r="I57" s="86"/>
      <c r="J57" s="93" t="s">
        <v>94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7" customHeight="1">
      <c r="B59" s="32"/>
      <c r="C59" s="94" t="s">
        <v>73</v>
      </c>
      <c r="J59" s="63">
        <f>J85</f>
        <v>0</v>
      </c>
      <c r="L59" s="32"/>
      <c r="AU59" s="17" t="s">
        <v>95</v>
      </c>
    </row>
    <row r="60" spans="2:47" s="8" customFormat="1" ht="24.95" customHeight="1">
      <c r="B60" s="95"/>
      <c r="D60" s="96" t="s">
        <v>96</v>
      </c>
      <c r="E60" s="97"/>
      <c r="F60" s="97"/>
      <c r="G60" s="97"/>
      <c r="H60" s="97"/>
      <c r="I60" s="97"/>
      <c r="J60" s="98">
        <f>J86</f>
        <v>0</v>
      </c>
      <c r="L60" s="95"/>
    </row>
    <row r="61" spans="2:47" s="9" customFormat="1" ht="20.100000000000001" customHeight="1">
      <c r="B61" s="99"/>
      <c r="D61" s="100" t="s">
        <v>97</v>
      </c>
      <c r="E61" s="101"/>
      <c r="F61" s="101"/>
      <c r="G61" s="101"/>
      <c r="H61" s="101"/>
      <c r="I61" s="101"/>
      <c r="J61" s="102">
        <f>J87</f>
        <v>0</v>
      </c>
      <c r="L61" s="99"/>
    </row>
    <row r="62" spans="2:47" s="8" customFormat="1" ht="24.95" customHeight="1">
      <c r="B62" s="95"/>
      <c r="D62" s="96" t="s">
        <v>91</v>
      </c>
      <c r="E62" s="97"/>
      <c r="F62" s="97"/>
      <c r="G62" s="97"/>
      <c r="H62" s="97"/>
      <c r="I62" s="97"/>
      <c r="J62" s="98">
        <f>J105</f>
        <v>0</v>
      </c>
      <c r="L62" s="95"/>
    </row>
    <row r="63" spans="2:47" s="9" customFormat="1" ht="20.100000000000001" customHeight="1">
      <c r="B63" s="99"/>
      <c r="D63" s="100" t="s">
        <v>98</v>
      </c>
      <c r="E63" s="101"/>
      <c r="F63" s="101"/>
      <c r="G63" s="101"/>
      <c r="H63" s="101"/>
      <c r="I63" s="101"/>
      <c r="J63" s="102">
        <f>J106</f>
        <v>0</v>
      </c>
      <c r="L63" s="99"/>
    </row>
    <row r="64" spans="2:47" s="9" customFormat="1" ht="20.100000000000001" customHeight="1">
      <c r="B64" s="99"/>
      <c r="D64" s="100" t="s">
        <v>99</v>
      </c>
      <c r="E64" s="101"/>
      <c r="F64" s="101"/>
      <c r="G64" s="101"/>
      <c r="H64" s="101"/>
      <c r="I64" s="101"/>
      <c r="J64" s="102">
        <f>J124</f>
        <v>0</v>
      </c>
      <c r="L64" s="99"/>
    </row>
    <row r="65" spans="2:12" s="9" customFormat="1" ht="20.100000000000001" customHeight="1">
      <c r="B65" s="99"/>
      <c r="D65" s="100" t="s">
        <v>100</v>
      </c>
      <c r="E65" s="101"/>
      <c r="F65" s="101"/>
      <c r="G65" s="101"/>
      <c r="H65" s="101"/>
      <c r="I65" s="101"/>
      <c r="J65" s="102">
        <f>J129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101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2" t="str">
        <f>E7</f>
        <v>Úprava zpevněné plochy a terénní úpravy Kladruby nad Labem</v>
      </c>
      <c r="F75" s="303"/>
      <c r="G75" s="303"/>
      <c r="H75" s="303"/>
      <c r="L75" s="32"/>
    </row>
    <row r="76" spans="2:12" s="1" customFormat="1" ht="12" customHeight="1">
      <c r="B76" s="32"/>
      <c r="C76" s="27" t="s">
        <v>90</v>
      </c>
      <c r="L76" s="32"/>
    </row>
    <row r="77" spans="2:12" s="1" customFormat="1" ht="16.5" customHeight="1">
      <c r="B77" s="32"/>
      <c r="E77" s="288" t="str">
        <f>E9</f>
        <v>VRN - Vedlejší rozpočtové náklady</v>
      </c>
      <c r="F77" s="301"/>
      <c r="G77" s="301"/>
      <c r="H77" s="301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Kladruby nad Labem</v>
      </c>
      <c r="I79" s="27" t="s">
        <v>23</v>
      </c>
      <c r="J79" s="49" t="str">
        <f>IF(J12="","",J12)</f>
        <v>17. 2. 2024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Národní hřebčín Kladruby nad Labem</v>
      </c>
      <c r="I81" s="27" t="s">
        <v>32</v>
      </c>
      <c r="J81" s="30" t="str">
        <f>E21</f>
        <v>GEFOS a.s.</v>
      </c>
      <c r="L81" s="32"/>
    </row>
    <row r="82" spans="2:65" s="1" customFormat="1" ht="15.2" customHeight="1">
      <c r="B82" s="32"/>
      <c r="C82" s="27" t="s">
        <v>30</v>
      </c>
      <c r="F82" s="25" t="str">
        <f>IF(E18="","",E18)</f>
        <v>Vyplň údaj</v>
      </c>
      <c r="I82" s="27" t="s">
        <v>36</v>
      </c>
      <c r="J82" s="30" t="str">
        <f>E24</f>
        <v>Jakub Vilingr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3"/>
      <c r="C84" s="104" t="s">
        <v>102</v>
      </c>
      <c r="D84" s="105" t="s">
        <v>60</v>
      </c>
      <c r="E84" s="105" t="s">
        <v>56</v>
      </c>
      <c r="F84" s="105" t="s">
        <v>57</v>
      </c>
      <c r="G84" s="105" t="s">
        <v>103</v>
      </c>
      <c r="H84" s="105" t="s">
        <v>104</v>
      </c>
      <c r="I84" s="105" t="s">
        <v>105</v>
      </c>
      <c r="J84" s="105" t="s">
        <v>94</v>
      </c>
      <c r="K84" s="106" t="s">
        <v>106</v>
      </c>
      <c r="L84" s="103"/>
      <c r="M84" s="56" t="s">
        <v>19</v>
      </c>
      <c r="N84" s="57" t="s">
        <v>45</v>
      </c>
      <c r="O84" s="57" t="s">
        <v>107</v>
      </c>
      <c r="P84" s="57" t="s">
        <v>108</v>
      </c>
      <c r="Q84" s="57" t="s">
        <v>109</v>
      </c>
      <c r="R84" s="57" t="s">
        <v>110</v>
      </c>
      <c r="S84" s="57" t="s">
        <v>111</v>
      </c>
      <c r="T84" s="58" t="s">
        <v>112</v>
      </c>
    </row>
    <row r="85" spans="2:65" s="1" customFormat="1" ht="22.7" customHeight="1">
      <c r="B85" s="32"/>
      <c r="C85" s="61" t="s">
        <v>113</v>
      </c>
      <c r="J85" s="107">
        <f>BK85</f>
        <v>0</v>
      </c>
      <c r="L85" s="32"/>
      <c r="M85" s="59"/>
      <c r="N85" s="50"/>
      <c r="O85" s="50"/>
      <c r="P85" s="108">
        <f>P86+P105</f>
        <v>0</v>
      </c>
      <c r="Q85" s="50"/>
      <c r="R85" s="108">
        <f>R86+R105</f>
        <v>1.0499999999999999E-2</v>
      </c>
      <c r="S85" s="50"/>
      <c r="T85" s="109">
        <f>T86+T105</f>
        <v>0</v>
      </c>
      <c r="AT85" s="17" t="s">
        <v>74</v>
      </c>
      <c r="AU85" s="17" t="s">
        <v>95</v>
      </c>
      <c r="BK85" s="110">
        <f>BK86+BK105</f>
        <v>0</v>
      </c>
    </row>
    <row r="86" spans="2:65" s="11" customFormat="1" ht="26.1" customHeight="1">
      <c r="B86" s="111"/>
      <c r="D86" s="112" t="s">
        <v>74</v>
      </c>
      <c r="E86" s="113" t="s">
        <v>114</v>
      </c>
      <c r="F86" s="113" t="s">
        <v>115</v>
      </c>
      <c r="I86" s="114"/>
      <c r="J86" s="115">
        <f>BK86</f>
        <v>0</v>
      </c>
      <c r="L86" s="111"/>
      <c r="M86" s="116"/>
      <c r="P86" s="117">
        <f>P87</f>
        <v>0</v>
      </c>
      <c r="R86" s="117">
        <f>R87</f>
        <v>1.0499999999999999E-2</v>
      </c>
      <c r="T86" s="118">
        <f>T87</f>
        <v>0</v>
      </c>
      <c r="AR86" s="112" t="s">
        <v>83</v>
      </c>
      <c r="AT86" s="119" t="s">
        <v>74</v>
      </c>
      <c r="AU86" s="119" t="s">
        <v>75</v>
      </c>
      <c r="AY86" s="112" t="s">
        <v>116</v>
      </c>
      <c r="BK86" s="120">
        <f>BK87</f>
        <v>0</v>
      </c>
    </row>
    <row r="87" spans="2:65" s="11" customFormat="1" ht="22.7" customHeight="1">
      <c r="B87" s="111"/>
      <c r="D87" s="112" t="s">
        <v>74</v>
      </c>
      <c r="E87" s="121" t="s">
        <v>83</v>
      </c>
      <c r="F87" s="121" t="s">
        <v>117</v>
      </c>
      <c r="I87" s="114"/>
      <c r="J87" s="122">
        <f>BK87</f>
        <v>0</v>
      </c>
      <c r="L87" s="111"/>
      <c r="M87" s="116"/>
      <c r="P87" s="117">
        <f>SUM(P88:P104)</f>
        <v>0</v>
      </c>
      <c r="R87" s="117">
        <f>SUM(R88:R104)</f>
        <v>1.0499999999999999E-2</v>
      </c>
      <c r="T87" s="118">
        <f>SUM(T88:T104)</f>
        <v>0</v>
      </c>
      <c r="AR87" s="112" t="s">
        <v>83</v>
      </c>
      <c r="AT87" s="119" t="s">
        <v>74</v>
      </c>
      <c r="AU87" s="119" t="s">
        <v>83</v>
      </c>
      <c r="AY87" s="112" t="s">
        <v>116</v>
      </c>
      <c r="BK87" s="120">
        <f>SUM(BK88:BK104)</f>
        <v>0</v>
      </c>
    </row>
    <row r="88" spans="2:65" s="1" customFormat="1" ht="33" customHeight="1">
      <c r="B88" s="32"/>
      <c r="C88" s="123" t="s">
        <v>83</v>
      </c>
      <c r="D88" s="123" t="s">
        <v>118</v>
      </c>
      <c r="E88" s="124" t="s">
        <v>119</v>
      </c>
      <c r="F88" s="125" t="s">
        <v>120</v>
      </c>
      <c r="G88" s="126" t="s">
        <v>121</v>
      </c>
      <c r="H88" s="127">
        <v>70</v>
      </c>
      <c r="I88" s="128"/>
      <c r="J88" s="129">
        <f>ROUND(I88*H88,2)</f>
        <v>0</v>
      </c>
      <c r="K88" s="125" t="s">
        <v>122</v>
      </c>
      <c r="L88" s="32"/>
      <c r="M88" s="130" t="s">
        <v>19</v>
      </c>
      <c r="N88" s="131" t="s">
        <v>46</v>
      </c>
      <c r="P88" s="132">
        <f>O88*H88</f>
        <v>0</v>
      </c>
      <c r="Q88" s="132">
        <v>1.4999999999999999E-4</v>
      </c>
      <c r="R88" s="132">
        <f>Q88*H88</f>
        <v>1.0499999999999999E-2</v>
      </c>
      <c r="S88" s="132">
        <v>0</v>
      </c>
      <c r="T88" s="133">
        <f>S88*H88</f>
        <v>0</v>
      </c>
      <c r="AR88" s="134" t="s">
        <v>123</v>
      </c>
      <c r="AT88" s="134" t="s">
        <v>118</v>
      </c>
      <c r="AU88" s="134" t="s">
        <v>85</v>
      </c>
      <c r="AY88" s="17" t="s">
        <v>116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17" t="s">
        <v>83</v>
      </c>
      <c r="BK88" s="135">
        <f>ROUND(I88*H88,2)</f>
        <v>0</v>
      </c>
      <c r="BL88" s="17" t="s">
        <v>123</v>
      </c>
      <c r="BM88" s="134" t="s">
        <v>124</v>
      </c>
    </row>
    <row r="89" spans="2:65" s="1" customFormat="1" ht="19.5">
      <c r="B89" s="32"/>
      <c r="D89" s="136" t="s">
        <v>125</v>
      </c>
      <c r="F89" s="137" t="s">
        <v>126</v>
      </c>
      <c r="I89" s="138"/>
      <c r="L89" s="32"/>
      <c r="M89" s="139"/>
      <c r="T89" s="53"/>
      <c r="AT89" s="17" t="s">
        <v>125</v>
      </c>
      <c r="AU89" s="17" t="s">
        <v>85</v>
      </c>
    </row>
    <row r="90" spans="2:65" s="1" customFormat="1">
      <c r="B90" s="32"/>
      <c r="D90" s="140" t="s">
        <v>127</v>
      </c>
      <c r="F90" s="141" t="s">
        <v>128</v>
      </c>
      <c r="I90" s="138"/>
      <c r="L90" s="32"/>
      <c r="M90" s="139"/>
      <c r="T90" s="53"/>
      <c r="AT90" s="17" t="s">
        <v>127</v>
      </c>
      <c r="AU90" s="17" t="s">
        <v>85</v>
      </c>
    </row>
    <row r="91" spans="2:65" s="1" customFormat="1" ht="19.5">
      <c r="B91" s="32"/>
      <c r="D91" s="136" t="s">
        <v>129</v>
      </c>
      <c r="F91" s="142" t="s">
        <v>130</v>
      </c>
      <c r="I91" s="138"/>
      <c r="L91" s="32"/>
      <c r="M91" s="139"/>
      <c r="T91" s="53"/>
      <c r="AT91" s="17" t="s">
        <v>129</v>
      </c>
      <c r="AU91" s="17" t="s">
        <v>85</v>
      </c>
    </row>
    <row r="92" spans="2:65" s="12" customFormat="1">
      <c r="B92" s="143"/>
      <c r="D92" s="136" t="s">
        <v>131</v>
      </c>
      <c r="E92" s="144" t="s">
        <v>19</v>
      </c>
      <c r="F92" s="145" t="s">
        <v>132</v>
      </c>
      <c r="H92" s="146">
        <v>70</v>
      </c>
      <c r="I92" s="147"/>
      <c r="L92" s="143"/>
      <c r="M92" s="148"/>
      <c r="T92" s="149"/>
      <c r="AT92" s="144" t="s">
        <v>131</v>
      </c>
      <c r="AU92" s="144" t="s">
        <v>85</v>
      </c>
      <c r="AV92" s="12" t="s">
        <v>85</v>
      </c>
      <c r="AW92" s="12" t="s">
        <v>35</v>
      </c>
      <c r="AX92" s="12" t="s">
        <v>83</v>
      </c>
      <c r="AY92" s="144" t="s">
        <v>116</v>
      </c>
    </row>
    <row r="93" spans="2:65" s="1" customFormat="1" ht="33" customHeight="1">
      <c r="B93" s="32"/>
      <c r="C93" s="123" t="s">
        <v>85</v>
      </c>
      <c r="D93" s="123" t="s">
        <v>118</v>
      </c>
      <c r="E93" s="124" t="s">
        <v>133</v>
      </c>
      <c r="F93" s="125" t="s">
        <v>134</v>
      </c>
      <c r="G93" s="126" t="s">
        <v>121</v>
      </c>
      <c r="H93" s="127">
        <v>70</v>
      </c>
      <c r="I93" s="128"/>
      <c r="J93" s="129">
        <f>ROUND(I93*H93,2)</f>
        <v>0</v>
      </c>
      <c r="K93" s="125" t="s">
        <v>122</v>
      </c>
      <c r="L93" s="32"/>
      <c r="M93" s="130" t="s">
        <v>19</v>
      </c>
      <c r="N93" s="131" t="s">
        <v>46</v>
      </c>
      <c r="P93" s="132">
        <f>O93*H93</f>
        <v>0</v>
      </c>
      <c r="Q93" s="132">
        <v>0</v>
      </c>
      <c r="R93" s="132">
        <f>Q93*H93</f>
        <v>0</v>
      </c>
      <c r="S93" s="132">
        <v>0</v>
      </c>
      <c r="T93" s="133">
        <f>S93*H93</f>
        <v>0</v>
      </c>
      <c r="AR93" s="134" t="s">
        <v>123</v>
      </c>
      <c r="AT93" s="134" t="s">
        <v>118</v>
      </c>
      <c r="AU93" s="134" t="s">
        <v>85</v>
      </c>
      <c r="AY93" s="17" t="s">
        <v>116</v>
      </c>
      <c r="BE93" s="135">
        <f>IF(N93="základní",J93,0)</f>
        <v>0</v>
      </c>
      <c r="BF93" s="135">
        <f>IF(N93="snížená",J93,0)</f>
        <v>0</v>
      </c>
      <c r="BG93" s="135">
        <f>IF(N93="zákl. přenesená",J93,0)</f>
        <v>0</v>
      </c>
      <c r="BH93" s="135">
        <f>IF(N93="sníž. přenesená",J93,0)</f>
        <v>0</v>
      </c>
      <c r="BI93" s="135">
        <f>IF(N93="nulová",J93,0)</f>
        <v>0</v>
      </c>
      <c r="BJ93" s="17" t="s">
        <v>83</v>
      </c>
      <c r="BK93" s="135">
        <f>ROUND(I93*H93,2)</f>
        <v>0</v>
      </c>
      <c r="BL93" s="17" t="s">
        <v>123</v>
      </c>
      <c r="BM93" s="134" t="s">
        <v>135</v>
      </c>
    </row>
    <row r="94" spans="2:65" s="1" customFormat="1" ht="29.25">
      <c r="B94" s="32"/>
      <c r="D94" s="136" t="s">
        <v>125</v>
      </c>
      <c r="F94" s="137" t="s">
        <v>136</v>
      </c>
      <c r="I94" s="138"/>
      <c r="L94" s="32"/>
      <c r="M94" s="139"/>
      <c r="T94" s="53"/>
      <c r="AT94" s="17" t="s">
        <v>125</v>
      </c>
      <c r="AU94" s="17" t="s">
        <v>85</v>
      </c>
    </row>
    <row r="95" spans="2:65" s="1" customFormat="1">
      <c r="B95" s="32"/>
      <c r="D95" s="140" t="s">
        <v>127</v>
      </c>
      <c r="F95" s="141" t="s">
        <v>137</v>
      </c>
      <c r="I95" s="138"/>
      <c r="L95" s="32"/>
      <c r="M95" s="139"/>
      <c r="T95" s="53"/>
      <c r="AT95" s="17" t="s">
        <v>127</v>
      </c>
      <c r="AU95" s="17" t="s">
        <v>85</v>
      </c>
    </row>
    <row r="96" spans="2:65" s="1" customFormat="1" ht="19.5">
      <c r="B96" s="32"/>
      <c r="D96" s="136" t="s">
        <v>129</v>
      </c>
      <c r="F96" s="142" t="s">
        <v>138</v>
      </c>
      <c r="I96" s="138"/>
      <c r="L96" s="32"/>
      <c r="M96" s="139"/>
      <c r="T96" s="53"/>
      <c r="AT96" s="17" t="s">
        <v>129</v>
      </c>
      <c r="AU96" s="17" t="s">
        <v>85</v>
      </c>
    </row>
    <row r="97" spans="2:65" s="12" customFormat="1">
      <c r="B97" s="143"/>
      <c r="D97" s="136" t="s">
        <v>131</v>
      </c>
      <c r="E97" s="144" t="s">
        <v>19</v>
      </c>
      <c r="F97" s="145" t="s">
        <v>132</v>
      </c>
      <c r="H97" s="146">
        <v>70</v>
      </c>
      <c r="I97" s="147"/>
      <c r="L97" s="143"/>
      <c r="M97" s="148"/>
      <c r="T97" s="149"/>
      <c r="AT97" s="144" t="s">
        <v>131</v>
      </c>
      <c r="AU97" s="144" t="s">
        <v>85</v>
      </c>
      <c r="AV97" s="12" t="s">
        <v>85</v>
      </c>
      <c r="AW97" s="12" t="s">
        <v>35</v>
      </c>
      <c r="AX97" s="12" t="s">
        <v>83</v>
      </c>
      <c r="AY97" s="144" t="s">
        <v>116</v>
      </c>
    </row>
    <row r="98" spans="2:65" s="1" customFormat="1" ht="33" customHeight="1">
      <c r="B98" s="32"/>
      <c r="C98" s="123" t="s">
        <v>139</v>
      </c>
      <c r="D98" s="123" t="s">
        <v>118</v>
      </c>
      <c r="E98" s="124" t="s">
        <v>140</v>
      </c>
      <c r="F98" s="125" t="s">
        <v>141</v>
      </c>
      <c r="G98" s="126" t="s">
        <v>142</v>
      </c>
      <c r="H98" s="127">
        <v>3</v>
      </c>
      <c r="I98" s="128"/>
      <c r="J98" s="129">
        <f>ROUND(I98*H98,2)</f>
        <v>0</v>
      </c>
      <c r="K98" s="125" t="s">
        <v>122</v>
      </c>
      <c r="L98" s="32"/>
      <c r="M98" s="130" t="s">
        <v>19</v>
      </c>
      <c r="N98" s="131" t="s">
        <v>46</v>
      </c>
      <c r="P98" s="132">
        <f>O98*H98</f>
        <v>0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AR98" s="134" t="s">
        <v>123</v>
      </c>
      <c r="AT98" s="134" t="s">
        <v>118</v>
      </c>
      <c r="AU98" s="134" t="s">
        <v>85</v>
      </c>
      <c r="AY98" s="17" t="s">
        <v>116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7" t="s">
        <v>83</v>
      </c>
      <c r="BK98" s="135">
        <f>ROUND(I98*H98,2)</f>
        <v>0</v>
      </c>
      <c r="BL98" s="17" t="s">
        <v>123</v>
      </c>
      <c r="BM98" s="134" t="s">
        <v>143</v>
      </c>
    </row>
    <row r="99" spans="2:65" s="1" customFormat="1" ht="19.5">
      <c r="B99" s="32"/>
      <c r="D99" s="136" t="s">
        <v>125</v>
      </c>
      <c r="F99" s="137" t="s">
        <v>144</v>
      </c>
      <c r="I99" s="138"/>
      <c r="L99" s="32"/>
      <c r="M99" s="139"/>
      <c r="T99" s="53"/>
      <c r="AT99" s="17" t="s">
        <v>125</v>
      </c>
      <c r="AU99" s="17" t="s">
        <v>85</v>
      </c>
    </row>
    <row r="100" spans="2:65" s="1" customFormat="1">
      <c r="B100" s="32"/>
      <c r="D100" s="140" t="s">
        <v>127</v>
      </c>
      <c r="F100" s="141" t="s">
        <v>145</v>
      </c>
      <c r="I100" s="138"/>
      <c r="L100" s="32"/>
      <c r="M100" s="139"/>
      <c r="T100" s="53"/>
      <c r="AT100" s="17" t="s">
        <v>127</v>
      </c>
      <c r="AU100" s="17" t="s">
        <v>85</v>
      </c>
    </row>
    <row r="101" spans="2:65" s="13" customFormat="1">
      <c r="B101" s="150"/>
      <c r="D101" s="136" t="s">
        <v>131</v>
      </c>
      <c r="E101" s="151" t="s">
        <v>19</v>
      </c>
      <c r="F101" s="152" t="s">
        <v>146</v>
      </c>
      <c r="H101" s="151" t="s">
        <v>19</v>
      </c>
      <c r="I101" s="153"/>
      <c r="L101" s="150"/>
      <c r="M101" s="154"/>
      <c r="T101" s="155"/>
      <c r="AT101" s="151" t="s">
        <v>131</v>
      </c>
      <c r="AU101" s="151" t="s">
        <v>85</v>
      </c>
      <c r="AV101" s="13" t="s">
        <v>83</v>
      </c>
      <c r="AW101" s="13" t="s">
        <v>35</v>
      </c>
      <c r="AX101" s="13" t="s">
        <v>75</v>
      </c>
      <c r="AY101" s="151" t="s">
        <v>116</v>
      </c>
    </row>
    <row r="102" spans="2:65" s="13" customFormat="1">
      <c r="B102" s="150"/>
      <c r="D102" s="136" t="s">
        <v>131</v>
      </c>
      <c r="E102" s="151" t="s">
        <v>19</v>
      </c>
      <c r="F102" s="152" t="s">
        <v>147</v>
      </c>
      <c r="H102" s="151" t="s">
        <v>19</v>
      </c>
      <c r="I102" s="153"/>
      <c r="L102" s="150"/>
      <c r="M102" s="154"/>
      <c r="T102" s="155"/>
      <c r="AT102" s="151" t="s">
        <v>131</v>
      </c>
      <c r="AU102" s="151" t="s">
        <v>85</v>
      </c>
      <c r="AV102" s="13" t="s">
        <v>83</v>
      </c>
      <c r="AW102" s="13" t="s">
        <v>35</v>
      </c>
      <c r="AX102" s="13" t="s">
        <v>75</v>
      </c>
      <c r="AY102" s="151" t="s">
        <v>116</v>
      </c>
    </row>
    <row r="103" spans="2:65" s="13" customFormat="1">
      <c r="B103" s="150"/>
      <c r="D103" s="136" t="s">
        <v>131</v>
      </c>
      <c r="E103" s="151" t="s">
        <v>19</v>
      </c>
      <c r="F103" s="152" t="s">
        <v>148</v>
      </c>
      <c r="H103" s="151" t="s">
        <v>19</v>
      </c>
      <c r="I103" s="153"/>
      <c r="L103" s="150"/>
      <c r="M103" s="154"/>
      <c r="T103" s="155"/>
      <c r="AT103" s="151" t="s">
        <v>131</v>
      </c>
      <c r="AU103" s="151" t="s">
        <v>85</v>
      </c>
      <c r="AV103" s="13" t="s">
        <v>83</v>
      </c>
      <c r="AW103" s="13" t="s">
        <v>35</v>
      </c>
      <c r="AX103" s="13" t="s">
        <v>75</v>
      </c>
      <c r="AY103" s="151" t="s">
        <v>116</v>
      </c>
    </row>
    <row r="104" spans="2:65" s="12" customFormat="1">
      <c r="B104" s="143"/>
      <c r="D104" s="136" t="s">
        <v>131</v>
      </c>
      <c r="E104" s="144" t="s">
        <v>19</v>
      </c>
      <c r="F104" s="145" t="s">
        <v>149</v>
      </c>
      <c r="H104" s="146">
        <v>3</v>
      </c>
      <c r="I104" s="147"/>
      <c r="L104" s="143"/>
      <c r="M104" s="148"/>
      <c r="T104" s="149"/>
      <c r="AT104" s="144" t="s">
        <v>131</v>
      </c>
      <c r="AU104" s="144" t="s">
        <v>85</v>
      </c>
      <c r="AV104" s="12" t="s">
        <v>85</v>
      </c>
      <c r="AW104" s="12" t="s">
        <v>35</v>
      </c>
      <c r="AX104" s="12" t="s">
        <v>83</v>
      </c>
      <c r="AY104" s="144" t="s">
        <v>116</v>
      </c>
    </row>
    <row r="105" spans="2:65" s="11" customFormat="1" ht="26.1" customHeight="1">
      <c r="B105" s="111"/>
      <c r="D105" s="112" t="s">
        <v>74</v>
      </c>
      <c r="E105" s="113" t="s">
        <v>80</v>
      </c>
      <c r="F105" s="113" t="s">
        <v>81</v>
      </c>
      <c r="I105" s="114"/>
      <c r="J105" s="115">
        <f>BK105</f>
        <v>0</v>
      </c>
      <c r="L105" s="111"/>
      <c r="M105" s="116"/>
      <c r="P105" s="117">
        <f>P106+P124+P129</f>
        <v>0</v>
      </c>
      <c r="R105" s="117">
        <f>R106+R124+R129</f>
        <v>0</v>
      </c>
      <c r="T105" s="118">
        <f>T106+T124+T129</f>
        <v>0</v>
      </c>
      <c r="AR105" s="112" t="s">
        <v>150</v>
      </c>
      <c r="AT105" s="119" t="s">
        <v>74</v>
      </c>
      <c r="AU105" s="119" t="s">
        <v>75</v>
      </c>
      <c r="AY105" s="112" t="s">
        <v>116</v>
      </c>
      <c r="BK105" s="120">
        <f>BK106+BK124+BK129</f>
        <v>0</v>
      </c>
    </row>
    <row r="106" spans="2:65" s="11" customFormat="1" ht="22.7" customHeight="1">
      <c r="B106" s="111"/>
      <c r="D106" s="112" t="s">
        <v>74</v>
      </c>
      <c r="E106" s="121" t="s">
        <v>151</v>
      </c>
      <c r="F106" s="121" t="s">
        <v>152</v>
      </c>
      <c r="I106" s="114"/>
      <c r="J106" s="122">
        <f>BK106</f>
        <v>0</v>
      </c>
      <c r="L106" s="111"/>
      <c r="M106" s="116"/>
      <c r="P106" s="117">
        <f>SUM(P107:P123)</f>
        <v>0</v>
      </c>
      <c r="R106" s="117">
        <f>SUM(R107:R123)</f>
        <v>0</v>
      </c>
      <c r="T106" s="118">
        <f>SUM(T107:T123)</f>
        <v>0</v>
      </c>
      <c r="AR106" s="112" t="s">
        <v>150</v>
      </c>
      <c r="AT106" s="119" t="s">
        <v>74</v>
      </c>
      <c r="AU106" s="119" t="s">
        <v>83</v>
      </c>
      <c r="AY106" s="112" t="s">
        <v>116</v>
      </c>
      <c r="BK106" s="120">
        <f>SUM(BK107:BK123)</f>
        <v>0</v>
      </c>
    </row>
    <row r="107" spans="2:65" s="1" customFormat="1" ht="16.5" customHeight="1">
      <c r="B107" s="32"/>
      <c r="C107" s="123" t="s">
        <v>123</v>
      </c>
      <c r="D107" s="123" t="s">
        <v>118</v>
      </c>
      <c r="E107" s="124" t="s">
        <v>153</v>
      </c>
      <c r="F107" s="125" t="s">
        <v>154</v>
      </c>
      <c r="G107" s="126" t="s">
        <v>155</v>
      </c>
      <c r="H107" s="127">
        <v>1</v>
      </c>
      <c r="I107" s="128"/>
      <c r="J107" s="129">
        <f>ROUND(I107*H107,2)</f>
        <v>0</v>
      </c>
      <c r="K107" s="125" t="s">
        <v>122</v>
      </c>
      <c r="L107" s="32"/>
      <c r="M107" s="130" t="s">
        <v>19</v>
      </c>
      <c r="N107" s="131" t="s">
        <v>46</v>
      </c>
      <c r="P107" s="132">
        <f>O107*H107</f>
        <v>0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156</v>
      </c>
      <c r="AT107" s="134" t="s">
        <v>118</v>
      </c>
      <c r="AU107" s="134" t="s">
        <v>85</v>
      </c>
      <c r="AY107" s="17" t="s">
        <v>116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83</v>
      </c>
      <c r="BK107" s="135">
        <f>ROUND(I107*H107,2)</f>
        <v>0</v>
      </c>
      <c r="BL107" s="17" t="s">
        <v>156</v>
      </c>
      <c r="BM107" s="134" t="s">
        <v>157</v>
      </c>
    </row>
    <row r="108" spans="2:65" s="1" customFormat="1">
      <c r="B108" s="32"/>
      <c r="D108" s="136" t="s">
        <v>125</v>
      </c>
      <c r="F108" s="137" t="s">
        <v>154</v>
      </c>
      <c r="I108" s="138"/>
      <c r="L108" s="32"/>
      <c r="M108" s="139"/>
      <c r="T108" s="53"/>
      <c r="AT108" s="17" t="s">
        <v>125</v>
      </c>
      <c r="AU108" s="17" t="s">
        <v>85</v>
      </c>
    </row>
    <row r="109" spans="2:65" s="1" customFormat="1">
      <c r="B109" s="32"/>
      <c r="D109" s="140" t="s">
        <v>127</v>
      </c>
      <c r="F109" s="141" t="s">
        <v>158</v>
      </c>
      <c r="I109" s="138"/>
      <c r="L109" s="32"/>
      <c r="M109" s="139"/>
      <c r="T109" s="53"/>
      <c r="AT109" s="17" t="s">
        <v>127</v>
      </c>
      <c r="AU109" s="17" t="s">
        <v>85</v>
      </c>
    </row>
    <row r="110" spans="2:65" s="1" customFormat="1" ht="48.75">
      <c r="B110" s="32"/>
      <c r="D110" s="136" t="s">
        <v>129</v>
      </c>
      <c r="F110" s="142" t="s">
        <v>159</v>
      </c>
      <c r="I110" s="138"/>
      <c r="L110" s="32"/>
      <c r="M110" s="139"/>
      <c r="T110" s="53"/>
      <c r="AT110" s="17" t="s">
        <v>129</v>
      </c>
      <c r="AU110" s="17" t="s">
        <v>85</v>
      </c>
    </row>
    <row r="111" spans="2:65" s="12" customFormat="1">
      <c r="B111" s="143"/>
      <c r="D111" s="136" t="s">
        <v>131</v>
      </c>
      <c r="E111" s="144" t="s">
        <v>19</v>
      </c>
      <c r="F111" s="145" t="s">
        <v>160</v>
      </c>
      <c r="H111" s="146">
        <v>1</v>
      </c>
      <c r="I111" s="147"/>
      <c r="L111" s="143"/>
      <c r="M111" s="148"/>
      <c r="T111" s="149"/>
      <c r="AT111" s="144" t="s">
        <v>131</v>
      </c>
      <c r="AU111" s="144" t="s">
        <v>85</v>
      </c>
      <c r="AV111" s="12" t="s">
        <v>85</v>
      </c>
      <c r="AW111" s="12" t="s">
        <v>35</v>
      </c>
      <c r="AX111" s="12" t="s">
        <v>83</v>
      </c>
      <c r="AY111" s="144" t="s">
        <v>116</v>
      </c>
    </row>
    <row r="112" spans="2:65" s="1" customFormat="1" ht="16.5" customHeight="1">
      <c r="B112" s="32"/>
      <c r="C112" s="123" t="s">
        <v>150</v>
      </c>
      <c r="D112" s="123" t="s">
        <v>118</v>
      </c>
      <c r="E112" s="124" t="s">
        <v>161</v>
      </c>
      <c r="F112" s="125" t="s">
        <v>162</v>
      </c>
      <c r="G112" s="126" t="s">
        <v>155</v>
      </c>
      <c r="H112" s="127">
        <v>1</v>
      </c>
      <c r="I112" s="128">
        <v>0</v>
      </c>
      <c r="J112" s="129">
        <f>ROUND(I112*H112,2)</f>
        <v>0</v>
      </c>
      <c r="K112" s="125" t="s">
        <v>122</v>
      </c>
      <c r="L112" s="32"/>
      <c r="M112" s="130" t="s">
        <v>19</v>
      </c>
      <c r="N112" s="131" t="s">
        <v>46</v>
      </c>
      <c r="P112" s="132">
        <f>O112*H112</f>
        <v>0</v>
      </c>
      <c r="Q112" s="132">
        <v>0</v>
      </c>
      <c r="R112" s="132">
        <f>Q112*H112</f>
        <v>0</v>
      </c>
      <c r="S112" s="132">
        <v>0</v>
      </c>
      <c r="T112" s="133">
        <f>S112*H112</f>
        <v>0</v>
      </c>
      <c r="AR112" s="134" t="s">
        <v>156</v>
      </c>
      <c r="AT112" s="134" t="s">
        <v>118</v>
      </c>
      <c r="AU112" s="134" t="s">
        <v>85</v>
      </c>
      <c r="AY112" s="17" t="s">
        <v>116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7" t="s">
        <v>83</v>
      </c>
      <c r="BK112" s="135">
        <f>ROUND(I112*H112,2)</f>
        <v>0</v>
      </c>
      <c r="BL112" s="17" t="s">
        <v>156</v>
      </c>
      <c r="BM112" s="134" t="s">
        <v>163</v>
      </c>
    </row>
    <row r="113" spans="2:65" s="1" customFormat="1">
      <c r="B113" s="32"/>
      <c r="D113" s="136" t="s">
        <v>125</v>
      </c>
      <c r="F113" s="137" t="s">
        <v>162</v>
      </c>
      <c r="I113" s="138"/>
      <c r="L113" s="32"/>
      <c r="M113" s="139"/>
      <c r="T113" s="53"/>
      <c r="AT113" s="17" t="s">
        <v>125</v>
      </c>
      <c r="AU113" s="17" t="s">
        <v>85</v>
      </c>
    </row>
    <row r="114" spans="2:65" s="1" customFormat="1">
      <c r="B114" s="32"/>
      <c r="D114" s="140" t="s">
        <v>127</v>
      </c>
      <c r="F114" s="141" t="s">
        <v>164</v>
      </c>
      <c r="I114" s="138"/>
      <c r="L114" s="32"/>
      <c r="M114" s="139"/>
      <c r="T114" s="53"/>
      <c r="AT114" s="17" t="s">
        <v>127</v>
      </c>
      <c r="AU114" s="17" t="s">
        <v>85</v>
      </c>
    </row>
    <row r="115" spans="2:65" s="1" customFormat="1" ht="39">
      <c r="B115" s="32"/>
      <c r="D115" s="136" t="s">
        <v>129</v>
      </c>
      <c r="F115" s="142" t="s">
        <v>165</v>
      </c>
      <c r="I115" s="138"/>
      <c r="L115" s="32"/>
      <c r="M115" s="139"/>
      <c r="T115" s="53"/>
      <c r="AT115" s="17" t="s">
        <v>129</v>
      </c>
      <c r="AU115" s="17" t="s">
        <v>85</v>
      </c>
    </row>
    <row r="116" spans="2:65" s="1" customFormat="1" ht="16.5" customHeight="1">
      <c r="B116" s="32"/>
      <c r="C116" s="123" t="s">
        <v>166</v>
      </c>
      <c r="D116" s="123" t="s">
        <v>118</v>
      </c>
      <c r="E116" s="124" t="s">
        <v>167</v>
      </c>
      <c r="F116" s="125" t="s">
        <v>168</v>
      </c>
      <c r="G116" s="126" t="s">
        <v>155</v>
      </c>
      <c r="H116" s="127">
        <v>1</v>
      </c>
      <c r="I116" s="128"/>
      <c r="J116" s="129">
        <f>ROUND(I116*H116,2)</f>
        <v>0</v>
      </c>
      <c r="K116" s="125" t="s">
        <v>122</v>
      </c>
      <c r="L116" s="32"/>
      <c r="M116" s="130" t="s">
        <v>19</v>
      </c>
      <c r="N116" s="131" t="s">
        <v>46</v>
      </c>
      <c r="P116" s="132">
        <f>O116*H116</f>
        <v>0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156</v>
      </c>
      <c r="AT116" s="134" t="s">
        <v>118</v>
      </c>
      <c r="AU116" s="134" t="s">
        <v>85</v>
      </c>
      <c r="AY116" s="17" t="s">
        <v>116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83</v>
      </c>
      <c r="BK116" s="135">
        <f>ROUND(I116*H116,2)</f>
        <v>0</v>
      </c>
      <c r="BL116" s="17" t="s">
        <v>156</v>
      </c>
      <c r="BM116" s="134" t="s">
        <v>169</v>
      </c>
    </row>
    <row r="117" spans="2:65" s="1" customFormat="1">
      <c r="B117" s="32"/>
      <c r="D117" s="136" t="s">
        <v>125</v>
      </c>
      <c r="F117" s="137" t="s">
        <v>168</v>
      </c>
      <c r="I117" s="138"/>
      <c r="L117" s="32"/>
      <c r="M117" s="139"/>
      <c r="T117" s="53"/>
      <c r="AT117" s="17" t="s">
        <v>125</v>
      </c>
      <c r="AU117" s="17" t="s">
        <v>85</v>
      </c>
    </row>
    <row r="118" spans="2:65" s="1" customFormat="1">
      <c r="B118" s="32"/>
      <c r="D118" s="140" t="s">
        <v>127</v>
      </c>
      <c r="F118" s="141" t="s">
        <v>170</v>
      </c>
      <c r="I118" s="138"/>
      <c r="L118" s="32"/>
      <c r="M118" s="139"/>
      <c r="T118" s="53"/>
      <c r="AT118" s="17" t="s">
        <v>127</v>
      </c>
      <c r="AU118" s="17" t="s">
        <v>85</v>
      </c>
    </row>
    <row r="119" spans="2:65" s="1" customFormat="1" ht="97.5">
      <c r="B119" s="32"/>
      <c r="D119" s="136" t="s">
        <v>129</v>
      </c>
      <c r="F119" s="142" t="s">
        <v>171</v>
      </c>
      <c r="I119" s="138"/>
      <c r="L119" s="32"/>
      <c r="M119" s="139"/>
      <c r="T119" s="53"/>
      <c r="AT119" s="17" t="s">
        <v>129</v>
      </c>
      <c r="AU119" s="17" t="s">
        <v>85</v>
      </c>
    </row>
    <row r="120" spans="2:65" s="1" customFormat="1" ht="16.5" customHeight="1">
      <c r="B120" s="32"/>
      <c r="C120" s="123" t="s">
        <v>172</v>
      </c>
      <c r="D120" s="123" t="s">
        <v>118</v>
      </c>
      <c r="E120" s="124" t="s">
        <v>173</v>
      </c>
      <c r="F120" s="125" t="s">
        <v>174</v>
      </c>
      <c r="G120" s="126" t="s">
        <v>155</v>
      </c>
      <c r="H120" s="127">
        <v>1</v>
      </c>
      <c r="I120" s="128"/>
      <c r="J120" s="129">
        <f>ROUND(I120*H120,2)</f>
        <v>0</v>
      </c>
      <c r="K120" s="125" t="s">
        <v>122</v>
      </c>
      <c r="L120" s="32"/>
      <c r="M120" s="130" t="s">
        <v>19</v>
      </c>
      <c r="N120" s="131" t="s">
        <v>46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156</v>
      </c>
      <c r="AT120" s="134" t="s">
        <v>118</v>
      </c>
      <c r="AU120" s="134" t="s">
        <v>85</v>
      </c>
      <c r="AY120" s="17" t="s">
        <v>116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83</v>
      </c>
      <c r="BK120" s="135">
        <f>ROUND(I120*H120,2)</f>
        <v>0</v>
      </c>
      <c r="BL120" s="17" t="s">
        <v>156</v>
      </c>
      <c r="BM120" s="134" t="s">
        <v>175</v>
      </c>
    </row>
    <row r="121" spans="2:65" s="1" customFormat="1">
      <c r="B121" s="32"/>
      <c r="D121" s="136" t="s">
        <v>125</v>
      </c>
      <c r="F121" s="137" t="s">
        <v>174</v>
      </c>
      <c r="I121" s="138"/>
      <c r="L121" s="32"/>
      <c r="M121" s="139"/>
      <c r="T121" s="53"/>
      <c r="AT121" s="17" t="s">
        <v>125</v>
      </c>
      <c r="AU121" s="17" t="s">
        <v>85</v>
      </c>
    </row>
    <row r="122" spans="2:65" s="1" customFormat="1">
      <c r="B122" s="32"/>
      <c r="D122" s="140" t="s">
        <v>127</v>
      </c>
      <c r="F122" s="141" t="s">
        <v>176</v>
      </c>
      <c r="I122" s="138"/>
      <c r="L122" s="32"/>
      <c r="M122" s="139"/>
      <c r="T122" s="53"/>
      <c r="AT122" s="17" t="s">
        <v>127</v>
      </c>
      <c r="AU122" s="17" t="s">
        <v>85</v>
      </c>
    </row>
    <row r="123" spans="2:65" s="1" customFormat="1" ht="39">
      <c r="B123" s="32"/>
      <c r="D123" s="136" t="s">
        <v>129</v>
      </c>
      <c r="F123" s="142" t="s">
        <v>177</v>
      </c>
      <c r="I123" s="138"/>
      <c r="L123" s="32"/>
      <c r="M123" s="139"/>
      <c r="T123" s="53"/>
      <c r="AT123" s="17" t="s">
        <v>129</v>
      </c>
      <c r="AU123" s="17" t="s">
        <v>85</v>
      </c>
    </row>
    <row r="124" spans="2:65" s="11" customFormat="1" ht="22.7" customHeight="1">
      <c r="B124" s="111"/>
      <c r="D124" s="112" t="s">
        <v>74</v>
      </c>
      <c r="E124" s="121" t="s">
        <v>178</v>
      </c>
      <c r="F124" s="121" t="s">
        <v>179</v>
      </c>
      <c r="I124" s="114"/>
      <c r="J124" s="122">
        <f>BK124</f>
        <v>0</v>
      </c>
      <c r="L124" s="111"/>
      <c r="M124" s="116"/>
      <c r="P124" s="117">
        <f>SUM(P125:P128)</f>
        <v>0</v>
      </c>
      <c r="R124" s="117">
        <f>SUM(R125:R128)</f>
        <v>0</v>
      </c>
      <c r="T124" s="118">
        <f>SUM(T125:T128)</f>
        <v>0</v>
      </c>
      <c r="AR124" s="112" t="s">
        <v>150</v>
      </c>
      <c r="AT124" s="119" t="s">
        <v>74</v>
      </c>
      <c r="AU124" s="119" t="s">
        <v>83</v>
      </c>
      <c r="AY124" s="112" t="s">
        <v>116</v>
      </c>
      <c r="BK124" s="120">
        <f>SUM(BK125:BK128)</f>
        <v>0</v>
      </c>
    </row>
    <row r="125" spans="2:65" s="1" customFormat="1" ht="16.5" customHeight="1">
      <c r="B125" s="32"/>
      <c r="C125" s="123" t="s">
        <v>180</v>
      </c>
      <c r="D125" s="123" t="s">
        <v>118</v>
      </c>
      <c r="E125" s="124" t="s">
        <v>181</v>
      </c>
      <c r="F125" s="125" t="s">
        <v>179</v>
      </c>
      <c r="G125" s="126" t="s">
        <v>155</v>
      </c>
      <c r="H125" s="127">
        <v>1</v>
      </c>
      <c r="I125" s="128"/>
      <c r="J125" s="129">
        <f>ROUND(I125*H125,2)</f>
        <v>0</v>
      </c>
      <c r="K125" s="125" t="s">
        <v>122</v>
      </c>
      <c r="L125" s="32"/>
      <c r="M125" s="130" t="s">
        <v>19</v>
      </c>
      <c r="N125" s="131" t="s">
        <v>46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156</v>
      </c>
      <c r="AT125" s="134" t="s">
        <v>118</v>
      </c>
      <c r="AU125" s="134" t="s">
        <v>85</v>
      </c>
      <c r="AY125" s="17" t="s">
        <v>116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83</v>
      </c>
      <c r="BK125" s="135">
        <f>ROUND(I125*H125,2)</f>
        <v>0</v>
      </c>
      <c r="BL125" s="17" t="s">
        <v>156</v>
      </c>
      <c r="BM125" s="134" t="s">
        <v>182</v>
      </c>
    </row>
    <row r="126" spans="2:65" s="1" customFormat="1">
      <c r="B126" s="32"/>
      <c r="D126" s="136" t="s">
        <v>125</v>
      </c>
      <c r="F126" s="137" t="s">
        <v>179</v>
      </c>
      <c r="I126" s="138"/>
      <c r="L126" s="32"/>
      <c r="M126" s="139"/>
      <c r="T126" s="53"/>
      <c r="AT126" s="17" t="s">
        <v>125</v>
      </c>
      <c r="AU126" s="17" t="s">
        <v>85</v>
      </c>
    </row>
    <row r="127" spans="2:65" s="1" customFormat="1">
      <c r="B127" s="32"/>
      <c r="D127" s="140" t="s">
        <v>127</v>
      </c>
      <c r="F127" s="141" t="s">
        <v>183</v>
      </c>
      <c r="I127" s="138"/>
      <c r="L127" s="32"/>
      <c r="M127" s="139"/>
      <c r="T127" s="53"/>
      <c r="AT127" s="17" t="s">
        <v>127</v>
      </c>
      <c r="AU127" s="17" t="s">
        <v>85</v>
      </c>
    </row>
    <row r="128" spans="2:65" s="1" customFormat="1" ht="146.25">
      <c r="B128" s="32"/>
      <c r="D128" s="136" t="s">
        <v>129</v>
      </c>
      <c r="F128" s="142" t="s">
        <v>184</v>
      </c>
      <c r="I128" s="138"/>
      <c r="L128" s="32"/>
      <c r="M128" s="139"/>
      <c r="T128" s="53"/>
      <c r="AT128" s="17" t="s">
        <v>129</v>
      </c>
      <c r="AU128" s="17" t="s">
        <v>85</v>
      </c>
    </row>
    <row r="129" spans="2:65" s="11" customFormat="1" ht="22.7" customHeight="1">
      <c r="B129" s="111"/>
      <c r="D129" s="112" t="s">
        <v>74</v>
      </c>
      <c r="E129" s="121" t="s">
        <v>185</v>
      </c>
      <c r="F129" s="121" t="s">
        <v>186</v>
      </c>
      <c r="I129" s="114"/>
      <c r="J129" s="122">
        <f>BK129</f>
        <v>0</v>
      </c>
      <c r="L129" s="111"/>
      <c r="M129" s="116"/>
      <c r="P129" s="117">
        <f>SUM(P130:P136)</f>
        <v>0</v>
      </c>
      <c r="R129" s="117">
        <f>SUM(R130:R136)</f>
        <v>0</v>
      </c>
      <c r="T129" s="118">
        <f>SUM(T130:T136)</f>
        <v>0</v>
      </c>
      <c r="AR129" s="112" t="s">
        <v>150</v>
      </c>
      <c r="AT129" s="119" t="s">
        <v>74</v>
      </c>
      <c r="AU129" s="119" t="s">
        <v>83</v>
      </c>
      <c r="AY129" s="112" t="s">
        <v>116</v>
      </c>
      <c r="BK129" s="120">
        <f>SUM(BK130:BK136)</f>
        <v>0</v>
      </c>
    </row>
    <row r="130" spans="2:65" s="1" customFormat="1" ht="21.75" customHeight="1">
      <c r="B130" s="32"/>
      <c r="C130" s="123" t="s">
        <v>187</v>
      </c>
      <c r="D130" s="123" t="s">
        <v>118</v>
      </c>
      <c r="E130" s="124" t="s">
        <v>188</v>
      </c>
      <c r="F130" s="125" t="s">
        <v>189</v>
      </c>
      <c r="G130" s="126" t="s">
        <v>155</v>
      </c>
      <c r="H130" s="127">
        <v>1</v>
      </c>
      <c r="I130" s="128"/>
      <c r="J130" s="129">
        <f>ROUND(I130*H130,2)</f>
        <v>0</v>
      </c>
      <c r="K130" s="125" t="s">
        <v>122</v>
      </c>
      <c r="L130" s="32"/>
      <c r="M130" s="130" t="s">
        <v>19</v>
      </c>
      <c r="N130" s="131" t="s">
        <v>46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156</v>
      </c>
      <c r="AT130" s="134" t="s">
        <v>118</v>
      </c>
      <c r="AU130" s="134" t="s">
        <v>85</v>
      </c>
      <c r="AY130" s="17" t="s">
        <v>116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83</v>
      </c>
      <c r="BK130" s="135">
        <f>ROUND(I130*H130,2)</f>
        <v>0</v>
      </c>
      <c r="BL130" s="17" t="s">
        <v>156</v>
      </c>
      <c r="BM130" s="134" t="s">
        <v>190</v>
      </c>
    </row>
    <row r="131" spans="2:65" s="1" customFormat="1">
      <c r="B131" s="32"/>
      <c r="D131" s="136" t="s">
        <v>125</v>
      </c>
      <c r="F131" s="137" t="s">
        <v>189</v>
      </c>
      <c r="I131" s="138"/>
      <c r="L131" s="32"/>
      <c r="M131" s="139"/>
      <c r="T131" s="53"/>
      <c r="AT131" s="17" t="s">
        <v>125</v>
      </c>
      <c r="AU131" s="17" t="s">
        <v>85</v>
      </c>
    </row>
    <row r="132" spans="2:65" s="1" customFormat="1">
      <c r="B132" s="32"/>
      <c r="D132" s="140" t="s">
        <v>127</v>
      </c>
      <c r="F132" s="141" t="s">
        <v>191</v>
      </c>
      <c r="I132" s="138"/>
      <c r="L132" s="32"/>
      <c r="M132" s="139"/>
      <c r="T132" s="53"/>
      <c r="AT132" s="17" t="s">
        <v>127</v>
      </c>
      <c r="AU132" s="17" t="s">
        <v>85</v>
      </c>
    </row>
    <row r="133" spans="2:65" s="1" customFormat="1" ht="24.2" customHeight="1">
      <c r="B133" s="32"/>
      <c r="C133" s="123" t="s">
        <v>192</v>
      </c>
      <c r="D133" s="123" t="s">
        <v>118</v>
      </c>
      <c r="E133" s="124" t="s">
        <v>193</v>
      </c>
      <c r="F133" s="125" t="s">
        <v>194</v>
      </c>
      <c r="G133" s="126" t="s">
        <v>155</v>
      </c>
      <c r="H133" s="127">
        <v>1</v>
      </c>
      <c r="I133" s="128"/>
      <c r="J133" s="129">
        <f>ROUND(I133*H133,2)</f>
        <v>0</v>
      </c>
      <c r="K133" s="125" t="s">
        <v>122</v>
      </c>
      <c r="L133" s="32"/>
      <c r="M133" s="130" t="s">
        <v>19</v>
      </c>
      <c r="N133" s="131" t="s">
        <v>46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156</v>
      </c>
      <c r="AT133" s="134" t="s">
        <v>118</v>
      </c>
      <c r="AU133" s="134" t="s">
        <v>85</v>
      </c>
      <c r="AY133" s="17" t="s">
        <v>116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83</v>
      </c>
      <c r="BK133" s="135">
        <f>ROUND(I133*H133,2)</f>
        <v>0</v>
      </c>
      <c r="BL133" s="17" t="s">
        <v>156</v>
      </c>
      <c r="BM133" s="134" t="s">
        <v>195</v>
      </c>
    </row>
    <row r="134" spans="2:65" s="1" customFormat="1">
      <c r="B134" s="32"/>
      <c r="D134" s="136" t="s">
        <v>125</v>
      </c>
      <c r="F134" s="137" t="s">
        <v>194</v>
      </c>
      <c r="I134" s="138"/>
      <c r="L134" s="32"/>
      <c r="M134" s="139"/>
      <c r="T134" s="53"/>
      <c r="AT134" s="17" t="s">
        <v>125</v>
      </c>
      <c r="AU134" s="17" t="s">
        <v>85</v>
      </c>
    </row>
    <row r="135" spans="2:65" s="1" customFormat="1">
      <c r="B135" s="32"/>
      <c r="D135" s="140" t="s">
        <v>127</v>
      </c>
      <c r="F135" s="141" t="s">
        <v>196</v>
      </c>
      <c r="I135" s="138"/>
      <c r="L135" s="32"/>
      <c r="M135" s="139"/>
      <c r="T135" s="53"/>
      <c r="AT135" s="17" t="s">
        <v>127</v>
      </c>
      <c r="AU135" s="17" t="s">
        <v>85</v>
      </c>
    </row>
    <row r="136" spans="2:65" s="1" customFormat="1" ht="19.5">
      <c r="B136" s="32"/>
      <c r="D136" s="136" t="s">
        <v>129</v>
      </c>
      <c r="F136" s="142" t="s">
        <v>197</v>
      </c>
      <c r="I136" s="138"/>
      <c r="L136" s="32"/>
      <c r="M136" s="156"/>
      <c r="N136" s="157"/>
      <c r="O136" s="157"/>
      <c r="P136" s="157"/>
      <c r="Q136" s="157"/>
      <c r="R136" s="157"/>
      <c r="S136" s="157"/>
      <c r="T136" s="158"/>
      <c r="AT136" s="17" t="s">
        <v>129</v>
      </c>
      <c r="AU136" s="17" t="s">
        <v>85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32"/>
    </row>
  </sheetData>
  <sheetProtection algorithmName="SHA-512" hashValue="VjTImkUsHXpMawvKv/N5hLV858q6a+mYYYVgUFouh0bh/MmnFTeJ4jerex/+oMpvs+KDERe5iQbFVHobGV4v+Q==" saltValue="NiRZfX4nVGOWRqbwjglU2QZrEsA0rGwbA3bouzLTWxgQiNDrf9Vt2gqHt1oCVM2v494nn75DOJ/EqEhrY9dBqQ==" spinCount="100000" sheet="1" objects="1" scenarios="1" formatColumns="0" formatRows="0" autoFilter="0"/>
  <autoFilter ref="C84:K136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5" r:id="rId2" xr:uid="{00000000-0004-0000-0100-000001000000}"/>
    <hyperlink ref="F100" r:id="rId3" xr:uid="{00000000-0004-0000-0100-000002000000}"/>
    <hyperlink ref="F109" r:id="rId4" xr:uid="{00000000-0004-0000-0100-000003000000}"/>
    <hyperlink ref="F114" r:id="rId5" xr:uid="{00000000-0004-0000-0100-000004000000}"/>
    <hyperlink ref="F118" r:id="rId6" xr:uid="{00000000-0004-0000-0100-000005000000}"/>
    <hyperlink ref="F122" r:id="rId7" xr:uid="{00000000-0004-0000-0100-000006000000}"/>
    <hyperlink ref="F127" r:id="rId8" xr:uid="{00000000-0004-0000-0100-000007000000}"/>
    <hyperlink ref="F132" r:id="rId9" xr:uid="{00000000-0004-0000-0100-000008000000}"/>
    <hyperlink ref="F135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4"/>
  <sheetViews>
    <sheetView showGridLines="0" topLeftCell="A1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89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Úprava zpevněné plochy a terénní úpravy Kladruby nad Labem</v>
      </c>
      <c r="F7" s="303"/>
      <c r="G7" s="303"/>
      <c r="H7" s="303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8" t="s">
        <v>198</v>
      </c>
      <c r="F9" s="301"/>
      <c r="G9" s="301"/>
      <c r="H9" s="30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17. 2. 2024</v>
      </c>
      <c r="L12" s="32"/>
    </row>
    <row r="13" spans="2:46" s="1" customFormat="1" ht="10.7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70"/>
      <c r="G18" s="270"/>
      <c r="H18" s="270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37</v>
      </c>
      <c r="L23" s="32"/>
    </row>
    <row r="24" spans="2:12" s="1" customFormat="1" ht="18" customHeight="1">
      <c r="B24" s="32"/>
      <c r="E24" s="25" t="s">
        <v>38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2"/>
      <c r="E27" s="275" t="s">
        <v>19</v>
      </c>
      <c r="F27" s="275"/>
      <c r="G27" s="275"/>
      <c r="H27" s="275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41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4">
        <f>ROUND((SUM(BE89:BE303)),  2)</f>
        <v>0</v>
      </c>
      <c r="I33" s="85">
        <v>0.21</v>
      </c>
      <c r="J33" s="84">
        <f>ROUND(((SUM(BE89:BE303))*I33),  2)</f>
        <v>0</v>
      </c>
      <c r="L33" s="32"/>
    </row>
    <row r="34" spans="2:12" s="1" customFormat="1" ht="14.45" customHeight="1">
      <c r="B34" s="32"/>
      <c r="E34" s="27" t="s">
        <v>47</v>
      </c>
      <c r="F34" s="84">
        <f>ROUND((SUM(BF89:BF303)),  2)</f>
        <v>0</v>
      </c>
      <c r="I34" s="85">
        <v>0.12</v>
      </c>
      <c r="J34" s="84">
        <f>ROUND(((SUM(BF89:BF303))*I34),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4">
        <f>ROUND((SUM(BG89:BG303)),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4">
        <f>ROUND((SUM(BH89:BH303)),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4">
        <f>ROUND((SUM(BI89:BI303)),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51</v>
      </c>
      <c r="E39" s="54"/>
      <c r="F39" s="54"/>
      <c r="G39" s="88" t="s">
        <v>52</v>
      </c>
      <c r="H39" s="89" t="s">
        <v>53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Úprava zpevněné plochy a terénní úpravy Kladruby nad Labem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8" t="str">
        <f>E9</f>
        <v>ARS - Stavebně konstrukční část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Kladruby nad Labem</v>
      </c>
      <c r="I52" s="27" t="s">
        <v>23</v>
      </c>
      <c r="J52" s="49" t="str">
        <f>IF(J12="","",J12)</f>
        <v>17. 2. 2024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Národní hřebčín Kladruby nad Labem</v>
      </c>
      <c r="I54" s="27" t="s">
        <v>32</v>
      </c>
      <c r="J54" s="30" t="str">
        <f>E21</f>
        <v>GEFOS a.s.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Jakub Vilingr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93</v>
      </c>
      <c r="D57" s="86"/>
      <c r="E57" s="86"/>
      <c r="F57" s="86"/>
      <c r="G57" s="86"/>
      <c r="H57" s="86"/>
      <c r="I57" s="86"/>
      <c r="J57" s="93" t="s">
        <v>94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7" customHeight="1">
      <c r="B59" s="32"/>
      <c r="C59" s="94" t="s">
        <v>73</v>
      </c>
      <c r="J59" s="63">
        <f>J89</f>
        <v>0</v>
      </c>
      <c r="L59" s="32"/>
      <c r="AU59" s="17" t="s">
        <v>95</v>
      </c>
    </row>
    <row r="60" spans="2:47" s="8" customFormat="1" ht="24.95" customHeight="1">
      <c r="B60" s="95"/>
      <c r="D60" s="96" t="s">
        <v>96</v>
      </c>
      <c r="E60" s="97"/>
      <c r="F60" s="97"/>
      <c r="G60" s="97"/>
      <c r="H60" s="97"/>
      <c r="I60" s="97"/>
      <c r="J60" s="98">
        <f>J90</f>
        <v>0</v>
      </c>
      <c r="L60" s="95"/>
    </row>
    <row r="61" spans="2:47" s="9" customFormat="1" ht="20.100000000000001" customHeight="1">
      <c r="B61" s="99"/>
      <c r="D61" s="100" t="s">
        <v>97</v>
      </c>
      <c r="E61" s="101"/>
      <c r="F61" s="101"/>
      <c r="G61" s="101"/>
      <c r="H61" s="101"/>
      <c r="I61" s="101"/>
      <c r="J61" s="102">
        <f>J91</f>
        <v>0</v>
      </c>
      <c r="L61" s="99"/>
    </row>
    <row r="62" spans="2:47" s="9" customFormat="1" ht="20.100000000000001" customHeight="1">
      <c r="B62" s="99"/>
      <c r="D62" s="100" t="s">
        <v>199</v>
      </c>
      <c r="E62" s="101"/>
      <c r="F62" s="101"/>
      <c r="G62" s="101"/>
      <c r="H62" s="101"/>
      <c r="I62" s="101"/>
      <c r="J62" s="102">
        <f>J185</f>
        <v>0</v>
      </c>
      <c r="L62" s="99"/>
    </row>
    <row r="63" spans="2:47" s="9" customFormat="1" ht="20.100000000000001" customHeight="1">
      <c r="B63" s="99"/>
      <c r="D63" s="100" t="s">
        <v>200</v>
      </c>
      <c r="E63" s="101"/>
      <c r="F63" s="101"/>
      <c r="G63" s="101"/>
      <c r="H63" s="101"/>
      <c r="I63" s="101"/>
      <c r="J63" s="102">
        <f>J200</f>
        <v>0</v>
      </c>
      <c r="L63" s="99"/>
    </row>
    <row r="64" spans="2:47" s="9" customFormat="1" ht="20.100000000000001" customHeight="1">
      <c r="B64" s="99"/>
      <c r="D64" s="100" t="s">
        <v>201</v>
      </c>
      <c r="E64" s="101"/>
      <c r="F64" s="101"/>
      <c r="G64" s="101"/>
      <c r="H64" s="101"/>
      <c r="I64" s="101"/>
      <c r="J64" s="102">
        <f>J226</f>
        <v>0</v>
      </c>
      <c r="L64" s="99"/>
    </row>
    <row r="65" spans="2:12" s="9" customFormat="1" ht="20.100000000000001" customHeight="1">
      <c r="B65" s="99"/>
      <c r="D65" s="100" t="s">
        <v>202</v>
      </c>
      <c r="E65" s="101"/>
      <c r="F65" s="101"/>
      <c r="G65" s="101"/>
      <c r="H65" s="101"/>
      <c r="I65" s="101"/>
      <c r="J65" s="102">
        <f>J232</f>
        <v>0</v>
      </c>
      <c r="L65" s="99"/>
    </row>
    <row r="66" spans="2:12" s="9" customFormat="1" ht="20.100000000000001" customHeight="1">
      <c r="B66" s="99"/>
      <c r="D66" s="100" t="s">
        <v>203</v>
      </c>
      <c r="E66" s="101"/>
      <c r="F66" s="101"/>
      <c r="G66" s="101"/>
      <c r="H66" s="101"/>
      <c r="I66" s="101"/>
      <c r="J66" s="102">
        <f>J267</f>
        <v>0</v>
      </c>
      <c r="L66" s="99"/>
    </row>
    <row r="67" spans="2:12" s="9" customFormat="1" ht="20.100000000000001" customHeight="1">
      <c r="B67" s="99"/>
      <c r="D67" s="100" t="s">
        <v>204</v>
      </c>
      <c r="E67" s="101"/>
      <c r="F67" s="101"/>
      <c r="G67" s="101"/>
      <c r="H67" s="101"/>
      <c r="I67" s="101"/>
      <c r="J67" s="102">
        <f>J286</f>
        <v>0</v>
      </c>
      <c r="L67" s="99"/>
    </row>
    <row r="68" spans="2:12" s="8" customFormat="1" ht="24.95" customHeight="1">
      <c r="B68" s="95"/>
      <c r="D68" s="96" t="s">
        <v>205</v>
      </c>
      <c r="E68" s="97"/>
      <c r="F68" s="97"/>
      <c r="G68" s="97"/>
      <c r="H68" s="97"/>
      <c r="I68" s="97"/>
      <c r="J68" s="98">
        <f>J290</f>
        <v>0</v>
      </c>
      <c r="L68" s="95"/>
    </row>
    <row r="69" spans="2:12" s="9" customFormat="1" ht="20.100000000000001" customHeight="1">
      <c r="B69" s="99"/>
      <c r="D69" s="100" t="s">
        <v>206</v>
      </c>
      <c r="E69" s="101"/>
      <c r="F69" s="101"/>
      <c r="G69" s="101"/>
      <c r="H69" s="101"/>
      <c r="I69" s="101"/>
      <c r="J69" s="102">
        <f>J291</f>
        <v>0</v>
      </c>
      <c r="L69" s="99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101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02" t="str">
        <f>E7</f>
        <v>Úprava zpevněné plochy a terénní úpravy Kladruby nad Labem</v>
      </c>
      <c r="F79" s="303"/>
      <c r="G79" s="303"/>
      <c r="H79" s="303"/>
      <c r="L79" s="32"/>
    </row>
    <row r="80" spans="2:12" s="1" customFormat="1" ht="12" customHeight="1">
      <c r="B80" s="32"/>
      <c r="C80" s="27" t="s">
        <v>90</v>
      </c>
      <c r="L80" s="32"/>
    </row>
    <row r="81" spans="2:65" s="1" customFormat="1" ht="16.5" customHeight="1">
      <c r="B81" s="32"/>
      <c r="E81" s="288" t="str">
        <f>E9</f>
        <v>ARS - Stavebně konstrukční část</v>
      </c>
      <c r="F81" s="301"/>
      <c r="G81" s="301"/>
      <c r="H81" s="301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Kladruby nad Labem</v>
      </c>
      <c r="I83" s="27" t="s">
        <v>23</v>
      </c>
      <c r="J83" s="49" t="str">
        <f>IF(J12="","",J12)</f>
        <v>17. 2. 2024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25</v>
      </c>
      <c r="F85" s="25" t="str">
        <f>E15</f>
        <v>Národní hřebčín Kladruby nad Labem</v>
      </c>
      <c r="I85" s="27" t="s">
        <v>32</v>
      </c>
      <c r="J85" s="30" t="str">
        <f>E21</f>
        <v>GEFOS a.s.</v>
      </c>
      <c r="L85" s="32"/>
    </row>
    <row r="86" spans="2:65" s="1" customFormat="1" ht="15.2" customHeight="1">
      <c r="B86" s="32"/>
      <c r="C86" s="27" t="s">
        <v>30</v>
      </c>
      <c r="F86" s="25" t="str">
        <f>IF(E18="","",E18)</f>
        <v>Vyplň údaj</v>
      </c>
      <c r="I86" s="27" t="s">
        <v>36</v>
      </c>
      <c r="J86" s="30" t="str">
        <f>E24</f>
        <v>Jakub Vilingr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3"/>
      <c r="C88" s="104" t="s">
        <v>102</v>
      </c>
      <c r="D88" s="105" t="s">
        <v>60</v>
      </c>
      <c r="E88" s="105" t="s">
        <v>56</v>
      </c>
      <c r="F88" s="105" t="s">
        <v>57</v>
      </c>
      <c r="G88" s="105" t="s">
        <v>103</v>
      </c>
      <c r="H88" s="105" t="s">
        <v>104</v>
      </c>
      <c r="I88" s="105" t="s">
        <v>105</v>
      </c>
      <c r="J88" s="105" t="s">
        <v>94</v>
      </c>
      <c r="K88" s="106" t="s">
        <v>106</v>
      </c>
      <c r="L88" s="103"/>
      <c r="M88" s="56" t="s">
        <v>19</v>
      </c>
      <c r="N88" s="57" t="s">
        <v>45</v>
      </c>
      <c r="O88" s="57" t="s">
        <v>107</v>
      </c>
      <c r="P88" s="57" t="s">
        <v>108</v>
      </c>
      <c r="Q88" s="57" t="s">
        <v>109</v>
      </c>
      <c r="R88" s="57" t="s">
        <v>110</v>
      </c>
      <c r="S88" s="57" t="s">
        <v>111</v>
      </c>
      <c r="T88" s="58" t="s">
        <v>112</v>
      </c>
    </row>
    <row r="89" spans="2:65" s="1" customFormat="1" ht="22.7" customHeight="1">
      <c r="B89" s="32"/>
      <c r="C89" s="61" t="s">
        <v>113</v>
      </c>
      <c r="J89" s="107">
        <f>BK89</f>
        <v>0</v>
      </c>
      <c r="L89" s="32"/>
      <c r="M89" s="59"/>
      <c r="N89" s="50"/>
      <c r="O89" s="50"/>
      <c r="P89" s="108">
        <f>P90+P290</f>
        <v>0</v>
      </c>
      <c r="Q89" s="50"/>
      <c r="R89" s="108">
        <f>R90+R290</f>
        <v>201.25913991999997</v>
      </c>
      <c r="S89" s="50"/>
      <c r="T89" s="109">
        <f>T90+T290</f>
        <v>230.51</v>
      </c>
      <c r="AT89" s="17" t="s">
        <v>74</v>
      </c>
      <c r="AU89" s="17" t="s">
        <v>95</v>
      </c>
      <c r="BK89" s="110">
        <f>BK90+BK290</f>
        <v>0</v>
      </c>
    </row>
    <row r="90" spans="2:65" s="11" customFormat="1" ht="26.1" customHeight="1">
      <c r="B90" s="111"/>
      <c r="D90" s="112" t="s">
        <v>74</v>
      </c>
      <c r="E90" s="113" t="s">
        <v>114</v>
      </c>
      <c r="F90" s="113" t="s">
        <v>115</v>
      </c>
      <c r="I90" s="114"/>
      <c r="J90" s="115">
        <f>BK90</f>
        <v>0</v>
      </c>
      <c r="L90" s="111"/>
      <c r="M90" s="116"/>
      <c r="P90" s="117">
        <f>P91+P185+P200+P226+P232+P267+P286</f>
        <v>0</v>
      </c>
      <c r="R90" s="117">
        <f>R91+R185+R200+R226+R232+R267+R286</f>
        <v>201.25913991999997</v>
      </c>
      <c r="T90" s="118">
        <f>T91+T185+T200+T226+T232+T267+T286</f>
        <v>230.51</v>
      </c>
      <c r="AR90" s="112" t="s">
        <v>83</v>
      </c>
      <c r="AT90" s="119" t="s">
        <v>74</v>
      </c>
      <c r="AU90" s="119" t="s">
        <v>75</v>
      </c>
      <c r="AY90" s="112" t="s">
        <v>116</v>
      </c>
      <c r="BK90" s="120">
        <f>BK91+BK185+BK200+BK226+BK232+BK267+BK286</f>
        <v>0</v>
      </c>
    </row>
    <row r="91" spans="2:65" s="11" customFormat="1" ht="22.7" customHeight="1">
      <c r="B91" s="111"/>
      <c r="D91" s="112" t="s">
        <v>74</v>
      </c>
      <c r="E91" s="121" t="s">
        <v>83</v>
      </c>
      <c r="F91" s="121" t="s">
        <v>117</v>
      </c>
      <c r="I91" s="114"/>
      <c r="J91" s="122">
        <f>BK91</f>
        <v>0</v>
      </c>
      <c r="L91" s="111"/>
      <c r="M91" s="116"/>
      <c r="P91" s="117">
        <f>SUM(P92:P184)</f>
        <v>0</v>
      </c>
      <c r="R91" s="117">
        <f>SUM(R92:R184)</f>
        <v>35.365859999999991</v>
      </c>
      <c r="T91" s="118">
        <f>SUM(T92:T184)</f>
        <v>230.51</v>
      </c>
      <c r="AR91" s="112" t="s">
        <v>83</v>
      </c>
      <c r="AT91" s="119" t="s">
        <v>74</v>
      </c>
      <c r="AU91" s="119" t="s">
        <v>83</v>
      </c>
      <c r="AY91" s="112" t="s">
        <v>116</v>
      </c>
      <c r="BK91" s="120">
        <f>SUM(BK92:BK184)</f>
        <v>0</v>
      </c>
    </row>
    <row r="92" spans="2:65" s="1" customFormat="1" ht="24.2" customHeight="1">
      <c r="B92" s="32"/>
      <c r="C92" s="123" t="s">
        <v>83</v>
      </c>
      <c r="D92" s="123" t="s">
        <v>118</v>
      </c>
      <c r="E92" s="124" t="s">
        <v>207</v>
      </c>
      <c r="F92" s="125" t="s">
        <v>208</v>
      </c>
      <c r="G92" s="126" t="s">
        <v>209</v>
      </c>
      <c r="H92" s="127">
        <v>259</v>
      </c>
      <c r="I92" s="128"/>
      <c r="J92" s="129">
        <f>ROUND(I92*H92,2)</f>
        <v>0</v>
      </c>
      <c r="K92" s="125" t="s">
        <v>122</v>
      </c>
      <c r="L92" s="32"/>
      <c r="M92" s="130" t="s">
        <v>19</v>
      </c>
      <c r="N92" s="131" t="s">
        <v>46</v>
      </c>
      <c r="P92" s="132">
        <f>O92*H92</f>
        <v>0</v>
      </c>
      <c r="Q92" s="132">
        <v>0</v>
      </c>
      <c r="R92" s="132">
        <f>Q92*H92</f>
        <v>0</v>
      </c>
      <c r="S92" s="132">
        <v>0.44</v>
      </c>
      <c r="T92" s="133">
        <f>S92*H92</f>
        <v>113.96</v>
      </c>
      <c r="AR92" s="134" t="s">
        <v>123</v>
      </c>
      <c r="AT92" s="134" t="s">
        <v>118</v>
      </c>
      <c r="AU92" s="134" t="s">
        <v>85</v>
      </c>
      <c r="AY92" s="17" t="s">
        <v>116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83</v>
      </c>
      <c r="BK92" s="135">
        <f>ROUND(I92*H92,2)</f>
        <v>0</v>
      </c>
      <c r="BL92" s="17" t="s">
        <v>123</v>
      </c>
      <c r="BM92" s="134" t="s">
        <v>210</v>
      </c>
    </row>
    <row r="93" spans="2:65" s="1" customFormat="1" ht="39">
      <c r="B93" s="32"/>
      <c r="D93" s="136" t="s">
        <v>125</v>
      </c>
      <c r="F93" s="137" t="s">
        <v>211</v>
      </c>
      <c r="I93" s="138"/>
      <c r="L93" s="32"/>
      <c r="M93" s="139"/>
      <c r="T93" s="53"/>
      <c r="AT93" s="17" t="s">
        <v>125</v>
      </c>
      <c r="AU93" s="17" t="s">
        <v>85</v>
      </c>
    </row>
    <row r="94" spans="2:65" s="1" customFormat="1">
      <c r="B94" s="32"/>
      <c r="D94" s="140" t="s">
        <v>127</v>
      </c>
      <c r="F94" s="141" t="s">
        <v>212</v>
      </c>
      <c r="I94" s="138"/>
      <c r="L94" s="32"/>
      <c r="M94" s="139"/>
      <c r="T94" s="53"/>
      <c r="AT94" s="17" t="s">
        <v>127</v>
      </c>
      <c r="AU94" s="17" t="s">
        <v>85</v>
      </c>
    </row>
    <row r="95" spans="2:65" s="1" customFormat="1" ht="39">
      <c r="B95" s="32"/>
      <c r="D95" s="136" t="s">
        <v>129</v>
      </c>
      <c r="F95" s="142" t="s">
        <v>213</v>
      </c>
      <c r="I95" s="138"/>
      <c r="L95" s="32"/>
      <c r="M95" s="139"/>
      <c r="T95" s="53"/>
      <c r="AT95" s="17" t="s">
        <v>129</v>
      </c>
      <c r="AU95" s="17" t="s">
        <v>85</v>
      </c>
    </row>
    <row r="96" spans="2:65" s="13" customFormat="1">
      <c r="B96" s="150"/>
      <c r="D96" s="136" t="s">
        <v>131</v>
      </c>
      <c r="E96" s="151" t="s">
        <v>19</v>
      </c>
      <c r="F96" s="152" t="s">
        <v>214</v>
      </c>
      <c r="H96" s="151" t="s">
        <v>19</v>
      </c>
      <c r="I96" s="153"/>
      <c r="L96" s="150"/>
      <c r="M96" s="154"/>
      <c r="T96" s="155"/>
      <c r="AT96" s="151" t="s">
        <v>131</v>
      </c>
      <c r="AU96" s="151" t="s">
        <v>85</v>
      </c>
      <c r="AV96" s="13" t="s">
        <v>83</v>
      </c>
      <c r="AW96" s="13" t="s">
        <v>35</v>
      </c>
      <c r="AX96" s="13" t="s">
        <v>75</v>
      </c>
      <c r="AY96" s="151" t="s">
        <v>116</v>
      </c>
    </row>
    <row r="97" spans="2:65" s="12" customFormat="1">
      <c r="B97" s="143"/>
      <c r="D97" s="136" t="s">
        <v>131</v>
      </c>
      <c r="E97" s="144" t="s">
        <v>19</v>
      </c>
      <c r="F97" s="145" t="s">
        <v>215</v>
      </c>
      <c r="H97" s="146">
        <v>259</v>
      </c>
      <c r="I97" s="147"/>
      <c r="L97" s="143"/>
      <c r="M97" s="148"/>
      <c r="T97" s="149"/>
      <c r="AT97" s="144" t="s">
        <v>131</v>
      </c>
      <c r="AU97" s="144" t="s">
        <v>85</v>
      </c>
      <c r="AV97" s="12" t="s">
        <v>85</v>
      </c>
      <c r="AW97" s="12" t="s">
        <v>35</v>
      </c>
      <c r="AX97" s="12" t="s">
        <v>83</v>
      </c>
      <c r="AY97" s="144" t="s">
        <v>116</v>
      </c>
    </row>
    <row r="98" spans="2:65" s="1" customFormat="1" ht="24.2" customHeight="1">
      <c r="B98" s="32"/>
      <c r="C98" s="123" t="s">
        <v>85</v>
      </c>
      <c r="D98" s="123" t="s">
        <v>118</v>
      </c>
      <c r="E98" s="124" t="s">
        <v>216</v>
      </c>
      <c r="F98" s="125" t="s">
        <v>217</v>
      </c>
      <c r="G98" s="126" t="s">
        <v>209</v>
      </c>
      <c r="H98" s="127">
        <v>259</v>
      </c>
      <c r="I98" s="128"/>
      <c r="J98" s="129">
        <f>ROUND(I98*H98,2)</f>
        <v>0</v>
      </c>
      <c r="K98" s="125" t="s">
        <v>122</v>
      </c>
      <c r="L98" s="32"/>
      <c r="M98" s="130" t="s">
        <v>19</v>
      </c>
      <c r="N98" s="131" t="s">
        <v>46</v>
      </c>
      <c r="P98" s="132">
        <f>O98*H98</f>
        <v>0</v>
      </c>
      <c r="Q98" s="132">
        <v>0</v>
      </c>
      <c r="R98" s="132">
        <f>Q98*H98</f>
        <v>0</v>
      </c>
      <c r="S98" s="132">
        <v>0.45</v>
      </c>
      <c r="T98" s="133">
        <f>S98*H98</f>
        <v>116.55</v>
      </c>
      <c r="AR98" s="134" t="s">
        <v>123</v>
      </c>
      <c r="AT98" s="134" t="s">
        <v>118</v>
      </c>
      <c r="AU98" s="134" t="s">
        <v>85</v>
      </c>
      <c r="AY98" s="17" t="s">
        <v>116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7" t="s">
        <v>83</v>
      </c>
      <c r="BK98" s="135">
        <f>ROUND(I98*H98,2)</f>
        <v>0</v>
      </c>
      <c r="BL98" s="17" t="s">
        <v>123</v>
      </c>
      <c r="BM98" s="134" t="s">
        <v>218</v>
      </c>
    </row>
    <row r="99" spans="2:65" s="1" customFormat="1" ht="29.25">
      <c r="B99" s="32"/>
      <c r="D99" s="136" t="s">
        <v>125</v>
      </c>
      <c r="F99" s="137" t="s">
        <v>219</v>
      </c>
      <c r="I99" s="138"/>
      <c r="L99" s="32"/>
      <c r="M99" s="139"/>
      <c r="T99" s="53"/>
      <c r="AT99" s="17" t="s">
        <v>125</v>
      </c>
      <c r="AU99" s="17" t="s">
        <v>85</v>
      </c>
    </row>
    <row r="100" spans="2:65" s="1" customFormat="1">
      <c r="B100" s="32"/>
      <c r="D100" s="140" t="s">
        <v>127</v>
      </c>
      <c r="F100" s="141" t="s">
        <v>220</v>
      </c>
      <c r="I100" s="138"/>
      <c r="L100" s="32"/>
      <c r="M100" s="139"/>
      <c r="T100" s="53"/>
      <c r="AT100" s="17" t="s">
        <v>127</v>
      </c>
      <c r="AU100" s="17" t="s">
        <v>85</v>
      </c>
    </row>
    <row r="101" spans="2:65" s="13" customFormat="1">
      <c r="B101" s="150"/>
      <c r="D101" s="136" t="s">
        <v>131</v>
      </c>
      <c r="E101" s="151" t="s">
        <v>19</v>
      </c>
      <c r="F101" s="152" t="s">
        <v>214</v>
      </c>
      <c r="H101" s="151" t="s">
        <v>19</v>
      </c>
      <c r="I101" s="153"/>
      <c r="L101" s="150"/>
      <c r="M101" s="154"/>
      <c r="T101" s="155"/>
      <c r="AT101" s="151" t="s">
        <v>131</v>
      </c>
      <c r="AU101" s="151" t="s">
        <v>85</v>
      </c>
      <c r="AV101" s="13" t="s">
        <v>83</v>
      </c>
      <c r="AW101" s="13" t="s">
        <v>35</v>
      </c>
      <c r="AX101" s="13" t="s">
        <v>75</v>
      </c>
      <c r="AY101" s="151" t="s">
        <v>116</v>
      </c>
    </row>
    <row r="102" spans="2:65" s="12" customFormat="1">
      <c r="B102" s="143"/>
      <c r="D102" s="136" t="s">
        <v>131</v>
      </c>
      <c r="E102" s="144" t="s">
        <v>19</v>
      </c>
      <c r="F102" s="145" t="s">
        <v>215</v>
      </c>
      <c r="H102" s="146">
        <v>259</v>
      </c>
      <c r="I102" s="147"/>
      <c r="L102" s="143"/>
      <c r="M102" s="148"/>
      <c r="T102" s="149"/>
      <c r="AT102" s="144" t="s">
        <v>131</v>
      </c>
      <c r="AU102" s="144" t="s">
        <v>85</v>
      </c>
      <c r="AV102" s="12" t="s">
        <v>85</v>
      </c>
      <c r="AW102" s="12" t="s">
        <v>35</v>
      </c>
      <c r="AX102" s="12" t="s">
        <v>83</v>
      </c>
      <c r="AY102" s="144" t="s">
        <v>116</v>
      </c>
    </row>
    <row r="103" spans="2:65" s="1" customFormat="1" ht="33" customHeight="1">
      <c r="B103" s="32"/>
      <c r="C103" s="123" t="s">
        <v>139</v>
      </c>
      <c r="D103" s="123" t="s">
        <v>118</v>
      </c>
      <c r="E103" s="124" t="s">
        <v>221</v>
      </c>
      <c r="F103" s="125" t="s">
        <v>222</v>
      </c>
      <c r="G103" s="126" t="s">
        <v>142</v>
      </c>
      <c r="H103" s="127">
        <v>10.5</v>
      </c>
      <c r="I103" s="128"/>
      <c r="J103" s="129">
        <f>ROUND(I103*H103,2)</f>
        <v>0</v>
      </c>
      <c r="K103" s="125" t="s">
        <v>122</v>
      </c>
      <c r="L103" s="32"/>
      <c r="M103" s="130" t="s">
        <v>19</v>
      </c>
      <c r="N103" s="131" t="s">
        <v>46</v>
      </c>
      <c r="P103" s="132">
        <f>O103*H103</f>
        <v>0</v>
      </c>
      <c r="Q103" s="132">
        <v>0</v>
      </c>
      <c r="R103" s="132">
        <f>Q103*H103</f>
        <v>0</v>
      </c>
      <c r="S103" s="132">
        <v>0</v>
      </c>
      <c r="T103" s="133">
        <f>S103*H103</f>
        <v>0</v>
      </c>
      <c r="AR103" s="134" t="s">
        <v>123</v>
      </c>
      <c r="AT103" s="134" t="s">
        <v>118</v>
      </c>
      <c r="AU103" s="134" t="s">
        <v>85</v>
      </c>
      <c r="AY103" s="17" t="s">
        <v>116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7" t="s">
        <v>83</v>
      </c>
      <c r="BK103" s="135">
        <f>ROUND(I103*H103,2)</f>
        <v>0</v>
      </c>
      <c r="BL103" s="17" t="s">
        <v>123</v>
      </c>
      <c r="BM103" s="134" t="s">
        <v>223</v>
      </c>
    </row>
    <row r="104" spans="2:65" s="1" customFormat="1" ht="19.5">
      <c r="B104" s="32"/>
      <c r="D104" s="136" t="s">
        <v>125</v>
      </c>
      <c r="F104" s="137" t="s">
        <v>224</v>
      </c>
      <c r="I104" s="138"/>
      <c r="L104" s="32"/>
      <c r="M104" s="139"/>
      <c r="T104" s="53"/>
      <c r="AT104" s="17" t="s">
        <v>125</v>
      </c>
      <c r="AU104" s="17" t="s">
        <v>85</v>
      </c>
    </row>
    <row r="105" spans="2:65" s="1" customFormat="1">
      <c r="B105" s="32"/>
      <c r="D105" s="140" t="s">
        <v>127</v>
      </c>
      <c r="F105" s="141" t="s">
        <v>225</v>
      </c>
      <c r="I105" s="138"/>
      <c r="L105" s="32"/>
      <c r="M105" s="139"/>
      <c r="T105" s="53"/>
      <c r="AT105" s="17" t="s">
        <v>127</v>
      </c>
      <c r="AU105" s="17" t="s">
        <v>85</v>
      </c>
    </row>
    <row r="106" spans="2:65" s="13" customFormat="1">
      <c r="B106" s="150"/>
      <c r="D106" s="136" t="s">
        <v>131</v>
      </c>
      <c r="E106" s="151" t="s">
        <v>19</v>
      </c>
      <c r="F106" s="152" t="s">
        <v>226</v>
      </c>
      <c r="H106" s="151" t="s">
        <v>19</v>
      </c>
      <c r="I106" s="153"/>
      <c r="L106" s="150"/>
      <c r="M106" s="154"/>
      <c r="T106" s="155"/>
      <c r="AT106" s="151" t="s">
        <v>131</v>
      </c>
      <c r="AU106" s="151" t="s">
        <v>85</v>
      </c>
      <c r="AV106" s="13" t="s">
        <v>83</v>
      </c>
      <c r="AW106" s="13" t="s">
        <v>35</v>
      </c>
      <c r="AX106" s="13" t="s">
        <v>75</v>
      </c>
      <c r="AY106" s="151" t="s">
        <v>116</v>
      </c>
    </row>
    <row r="107" spans="2:65" s="12" customFormat="1">
      <c r="B107" s="143"/>
      <c r="D107" s="136" t="s">
        <v>131</v>
      </c>
      <c r="E107" s="144" t="s">
        <v>19</v>
      </c>
      <c r="F107" s="145" t="s">
        <v>227</v>
      </c>
      <c r="H107" s="146">
        <v>10.5</v>
      </c>
      <c r="I107" s="147"/>
      <c r="L107" s="143"/>
      <c r="M107" s="148"/>
      <c r="T107" s="149"/>
      <c r="AT107" s="144" t="s">
        <v>131</v>
      </c>
      <c r="AU107" s="144" t="s">
        <v>85</v>
      </c>
      <c r="AV107" s="12" t="s">
        <v>85</v>
      </c>
      <c r="AW107" s="12" t="s">
        <v>35</v>
      </c>
      <c r="AX107" s="12" t="s">
        <v>83</v>
      </c>
      <c r="AY107" s="144" t="s">
        <v>116</v>
      </c>
    </row>
    <row r="108" spans="2:65" s="1" customFormat="1" ht="24.2" customHeight="1">
      <c r="B108" s="32"/>
      <c r="C108" s="123" t="s">
        <v>123</v>
      </c>
      <c r="D108" s="123" t="s">
        <v>118</v>
      </c>
      <c r="E108" s="124" t="s">
        <v>228</v>
      </c>
      <c r="F108" s="125" t="s">
        <v>229</v>
      </c>
      <c r="G108" s="126" t="s">
        <v>142</v>
      </c>
      <c r="H108" s="127">
        <v>124.75</v>
      </c>
      <c r="I108" s="128"/>
      <c r="J108" s="129">
        <f>ROUND(I108*H108,2)</f>
        <v>0</v>
      </c>
      <c r="K108" s="125" t="s">
        <v>122</v>
      </c>
      <c r="L108" s="32"/>
      <c r="M108" s="130" t="s">
        <v>19</v>
      </c>
      <c r="N108" s="131" t="s">
        <v>46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123</v>
      </c>
      <c r="AT108" s="134" t="s">
        <v>118</v>
      </c>
      <c r="AU108" s="134" t="s">
        <v>85</v>
      </c>
      <c r="AY108" s="17" t="s">
        <v>116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83</v>
      </c>
      <c r="BK108" s="135">
        <f>ROUND(I108*H108,2)</f>
        <v>0</v>
      </c>
      <c r="BL108" s="17" t="s">
        <v>123</v>
      </c>
      <c r="BM108" s="134" t="s">
        <v>230</v>
      </c>
    </row>
    <row r="109" spans="2:65" s="1" customFormat="1" ht="29.25">
      <c r="B109" s="32"/>
      <c r="D109" s="136" t="s">
        <v>125</v>
      </c>
      <c r="F109" s="137" t="s">
        <v>231</v>
      </c>
      <c r="I109" s="138"/>
      <c r="L109" s="32"/>
      <c r="M109" s="139"/>
      <c r="T109" s="53"/>
      <c r="AT109" s="17" t="s">
        <v>125</v>
      </c>
      <c r="AU109" s="17" t="s">
        <v>85</v>
      </c>
    </row>
    <row r="110" spans="2:65" s="1" customFormat="1">
      <c r="B110" s="32"/>
      <c r="D110" s="140" t="s">
        <v>127</v>
      </c>
      <c r="F110" s="141" t="s">
        <v>232</v>
      </c>
      <c r="I110" s="138"/>
      <c r="L110" s="32"/>
      <c r="M110" s="139"/>
      <c r="T110" s="53"/>
      <c r="AT110" s="17" t="s">
        <v>127</v>
      </c>
      <c r="AU110" s="17" t="s">
        <v>85</v>
      </c>
    </row>
    <row r="111" spans="2:65" s="13" customFormat="1">
      <c r="B111" s="150"/>
      <c r="D111" s="136" t="s">
        <v>131</v>
      </c>
      <c r="E111" s="151" t="s">
        <v>19</v>
      </c>
      <c r="F111" s="152" t="s">
        <v>233</v>
      </c>
      <c r="H111" s="151" t="s">
        <v>19</v>
      </c>
      <c r="I111" s="153"/>
      <c r="L111" s="150"/>
      <c r="M111" s="154"/>
      <c r="T111" s="155"/>
      <c r="AT111" s="151" t="s">
        <v>131</v>
      </c>
      <c r="AU111" s="151" t="s">
        <v>85</v>
      </c>
      <c r="AV111" s="13" t="s">
        <v>83</v>
      </c>
      <c r="AW111" s="13" t="s">
        <v>35</v>
      </c>
      <c r="AX111" s="13" t="s">
        <v>75</v>
      </c>
      <c r="AY111" s="151" t="s">
        <v>116</v>
      </c>
    </row>
    <row r="112" spans="2:65" s="13" customFormat="1">
      <c r="B112" s="150"/>
      <c r="D112" s="136" t="s">
        <v>131</v>
      </c>
      <c r="E112" s="151" t="s">
        <v>19</v>
      </c>
      <c r="F112" s="152" t="s">
        <v>234</v>
      </c>
      <c r="H112" s="151" t="s">
        <v>19</v>
      </c>
      <c r="I112" s="153"/>
      <c r="L112" s="150"/>
      <c r="M112" s="154"/>
      <c r="T112" s="155"/>
      <c r="AT112" s="151" t="s">
        <v>131</v>
      </c>
      <c r="AU112" s="151" t="s">
        <v>85</v>
      </c>
      <c r="AV112" s="13" t="s">
        <v>83</v>
      </c>
      <c r="AW112" s="13" t="s">
        <v>35</v>
      </c>
      <c r="AX112" s="13" t="s">
        <v>75</v>
      </c>
      <c r="AY112" s="151" t="s">
        <v>116</v>
      </c>
    </row>
    <row r="113" spans="2:65" s="13" customFormat="1">
      <c r="B113" s="150"/>
      <c r="D113" s="136" t="s">
        <v>131</v>
      </c>
      <c r="E113" s="151" t="s">
        <v>19</v>
      </c>
      <c r="F113" s="152" t="s">
        <v>235</v>
      </c>
      <c r="H113" s="151" t="s">
        <v>19</v>
      </c>
      <c r="I113" s="153"/>
      <c r="L113" s="150"/>
      <c r="M113" s="154"/>
      <c r="T113" s="155"/>
      <c r="AT113" s="151" t="s">
        <v>131</v>
      </c>
      <c r="AU113" s="151" t="s">
        <v>85</v>
      </c>
      <c r="AV113" s="13" t="s">
        <v>83</v>
      </c>
      <c r="AW113" s="13" t="s">
        <v>35</v>
      </c>
      <c r="AX113" s="13" t="s">
        <v>75</v>
      </c>
      <c r="AY113" s="151" t="s">
        <v>116</v>
      </c>
    </row>
    <row r="114" spans="2:65" s="12" customFormat="1">
      <c r="B114" s="143"/>
      <c r="D114" s="136" t="s">
        <v>131</v>
      </c>
      <c r="E114" s="144" t="s">
        <v>19</v>
      </c>
      <c r="F114" s="145" t="s">
        <v>236</v>
      </c>
      <c r="H114" s="146">
        <v>124.75</v>
      </c>
      <c r="I114" s="147"/>
      <c r="L114" s="143"/>
      <c r="M114" s="148"/>
      <c r="T114" s="149"/>
      <c r="AT114" s="144" t="s">
        <v>131</v>
      </c>
      <c r="AU114" s="144" t="s">
        <v>85</v>
      </c>
      <c r="AV114" s="12" t="s">
        <v>85</v>
      </c>
      <c r="AW114" s="12" t="s">
        <v>35</v>
      </c>
      <c r="AX114" s="12" t="s">
        <v>83</v>
      </c>
      <c r="AY114" s="144" t="s">
        <v>116</v>
      </c>
    </row>
    <row r="115" spans="2:65" s="1" customFormat="1" ht="37.700000000000003" customHeight="1">
      <c r="B115" s="32"/>
      <c r="C115" s="123" t="s">
        <v>150</v>
      </c>
      <c r="D115" s="123" t="s">
        <v>118</v>
      </c>
      <c r="E115" s="124" t="s">
        <v>237</v>
      </c>
      <c r="F115" s="125" t="s">
        <v>238</v>
      </c>
      <c r="G115" s="126" t="s">
        <v>142</v>
      </c>
      <c r="H115" s="127">
        <v>10.5</v>
      </c>
      <c r="I115" s="128"/>
      <c r="J115" s="129">
        <f>ROUND(I115*H115,2)</f>
        <v>0</v>
      </c>
      <c r="K115" s="125" t="s">
        <v>122</v>
      </c>
      <c r="L115" s="32"/>
      <c r="M115" s="130" t="s">
        <v>19</v>
      </c>
      <c r="N115" s="131" t="s">
        <v>46</v>
      </c>
      <c r="P115" s="132">
        <f>O115*H115</f>
        <v>0</v>
      </c>
      <c r="Q115" s="132">
        <v>0</v>
      </c>
      <c r="R115" s="132">
        <f>Q115*H115</f>
        <v>0</v>
      </c>
      <c r="S115" s="132">
        <v>0</v>
      </c>
      <c r="T115" s="133">
        <f>S115*H115</f>
        <v>0</v>
      </c>
      <c r="AR115" s="134" t="s">
        <v>123</v>
      </c>
      <c r="AT115" s="134" t="s">
        <v>118</v>
      </c>
      <c r="AU115" s="134" t="s">
        <v>85</v>
      </c>
      <c r="AY115" s="17" t="s">
        <v>116</v>
      </c>
      <c r="BE115" s="135">
        <f>IF(N115="základní",J115,0)</f>
        <v>0</v>
      </c>
      <c r="BF115" s="135">
        <f>IF(N115="snížená",J115,0)</f>
        <v>0</v>
      </c>
      <c r="BG115" s="135">
        <f>IF(N115="zákl. přenesená",J115,0)</f>
        <v>0</v>
      </c>
      <c r="BH115" s="135">
        <f>IF(N115="sníž. přenesená",J115,0)</f>
        <v>0</v>
      </c>
      <c r="BI115" s="135">
        <f>IF(N115="nulová",J115,0)</f>
        <v>0</v>
      </c>
      <c r="BJ115" s="17" t="s">
        <v>83</v>
      </c>
      <c r="BK115" s="135">
        <f>ROUND(I115*H115,2)</f>
        <v>0</v>
      </c>
      <c r="BL115" s="17" t="s">
        <v>123</v>
      </c>
      <c r="BM115" s="134" t="s">
        <v>239</v>
      </c>
    </row>
    <row r="116" spans="2:65" s="1" customFormat="1" ht="39">
      <c r="B116" s="32"/>
      <c r="D116" s="136" t="s">
        <v>125</v>
      </c>
      <c r="F116" s="137" t="s">
        <v>240</v>
      </c>
      <c r="I116" s="138"/>
      <c r="L116" s="32"/>
      <c r="M116" s="139"/>
      <c r="T116" s="53"/>
      <c r="AT116" s="17" t="s">
        <v>125</v>
      </c>
      <c r="AU116" s="17" t="s">
        <v>85</v>
      </c>
    </row>
    <row r="117" spans="2:65" s="1" customFormat="1">
      <c r="B117" s="32"/>
      <c r="D117" s="140" t="s">
        <v>127</v>
      </c>
      <c r="F117" s="141" t="s">
        <v>241</v>
      </c>
      <c r="I117" s="138"/>
      <c r="L117" s="32"/>
      <c r="M117" s="139"/>
      <c r="T117" s="53"/>
      <c r="AT117" s="17" t="s">
        <v>127</v>
      </c>
      <c r="AU117" s="17" t="s">
        <v>85</v>
      </c>
    </row>
    <row r="118" spans="2:65" s="13" customFormat="1">
      <c r="B118" s="150"/>
      <c r="D118" s="136" t="s">
        <v>131</v>
      </c>
      <c r="E118" s="151" t="s">
        <v>19</v>
      </c>
      <c r="F118" s="152" t="s">
        <v>226</v>
      </c>
      <c r="H118" s="151" t="s">
        <v>19</v>
      </c>
      <c r="I118" s="153"/>
      <c r="L118" s="150"/>
      <c r="M118" s="154"/>
      <c r="T118" s="155"/>
      <c r="AT118" s="151" t="s">
        <v>131</v>
      </c>
      <c r="AU118" s="151" t="s">
        <v>85</v>
      </c>
      <c r="AV118" s="13" t="s">
        <v>83</v>
      </c>
      <c r="AW118" s="13" t="s">
        <v>35</v>
      </c>
      <c r="AX118" s="13" t="s">
        <v>75</v>
      </c>
      <c r="AY118" s="151" t="s">
        <v>116</v>
      </c>
    </row>
    <row r="119" spans="2:65" s="12" customFormat="1">
      <c r="B119" s="143"/>
      <c r="D119" s="136" t="s">
        <v>131</v>
      </c>
      <c r="E119" s="144" t="s">
        <v>19</v>
      </c>
      <c r="F119" s="145" t="s">
        <v>227</v>
      </c>
      <c r="H119" s="146">
        <v>10.5</v>
      </c>
      <c r="I119" s="147"/>
      <c r="L119" s="143"/>
      <c r="M119" s="148"/>
      <c r="T119" s="149"/>
      <c r="AT119" s="144" t="s">
        <v>131</v>
      </c>
      <c r="AU119" s="144" t="s">
        <v>85</v>
      </c>
      <c r="AV119" s="12" t="s">
        <v>85</v>
      </c>
      <c r="AW119" s="12" t="s">
        <v>35</v>
      </c>
      <c r="AX119" s="12" t="s">
        <v>83</v>
      </c>
      <c r="AY119" s="144" t="s">
        <v>116</v>
      </c>
    </row>
    <row r="120" spans="2:65" s="1" customFormat="1" ht="37.700000000000003" customHeight="1">
      <c r="B120" s="32"/>
      <c r="C120" s="123" t="s">
        <v>166</v>
      </c>
      <c r="D120" s="123" t="s">
        <v>118</v>
      </c>
      <c r="E120" s="124" t="s">
        <v>242</v>
      </c>
      <c r="F120" s="125" t="s">
        <v>243</v>
      </c>
      <c r="G120" s="126" t="s">
        <v>142</v>
      </c>
      <c r="H120" s="127">
        <v>105</v>
      </c>
      <c r="I120" s="128"/>
      <c r="J120" s="129">
        <f>ROUND(I120*H120,2)</f>
        <v>0</v>
      </c>
      <c r="K120" s="125" t="s">
        <v>122</v>
      </c>
      <c r="L120" s="32"/>
      <c r="M120" s="130" t="s">
        <v>19</v>
      </c>
      <c r="N120" s="131" t="s">
        <v>46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123</v>
      </c>
      <c r="AT120" s="134" t="s">
        <v>118</v>
      </c>
      <c r="AU120" s="134" t="s">
        <v>85</v>
      </c>
      <c r="AY120" s="17" t="s">
        <v>116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83</v>
      </c>
      <c r="BK120" s="135">
        <f>ROUND(I120*H120,2)</f>
        <v>0</v>
      </c>
      <c r="BL120" s="17" t="s">
        <v>123</v>
      </c>
      <c r="BM120" s="134" t="s">
        <v>244</v>
      </c>
    </row>
    <row r="121" spans="2:65" s="1" customFormat="1" ht="48.75">
      <c r="B121" s="32"/>
      <c r="D121" s="136" t="s">
        <v>125</v>
      </c>
      <c r="F121" s="137" t="s">
        <v>245</v>
      </c>
      <c r="I121" s="138"/>
      <c r="L121" s="32"/>
      <c r="M121" s="139"/>
      <c r="T121" s="53"/>
      <c r="AT121" s="17" t="s">
        <v>125</v>
      </c>
      <c r="AU121" s="17" t="s">
        <v>85</v>
      </c>
    </row>
    <row r="122" spans="2:65" s="1" customFormat="1">
      <c r="B122" s="32"/>
      <c r="D122" s="140" t="s">
        <v>127</v>
      </c>
      <c r="F122" s="141" t="s">
        <v>246</v>
      </c>
      <c r="I122" s="138"/>
      <c r="L122" s="32"/>
      <c r="M122" s="139"/>
      <c r="T122" s="53"/>
      <c r="AT122" s="17" t="s">
        <v>127</v>
      </c>
      <c r="AU122" s="17" t="s">
        <v>85</v>
      </c>
    </row>
    <row r="123" spans="2:65" s="13" customFormat="1">
      <c r="B123" s="150"/>
      <c r="D123" s="136" t="s">
        <v>131</v>
      </c>
      <c r="E123" s="151" t="s">
        <v>19</v>
      </c>
      <c r="F123" s="152" t="s">
        <v>226</v>
      </c>
      <c r="H123" s="151" t="s">
        <v>19</v>
      </c>
      <c r="I123" s="153"/>
      <c r="L123" s="150"/>
      <c r="M123" s="154"/>
      <c r="T123" s="155"/>
      <c r="AT123" s="151" t="s">
        <v>131</v>
      </c>
      <c r="AU123" s="151" t="s">
        <v>85</v>
      </c>
      <c r="AV123" s="13" t="s">
        <v>83</v>
      </c>
      <c r="AW123" s="13" t="s">
        <v>35</v>
      </c>
      <c r="AX123" s="13" t="s">
        <v>75</v>
      </c>
      <c r="AY123" s="151" t="s">
        <v>116</v>
      </c>
    </row>
    <row r="124" spans="2:65" s="12" customFormat="1">
      <c r="B124" s="143"/>
      <c r="D124" s="136" t="s">
        <v>131</v>
      </c>
      <c r="E124" s="144" t="s">
        <v>19</v>
      </c>
      <c r="F124" s="145" t="s">
        <v>227</v>
      </c>
      <c r="H124" s="146">
        <v>10.5</v>
      </c>
      <c r="I124" s="147"/>
      <c r="L124" s="143"/>
      <c r="M124" s="148"/>
      <c r="T124" s="149"/>
      <c r="AT124" s="144" t="s">
        <v>131</v>
      </c>
      <c r="AU124" s="144" t="s">
        <v>85</v>
      </c>
      <c r="AV124" s="12" t="s">
        <v>85</v>
      </c>
      <c r="AW124" s="12" t="s">
        <v>35</v>
      </c>
      <c r="AX124" s="12" t="s">
        <v>83</v>
      </c>
      <c r="AY124" s="144" t="s">
        <v>116</v>
      </c>
    </row>
    <row r="125" spans="2:65" s="12" customFormat="1">
      <c r="B125" s="143"/>
      <c r="D125" s="136" t="s">
        <v>131</v>
      </c>
      <c r="F125" s="145" t="s">
        <v>247</v>
      </c>
      <c r="H125" s="146">
        <v>105</v>
      </c>
      <c r="I125" s="147"/>
      <c r="L125" s="143"/>
      <c r="M125" s="148"/>
      <c r="T125" s="149"/>
      <c r="AT125" s="144" t="s">
        <v>131</v>
      </c>
      <c r="AU125" s="144" t="s">
        <v>85</v>
      </c>
      <c r="AV125" s="12" t="s">
        <v>85</v>
      </c>
      <c r="AW125" s="12" t="s">
        <v>4</v>
      </c>
      <c r="AX125" s="12" t="s">
        <v>83</v>
      </c>
      <c r="AY125" s="144" t="s">
        <v>116</v>
      </c>
    </row>
    <row r="126" spans="2:65" s="1" customFormat="1" ht="24.2" customHeight="1">
      <c r="B126" s="32"/>
      <c r="C126" s="123" t="s">
        <v>172</v>
      </c>
      <c r="D126" s="123" t="s">
        <v>118</v>
      </c>
      <c r="E126" s="124" t="s">
        <v>248</v>
      </c>
      <c r="F126" s="125" t="s">
        <v>249</v>
      </c>
      <c r="G126" s="126" t="s">
        <v>209</v>
      </c>
      <c r="H126" s="127">
        <v>182</v>
      </c>
      <c r="I126" s="128"/>
      <c r="J126" s="129">
        <f>ROUND(I126*H126,2)</f>
        <v>0</v>
      </c>
      <c r="K126" s="125" t="s">
        <v>122</v>
      </c>
      <c r="L126" s="32"/>
      <c r="M126" s="130" t="s">
        <v>19</v>
      </c>
      <c r="N126" s="131" t="s">
        <v>46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123</v>
      </c>
      <c r="AT126" s="134" t="s">
        <v>118</v>
      </c>
      <c r="AU126" s="134" t="s">
        <v>85</v>
      </c>
      <c r="AY126" s="17" t="s">
        <v>116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7" t="s">
        <v>83</v>
      </c>
      <c r="BK126" s="135">
        <f>ROUND(I126*H126,2)</f>
        <v>0</v>
      </c>
      <c r="BL126" s="17" t="s">
        <v>123</v>
      </c>
      <c r="BM126" s="134" t="s">
        <v>250</v>
      </c>
    </row>
    <row r="127" spans="2:65" s="1" customFormat="1" ht="19.5">
      <c r="B127" s="32"/>
      <c r="D127" s="136" t="s">
        <v>125</v>
      </c>
      <c r="F127" s="137" t="s">
        <v>251</v>
      </c>
      <c r="I127" s="138"/>
      <c r="L127" s="32"/>
      <c r="M127" s="139"/>
      <c r="T127" s="53"/>
      <c r="AT127" s="17" t="s">
        <v>125</v>
      </c>
      <c r="AU127" s="17" t="s">
        <v>85</v>
      </c>
    </row>
    <row r="128" spans="2:65" s="1" customFormat="1">
      <c r="B128" s="32"/>
      <c r="D128" s="140" t="s">
        <v>127</v>
      </c>
      <c r="F128" s="141" t="s">
        <v>252</v>
      </c>
      <c r="I128" s="138"/>
      <c r="L128" s="32"/>
      <c r="M128" s="139"/>
      <c r="T128" s="53"/>
      <c r="AT128" s="17" t="s">
        <v>127</v>
      </c>
      <c r="AU128" s="17" t="s">
        <v>85</v>
      </c>
    </row>
    <row r="129" spans="2:65" s="1" customFormat="1" ht="39">
      <c r="B129" s="32"/>
      <c r="D129" s="136" t="s">
        <v>129</v>
      </c>
      <c r="F129" s="142" t="s">
        <v>253</v>
      </c>
      <c r="I129" s="138"/>
      <c r="L129" s="32"/>
      <c r="M129" s="139"/>
      <c r="T129" s="53"/>
      <c r="AT129" s="17" t="s">
        <v>129</v>
      </c>
      <c r="AU129" s="17" t="s">
        <v>85</v>
      </c>
    </row>
    <row r="130" spans="2:65" s="13" customFormat="1">
      <c r="B130" s="150"/>
      <c r="D130" s="136" t="s">
        <v>131</v>
      </c>
      <c r="E130" s="151" t="s">
        <v>19</v>
      </c>
      <c r="F130" s="152" t="s">
        <v>254</v>
      </c>
      <c r="H130" s="151" t="s">
        <v>19</v>
      </c>
      <c r="I130" s="153"/>
      <c r="L130" s="150"/>
      <c r="M130" s="154"/>
      <c r="T130" s="155"/>
      <c r="AT130" s="151" t="s">
        <v>131</v>
      </c>
      <c r="AU130" s="151" t="s">
        <v>85</v>
      </c>
      <c r="AV130" s="13" t="s">
        <v>83</v>
      </c>
      <c r="AW130" s="13" t="s">
        <v>35</v>
      </c>
      <c r="AX130" s="13" t="s">
        <v>75</v>
      </c>
      <c r="AY130" s="151" t="s">
        <v>116</v>
      </c>
    </row>
    <row r="131" spans="2:65" s="12" customFormat="1">
      <c r="B131" s="143"/>
      <c r="D131" s="136" t="s">
        <v>131</v>
      </c>
      <c r="E131" s="144" t="s">
        <v>19</v>
      </c>
      <c r="F131" s="145" t="s">
        <v>255</v>
      </c>
      <c r="H131" s="146">
        <v>182</v>
      </c>
      <c r="I131" s="147"/>
      <c r="L131" s="143"/>
      <c r="M131" s="148"/>
      <c r="T131" s="149"/>
      <c r="AT131" s="144" t="s">
        <v>131</v>
      </c>
      <c r="AU131" s="144" t="s">
        <v>85</v>
      </c>
      <c r="AV131" s="12" t="s">
        <v>85</v>
      </c>
      <c r="AW131" s="12" t="s">
        <v>35</v>
      </c>
      <c r="AX131" s="12" t="s">
        <v>83</v>
      </c>
      <c r="AY131" s="144" t="s">
        <v>116</v>
      </c>
    </row>
    <row r="132" spans="2:65" s="1" customFormat="1" ht="33" customHeight="1">
      <c r="B132" s="32"/>
      <c r="C132" s="123" t="s">
        <v>180</v>
      </c>
      <c r="D132" s="123" t="s">
        <v>118</v>
      </c>
      <c r="E132" s="124" t="s">
        <v>256</v>
      </c>
      <c r="F132" s="125" t="s">
        <v>257</v>
      </c>
      <c r="G132" s="126" t="s">
        <v>258</v>
      </c>
      <c r="H132" s="127">
        <v>18.899999999999999</v>
      </c>
      <c r="I132" s="128"/>
      <c r="J132" s="129">
        <f>ROUND(I132*H132,2)</f>
        <v>0</v>
      </c>
      <c r="K132" s="125" t="s">
        <v>122</v>
      </c>
      <c r="L132" s="32"/>
      <c r="M132" s="130" t="s">
        <v>19</v>
      </c>
      <c r="N132" s="131" t="s">
        <v>46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123</v>
      </c>
      <c r="AT132" s="134" t="s">
        <v>118</v>
      </c>
      <c r="AU132" s="134" t="s">
        <v>85</v>
      </c>
      <c r="AY132" s="17" t="s">
        <v>116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83</v>
      </c>
      <c r="BK132" s="135">
        <f>ROUND(I132*H132,2)</f>
        <v>0</v>
      </c>
      <c r="BL132" s="17" t="s">
        <v>123</v>
      </c>
      <c r="BM132" s="134" t="s">
        <v>259</v>
      </c>
    </row>
    <row r="133" spans="2:65" s="1" customFormat="1" ht="29.25">
      <c r="B133" s="32"/>
      <c r="D133" s="136" t="s">
        <v>125</v>
      </c>
      <c r="F133" s="137" t="s">
        <v>260</v>
      </c>
      <c r="I133" s="138"/>
      <c r="L133" s="32"/>
      <c r="M133" s="139"/>
      <c r="T133" s="53"/>
      <c r="AT133" s="17" t="s">
        <v>125</v>
      </c>
      <c r="AU133" s="17" t="s">
        <v>85</v>
      </c>
    </row>
    <row r="134" spans="2:65" s="1" customFormat="1">
      <c r="B134" s="32"/>
      <c r="D134" s="140" t="s">
        <v>127</v>
      </c>
      <c r="F134" s="141" t="s">
        <v>261</v>
      </c>
      <c r="I134" s="138"/>
      <c r="L134" s="32"/>
      <c r="M134" s="139"/>
      <c r="T134" s="53"/>
      <c r="AT134" s="17" t="s">
        <v>127</v>
      </c>
      <c r="AU134" s="17" t="s">
        <v>85</v>
      </c>
    </row>
    <row r="135" spans="2:65" s="12" customFormat="1">
      <c r="B135" s="143"/>
      <c r="D135" s="136" t="s">
        <v>131</v>
      </c>
      <c r="F135" s="145" t="s">
        <v>262</v>
      </c>
      <c r="H135" s="146">
        <v>18.899999999999999</v>
      </c>
      <c r="I135" s="147"/>
      <c r="L135" s="143"/>
      <c r="M135" s="148"/>
      <c r="T135" s="149"/>
      <c r="AT135" s="144" t="s">
        <v>131</v>
      </c>
      <c r="AU135" s="144" t="s">
        <v>85</v>
      </c>
      <c r="AV135" s="12" t="s">
        <v>85</v>
      </c>
      <c r="AW135" s="12" t="s">
        <v>4</v>
      </c>
      <c r="AX135" s="12" t="s">
        <v>83</v>
      </c>
      <c r="AY135" s="144" t="s">
        <v>116</v>
      </c>
    </row>
    <row r="136" spans="2:65" s="1" customFormat="1" ht="37.700000000000003" customHeight="1">
      <c r="B136" s="32"/>
      <c r="C136" s="123" t="s">
        <v>187</v>
      </c>
      <c r="D136" s="123" t="s">
        <v>118</v>
      </c>
      <c r="E136" s="124" t="s">
        <v>263</v>
      </c>
      <c r="F136" s="125" t="s">
        <v>264</v>
      </c>
      <c r="G136" s="126" t="s">
        <v>209</v>
      </c>
      <c r="H136" s="127">
        <v>150</v>
      </c>
      <c r="I136" s="128"/>
      <c r="J136" s="129">
        <f>ROUND(I136*H136,2)</f>
        <v>0</v>
      </c>
      <c r="K136" s="125" t="s">
        <v>122</v>
      </c>
      <c r="L136" s="32"/>
      <c r="M136" s="130" t="s">
        <v>19</v>
      </c>
      <c r="N136" s="131" t="s">
        <v>46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123</v>
      </c>
      <c r="AT136" s="134" t="s">
        <v>118</v>
      </c>
      <c r="AU136" s="134" t="s">
        <v>85</v>
      </c>
      <c r="AY136" s="17" t="s">
        <v>116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7" t="s">
        <v>83</v>
      </c>
      <c r="BK136" s="135">
        <f>ROUND(I136*H136,2)</f>
        <v>0</v>
      </c>
      <c r="BL136" s="17" t="s">
        <v>123</v>
      </c>
      <c r="BM136" s="134" t="s">
        <v>265</v>
      </c>
    </row>
    <row r="137" spans="2:65" s="1" customFormat="1" ht="29.25">
      <c r="B137" s="32"/>
      <c r="D137" s="136" t="s">
        <v>125</v>
      </c>
      <c r="F137" s="137" t="s">
        <v>266</v>
      </c>
      <c r="I137" s="138"/>
      <c r="L137" s="32"/>
      <c r="M137" s="139"/>
      <c r="T137" s="53"/>
      <c r="AT137" s="17" t="s">
        <v>125</v>
      </c>
      <c r="AU137" s="17" t="s">
        <v>85</v>
      </c>
    </row>
    <row r="138" spans="2:65" s="1" customFormat="1">
      <c r="B138" s="32"/>
      <c r="D138" s="140" t="s">
        <v>127</v>
      </c>
      <c r="F138" s="141" t="s">
        <v>267</v>
      </c>
      <c r="I138" s="138"/>
      <c r="L138" s="32"/>
      <c r="M138" s="139"/>
      <c r="T138" s="53"/>
      <c r="AT138" s="17" t="s">
        <v>127</v>
      </c>
      <c r="AU138" s="17" t="s">
        <v>85</v>
      </c>
    </row>
    <row r="139" spans="2:65" s="13" customFormat="1">
      <c r="B139" s="150"/>
      <c r="D139" s="136" t="s">
        <v>131</v>
      </c>
      <c r="E139" s="151" t="s">
        <v>19</v>
      </c>
      <c r="F139" s="152" t="s">
        <v>254</v>
      </c>
      <c r="H139" s="151" t="s">
        <v>19</v>
      </c>
      <c r="I139" s="153"/>
      <c r="L139" s="150"/>
      <c r="M139" s="154"/>
      <c r="T139" s="155"/>
      <c r="AT139" s="151" t="s">
        <v>131</v>
      </c>
      <c r="AU139" s="151" t="s">
        <v>85</v>
      </c>
      <c r="AV139" s="13" t="s">
        <v>83</v>
      </c>
      <c r="AW139" s="13" t="s">
        <v>35</v>
      </c>
      <c r="AX139" s="13" t="s">
        <v>75</v>
      </c>
      <c r="AY139" s="151" t="s">
        <v>116</v>
      </c>
    </row>
    <row r="140" spans="2:65" s="13" customFormat="1">
      <c r="B140" s="150"/>
      <c r="D140" s="136" t="s">
        <v>131</v>
      </c>
      <c r="E140" s="151" t="s">
        <v>19</v>
      </c>
      <c r="F140" s="152" t="s">
        <v>268</v>
      </c>
      <c r="H140" s="151" t="s">
        <v>19</v>
      </c>
      <c r="I140" s="153"/>
      <c r="L140" s="150"/>
      <c r="M140" s="154"/>
      <c r="T140" s="155"/>
      <c r="AT140" s="151" t="s">
        <v>131</v>
      </c>
      <c r="AU140" s="151" t="s">
        <v>85</v>
      </c>
      <c r="AV140" s="13" t="s">
        <v>83</v>
      </c>
      <c r="AW140" s="13" t="s">
        <v>35</v>
      </c>
      <c r="AX140" s="13" t="s">
        <v>75</v>
      </c>
      <c r="AY140" s="151" t="s">
        <v>116</v>
      </c>
    </row>
    <row r="141" spans="2:65" s="12" customFormat="1">
      <c r="B141" s="143"/>
      <c r="D141" s="136" t="s">
        <v>131</v>
      </c>
      <c r="E141" s="144" t="s">
        <v>19</v>
      </c>
      <c r="F141" s="145" t="s">
        <v>269</v>
      </c>
      <c r="H141" s="146">
        <v>150</v>
      </c>
      <c r="I141" s="147"/>
      <c r="L141" s="143"/>
      <c r="M141" s="148"/>
      <c r="T141" s="149"/>
      <c r="AT141" s="144" t="s">
        <v>131</v>
      </c>
      <c r="AU141" s="144" t="s">
        <v>85</v>
      </c>
      <c r="AV141" s="12" t="s">
        <v>85</v>
      </c>
      <c r="AW141" s="12" t="s">
        <v>35</v>
      </c>
      <c r="AX141" s="12" t="s">
        <v>83</v>
      </c>
      <c r="AY141" s="144" t="s">
        <v>116</v>
      </c>
    </row>
    <row r="142" spans="2:65" s="1" customFormat="1" ht="16.5" customHeight="1">
      <c r="B142" s="32"/>
      <c r="C142" s="159" t="s">
        <v>192</v>
      </c>
      <c r="D142" s="159" t="s">
        <v>270</v>
      </c>
      <c r="E142" s="160" t="s">
        <v>271</v>
      </c>
      <c r="F142" s="161" t="s">
        <v>272</v>
      </c>
      <c r="G142" s="162" t="s">
        <v>258</v>
      </c>
      <c r="H142" s="163">
        <v>33.412999999999997</v>
      </c>
      <c r="I142" s="164"/>
      <c r="J142" s="165">
        <f>ROUND(I142*H142,2)</f>
        <v>0</v>
      </c>
      <c r="K142" s="161" t="s">
        <v>122</v>
      </c>
      <c r="L142" s="166"/>
      <c r="M142" s="167" t="s">
        <v>19</v>
      </c>
      <c r="N142" s="168" t="s">
        <v>46</v>
      </c>
      <c r="P142" s="132">
        <f>O142*H142</f>
        <v>0</v>
      </c>
      <c r="Q142" s="132">
        <v>1</v>
      </c>
      <c r="R142" s="132">
        <f>Q142*H142</f>
        <v>33.412999999999997</v>
      </c>
      <c r="S142" s="132">
        <v>0</v>
      </c>
      <c r="T142" s="133">
        <f>S142*H142</f>
        <v>0</v>
      </c>
      <c r="AR142" s="134" t="s">
        <v>180</v>
      </c>
      <c r="AT142" s="134" t="s">
        <v>270</v>
      </c>
      <c r="AU142" s="134" t="s">
        <v>85</v>
      </c>
      <c r="AY142" s="17" t="s">
        <v>116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83</v>
      </c>
      <c r="BK142" s="135">
        <f>ROUND(I142*H142,2)</f>
        <v>0</v>
      </c>
      <c r="BL142" s="17" t="s">
        <v>123</v>
      </c>
      <c r="BM142" s="134" t="s">
        <v>273</v>
      </c>
    </row>
    <row r="143" spans="2:65" s="1" customFormat="1">
      <c r="B143" s="32"/>
      <c r="D143" s="136" t="s">
        <v>125</v>
      </c>
      <c r="F143" s="137" t="s">
        <v>272</v>
      </c>
      <c r="I143" s="138"/>
      <c r="L143" s="32"/>
      <c r="M143" s="139"/>
      <c r="T143" s="53"/>
      <c r="AT143" s="17" t="s">
        <v>125</v>
      </c>
      <c r="AU143" s="17" t="s">
        <v>85</v>
      </c>
    </row>
    <row r="144" spans="2:65" s="1" customFormat="1" ht="29.25">
      <c r="B144" s="32"/>
      <c r="D144" s="136" t="s">
        <v>129</v>
      </c>
      <c r="F144" s="142" t="s">
        <v>274</v>
      </c>
      <c r="I144" s="138"/>
      <c r="L144" s="32"/>
      <c r="M144" s="139"/>
      <c r="T144" s="53"/>
      <c r="AT144" s="17" t="s">
        <v>129</v>
      </c>
      <c r="AU144" s="17" t="s">
        <v>85</v>
      </c>
    </row>
    <row r="145" spans="2:65" s="12" customFormat="1">
      <c r="B145" s="143"/>
      <c r="D145" s="136" t="s">
        <v>131</v>
      </c>
      <c r="E145" s="144" t="s">
        <v>19</v>
      </c>
      <c r="F145" s="145" t="s">
        <v>275</v>
      </c>
      <c r="H145" s="146">
        <v>30.375</v>
      </c>
      <c r="I145" s="147"/>
      <c r="L145" s="143"/>
      <c r="M145" s="148"/>
      <c r="T145" s="149"/>
      <c r="AT145" s="144" t="s">
        <v>131</v>
      </c>
      <c r="AU145" s="144" t="s">
        <v>85</v>
      </c>
      <c r="AV145" s="12" t="s">
        <v>85</v>
      </c>
      <c r="AW145" s="12" t="s">
        <v>35</v>
      </c>
      <c r="AX145" s="12" t="s">
        <v>83</v>
      </c>
      <c r="AY145" s="144" t="s">
        <v>116</v>
      </c>
    </row>
    <row r="146" spans="2:65" s="12" customFormat="1">
      <c r="B146" s="143"/>
      <c r="D146" s="136" t="s">
        <v>131</v>
      </c>
      <c r="F146" s="145" t="s">
        <v>276</v>
      </c>
      <c r="H146" s="146">
        <v>33.412999999999997</v>
      </c>
      <c r="I146" s="147"/>
      <c r="L146" s="143"/>
      <c r="M146" s="148"/>
      <c r="T146" s="149"/>
      <c r="AT146" s="144" t="s">
        <v>131</v>
      </c>
      <c r="AU146" s="144" t="s">
        <v>85</v>
      </c>
      <c r="AV146" s="12" t="s">
        <v>85</v>
      </c>
      <c r="AW146" s="12" t="s">
        <v>4</v>
      </c>
      <c r="AX146" s="12" t="s">
        <v>83</v>
      </c>
      <c r="AY146" s="144" t="s">
        <v>116</v>
      </c>
    </row>
    <row r="147" spans="2:65" s="1" customFormat="1" ht="24.2" customHeight="1">
      <c r="B147" s="32"/>
      <c r="C147" s="123" t="s">
        <v>277</v>
      </c>
      <c r="D147" s="123" t="s">
        <v>118</v>
      </c>
      <c r="E147" s="124" t="s">
        <v>278</v>
      </c>
      <c r="F147" s="125" t="s">
        <v>279</v>
      </c>
      <c r="G147" s="126" t="s">
        <v>209</v>
      </c>
      <c r="H147" s="127">
        <v>182</v>
      </c>
      <c r="I147" s="128"/>
      <c r="J147" s="129">
        <f>ROUND(I147*H147,2)</f>
        <v>0</v>
      </c>
      <c r="K147" s="125" t="s">
        <v>122</v>
      </c>
      <c r="L147" s="32"/>
      <c r="M147" s="130" t="s">
        <v>19</v>
      </c>
      <c r="N147" s="131" t="s">
        <v>46</v>
      </c>
      <c r="P147" s="132">
        <f>O147*H147</f>
        <v>0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123</v>
      </c>
      <c r="AT147" s="134" t="s">
        <v>118</v>
      </c>
      <c r="AU147" s="134" t="s">
        <v>85</v>
      </c>
      <c r="AY147" s="17" t="s">
        <v>116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7" t="s">
        <v>83</v>
      </c>
      <c r="BK147" s="135">
        <f>ROUND(I147*H147,2)</f>
        <v>0</v>
      </c>
      <c r="BL147" s="17" t="s">
        <v>123</v>
      </c>
      <c r="BM147" s="134" t="s">
        <v>280</v>
      </c>
    </row>
    <row r="148" spans="2:65" s="1" customFormat="1" ht="19.5">
      <c r="B148" s="32"/>
      <c r="D148" s="136" t="s">
        <v>125</v>
      </c>
      <c r="F148" s="137" t="s">
        <v>281</v>
      </c>
      <c r="I148" s="138"/>
      <c r="L148" s="32"/>
      <c r="M148" s="139"/>
      <c r="T148" s="53"/>
      <c r="AT148" s="17" t="s">
        <v>125</v>
      </c>
      <c r="AU148" s="17" t="s">
        <v>85</v>
      </c>
    </row>
    <row r="149" spans="2:65" s="1" customFormat="1">
      <c r="B149" s="32"/>
      <c r="D149" s="140" t="s">
        <v>127</v>
      </c>
      <c r="F149" s="141" t="s">
        <v>282</v>
      </c>
      <c r="I149" s="138"/>
      <c r="L149" s="32"/>
      <c r="M149" s="139"/>
      <c r="T149" s="53"/>
      <c r="AT149" s="17" t="s">
        <v>127</v>
      </c>
      <c r="AU149" s="17" t="s">
        <v>85</v>
      </c>
    </row>
    <row r="150" spans="2:65" s="13" customFormat="1">
      <c r="B150" s="150"/>
      <c r="D150" s="136" t="s">
        <v>131</v>
      </c>
      <c r="E150" s="151" t="s">
        <v>19</v>
      </c>
      <c r="F150" s="152" t="s">
        <v>254</v>
      </c>
      <c r="H150" s="151" t="s">
        <v>19</v>
      </c>
      <c r="I150" s="153"/>
      <c r="L150" s="150"/>
      <c r="M150" s="154"/>
      <c r="T150" s="155"/>
      <c r="AT150" s="151" t="s">
        <v>131</v>
      </c>
      <c r="AU150" s="151" t="s">
        <v>85</v>
      </c>
      <c r="AV150" s="13" t="s">
        <v>83</v>
      </c>
      <c r="AW150" s="13" t="s">
        <v>35</v>
      </c>
      <c r="AX150" s="13" t="s">
        <v>75</v>
      </c>
      <c r="AY150" s="151" t="s">
        <v>116</v>
      </c>
    </row>
    <row r="151" spans="2:65" s="12" customFormat="1">
      <c r="B151" s="143"/>
      <c r="D151" s="136" t="s">
        <v>131</v>
      </c>
      <c r="E151" s="144" t="s">
        <v>19</v>
      </c>
      <c r="F151" s="145" t="s">
        <v>255</v>
      </c>
      <c r="H151" s="146">
        <v>182</v>
      </c>
      <c r="I151" s="147"/>
      <c r="L151" s="143"/>
      <c r="M151" s="148"/>
      <c r="T151" s="149"/>
      <c r="AT151" s="144" t="s">
        <v>131</v>
      </c>
      <c r="AU151" s="144" t="s">
        <v>85</v>
      </c>
      <c r="AV151" s="12" t="s">
        <v>85</v>
      </c>
      <c r="AW151" s="12" t="s">
        <v>35</v>
      </c>
      <c r="AX151" s="12" t="s">
        <v>83</v>
      </c>
      <c r="AY151" s="144" t="s">
        <v>116</v>
      </c>
    </row>
    <row r="152" spans="2:65" s="1" customFormat="1" ht="16.5" customHeight="1">
      <c r="B152" s="32"/>
      <c r="C152" s="159" t="s">
        <v>8</v>
      </c>
      <c r="D152" s="159" t="s">
        <v>270</v>
      </c>
      <c r="E152" s="160" t="s">
        <v>283</v>
      </c>
      <c r="F152" s="161" t="s">
        <v>284</v>
      </c>
      <c r="G152" s="162" t="s">
        <v>285</v>
      </c>
      <c r="H152" s="163">
        <v>3.64</v>
      </c>
      <c r="I152" s="164"/>
      <c r="J152" s="165">
        <f>ROUND(I152*H152,2)</f>
        <v>0</v>
      </c>
      <c r="K152" s="161" t="s">
        <v>122</v>
      </c>
      <c r="L152" s="166"/>
      <c r="M152" s="167" t="s">
        <v>19</v>
      </c>
      <c r="N152" s="168" t="s">
        <v>46</v>
      </c>
      <c r="P152" s="132">
        <f>O152*H152</f>
        <v>0</v>
      </c>
      <c r="Q152" s="132">
        <v>1E-3</v>
      </c>
      <c r="R152" s="132">
        <f>Q152*H152</f>
        <v>3.64E-3</v>
      </c>
      <c r="S152" s="132">
        <v>0</v>
      </c>
      <c r="T152" s="133">
        <f>S152*H152</f>
        <v>0</v>
      </c>
      <c r="AR152" s="134" t="s">
        <v>180</v>
      </c>
      <c r="AT152" s="134" t="s">
        <v>270</v>
      </c>
      <c r="AU152" s="134" t="s">
        <v>85</v>
      </c>
      <c r="AY152" s="17" t="s">
        <v>116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7" t="s">
        <v>83</v>
      </c>
      <c r="BK152" s="135">
        <f>ROUND(I152*H152,2)</f>
        <v>0</v>
      </c>
      <c r="BL152" s="17" t="s">
        <v>123</v>
      </c>
      <c r="BM152" s="134" t="s">
        <v>286</v>
      </c>
    </row>
    <row r="153" spans="2:65" s="1" customFormat="1">
      <c r="B153" s="32"/>
      <c r="D153" s="136" t="s">
        <v>125</v>
      </c>
      <c r="F153" s="137" t="s">
        <v>284</v>
      </c>
      <c r="I153" s="138"/>
      <c r="L153" s="32"/>
      <c r="M153" s="139"/>
      <c r="T153" s="53"/>
      <c r="AT153" s="17" t="s">
        <v>125</v>
      </c>
      <c r="AU153" s="17" t="s">
        <v>85</v>
      </c>
    </row>
    <row r="154" spans="2:65" s="12" customFormat="1">
      <c r="B154" s="143"/>
      <c r="D154" s="136" t="s">
        <v>131</v>
      </c>
      <c r="F154" s="145" t="s">
        <v>287</v>
      </c>
      <c r="H154" s="146">
        <v>3.64</v>
      </c>
      <c r="I154" s="147"/>
      <c r="L154" s="143"/>
      <c r="M154" s="148"/>
      <c r="T154" s="149"/>
      <c r="AT154" s="144" t="s">
        <v>131</v>
      </c>
      <c r="AU154" s="144" t="s">
        <v>85</v>
      </c>
      <c r="AV154" s="12" t="s">
        <v>85</v>
      </c>
      <c r="AW154" s="12" t="s">
        <v>4</v>
      </c>
      <c r="AX154" s="12" t="s">
        <v>83</v>
      </c>
      <c r="AY154" s="144" t="s">
        <v>116</v>
      </c>
    </row>
    <row r="155" spans="2:65" s="1" customFormat="1" ht="24.2" customHeight="1">
      <c r="B155" s="32"/>
      <c r="C155" s="123" t="s">
        <v>288</v>
      </c>
      <c r="D155" s="123" t="s">
        <v>118</v>
      </c>
      <c r="E155" s="124" t="s">
        <v>289</v>
      </c>
      <c r="F155" s="125" t="s">
        <v>290</v>
      </c>
      <c r="G155" s="126" t="s">
        <v>209</v>
      </c>
      <c r="H155" s="127">
        <v>280</v>
      </c>
      <c r="I155" s="128"/>
      <c r="J155" s="129">
        <f>ROUND(I155*H155,2)</f>
        <v>0</v>
      </c>
      <c r="K155" s="125" t="s">
        <v>122</v>
      </c>
      <c r="L155" s="32"/>
      <c r="M155" s="130" t="s">
        <v>19</v>
      </c>
      <c r="N155" s="131" t="s">
        <v>46</v>
      </c>
      <c r="P155" s="132">
        <f>O155*H155</f>
        <v>0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123</v>
      </c>
      <c r="AT155" s="134" t="s">
        <v>118</v>
      </c>
      <c r="AU155" s="134" t="s">
        <v>85</v>
      </c>
      <c r="AY155" s="17" t="s">
        <v>116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7" t="s">
        <v>83</v>
      </c>
      <c r="BK155" s="135">
        <f>ROUND(I155*H155,2)</f>
        <v>0</v>
      </c>
      <c r="BL155" s="17" t="s">
        <v>123</v>
      </c>
      <c r="BM155" s="134" t="s">
        <v>291</v>
      </c>
    </row>
    <row r="156" spans="2:65" s="1" customFormat="1" ht="19.5">
      <c r="B156" s="32"/>
      <c r="D156" s="136" t="s">
        <v>125</v>
      </c>
      <c r="F156" s="137" t="s">
        <v>292</v>
      </c>
      <c r="I156" s="138"/>
      <c r="L156" s="32"/>
      <c r="M156" s="139"/>
      <c r="T156" s="53"/>
      <c r="AT156" s="17" t="s">
        <v>125</v>
      </c>
      <c r="AU156" s="17" t="s">
        <v>85</v>
      </c>
    </row>
    <row r="157" spans="2:65" s="1" customFormat="1">
      <c r="B157" s="32"/>
      <c r="D157" s="140" t="s">
        <v>127</v>
      </c>
      <c r="F157" s="141" t="s">
        <v>293</v>
      </c>
      <c r="I157" s="138"/>
      <c r="L157" s="32"/>
      <c r="M157" s="139"/>
      <c r="T157" s="53"/>
      <c r="AT157" s="17" t="s">
        <v>127</v>
      </c>
      <c r="AU157" s="17" t="s">
        <v>85</v>
      </c>
    </row>
    <row r="158" spans="2:65" s="1" customFormat="1" ht="39">
      <c r="B158" s="32"/>
      <c r="D158" s="136" t="s">
        <v>129</v>
      </c>
      <c r="F158" s="142" t="s">
        <v>253</v>
      </c>
      <c r="I158" s="138"/>
      <c r="L158" s="32"/>
      <c r="M158" s="139"/>
      <c r="T158" s="53"/>
      <c r="AT158" s="17" t="s">
        <v>129</v>
      </c>
      <c r="AU158" s="17" t="s">
        <v>85</v>
      </c>
    </row>
    <row r="159" spans="2:65" s="13" customFormat="1">
      <c r="B159" s="150"/>
      <c r="D159" s="136" t="s">
        <v>131</v>
      </c>
      <c r="E159" s="151" t="s">
        <v>19</v>
      </c>
      <c r="F159" s="152" t="s">
        <v>214</v>
      </c>
      <c r="H159" s="151" t="s">
        <v>19</v>
      </c>
      <c r="I159" s="153"/>
      <c r="L159" s="150"/>
      <c r="M159" s="154"/>
      <c r="T159" s="155"/>
      <c r="AT159" s="151" t="s">
        <v>131</v>
      </c>
      <c r="AU159" s="151" t="s">
        <v>85</v>
      </c>
      <c r="AV159" s="13" t="s">
        <v>83</v>
      </c>
      <c r="AW159" s="13" t="s">
        <v>35</v>
      </c>
      <c r="AX159" s="13" t="s">
        <v>75</v>
      </c>
      <c r="AY159" s="151" t="s">
        <v>116</v>
      </c>
    </row>
    <row r="160" spans="2:65" s="12" customFormat="1">
      <c r="B160" s="143"/>
      <c r="D160" s="136" t="s">
        <v>131</v>
      </c>
      <c r="E160" s="144" t="s">
        <v>19</v>
      </c>
      <c r="F160" s="145" t="s">
        <v>215</v>
      </c>
      <c r="H160" s="146">
        <v>259</v>
      </c>
      <c r="I160" s="147"/>
      <c r="L160" s="143"/>
      <c r="M160" s="148"/>
      <c r="T160" s="149"/>
      <c r="AT160" s="144" t="s">
        <v>131</v>
      </c>
      <c r="AU160" s="144" t="s">
        <v>85</v>
      </c>
      <c r="AV160" s="12" t="s">
        <v>85</v>
      </c>
      <c r="AW160" s="12" t="s">
        <v>35</v>
      </c>
      <c r="AX160" s="12" t="s">
        <v>75</v>
      </c>
      <c r="AY160" s="144" t="s">
        <v>116</v>
      </c>
    </row>
    <row r="161" spans="2:65" s="13" customFormat="1">
      <c r="B161" s="150"/>
      <c r="D161" s="136" t="s">
        <v>131</v>
      </c>
      <c r="E161" s="151" t="s">
        <v>19</v>
      </c>
      <c r="F161" s="152" t="s">
        <v>226</v>
      </c>
      <c r="H161" s="151" t="s">
        <v>19</v>
      </c>
      <c r="I161" s="153"/>
      <c r="L161" s="150"/>
      <c r="M161" s="154"/>
      <c r="T161" s="155"/>
      <c r="AT161" s="151" t="s">
        <v>131</v>
      </c>
      <c r="AU161" s="151" t="s">
        <v>85</v>
      </c>
      <c r="AV161" s="13" t="s">
        <v>83</v>
      </c>
      <c r="AW161" s="13" t="s">
        <v>35</v>
      </c>
      <c r="AX161" s="13" t="s">
        <v>75</v>
      </c>
      <c r="AY161" s="151" t="s">
        <v>116</v>
      </c>
    </row>
    <row r="162" spans="2:65" s="12" customFormat="1">
      <c r="B162" s="143"/>
      <c r="D162" s="136" t="s">
        <v>131</v>
      </c>
      <c r="E162" s="144" t="s">
        <v>19</v>
      </c>
      <c r="F162" s="145" t="s">
        <v>7</v>
      </c>
      <c r="H162" s="146">
        <v>21</v>
      </c>
      <c r="I162" s="147"/>
      <c r="L162" s="143"/>
      <c r="M162" s="148"/>
      <c r="T162" s="149"/>
      <c r="AT162" s="144" t="s">
        <v>131</v>
      </c>
      <c r="AU162" s="144" t="s">
        <v>85</v>
      </c>
      <c r="AV162" s="12" t="s">
        <v>85</v>
      </c>
      <c r="AW162" s="12" t="s">
        <v>35</v>
      </c>
      <c r="AX162" s="12" t="s">
        <v>75</v>
      </c>
      <c r="AY162" s="144" t="s">
        <v>116</v>
      </c>
    </row>
    <row r="163" spans="2:65" s="14" customFormat="1">
      <c r="B163" s="169"/>
      <c r="D163" s="136" t="s">
        <v>131</v>
      </c>
      <c r="E163" s="170" t="s">
        <v>19</v>
      </c>
      <c r="F163" s="171" t="s">
        <v>294</v>
      </c>
      <c r="H163" s="172">
        <v>280</v>
      </c>
      <c r="I163" s="173"/>
      <c r="L163" s="169"/>
      <c r="M163" s="174"/>
      <c r="T163" s="175"/>
      <c r="AT163" s="170" t="s">
        <v>131</v>
      </c>
      <c r="AU163" s="170" t="s">
        <v>85</v>
      </c>
      <c r="AV163" s="14" t="s">
        <v>123</v>
      </c>
      <c r="AW163" s="14" t="s">
        <v>35</v>
      </c>
      <c r="AX163" s="14" t="s">
        <v>83</v>
      </c>
      <c r="AY163" s="170" t="s">
        <v>116</v>
      </c>
    </row>
    <row r="164" spans="2:65" s="1" customFormat="1" ht="33" customHeight="1">
      <c r="B164" s="32"/>
      <c r="C164" s="123" t="s">
        <v>295</v>
      </c>
      <c r="D164" s="123" t="s">
        <v>118</v>
      </c>
      <c r="E164" s="124" t="s">
        <v>296</v>
      </c>
      <c r="F164" s="125" t="s">
        <v>297</v>
      </c>
      <c r="G164" s="126" t="s">
        <v>209</v>
      </c>
      <c r="H164" s="127">
        <v>182</v>
      </c>
      <c r="I164" s="128"/>
      <c r="J164" s="129">
        <f>ROUND(I164*H164,2)</f>
        <v>0</v>
      </c>
      <c r="K164" s="125" t="s">
        <v>122</v>
      </c>
      <c r="L164" s="32"/>
      <c r="M164" s="130" t="s">
        <v>19</v>
      </c>
      <c r="N164" s="131" t="s">
        <v>46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123</v>
      </c>
      <c r="AT164" s="134" t="s">
        <v>118</v>
      </c>
      <c r="AU164" s="134" t="s">
        <v>85</v>
      </c>
      <c r="AY164" s="17" t="s">
        <v>116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83</v>
      </c>
      <c r="BK164" s="135">
        <f>ROUND(I164*H164,2)</f>
        <v>0</v>
      </c>
      <c r="BL164" s="17" t="s">
        <v>123</v>
      </c>
      <c r="BM164" s="134" t="s">
        <v>298</v>
      </c>
    </row>
    <row r="165" spans="2:65" s="1" customFormat="1" ht="19.5">
      <c r="B165" s="32"/>
      <c r="D165" s="136" t="s">
        <v>125</v>
      </c>
      <c r="F165" s="137" t="s">
        <v>299</v>
      </c>
      <c r="I165" s="138"/>
      <c r="L165" s="32"/>
      <c r="M165" s="139"/>
      <c r="T165" s="53"/>
      <c r="AT165" s="17" t="s">
        <v>125</v>
      </c>
      <c r="AU165" s="17" t="s">
        <v>85</v>
      </c>
    </row>
    <row r="166" spans="2:65" s="1" customFormat="1">
      <c r="B166" s="32"/>
      <c r="D166" s="140" t="s">
        <v>127</v>
      </c>
      <c r="F166" s="141" t="s">
        <v>300</v>
      </c>
      <c r="I166" s="138"/>
      <c r="L166" s="32"/>
      <c r="M166" s="139"/>
      <c r="T166" s="53"/>
      <c r="AT166" s="17" t="s">
        <v>127</v>
      </c>
      <c r="AU166" s="17" t="s">
        <v>85</v>
      </c>
    </row>
    <row r="167" spans="2:65" s="13" customFormat="1">
      <c r="B167" s="150"/>
      <c r="D167" s="136" t="s">
        <v>131</v>
      </c>
      <c r="E167" s="151" t="s">
        <v>19</v>
      </c>
      <c r="F167" s="152" t="s">
        <v>254</v>
      </c>
      <c r="H167" s="151" t="s">
        <v>19</v>
      </c>
      <c r="I167" s="153"/>
      <c r="L167" s="150"/>
      <c r="M167" s="154"/>
      <c r="T167" s="155"/>
      <c r="AT167" s="151" t="s">
        <v>131</v>
      </c>
      <c r="AU167" s="151" t="s">
        <v>85</v>
      </c>
      <c r="AV167" s="13" t="s">
        <v>83</v>
      </c>
      <c r="AW167" s="13" t="s">
        <v>35</v>
      </c>
      <c r="AX167" s="13" t="s">
        <v>75</v>
      </c>
      <c r="AY167" s="151" t="s">
        <v>116</v>
      </c>
    </row>
    <row r="168" spans="2:65" s="12" customFormat="1">
      <c r="B168" s="143"/>
      <c r="D168" s="136" t="s">
        <v>131</v>
      </c>
      <c r="E168" s="144" t="s">
        <v>19</v>
      </c>
      <c r="F168" s="145" t="s">
        <v>255</v>
      </c>
      <c r="H168" s="146">
        <v>182</v>
      </c>
      <c r="I168" s="147"/>
      <c r="L168" s="143"/>
      <c r="M168" s="148"/>
      <c r="T168" s="149"/>
      <c r="AT168" s="144" t="s">
        <v>131</v>
      </c>
      <c r="AU168" s="144" t="s">
        <v>85</v>
      </c>
      <c r="AV168" s="12" t="s">
        <v>85</v>
      </c>
      <c r="AW168" s="12" t="s">
        <v>35</v>
      </c>
      <c r="AX168" s="12" t="s">
        <v>83</v>
      </c>
      <c r="AY168" s="144" t="s">
        <v>116</v>
      </c>
    </row>
    <row r="169" spans="2:65" s="1" customFormat="1" ht="16.5" customHeight="1">
      <c r="B169" s="32"/>
      <c r="C169" s="159" t="s">
        <v>301</v>
      </c>
      <c r="D169" s="159" t="s">
        <v>270</v>
      </c>
      <c r="E169" s="160" t="s">
        <v>302</v>
      </c>
      <c r="F169" s="161" t="s">
        <v>303</v>
      </c>
      <c r="G169" s="162" t="s">
        <v>142</v>
      </c>
      <c r="H169" s="163">
        <v>9.282</v>
      </c>
      <c r="I169" s="164"/>
      <c r="J169" s="165">
        <f>ROUND(I169*H169,2)</f>
        <v>0</v>
      </c>
      <c r="K169" s="161" t="s">
        <v>122</v>
      </c>
      <c r="L169" s="166"/>
      <c r="M169" s="167" t="s">
        <v>19</v>
      </c>
      <c r="N169" s="168" t="s">
        <v>46</v>
      </c>
      <c r="P169" s="132">
        <f>O169*H169</f>
        <v>0</v>
      </c>
      <c r="Q169" s="132">
        <v>0.21</v>
      </c>
      <c r="R169" s="132">
        <f>Q169*H169</f>
        <v>1.94922</v>
      </c>
      <c r="S169" s="132">
        <v>0</v>
      </c>
      <c r="T169" s="133">
        <f>S169*H169</f>
        <v>0</v>
      </c>
      <c r="AR169" s="134" t="s">
        <v>180</v>
      </c>
      <c r="AT169" s="134" t="s">
        <v>270</v>
      </c>
      <c r="AU169" s="134" t="s">
        <v>85</v>
      </c>
      <c r="AY169" s="17" t="s">
        <v>116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7" t="s">
        <v>83</v>
      </c>
      <c r="BK169" s="135">
        <f>ROUND(I169*H169,2)</f>
        <v>0</v>
      </c>
      <c r="BL169" s="17" t="s">
        <v>123</v>
      </c>
      <c r="BM169" s="134" t="s">
        <v>304</v>
      </c>
    </row>
    <row r="170" spans="2:65" s="1" customFormat="1">
      <c r="B170" s="32"/>
      <c r="D170" s="136" t="s">
        <v>125</v>
      </c>
      <c r="F170" s="137" t="s">
        <v>303</v>
      </c>
      <c r="I170" s="138"/>
      <c r="L170" s="32"/>
      <c r="M170" s="139"/>
      <c r="T170" s="53"/>
      <c r="AT170" s="17" t="s">
        <v>125</v>
      </c>
      <c r="AU170" s="17" t="s">
        <v>85</v>
      </c>
    </row>
    <row r="171" spans="2:65" s="12" customFormat="1">
      <c r="B171" s="143"/>
      <c r="D171" s="136" t="s">
        <v>131</v>
      </c>
      <c r="F171" s="145" t="s">
        <v>305</v>
      </c>
      <c r="H171" s="146">
        <v>9.282</v>
      </c>
      <c r="I171" s="147"/>
      <c r="L171" s="143"/>
      <c r="M171" s="148"/>
      <c r="T171" s="149"/>
      <c r="AT171" s="144" t="s">
        <v>131</v>
      </c>
      <c r="AU171" s="144" t="s">
        <v>85</v>
      </c>
      <c r="AV171" s="12" t="s">
        <v>85</v>
      </c>
      <c r="AW171" s="12" t="s">
        <v>4</v>
      </c>
      <c r="AX171" s="12" t="s">
        <v>83</v>
      </c>
      <c r="AY171" s="144" t="s">
        <v>116</v>
      </c>
    </row>
    <row r="172" spans="2:65" s="1" customFormat="1" ht="16.5" customHeight="1">
      <c r="B172" s="32"/>
      <c r="C172" s="123" t="s">
        <v>306</v>
      </c>
      <c r="D172" s="123" t="s">
        <v>118</v>
      </c>
      <c r="E172" s="124" t="s">
        <v>307</v>
      </c>
      <c r="F172" s="125" t="s">
        <v>308</v>
      </c>
      <c r="G172" s="126" t="s">
        <v>209</v>
      </c>
      <c r="H172" s="127">
        <v>182</v>
      </c>
      <c r="I172" s="128"/>
      <c r="J172" s="129">
        <f>ROUND(I172*H172,2)</f>
        <v>0</v>
      </c>
      <c r="K172" s="125" t="s">
        <v>122</v>
      </c>
      <c r="L172" s="32"/>
      <c r="M172" s="130" t="s">
        <v>19</v>
      </c>
      <c r="N172" s="131" t="s">
        <v>46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R172" s="134" t="s">
        <v>123</v>
      </c>
      <c r="AT172" s="134" t="s">
        <v>118</v>
      </c>
      <c r="AU172" s="134" t="s">
        <v>85</v>
      </c>
      <c r="AY172" s="17" t="s">
        <v>116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7" t="s">
        <v>83</v>
      </c>
      <c r="BK172" s="135">
        <f>ROUND(I172*H172,2)</f>
        <v>0</v>
      </c>
      <c r="BL172" s="17" t="s">
        <v>123</v>
      </c>
      <c r="BM172" s="134" t="s">
        <v>309</v>
      </c>
    </row>
    <row r="173" spans="2:65" s="1" customFormat="1">
      <c r="B173" s="32"/>
      <c r="D173" s="136" t="s">
        <v>125</v>
      </c>
      <c r="F173" s="137" t="s">
        <v>310</v>
      </c>
      <c r="I173" s="138"/>
      <c r="L173" s="32"/>
      <c r="M173" s="139"/>
      <c r="T173" s="53"/>
      <c r="AT173" s="17" t="s">
        <v>125</v>
      </c>
      <c r="AU173" s="17" t="s">
        <v>85</v>
      </c>
    </row>
    <row r="174" spans="2:65" s="1" customFormat="1">
      <c r="B174" s="32"/>
      <c r="D174" s="140" t="s">
        <v>127</v>
      </c>
      <c r="F174" s="141" t="s">
        <v>311</v>
      </c>
      <c r="I174" s="138"/>
      <c r="L174" s="32"/>
      <c r="M174" s="139"/>
      <c r="T174" s="53"/>
      <c r="AT174" s="17" t="s">
        <v>127</v>
      </c>
      <c r="AU174" s="17" t="s">
        <v>85</v>
      </c>
    </row>
    <row r="175" spans="2:65" s="13" customFormat="1">
      <c r="B175" s="150"/>
      <c r="D175" s="136" t="s">
        <v>131</v>
      </c>
      <c r="E175" s="151" t="s">
        <v>19</v>
      </c>
      <c r="F175" s="152" t="s">
        <v>254</v>
      </c>
      <c r="H175" s="151" t="s">
        <v>19</v>
      </c>
      <c r="I175" s="153"/>
      <c r="L175" s="150"/>
      <c r="M175" s="154"/>
      <c r="T175" s="155"/>
      <c r="AT175" s="151" t="s">
        <v>131</v>
      </c>
      <c r="AU175" s="151" t="s">
        <v>85</v>
      </c>
      <c r="AV175" s="13" t="s">
        <v>83</v>
      </c>
      <c r="AW175" s="13" t="s">
        <v>35</v>
      </c>
      <c r="AX175" s="13" t="s">
        <v>75</v>
      </c>
      <c r="AY175" s="151" t="s">
        <v>116</v>
      </c>
    </row>
    <row r="176" spans="2:65" s="12" customFormat="1">
      <c r="B176" s="143"/>
      <c r="D176" s="136" t="s">
        <v>131</v>
      </c>
      <c r="E176" s="144" t="s">
        <v>19</v>
      </c>
      <c r="F176" s="145" t="s">
        <v>255</v>
      </c>
      <c r="H176" s="146">
        <v>182</v>
      </c>
      <c r="I176" s="147"/>
      <c r="L176" s="143"/>
      <c r="M176" s="148"/>
      <c r="T176" s="149"/>
      <c r="AT176" s="144" t="s">
        <v>131</v>
      </c>
      <c r="AU176" s="144" t="s">
        <v>85</v>
      </c>
      <c r="AV176" s="12" t="s">
        <v>85</v>
      </c>
      <c r="AW176" s="12" t="s">
        <v>35</v>
      </c>
      <c r="AX176" s="12" t="s">
        <v>83</v>
      </c>
      <c r="AY176" s="144" t="s">
        <v>116</v>
      </c>
    </row>
    <row r="177" spans="2:65" s="1" customFormat="1" ht="21.75" customHeight="1">
      <c r="B177" s="32"/>
      <c r="C177" s="123" t="s">
        <v>312</v>
      </c>
      <c r="D177" s="123" t="s">
        <v>118</v>
      </c>
      <c r="E177" s="124" t="s">
        <v>313</v>
      </c>
      <c r="F177" s="125" t="s">
        <v>314</v>
      </c>
      <c r="G177" s="126" t="s">
        <v>142</v>
      </c>
      <c r="H177" s="127">
        <v>2.1840000000000002</v>
      </c>
      <c r="I177" s="128"/>
      <c r="J177" s="129">
        <f>ROUND(I177*H177,2)</f>
        <v>0</v>
      </c>
      <c r="K177" s="125" t="s">
        <v>122</v>
      </c>
      <c r="L177" s="32"/>
      <c r="M177" s="130" t="s">
        <v>19</v>
      </c>
      <c r="N177" s="131" t="s">
        <v>46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123</v>
      </c>
      <c r="AT177" s="134" t="s">
        <v>118</v>
      </c>
      <c r="AU177" s="134" t="s">
        <v>85</v>
      </c>
      <c r="AY177" s="17" t="s">
        <v>116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7" t="s">
        <v>83</v>
      </c>
      <c r="BK177" s="135">
        <f>ROUND(I177*H177,2)</f>
        <v>0</v>
      </c>
      <c r="BL177" s="17" t="s">
        <v>123</v>
      </c>
      <c r="BM177" s="134" t="s">
        <v>315</v>
      </c>
    </row>
    <row r="178" spans="2:65" s="1" customFormat="1">
      <c r="B178" s="32"/>
      <c r="D178" s="136" t="s">
        <v>125</v>
      </c>
      <c r="F178" s="137" t="s">
        <v>316</v>
      </c>
      <c r="I178" s="138"/>
      <c r="L178" s="32"/>
      <c r="M178" s="139"/>
      <c r="T178" s="53"/>
      <c r="AT178" s="17" t="s">
        <v>125</v>
      </c>
      <c r="AU178" s="17" t="s">
        <v>85</v>
      </c>
    </row>
    <row r="179" spans="2:65" s="1" customFormat="1">
      <c r="B179" s="32"/>
      <c r="D179" s="140" t="s">
        <v>127</v>
      </c>
      <c r="F179" s="141" t="s">
        <v>317</v>
      </c>
      <c r="I179" s="138"/>
      <c r="L179" s="32"/>
      <c r="M179" s="139"/>
      <c r="T179" s="53"/>
      <c r="AT179" s="17" t="s">
        <v>127</v>
      </c>
      <c r="AU179" s="17" t="s">
        <v>85</v>
      </c>
    </row>
    <row r="180" spans="2:65" s="13" customFormat="1">
      <c r="B180" s="150"/>
      <c r="D180" s="136" t="s">
        <v>131</v>
      </c>
      <c r="E180" s="151" t="s">
        <v>19</v>
      </c>
      <c r="F180" s="152" t="s">
        <v>254</v>
      </c>
      <c r="H180" s="151" t="s">
        <v>19</v>
      </c>
      <c r="I180" s="153"/>
      <c r="L180" s="150"/>
      <c r="M180" s="154"/>
      <c r="T180" s="155"/>
      <c r="AT180" s="151" t="s">
        <v>131</v>
      </c>
      <c r="AU180" s="151" t="s">
        <v>85</v>
      </c>
      <c r="AV180" s="13" t="s">
        <v>83</v>
      </c>
      <c r="AW180" s="13" t="s">
        <v>35</v>
      </c>
      <c r="AX180" s="13" t="s">
        <v>75</v>
      </c>
      <c r="AY180" s="151" t="s">
        <v>116</v>
      </c>
    </row>
    <row r="181" spans="2:65" s="13" customFormat="1">
      <c r="B181" s="150"/>
      <c r="D181" s="136" t="s">
        <v>131</v>
      </c>
      <c r="E181" s="151" t="s">
        <v>19</v>
      </c>
      <c r="F181" s="152" t="s">
        <v>318</v>
      </c>
      <c r="H181" s="151" t="s">
        <v>19</v>
      </c>
      <c r="I181" s="153"/>
      <c r="L181" s="150"/>
      <c r="M181" s="154"/>
      <c r="T181" s="155"/>
      <c r="AT181" s="151" t="s">
        <v>131</v>
      </c>
      <c r="AU181" s="151" t="s">
        <v>85</v>
      </c>
      <c r="AV181" s="13" t="s">
        <v>83</v>
      </c>
      <c r="AW181" s="13" t="s">
        <v>35</v>
      </c>
      <c r="AX181" s="13" t="s">
        <v>75</v>
      </c>
      <c r="AY181" s="151" t="s">
        <v>116</v>
      </c>
    </row>
    <row r="182" spans="2:65" s="12" customFormat="1">
      <c r="B182" s="143"/>
      <c r="D182" s="136" t="s">
        <v>131</v>
      </c>
      <c r="E182" s="144" t="s">
        <v>19</v>
      </c>
      <c r="F182" s="145" t="s">
        <v>319</v>
      </c>
      <c r="H182" s="146">
        <v>2.1840000000000002</v>
      </c>
      <c r="I182" s="147"/>
      <c r="L182" s="143"/>
      <c r="M182" s="148"/>
      <c r="T182" s="149"/>
      <c r="AT182" s="144" t="s">
        <v>131</v>
      </c>
      <c r="AU182" s="144" t="s">
        <v>85</v>
      </c>
      <c r="AV182" s="12" t="s">
        <v>85</v>
      </c>
      <c r="AW182" s="12" t="s">
        <v>35</v>
      </c>
      <c r="AX182" s="12" t="s">
        <v>83</v>
      </c>
      <c r="AY182" s="144" t="s">
        <v>116</v>
      </c>
    </row>
    <row r="183" spans="2:65" s="1" customFormat="1" ht="16.5" customHeight="1">
      <c r="B183" s="32"/>
      <c r="C183" s="159" t="s">
        <v>320</v>
      </c>
      <c r="D183" s="159" t="s">
        <v>270</v>
      </c>
      <c r="E183" s="160" t="s">
        <v>321</v>
      </c>
      <c r="F183" s="161" t="s">
        <v>322</v>
      </c>
      <c r="G183" s="162" t="s">
        <v>142</v>
      </c>
      <c r="H183" s="163">
        <v>2.1840000000000002</v>
      </c>
      <c r="I183" s="164"/>
      <c r="J183" s="165">
        <f>ROUND(I183*H183,2)</f>
        <v>0</v>
      </c>
      <c r="K183" s="161" t="s">
        <v>122</v>
      </c>
      <c r="L183" s="166"/>
      <c r="M183" s="167" t="s">
        <v>19</v>
      </c>
      <c r="N183" s="168" t="s">
        <v>46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180</v>
      </c>
      <c r="AT183" s="134" t="s">
        <v>270</v>
      </c>
      <c r="AU183" s="134" t="s">
        <v>85</v>
      </c>
      <c r="AY183" s="17" t="s">
        <v>116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7" t="s">
        <v>83</v>
      </c>
      <c r="BK183" s="135">
        <f>ROUND(I183*H183,2)</f>
        <v>0</v>
      </c>
      <c r="BL183" s="17" t="s">
        <v>123</v>
      </c>
      <c r="BM183" s="134" t="s">
        <v>323</v>
      </c>
    </row>
    <row r="184" spans="2:65" s="1" customFormat="1">
      <c r="B184" s="32"/>
      <c r="D184" s="136" t="s">
        <v>125</v>
      </c>
      <c r="F184" s="137" t="s">
        <v>322</v>
      </c>
      <c r="I184" s="138"/>
      <c r="L184" s="32"/>
      <c r="M184" s="139"/>
      <c r="T184" s="53"/>
      <c r="AT184" s="17" t="s">
        <v>125</v>
      </c>
      <c r="AU184" s="17" t="s">
        <v>85</v>
      </c>
    </row>
    <row r="185" spans="2:65" s="11" customFormat="1" ht="22.7" customHeight="1">
      <c r="B185" s="111"/>
      <c r="D185" s="112" t="s">
        <v>74</v>
      </c>
      <c r="E185" s="121" t="s">
        <v>85</v>
      </c>
      <c r="F185" s="121" t="s">
        <v>324</v>
      </c>
      <c r="I185" s="114"/>
      <c r="J185" s="122">
        <f>BK185</f>
        <v>0</v>
      </c>
      <c r="L185" s="111"/>
      <c r="M185" s="116"/>
      <c r="P185" s="117">
        <f>SUM(P186:P199)</f>
        <v>0</v>
      </c>
      <c r="R185" s="117">
        <f>SUM(R186:R199)</f>
        <v>5.0437500000000003E-2</v>
      </c>
      <c r="T185" s="118">
        <f>SUM(T186:T199)</f>
        <v>0</v>
      </c>
      <c r="AR185" s="112" t="s">
        <v>83</v>
      </c>
      <c r="AT185" s="119" t="s">
        <v>74</v>
      </c>
      <c r="AU185" s="119" t="s">
        <v>83</v>
      </c>
      <c r="AY185" s="112" t="s">
        <v>116</v>
      </c>
      <c r="BK185" s="120">
        <f>SUM(BK186:BK199)</f>
        <v>0</v>
      </c>
    </row>
    <row r="186" spans="2:65" s="1" customFormat="1" ht="16.5" customHeight="1">
      <c r="B186" s="32"/>
      <c r="C186" s="123" t="s">
        <v>325</v>
      </c>
      <c r="D186" s="123" t="s">
        <v>118</v>
      </c>
      <c r="E186" s="124" t="s">
        <v>326</v>
      </c>
      <c r="F186" s="125" t="s">
        <v>327</v>
      </c>
      <c r="G186" s="126" t="s">
        <v>209</v>
      </c>
      <c r="H186" s="127">
        <v>18.75</v>
      </c>
      <c r="I186" s="128"/>
      <c r="J186" s="129">
        <f>ROUND(I186*H186,2)</f>
        <v>0</v>
      </c>
      <c r="K186" s="125" t="s">
        <v>122</v>
      </c>
      <c r="L186" s="32"/>
      <c r="M186" s="130" t="s">
        <v>19</v>
      </c>
      <c r="N186" s="131" t="s">
        <v>46</v>
      </c>
      <c r="P186" s="132">
        <f>O186*H186</f>
        <v>0</v>
      </c>
      <c r="Q186" s="132">
        <v>2.6900000000000001E-3</v>
      </c>
      <c r="R186" s="132">
        <f>Q186*H186</f>
        <v>5.0437500000000003E-2</v>
      </c>
      <c r="S186" s="132">
        <v>0</v>
      </c>
      <c r="T186" s="133">
        <f>S186*H186</f>
        <v>0</v>
      </c>
      <c r="AR186" s="134" t="s">
        <v>123</v>
      </c>
      <c r="AT186" s="134" t="s">
        <v>118</v>
      </c>
      <c r="AU186" s="134" t="s">
        <v>85</v>
      </c>
      <c r="AY186" s="17" t="s">
        <v>116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83</v>
      </c>
      <c r="BK186" s="135">
        <f>ROUND(I186*H186,2)</f>
        <v>0</v>
      </c>
      <c r="BL186" s="17" t="s">
        <v>123</v>
      </c>
      <c r="BM186" s="134" t="s">
        <v>328</v>
      </c>
    </row>
    <row r="187" spans="2:65" s="1" customFormat="1">
      <c r="B187" s="32"/>
      <c r="D187" s="136" t="s">
        <v>125</v>
      </c>
      <c r="F187" s="137" t="s">
        <v>329</v>
      </c>
      <c r="I187" s="138"/>
      <c r="L187" s="32"/>
      <c r="M187" s="139"/>
      <c r="T187" s="53"/>
      <c r="AT187" s="17" t="s">
        <v>125</v>
      </c>
      <c r="AU187" s="17" t="s">
        <v>85</v>
      </c>
    </row>
    <row r="188" spans="2:65" s="1" customFormat="1">
      <c r="B188" s="32"/>
      <c r="D188" s="140" t="s">
        <v>127</v>
      </c>
      <c r="F188" s="141" t="s">
        <v>330</v>
      </c>
      <c r="I188" s="138"/>
      <c r="L188" s="32"/>
      <c r="M188" s="139"/>
      <c r="T188" s="53"/>
      <c r="AT188" s="17" t="s">
        <v>127</v>
      </c>
      <c r="AU188" s="17" t="s">
        <v>85</v>
      </c>
    </row>
    <row r="189" spans="2:65" s="13" customFormat="1">
      <c r="B189" s="150"/>
      <c r="D189" s="136" t="s">
        <v>131</v>
      </c>
      <c r="E189" s="151" t="s">
        <v>19</v>
      </c>
      <c r="F189" s="152" t="s">
        <v>331</v>
      </c>
      <c r="H189" s="151" t="s">
        <v>19</v>
      </c>
      <c r="I189" s="153"/>
      <c r="L189" s="150"/>
      <c r="M189" s="154"/>
      <c r="T189" s="155"/>
      <c r="AT189" s="151" t="s">
        <v>131</v>
      </c>
      <c r="AU189" s="151" t="s">
        <v>85</v>
      </c>
      <c r="AV189" s="13" t="s">
        <v>83</v>
      </c>
      <c r="AW189" s="13" t="s">
        <v>35</v>
      </c>
      <c r="AX189" s="13" t="s">
        <v>75</v>
      </c>
      <c r="AY189" s="151" t="s">
        <v>116</v>
      </c>
    </row>
    <row r="190" spans="2:65" s="12" customFormat="1">
      <c r="B190" s="143"/>
      <c r="D190" s="136" t="s">
        <v>131</v>
      </c>
      <c r="E190" s="144" t="s">
        <v>19</v>
      </c>
      <c r="F190" s="145" t="s">
        <v>332</v>
      </c>
      <c r="H190" s="146">
        <v>13.8</v>
      </c>
      <c r="I190" s="147"/>
      <c r="L190" s="143"/>
      <c r="M190" s="148"/>
      <c r="T190" s="149"/>
      <c r="AT190" s="144" t="s">
        <v>131</v>
      </c>
      <c r="AU190" s="144" t="s">
        <v>85</v>
      </c>
      <c r="AV190" s="12" t="s">
        <v>85</v>
      </c>
      <c r="AW190" s="12" t="s">
        <v>35</v>
      </c>
      <c r="AX190" s="12" t="s">
        <v>75</v>
      </c>
      <c r="AY190" s="144" t="s">
        <v>116</v>
      </c>
    </row>
    <row r="191" spans="2:65" s="12" customFormat="1">
      <c r="B191" s="143"/>
      <c r="D191" s="136" t="s">
        <v>131</v>
      </c>
      <c r="E191" s="144" t="s">
        <v>19</v>
      </c>
      <c r="F191" s="145" t="s">
        <v>333</v>
      </c>
      <c r="H191" s="146">
        <v>4.95</v>
      </c>
      <c r="I191" s="147"/>
      <c r="L191" s="143"/>
      <c r="M191" s="148"/>
      <c r="T191" s="149"/>
      <c r="AT191" s="144" t="s">
        <v>131</v>
      </c>
      <c r="AU191" s="144" t="s">
        <v>85</v>
      </c>
      <c r="AV191" s="12" t="s">
        <v>85</v>
      </c>
      <c r="AW191" s="12" t="s">
        <v>35</v>
      </c>
      <c r="AX191" s="12" t="s">
        <v>75</v>
      </c>
      <c r="AY191" s="144" t="s">
        <v>116</v>
      </c>
    </row>
    <row r="192" spans="2:65" s="14" customFormat="1">
      <c r="B192" s="169"/>
      <c r="D192" s="136" t="s">
        <v>131</v>
      </c>
      <c r="E192" s="170" t="s">
        <v>19</v>
      </c>
      <c r="F192" s="171" t="s">
        <v>294</v>
      </c>
      <c r="H192" s="172">
        <v>18.75</v>
      </c>
      <c r="I192" s="173"/>
      <c r="L192" s="169"/>
      <c r="M192" s="174"/>
      <c r="T192" s="175"/>
      <c r="AT192" s="170" t="s">
        <v>131</v>
      </c>
      <c r="AU192" s="170" t="s">
        <v>85</v>
      </c>
      <c r="AV192" s="14" t="s">
        <v>123</v>
      </c>
      <c r="AW192" s="14" t="s">
        <v>35</v>
      </c>
      <c r="AX192" s="14" t="s">
        <v>83</v>
      </c>
      <c r="AY192" s="170" t="s">
        <v>116</v>
      </c>
    </row>
    <row r="193" spans="2:65" s="1" customFormat="1" ht="16.5" customHeight="1">
      <c r="B193" s="32"/>
      <c r="C193" s="123" t="s">
        <v>334</v>
      </c>
      <c r="D193" s="123" t="s">
        <v>118</v>
      </c>
      <c r="E193" s="124" t="s">
        <v>335</v>
      </c>
      <c r="F193" s="125" t="s">
        <v>336</v>
      </c>
      <c r="G193" s="126" t="s">
        <v>209</v>
      </c>
      <c r="H193" s="127">
        <v>18.75</v>
      </c>
      <c r="I193" s="128"/>
      <c r="J193" s="129">
        <f>ROUND(I193*H193,2)</f>
        <v>0</v>
      </c>
      <c r="K193" s="125" t="s">
        <v>122</v>
      </c>
      <c r="L193" s="32"/>
      <c r="M193" s="130" t="s">
        <v>19</v>
      </c>
      <c r="N193" s="131" t="s">
        <v>46</v>
      </c>
      <c r="P193" s="132">
        <f>O193*H193</f>
        <v>0</v>
      </c>
      <c r="Q193" s="132">
        <v>0</v>
      </c>
      <c r="R193" s="132">
        <f>Q193*H193</f>
        <v>0</v>
      </c>
      <c r="S193" s="132">
        <v>0</v>
      </c>
      <c r="T193" s="133">
        <f>S193*H193</f>
        <v>0</v>
      </c>
      <c r="AR193" s="134" t="s">
        <v>123</v>
      </c>
      <c r="AT193" s="134" t="s">
        <v>118</v>
      </c>
      <c r="AU193" s="134" t="s">
        <v>85</v>
      </c>
      <c r="AY193" s="17" t="s">
        <v>116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7" t="s">
        <v>83</v>
      </c>
      <c r="BK193" s="135">
        <f>ROUND(I193*H193,2)</f>
        <v>0</v>
      </c>
      <c r="BL193" s="17" t="s">
        <v>123</v>
      </c>
      <c r="BM193" s="134" t="s">
        <v>337</v>
      </c>
    </row>
    <row r="194" spans="2:65" s="1" customFormat="1">
      <c r="B194" s="32"/>
      <c r="D194" s="136" t="s">
        <v>125</v>
      </c>
      <c r="F194" s="137" t="s">
        <v>338</v>
      </c>
      <c r="I194" s="138"/>
      <c r="L194" s="32"/>
      <c r="M194" s="139"/>
      <c r="T194" s="53"/>
      <c r="AT194" s="17" t="s">
        <v>125</v>
      </c>
      <c r="AU194" s="17" t="s">
        <v>85</v>
      </c>
    </row>
    <row r="195" spans="2:65" s="1" customFormat="1">
      <c r="B195" s="32"/>
      <c r="D195" s="140" t="s">
        <v>127</v>
      </c>
      <c r="F195" s="141" t="s">
        <v>339</v>
      </c>
      <c r="I195" s="138"/>
      <c r="L195" s="32"/>
      <c r="M195" s="139"/>
      <c r="T195" s="53"/>
      <c r="AT195" s="17" t="s">
        <v>127</v>
      </c>
      <c r="AU195" s="17" t="s">
        <v>85</v>
      </c>
    </row>
    <row r="196" spans="2:65" s="13" customFormat="1">
      <c r="B196" s="150"/>
      <c r="D196" s="136" t="s">
        <v>131</v>
      </c>
      <c r="E196" s="151" t="s">
        <v>19</v>
      </c>
      <c r="F196" s="152" t="s">
        <v>331</v>
      </c>
      <c r="H196" s="151" t="s">
        <v>19</v>
      </c>
      <c r="I196" s="153"/>
      <c r="L196" s="150"/>
      <c r="M196" s="154"/>
      <c r="T196" s="155"/>
      <c r="AT196" s="151" t="s">
        <v>131</v>
      </c>
      <c r="AU196" s="151" t="s">
        <v>85</v>
      </c>
      <c r="AV196" s="13" t="s">
        <v>83</v>
      </c>
      <c r="AW196" s="13" t="s">
        <v>35</v>
      </c>
      <c r="AX196" s="13" t="s">
        <v>75</v>
      </c>
      <c r="AY196" s="151" t="s">
        <v>116</v>
      </c>
    </row>
    <row r="197" spans="2:65" s="12" customFormat="1">
      <c r="B197" s="143"/>
      <c r="D197" s="136" t="s">
        <v>131</v>
      </c>
      <c r="E197" s="144" t="s">
        <v>19</v>
      </c>
      <c r="F197" s="145" t="s">
        <v>332</v>
      </c>
      <c r="H197" s="146">
        <v>13.8</v>
      </c>
      <c r="I197" s="147"/>
      <c r="L197" s="143"/>
      <c r="M197" s="148"/>
      <c r="T197" s="149"/>
      <c r="AT197" s="144" t="s">
        <v>131</v>
      </c>
      <c r="AU197" s="144" t="s">
        <v>85</v>
      </c>
      <c r="AV197" s="12" t="s">
        <v>85</v>
      </c>
      <c r="AW197" s="12" t="s">
        <v>35</v>
      </c>
      <c r="AX197" s="12" t="s">
        <v>75</v>
      </c>
      <c r="AY197" s="144" t="s">
        <v>116</v>
      </c>
    </row>
    <row r="198" spans="2:65" s="12" customFormat="1">
      <c r="B198" s="143"/>
      <c r="D198" s="136" t="s">
        <v>131</v>
      </c>
      <c r="E198" s="144" t="s">
        <v>19</v>
      </c>
      <c r="F198" s="145" t="s">
        <v>333</v>
      </c>
      <c r="H198" s="146">
        <v>4.95</v>
      </c>
      <c r="I198" s="147"/>
      <c r="L198" s="143"/>
      <c r="M198" s="148"/>
      <c r="T198" s="149"/>
      <c r="AT198" s="144" t="s">
        <v>131</v>
      </c>
      <c r="AU198" s="144" t="s">
        <v>85</v>
      </c>
      <c r="AV198" s="12" t="s">
        <v>85</v>
      </c>
      <c r="AW198" s="12" t="s">
        <v>35</v>
      </c>
      <c r="AX198" s="12" t="s">
        <v>75</v>
      </c>
      <c r="AY198" s="144" t="s">
        <v>116</v>
      </c>
    </row>
    <row r="199" spans="2:65" s="14" customFormat="1">
      <c r="B199" s="169"/>
      <c r="D199" s="136" t="s">
        <v>131</v>
      </c>
      <c r="E199" s="170" t="s">
        <v>19</v>
      </c>
      <c r="F199" s="171" t="s">
        <v>294</v>
      </c>
      <c r="H199" s="172">
        <v>18.75</v>
      </c>
      <c r="I199" s="173"/>
      <c r="L199" s="169"/>
      <c r="M199" s="174"/>
      <c r="T199" s="175"/>
      <c r="AT199" s="170" t="s">
        <v>131</v>
      </c>
      <c r="AU199" s="170" t="s">
        <v>85</v>
      </c>
      <c r="AV199" s="14" t="s">
        <v>123</v>
      </c>
      <c r="AW199" s="14" t="s">
        <v>35</v>
      </c>
      <c r="AX199" s="14" t="s">
        <v>83</v>
      </c>
      <c r="AY199" s="170" t="s">
        <v>116</v>
      </c>
    </row>
    <row r="200" spans="2:65" s="11" customFormat="1" ht="22.7" customHeight="1">
      <c r="B200" s="111"/>
      <c r="D200" s="112" t="s">
        <v>74</v>
      </c>
      <c r="E200" s="121" t="s">
        <v>150</v>
      </c>
      <c r="F200" s="121" t="s">
        <v>340</v>
      </c>
      <c r="I200" s="114"/>
      <c r="J200" s="122">
        <f>BK200</f>
        <v>0</v>
      </c>
      <c r="L200" s="111"/>
      <c r="M200" s="116"/>
      <c r="P200" s="117">
        <f>SUM(P201:P225)</f>
        <v>0</v>
      </c>
      <c r="R200" s="117">
        <f>SUM(R201:R225)</f>
        <v>151.43599999999998</v>
      </c>
      <c r="T200" s="118">
        <f>SUM(T201:T225)</f>
        <v>0</v>
      </c>
      <c r="AR200" s="112" t="s">
        <v>83</v>
      </c>
      <c r="AT200" s="119" t="s">
        <v>74</v>
      </c>
      <c r="AU200" s="119" t="s">
        <v>83</v>
      </c>
      <c r="AY200" s="112" t="s">
        <v>116</v>
      </c>
      <c r="BK200" s="120">
        <f>SUM(BK201:BK225)</f>
        <v>0</v>
      </c>
    </row>
    <row r="201" spans="2:65" s="1" customFormat="1" ht="24.2" customHeight="1">
      <c r="B201" s="32"/>
      <c r="C201" s="123" t="s">
        <v>7</v>
      </c>
      <c r="D201" s="123" t="s">
        <v>118</v>
      </c>
      <c r="E201" s="124" t="s">
        <v>341</v>
      </c>
      <c r="F201" s="125" t="s">
        <v>342</v>
      </c>
      <c r="G201" s="126" t="s">
        <v>209</v>
      </c>
      <c r="H201" s="127">
        <v>150</v>
      </c>
      <c r="I201" s="128"/>
      <c r="J201" s="129">
        <f>ROUND(I201*H201,2)</f>
        <v>0</v>
      </c>
      <c r="K201" s="125" t="s">
        <v>122</v>
      </c>
      <c r="L201" s="32"/>
      <c r="M201" s="130" t="s">
        <v>19</v>
      </c>
      <c r="N201" s="131" t="s">
        <v>46</v>
      </c>
      <c r="P201" s="132">
        <f>O201*H201</f>
        <v>0</v>
      </c>
      <c r="Q201" s="132">
        <v>0</v>
      </c>
      <c r="R201" s="132">
        <f>Q201*H201</f>
        <v>0</v>
      </c>
      <c r="S201" s="132">
        <v>0</v>
      </c>
      <c r="T201" s="133">
        <f>S201*H201</f>
        <v>0</v>
      </c>
      <c r="AR201" s="134" t="s">
        <v>123</v>
      </c>
      <c r="AT201" s="134" t="s">
        <v>118</v>
      </c>
      <c r="AU201" s="134" t="s">
        <v>85</v>
      </c>
      <c r="AY201" s="17" t="s">
        <v>116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7" t="s">
        <v>83</v>
      </c>
      <c r="BK201" s="135">
        <f>ROUND(I201*H201,2)</f>
        <v>0</v>
      </c>
      <c r="BL201" s="17" t="s">
        <v>123</v>
      </c>
      <c r="BM201" s="134" t="s">
        <v>343</v>
      </c>
    </row>
    <row r="202" spans="2:65" s="1" customFormat="1" ht="19.5">
      <c r="B202" s="32"/>
      <c r="D202" s="136" t="s">
        <v>125</v>
      </c>
      <c r="F202" s="137" t="s">
        <v>344</v>
      </c>
      <c r="I202" s="138"/>
      <c r="L202" s="32"/>
      <c r="M202" s="139"/>
      <c r="T202" s="53"/>
      <c r="AT202" s="17" t="s">
        <v>125</v>
      </c>
      <c r="AU202" s="17" t="s">
        <v>85</v>
      </c>
    </row>
    <row r="203" spans="2:65" s="1" customFormat="1">
      <c r="B203" s="32"/>
      <c r="D203" s="140" t="s">
        <v>127</v>
      </c>
      <c r="F203" s="141" t="s">
        <v>345</v>
      </c>
      <c r="I203" s="138"/>
      <c r="L203" s="32"/>
      <c r="M203" s="139"/>
      <c r="T203" s="53"/>
      <c r="AT203" s="17" t="s">
        <v>127</v>
      </c>
      <c r="AU203" s="17" t="s">
        <v>85</v>
      </c>
    </row>
    <row r="204" spans="2:65" s="13" customFormat="1">
      <c r="B204" s="150"/>
      <c r="D204" s="136" t="s">
        <v>131</v>
      </c>
      <c r="E204" s="151" t="s">
        <v>19</v>
      </c>
      <c r="F204" s="152" t="s">
        <v>254</v>
      </c>
      <c r="H204" s="151" t="s">
        <v>19</v>
      </c>
      <c r="I204" s="153"/>
      <c r="L204" s="150"/>
      <c r="M204" s="154"/>
      <c r="T204" s="155"/>
      <c r="AT204" s="151" t="s">
        <v>131</v>
      </c>
      <c r="AU204" s="151" t="s">
        <v>85</v>
      </c>
      <c r="AV204" s="13" t="s">
        <v>83</v>
      </c>
      <c r="AW204" s="13" t="s">
        <v>35</v>
      </c>
      <c r="AX204" s="13" t="s">
        <v>75</v>
      </c>
      <c r="AY204" s="151" t="s">
        <v>116</v>
      </c>
    </row>
    <row r="205" spans="2:65" s="13" customFormat="1">
      <c r="B205" s="150"/>
      <c r="D205" s="136" t="s">
        <v>131</v>
      </c>
      <c r="E205" s="151" t="s">
        <v>19</v>
      </c>
      <c r="F205" s="152" t="s">
        <v>346</v>
      </c>
      <c r="H205" s="151" t="s">
        <v>19</v>
      </c>
      <c r="I205" s="153"/>
      <c r="L205" s="150"/>
      <c r="M205" s="154"/>
      <c r="T205" s="155"/>
      <c r="AT205" s="151" t="s">
        <v>131</v>
      </c>
      <c r="AU205" s="151" t="s">
        <v>85</v>
      </c>
      <c r="AV205" s="13" t="s">
        <v>83</v>
      </c>
      <c r="AW205" s="13" t="s">
        <v>35</v>
      </c>
      <c r="AX205" s="13" t="s">
        <v>75</v>
      </c>
      <c r="AY205" s="151" t="s">
        <v>116</v>
      </c>
    </row>
    <row r="206" spans="2:65" s="12" customFormat="1">
      <c r="B206" s="143"/>
      <c r="D206" s="136" t="s">
        <v>131</v>
      </c>
      <c r="E206" s="144" t="s">
        <v>19</v>
      </c>
      <c r="F206" s="145" t="s">
        <v>269</v>
      </c>
      <c r="H206" s="146">
        <v>150</v>
      </c>
      <c r="I206" s="147"/>
      <c r="L206" s="143"/>
      <c r="M206" s="148"/>
      <c r="T206" s="149"/>
      <c r="AT206" s="144" t="s">
        <v>131</v>
      </c>
      <c r="AU206" s="144" t="s">
        <v>85</v>
      </c>
      <c r="AV206" s="12" t="s">
        <v>85</v>
      </c>
      <c r="AW206" s="12" t="s">
        <v>35</v>
      </c>
      <c r="AX206" s="12" t="s">
        <v>83</v>
      </c>
      <c r="AY206" s="144" t="s">
        <v>116</v>
      </c>
    </row>
    <row r="207" spans="2:65" s="1" customFormat="1" ht="24.2" customHeight="1">
      <c r="B207" s="32"/>
      <c r="C207" s="123" t="s">
        <v>347</v>
      </c>
      <c r="D207" s="123" t="s">
        <v>118</v>
      </c>
      <c r="E207" s="124" t="s">
        <v>348</v>
      </c>
      <c r="F207" s="125" t="s">
        <v>349</v>
      </c>
      <c r="G207" s="126" t="s">
        <v>209</v>
      </c>
      <c r="H207" s="127">
        <v>131</v>
      </c>
      <c r="I207" s="128"/>
      <c r="J207" s="129">
        <f>ROUND(I207*H207,2)</f>
        <v>0</v>
      </c>
      <c r="K207" s="125" t="s">
        <v>122</v>
      </c>
      <c r="L207" s="32"/>
      <c r="M207" s="130" t="s">
        <v>19</v>
      </c>
      <c r="N207" s="131" t="s">
        <v>46</v>
      </c>
      <c r="P207" s="132">
        <f>O207*H207</f>
        <v>0</v>
      </c>
      <c r="Q207" s="132">
        <v>0.23</v>
      </c>
      <c r="R207" s="132">
        <f>Q207*H207</f>
        <v>30.130000000000003</v>
      </c>
      <c r="S207" s="132">
        <v>0</v>
      </c>
      <c r="T207" s="133">
        <f>S207*H207</f>
        <v>0</v>
      </c>
      <c r="AR207" s="134" t="s">
        <v>123</v>
      </c>
      <c r="AT207" s="134" t="s">
        <v>118</v>
      </c>
      <c r="AU207" s="134" t="s">
        <v>85</v>
      </c>
      <c r="AY207" s="17" t="s">
        <v>116</v>
      </c>
      <c r="BE207" s="135">
        <f>IF(N207="základní",J207,0)</f>
        <v>0</v>
      </c>
      <c r="BF207" s="135">
        <f>IF(N207="snížená",J207,0)</f>
        <v>0</v>
      </c>
      <c r="BG207" s="135">
        <f>IF(N207="zákl. přenesená",J207,0)</f>
        <v>0</v>
      </c>
      <c r="BH207" s="135">
        <f>IF(N207="sníž. přenesená",J207,0)</f>
        <v>0</v>
      </c>
      <c r="BI207" s="135">
        <f>IF(N207="nulová",J207,0)</f>
        <v>0</v>
      </c>
      <c r="BJ207" s="17" t="s">
        <v>83</v>
      </c>
      <c r="BK207" s="135">
        <f>ROUND(I207*H207,2)</f>
        <v>0</v>
      </c>
      <c r="BL207" s="17" t="s">
        <v>123</v>
      </c>
      <c r="BM207" s="134" t="s">
        <v>350</v>
      </c>
    </row>
    <row r="208" spans="2:65" s="1" customFormat="1" ht="19.5">
      <c r="B208" s="32"/>
      <c r="D208" s="136" t="s">
        <v>125</v>
      </c>
      <c r="F208" s="137" t="s">
        <v>351</v>
      </c>
      <c r="I208" s="138"/>
      <c r="L208" s="32"/>
      <c r="M208" s="139"/>
      <c r="T208" s="53"/>
      <c r="AT208" s="17" t="s">
        <v>125</v>
      </c>
      <c r="AU208" s="17" t="s">
        <v>85</v>
      </c>
    </row>
    <row r="209" spans="2:65" s="1" customFormat="1">
      <c r="B209" s="32"/>
      <c r="D209" s="140" t="s">
        <v>127</v>
      </c>
      <c r="F209" s="141" t="s">
        <v>352</v>
      </c>
      <c r="I209" s="138"/>
      <c r="L209" s="32"/>
      <c r="M209" s="139"/>
      <c r="T209" s="53"/>
      <c r="AT209" s="17" t="s">
        <v>127</v>
      </c>
      <c r="AU209" s="17" t="s">
        <v>85</v>
      </c>
    </row>
    <row r="210" spans="2:65" s="13" customFormat="1">
      <c r="B210" s="150"/>
      <c r="D210" s="136" t="s">
        <v>131</v>
      </c>
      <c r="E210" s="151" t="s">
        <v>19</v>
      </c>
      <c r="F210" s="152" t="s">
        <v>353</v>
      </c>
      <c r="H210" s="151" t="s">
        <v>19</v>
      </c>
      <c r="I210" s="153"/>
      <c r="L210" s="150"/>
      <c r="M210" s="154"/>
      <c r="T210" s="155"/>
      <c r="AT210" s="151" t="s">
        <v>131</v>
      </c>
      <c r="AU210" s="151" t="s">
        <v>85</v>
      </c>
      <c r="AV210" s="13" t="s">
        <v>83</v>
      </c>
      <c r="AW210" s="13" t="s">
        <v>35</v>
      </c>
      <c r="AX210" s="13" t="s">
        <v>75</v>
      </c>
      <c r="AY210" s="151" t="s">
        <v>116</v>
      </c>
    </row>
    <row r="211" spans="2:65" s="12" customFormat="1">
      <c r="B211" s="143"/>
      <c r="D211" s="136" t="s">
        <v>131</v>
      </c>
      <c r="E211" s="144" t="s">
        <v>19</v>
      </c>
      <c r="F211" s="145" t="s">
        <v>354</v>
      </c>
      <c r="H211" s="146">
        <v>131</v>
      </c>
      <c r="I211" s="147"/>
      <c r="L211" s="143"/>
      <c r="M211" s="148"/>
      <c r="T211" s="149"/>
      <c r="AT211" s="144" t="s">
        <v>131</v>
      </c>
      <c r="AU211" s="144" t="s">
        <v>85</v>
      </c>
      <c r="AV211" s="12" t="s">
        <v>85</v>
      </c>
      <c r="AW211" s="12" t="s">
        <v>35</v>
      </c>
      <c r="AX211" s="12" t="s">
        <v>83</v>
      </c>
      <c r="AY211" s="144" t="s">
        <v>116</v>
      </c>
    </row>
    <row r="212" spans="2:65" s="1" customFormat="1" ht="24.2" customHeight="1">
      <c r="B212" s="32"/>
      <c r="C212" s="123" t="s">
        <v>355</v>
      </c>
      <c r="D212" s="123" t="s">
        <v>118</v>
      </c>
      <c r="E212" s="124" t="s">
        <v>356</v>
      </c>
      <c r="F212" s="125" t="s">
        <v>357</v>
      </c>
      <c r="G212" s="126" t="s">
        <v>209</v>
      </c>
      <c r="H212" s="127">
        <v>131</v>
      </c>
      <c r="I212" s="128"/>
      <c r="J212" s="129">
        <f>ROUND(I212*H212,2)</f>
        <v>0</v>
      </c>
      <c r="K212" s="125" t="s">
        <v>122</v>
      </c>
      <c r="L212" s="32"/>
      <c r="M212" s="130" t="s">
        <v>19</v>
      </c>
      <c r="N212" s="131" t="s">
        <v>46</v>
      </c>
      <c r="P212" s="132">
        <f>O212*H212</f>
        <v>0</v>
      </c>
      <c r="Q212" s="132">
        <v>0.57499999999999996</v>
      </c>
      <c r="R212" s="132">
        <f>Q212*H212</f>
        <v>75.324999999999989</v>
      </c>
      <c r="S212" s="132">
        <v>0</v>
      </c>
      <c r="T212" s="133">
        <f>S212*H212</f>
        <v>0</v>
      </c>
      <c r="AR212" s="134" t="s">
        <v>123</v>
      </c>
      <c r="AT212" s="134" t="s">
        <v>118</v>
      </c>
      <c r="AU212" s="134" t="s">
        <v>85</v>
      </c>
      <c r="AY212" s="17" t="s">
        <v>116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7" t="s">
        <v>83</v>
      </c>
      <c r="BK212" s="135">
        <f>ROUND(I212*H212,2)</f>
        <v>0</v>
      </c>
      <c r="BL212" s="17" t="s">
        <v>123</v>
      </c>
      <c r="BM212" s="134" t="s">
        <v>358</v>
      </c>
    </row>
    <row r="213" spans="2:65" s="1" customFormat="1" ht="19.5">
      <c r="B213" s="32"/>
      <c r="D213" s="136" t="s">
        <v>125</v>
      </c>
      <c r="F213" s="137" t="s">
        <v>359</v>
      </c>
      <c r="I213" s="138"/>
      <c r="L213" s="32"/>
      <c r="M213" s="139"/>
      <c r="T213" s="53"/>
      <c r="AT213" s="17" t="s">
        <v>125</v>
      </c>
      <c r="AU213" s="17" t="s">
        <v>85</v>
      </c>
    </row>
    <row r="214" spans="2:65" s="1" customFormat="1">
      <c r="B214" s="32"/>
      <c r="D214" s="140" t="s">
        <v>127</v>
      </c>
      <c r="F214" s="141" t="s">
        <v>360</v>
      </c>
      <c r="I214" s="138"/>
      <c r="L214" s="32"/>
      <c r="M214" s="139"/>
      <c r="T214" s="53"/>
      <c r="AT214" s="17" t="s">
        <v>127</v>
      </c>
      <c r="AU214" s="17" t="s">
        <v>85</v>
      </c>
    </row>
    <row r="215" spans="2:65" s="13" customFormat="1">
      <c r="B215" s="150"/>
      <c r="D215" s="136" t="s">
        <v>131</v>
      </c>
      <c r="E215" s="151" t="s">
        <v>19</v>
      </c>
      <c r="F215" s="152" t="s">
        <v>353</v>
      </c>
      <c r="H215" s="151" t="s">
        <v>19</v>
      </c>
      <c r="I215" s="153"/>
      <c r="L215" s="150"/>
      <c r="M215" s="154"/>
      <c r="T215" s="155"/>
      <c r="AT215" s="151" t="s">
        <v>131</v>
      </c>
      <c r="AU215" s="151" t="s">
        <v>85</v>
      </c>
      <c r="AV215" s="13" t="s">
        <v>83</v>
      </c>
      <c r="AW215" s="13" t="s">
        <v>35</v>
      </c>
      <c r="AX215" s="13" t="s">
        <v>75</v>
      </c>
      <c r="AY215" s="151" t="s">
        <v>116</v>
      </c>
    </row>
    <row r="216" spans="2:65" s="12" customFormat="1">
      <c r="B216" s="143"/>
      <c r="D216" s="136" t="s">
        <v>131</v>
      </c>
      <c r="E216" s="144" t="s">
        <v>19</v>
      </c>
      <c r="F216" s="145" t="s">
        <v>354</v>
      </c>
      <c r="H216" s="146">
        <v>131</v>
      </c>
      <c r="I216" s="147"/>
      <c r="L216" s="143"/>
      <c r="M216" s="148"/>
      <c r="T216" s="149"/>
      <c r="AT216" s="144" t="s">
        <v>131</v>
      </c>
      <c r="AU216" s="144" t="s">
        <v>85</v>
      </c>
      <c r="AV216" s="12" t="s">
        <v>85</v>
      </c>
      <c r="AW216" s="12" t="s">
        <v>35</v>
      </c>
      <c r="AX216" s="12" t="s">
        <v>83</v>
      </c>
      <c r="AY216" s="144" t="s">
        <v>116</v>
      </c>
    </row>
    <row r="217" spans="2:65" s="1" customFormat="1" ht="24.2" customHeight="1">
      <c r="B217" s="32"/>
      <c r="C217" s="123" t="s">
        <v>361</v>
      </c>
      <c r="D217" s="123" t="s">
        <v>118</v>
      </c>
      <c r="E217" s="124" t="s">
        <v>362</v>
      </c>
      <c r="F217" s="125" t="s">
        <v>363</v>
      </c>
      <c r="G217" s="126" t="s">
        <v>209</v>
      </c>
      <c r="H217" s="127">
        <v>131</v>
      </c>
      <c r="I217" s="128"/>
      <c r="J217" s="129">
        <f>ROUND(I217*H217,2)</f>
        <v>0</v>
      </c>
      <c r="K217" s="125" t="s">
        <v>122</v>
      </c>
      <c r="L217" s="32"/>
      <c r="M217" s="130" t="s">
        <v>19</v>
      </c>
      <c r="N217" s="131" t="s">
        <v>46</v>
      </c>
      <c r="P217" s="132">
        <f>O217*H217</f>
        <v>0</v>
      </c>
      <c r="Q217" s="132">
        <v>0.1002</v>
      </c>
      <c r="R217" s="132">
        <f>Q217*H217</f>
        <v>13.126199999999999</v>
      </c>
      <c r="S217" s="132">
        <v>0</v>
      </c>
      <c r="T217" s="133">
        <f>S217*H217</f>
        <v>0</v>
      </c>
      <c r="AR217" s="134" t="s">
        <v>123</v>
      </c>
      <c r="AT217" s="134" t="s">
        <v>118</v>
      </c>
      <c r="AU217" s="134" t="s">
        <v>85</v>
      </c>
      <c r="AY217" s="17" t="s">
        <v>116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7" t="s">
        <v>83</v>
      </c>
      <c r="BK217" s="135">
        <f>ROUND(I217*H217,2)</f>
        <v>0</v>
      </c>
      <c r="BL217" s="17" t="s">
        <v>123</v>
      </c>
      <c r="BM217" s="134" t="s">
        <v>364</v>
      </c>
    </row>
    <row r="218" spans="2:65" s="1" customFormat="1" ht="29.25">
      <c r="B218" s="32"/>
      <c r="D218" s="136" t="s">
        <v>125</v>
      </c>
      <c r="F218" s="137" t="s">
        <v>365</v>
      </c>
      <c r="I218" s="138"/>
      <c r="L218" s="32"/>
      <c r="M218" s="139"/>
      <c r="T218" s="53"/>
      <c r="AT218" s="17" t="s">
        <v>125</v>
      </c>
      <c r="AU218" s="17" t="s">
        <v>85</v>
      </c>
    </row>
    <row r="219" spans="2:65" s="1" customFormat="1">
      <c r="B219" s="32"/>
      <c r="D219" s="140" t="s">
        <v>127</v>
      </c>
      <c r="F219" s="141" t="s">
        <v>366</v>
      </c>
      <c r="I219" s="138"/>
      <c r="L219" s="32"/>
      <c r="M219" s="139"/>
      <c r="T219" s="53"/>
      <c r="AT219" s="17" t="s">
        <v>127</v>
      </c>
      <c r="AU219" s="17" t="s">
        <v>85</v>
      </c>
    </row>
    <row r="220" spans="2:65" s="13" customFormat="1">
      <c r="B220" s="150"/>
      <c r="D220" s="136" t="s">
        <v>131</v>
      </c>
      <c r="E220" s="151" t="s">
        <v>19</v>
      </c>
      <c r="F220" s="152" t="s">
        <v>353</v>
      </c>
      <c r="H220" s="151" t="s">
        <v>19</v>
      </c>
      <c r="I220" s="153"/>
      <c r="L220" s="150"/>
      <c r="M220" s="154"/>
      <c r="T220" s="155"/>
      <c r="AT220" s="151" t="s">
        <v>131</v>
      </c>
      <c r="AU220" s="151" t="s">
        <v>85</v>
      </c>
      <c r="AV220" s="13" t="s">
        <v>83</v>
      </c>
      <c r="AW220" s="13" t="s">
        <v>35</v>
      </c>
      <c r="AX220" s="13" t="s">
        <v>75</v>
      </c>
      <c r="AY220" s="151" t="s">
        <v>116</v>
      </c>
    </row>
    <row r="221" spans="2:65" s="12" customFormat="1">
      <c r="B221" s="143"/>
      <c r="D221" s="136" t="s">
        <v>131</v>
      </c>
      <c r="E221" s="144" t="s">
        <v>19</v>
      </c>
      <c r="F221" s="145" t="s">
        <v>354</v>
      </c>
      <c r="H221" s="146">
        <v>131</v>
      </c>
      <c r="I221" s="147"/>
      <c r="L221" s="143"/>
      <c r="M221" s="148"/>
      <c r="T221" s="149"/>
      <c r="AT221" s="144" t="s">
        <v>131</v>
      </c>
      <c r="AU221" s="144" t="s">
        <v>85</v>
      </c>
      <c r="AV221" s="12" t="s">
        <v>85</v>
      </c>
      <c r="AW221" s="12" t="s">
        <v>35</v>
      </c>
      <c r="AX221" s="12" t="s">
        <v>83</v>
      </c>
      <c r="AY221" s="144" t="s">
        <v>116</v>
      </c>
    </row>
    <row r="222" spans="2:65" s="1" customFormat="1" ht="16.5" customHeight="1">
      <c r="B222" s="32"/>
      <c r="C222" s="159" t="s">
        <v>367</v>
      </c>
      <c r="D222" s="159" t="s">
        <v>270</v>
      </c>
      <c r="E222" s="160" t="s">
        <v>368</v>
      </c>
      <c r="F222" s="161" t="s">
        <v>369</v>
      </c>
      <c r="G222" s="162" t="s">
        <v>209</v>
      </c>
      <c r="H222" s="163">
        <v>144.1</v>
      </c>
      <c r="I222" s="164"/>
      <c r="J222" s="165">
        <f>ROUND(I222*H222,2)</f>
        <v>0</v>
      </c>
      <c r="K222" s="161" t="s">
        <v>122</v>
      </c>
      <c r="L222" s="166"/>
      <c r="M222" s="167" t="s">
        <v>19</v>
      </c>
      <c r="N222" s="168" t="s">
        <v>46</v>
      </c>
      <c r="P222" s="132">
        <f>O222*H222</f>
        <v>0</v>
      </c>
      <c r="Q222" s="132">
        <v>0.22800000000000001</v>
      </c>
      <c r="R222" s="132">
        <f>Q222*H222</f>
        <v>32.854799999999997</v>
      </c>
      <c r="S222" s="132">
        <v>0</v>
      </c>
      <c r="T222" s="133">
        <f>S222*H222</f>
        <v>0</v>
      </c>
      <c r="AR222" s="134" t="s">
        <v>180</v>
      </c>
      <c r="AT222" s="134" t="s">
        <v>270</v>
      </c>
      <c r="AU222" s="134" t="s">
        <v>85</v>
      </c>
      <c r="AY222" s="17" t="s">
        <v>116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83</v>
      </c>
      <c r="BK222" s="135">
        <f>ROUND(I222*H222,2)</f>
        <v>0</v>
      </c>
      <c r="BL222" s="17" t="s">
        <v>123</v>
      </c>
      <c r="BM222" s="134" t="s">
        <v>370</v>
      </c>
    </row>
    <row r="223" spans="2:65" s="1" customFormat="1">
      <c r="B223" s="32"/>
      <c r="D223" s="136" t="s">
        <v>125</v>
      </c>
      <c r="F223" s="137" t="s">
        <v>369</v>
      </c>
      <c r="I223" s="138"/>
      <c r="L223" s="32"/>
      <c r="M223" s="139"/>
      <c r="T223" s="53"/>
      <c r="AT223" s="17" t="s">
        <v>125</v>
      </c>
      <c r="AU223" s="17" t="s">
        <v>85</v>
      </c>
    </row>
    <row r="224" spans="2:65" s="1" customFormat="1" ht="39">
      <c r="B224" s="32"/>
      <c r="D224" s="136" t="s">
        <v>129</v>
      </c>
      <c r="F224" s="142" t="s">
        <v>371</v>
      </c>
      <c r="I224" s="138"/>
      <c r="L224" s="32"/>
      <c r="M224" s="139"/>
      <c r="T224" s="53"/>
      <c r="AT224" s="17" t="s">
        <v>129</v>
      </c>
      <c r="AU224" s="17" t="s">
        <v>85</v>
      </c>
    </row>
    <row r="225" spans="2:65" s="12" customFormat="1">
      <c r="B225" s="143"/>
      <c r="D225" s="136" t="s">
        <v>131</v>
      </c>
      <c r="F225" s="145" t="s">
        <v>372</v>
      </c>
      <c r="H225" s="146">
        <v>144.1</v>
      </c>
      <c r="I225" s="147"/>
      <c r="L225" s="143"/>
      <c r="M225" s="148"/>
      <c r="T225" s="149"/>
      <c r="AT225" s="144" t="s">
        <v>131</v>
      </c>
      <c r="AU225" s="144" t="s">
        <v>85</v>
      </c>
      <c r="AV225" s="12" t="s">
        <v>85</v>
      </c>
      <c r="AW225" s="12" t="s">
        <v>4</v>
      </c>
      <c r="AX225" s="12" t="s">
        <v>83</v>
      </c>
      <c r="AY225" s="144" t="s">
        <v>116</v>
      </c>
    </row>
    <row r="226" spans="2:65" s="11" customFormat="1" ht="22.7" customHeight="1">
      <c r="B226" s="111"/>
      <c r="D226" s="112" t="s">
        <v>74</v>
      </c>
      <c r="E226" s="121" t="s">
        <v>180</v>
      </c>
      <c r="F226" s="121" t="s">
        <v>373</v>
      </c>
      <c r="I226" s="114"/>
      <c r="J226" s="122">
        <f>BK226</f>
        <v>0</v>
      </c>
      <c r="L226" s="111"/>
      <c r="M226" s="116"/>
      <c r="P226" s="117">
        <f>SUM(P227:P231)</f>
        <v>0</v>
      </c>
      <c r="R226" s="117">
        <f>SUM(R227:R231)</f>
        <v>0</v>
      </c>
      <c r="T226" s="118">
        <f>SUM(T227:T231)</f>
        <v>0</v>
      </c>
      <c r="AR226" s="112" t="s">
        <v>83</v>
      </c>
      <c r="AT226" s="119" t="s">
        <v>74</v>
      </c>
      <c r="AU226" s="119" t="s">
        <v>83</v>
      </c>
      <c r="AY226" s="112" t="s">
        <v>116</v>
      </c>
      <c r="BK226" s="120">
        <f>SUM(BK227:BK231)</f>
        <v>0</v>
      </c>
    </row>
    <row r="227" spans="2:65" s="1" customFormat="1" ht="24.2" customHeight="1">
      <c r="B227" s="32"/>
      <c r="C227" s="123" t="s">
        <v>374</v>
      </c>
      <c r="D227" s="123" t="s">
        <v>118</v>
      </c>
      <c r="E227" s="124" t="s">
        <v>375</v>
      </c>
      <c r="F227" s="125" t="s">
        <v>376</v>
      </c>
      <c r="G227" s="126" t="s">
        <v>142</v>
      </c>
      <c r="H227" s="127">
        <v>0.5</v>
      </c>
      <c r="I227" s="128"/>
      <c r="J227" s="129">
        <f>ROUND(I227*H227,2)</f>
        <v>0</v>
      </c>
      <c r="K227" s="125" t="s">
        <v>122</v>
      </c>
      <c r="L227" s="32"/>
      <c r="M227" s="130" t="s">
        <v>19</v>
      </c>
      <c r="N227" s="131" t="s">
        <v>46</v>
      </c>
      <c r="P227" s="132">
        <f>O227*H227</f>
        <v>0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R227" s="134" t="s">
        <v>123</v>
      </c>
      <c r="AT227" s="134" t="s">
        <v>118</v>
      </c>
      <c r="AU227" s="134" t="s">
        <v>85</v>
      </c>
      <c r="AY227" s="17" t="s">
        <v>116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7" t="s">
        <v>83</v>
      </c>
      <c r="BK227" s="135">
        <f>ROUND(I227*H227,2)</f>
        <v>0</v>
      </c>
      <c r="BL227" s="17" t="s">
        <v>123</v>
      </c>
      <c r="BM227" s="134" t="s">
        <v>377</v>
      </c>
    </row>
    <row r="228" spans="2:65" s="1" customFormat="1" ht="19.5">
      <c r="B228" s="32"/>
      <c r="D228" s="136" t="s">
        <v>125</v>
      </c>
      <c r="F228" s="137" t="s">
        <v>378</v>
      </c>
      <c r="I228" s="138"/>
      <c r="L228" s="32"/>
      <c r="M228" s="139"/>
      <c r="T228" s="53"/>
      <c r="AT228" s="17" t="s">
        <v>125</v>
      </c>
      <c r="AU228" s="17" t="s">
        <v>85</v>
      </c>
    </row>
    <row r="229" spans="2:65" s="1" customFormat="1">
      <c r="B229" s="32"/>
      <c r="D229" s="140" t="s">
        <v>127</v>
      </c>
      <c r="F229" s="141" t="s">
        <v>379</v>
      </c>
      <c r="I229" s="138"/>
      <c r="L229" s="32"/>
      <c r="M229" s="139"/>
      <c r="T229" s="53"/>
      <c r="AT229" s="17" t="s">
        <v>127</v>
      </c>
      <c r="AU229" s="17" t="s">
        <v>85</v>
      </c>
    </row>
    <row r="230" spans="2:65" s="13" customFormat="1">
      <c r="B230" s="150"/>
      <c r="D230" s="136" t="s">
        <v>131</v>
      </c>
      <c r="E230" s="151" t="s">
        <v>19</v>
      </c>
      <c r="F230" s="152" t="s">
        <v>380</v>
      </c>
      <c r="H230" s="151" t="s">
        <v>19</v>
      </c>
      <c r="I230" s="153"/>
      <c r="L230" s="150"/>
      <c r="M230" s="154"/>
      <c r="T230" s="155"/>
      <c r="AT230" s="151" t="s">
        <v>131</v>
      </c>
      <c r="AU230" s="151" t="s">
        <v>85</v>
      </c>
      <c r="AV230" s="13" t="s">
        <v>83</v>
      </c>
      <c r="AW230" s="13" t="s">
        <v>35</v>
      </c>
      <c r="AX230" s="13" t="s">
        <v>75</v>
      </c>
      <c r="AY230" s="151" t="s">
        <v>116</v>
      </c>
    </row>
    <row r="231" spans="2:65" s="12" customFormat="1">
      <c r="B231" s="143"/>
      <c r="D231" s="136" t="s">
        <v>131</v>
      </c>
      <c r="E231" s="144" t="s">
        <v>19</v>
      </c>
      <c r="F231" s="145" t="s">
        <v>381</v>
      </c>
      <c r="H231" s="146">
        <v>0.5</v>
      </c>
      <c r="I231" s="147"/>
      <c r="L231" s="143"/>
      <c r="M231" s="148"/>
      <c r="T231" s="149"/>
      <c r="AT231" s="144" t="s">
        <v>131</v>
      </c>
      <c r="AU231" s="144" t="s">
        <v>85</v>
      </c>
      <c r="AV231" s="12" t="s">
        <v>85</v>
      </c>
      <c r="AW231" s="12" t="s">
        <v>35</v>
      </c>
      <c r="AX231" s="12" t="s">
        <v>83</v>
      </c>
      <c r="AY231" s="144" t="s">
        <v>116</v>
      </c>
    </row>
    <row r="232" spans="2:65" s="11" customFormat="1" ht="22.7" customHeight="1">
      <c r="B232" s="111"/>
      <c r="D232" s="112" t="s">
        <v>74</v>
      </c>
      <c r="E232" s="121" t="s">
        <v>187</v>
      </c>
      <c r="F232" s="121" t="s">
        <v>382</v>
      </c>
      <c r="I232" s="114"/>
      <c r="J232" s="122">
        <f>BK232</f>
        <v>0</v>
      </c>
      <c r="L232" s="111"/>
      <c r="M232" s="116"/>
      <c r="P232" s="117">
        <f>SUM(P233:P266)</f>
        <v>0</v>
      </c>
      <c r="R232" s="117">
        <f>SUM(R233:R266)</f>
        <v>14.406842419999998</v>
      </c>
      <c r="T232" s="118">
        <f>SUM(T233:T266)</f>
        <v>0</v>
      </c>
      <c r="AR232" s="112" t="s">
        <v>83</v>
      </c>
      <c r="AT232" s="119" t="s">
        <v>74</v>
      </c>
      <c r="AU232" s="119" t="s">
        <v>83</v>
      </c>
      <c r="AY232" s="112" t="s">
        <v>116</v>
      </c>
      <c r="BK232" s="120">
        <f>SUM(BK233:BK266)</f>
        <v>0</v>
      </c>
    </row>
    <row r="233" spans="2:65" s="1" customFormat="1" ht="24.2" customHeight="1">
      <c r="B233" s="32"/>
      <c r="C233" s="123" t="s">
        <v>383</v>
      </c>
      <c r="D233" s="123" t="s">
        <v>118</v>
      </c>
      <c r="E233" s="124" t="s">
        <v>384</v>
      </c>
      <c r="F233" s="125" t="s">
        <v>385</v>
      </c>
      <c r="G233" s="126" t="s">
        <v>386</v>
      </c>
      <c r="H233" s="127">
        <v>2</v>
      </c>
      <c r="I233" s="128"/>
      <c r="J233" s="129">
        <f>ROUND(I233*H233,2)</f>
        <v>0</v>
      </c>
      <c r="K233" s="125" t="s">
        <v>122</v>
      </c>
      <c r="L233" s="32"/>
      <c r="M233" s="130" t="s">
        <v>19</v>
      </c>
      <c r="N233" s="131" t="s">
        <v>46</v>
      </c>
      <c r="P233" s="132">
        <f>O233*H233</f>
        <v>0</v>
      </c>
      <c r="Q233" s="132">
        <v>0.11241</v>
      </c>
      <c r="R233" s="132">
        <f>Q233*H233</f>
        <v>0.22481999999999999</v>
      </c>
      <c r="S233" s="132">
        <v>0</v>
      </c>
      <c r="T233" s="133">
        <f>S233*H233</f>
        <v>0</v>
      </c>
      <c r="AR233" s="134" t="s">
        <v>123</v>
      </c>
      <c r="AT233" s="134" t="s">
        <v>118</v>
      </c>
      <c r="AU233" s="134" t="s">
        <v>85</v>
      </c>
      <c r="AY233" s="17" t="s">
        <v>116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83</v>
      </c>
      <c r="BK233" s="135">
        <f>ROUND(I233*H233,2)</f>
        <v>0</v>
      </c>
      <c r="BL233" s="17" t="s">
        <v>123</v>
      </c>
      <c r="BM233" s="134" t="s">
        <v>387</v>
      </c>
    </row>
    <row r="234" spans="2:65" s="1" customFormat="1" ht="19.5">
      <c r="B234" s="32"/>
      <c r="D234" s="136" t="s">
        <v>125</v>
      </c>
      <c r="F234" s="137" t="s">
        <v>388</v>
      </c>
      <c r="I234" s="138"/>
      <c r="L234" s="32"/>
      <c r="M234" s="139"/>
      <c r="T234" s="53"/>
      <c r="AT234" s="17" t="s">
        <v>125</v>
      </c>
      <c r="AU234" s="17" t="s">
        <v>85</v>
      </c>
    </row>
    <row r="235" spans="2:65" s="1" customFormat="1">
      <c r="B235" s="32"/>
      <c r="D235" s="140" t="s">
        <v>127</v>
      </c>
      <c r="F235" s="141" t="s">
        <v>389</v>
      </c>
      <c r="I235" s="138"/>
      <c r="L235" s="32"/>
      <c r="M235" s="139"/>
      <c r="T235" s="53"/>
      <c r="AT235" s="17" t="s">
        <v>127</v>
      </c>
      <c r="AU235" s="17" t="s">
        <v>85</v>
      </c>
    </row>
    <row r="236" spans="2:65" s="13" customFormat="1">
      <c r="B236" s="150"/>
      <c r="D236" s="136" t="s">
        <v>131</v>
      </c>
      <c r="E236" s="151" t="s">
        <v>19</v>
      </c>
      <c r="F236" s="152" t="s">
        <v>390</v>
      </c>
      <c r="H236" s="151" t="s">
        <v>19</v>
      </c>
      <c r="I236" s="153"/>
      <c r="L236" s="150"/>
      <c r="M236" s="154"/>
      <c r="T236" s="155"/>
      <c r="AT236" s="151" t="s">
        <v>131</v>
      </c>
      <c r="AU236" s="151" t="s">
        <v>85</v>
      </c>
      <c r="AV236" s="13" t="s">
        <v>83</v>
      </c>
      <c r="AW236" s="13" t="s">
        <v>35</v>
      </c>
      <c r="AX236" s="13" t="s">
        <v>75</v>
      </c>
      <c r="AY236" s="151" t="s">
        <v>116</v>
      </c>
    </row>
    <row r="237" spans="2:65" s="12" customFormat="1">
      <c r="B237" s="143"/>
      <c r="D237" s="136" t="s">
        <v>131</v>
      </c>
      <c r="E237" s="144" t="s">
        <v>19</v>
      </c>
      <c r="F237" s="145" t="s">
        <v>85</v>
      </c>
      <c r="H237" s="146">
        <v>2</v>
      </c>
      <c r="I237" s="147"/>
      <c r="L237" s="143"/>
      <c r="M237" s="148"/>
      <c r="T237" s="149"/>
      <c r="AT237" s="144" t="s">
        <v>131</v>
      </c>
      <c r="AU237" s="144" t="s">
        <v>85</v>
      </c>
      <c r="AV237" s="12" t="s">
        <v>85</v>
      </c>
      <c r="AW237" s="12" t="s">
        <v>35</v>
      </c>
      <c r="AX237" s="12" t="s">
        <v>83</v>
      </c>
      <c r="AY237" s="144" t="s">
        <v>116</v>
      </c>
    </row>
    <row r="238" spans="2:65" s="1" customFormat="1" ht="16.5" customHeight="1">
      <c r="B238" s="32"/>
      <c r="C238" s="159" t="s">
        <v>391</v>
      </c>
      <c r="D238" s="159" t="s">
        <v>270</v>
      </c>
      <c r="E238" s="160" t="s">
        <v>392</v>
      </c>
      <c r="F238" s="161" t="s">
        <v>393</v>
      </c>
      <c r="G238" s="162" t="s">
        <v>386</v>
      </c>
      <c r="H238" s="163">
        <v>2</v>
      </c>
      <c r="I238" s="164"/>
      <c r="J238" s="165">
        <f>ROUND(I238*H238,2)</f>
        <v>0</v>
      </c>
      <c r="K238" s="161" t="s">
        <v>122</v>
      </c>
      <c r="L238" s="166"/>
      <c r="M238" s="167" t="s">
        <v>19</v>
      </c>
      <c r="N238" s="168" t="s">
        <v>46</v>
      </c>
      <c r="P238" s="132">
        <f>O238*H238</f>
        <v>0</v>
      </c>
      <c r="Q238" s="132">
        <v>3.0000000000000001E-3</v>
      </c>
      <c r="R238" s="132">
        <f>Q238*H238</f>
        <v>6.0000000000000001E-3</v>
      </c>
      <c r="S238" s="132">
        <v>0</v>
      </c>
      <c r="T238" s="133">
        <f>S238*H238</f>
        <v>0</v>
      </c>
      <c r="AR238" s="134" t="s">
        <v>180</v>
      </c>
      <c r="AT238" s="134" t="s">
        <v>270</v>
      </c>
      <c r="AU238" s="134" t="s">
        <v>85</v>
      </c>
      <c r="AY238" s="17" t="s">
        <v>116</v>
      </c>
      <c r="BE238" s="135">
        <f>IF(N238="základní",J238,0)</f>
        <v>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7" t="s">
        <v>83</v>
      </c>
      <c r="BK238" s="135">
        <f>ROUND(I238*H238,2)</f>
        <v>0</v>
      </c>
      <c r="BL238" s="17" t="s">
        <v>123</v>
      </c>
      <c r="BM238" s="134" t="s">
        <v>394</v>
      </c>
    </row>
    <row r="239" spans="2:65" s="1" customFormat="1">
      <c r="B239" s="32"/>
      <c r="D239" s="136" t="s">
        <v>125</v>
      </c>
      <c r="F239" s="137" t="s">
        <v>393</v>
      </c>
      <c r="I239" s="138"/>
      <c r="L239" s="32"/>
      <c r="M239" s="139"/>
      <c r="T239" s="53"/>
      <c r="AT239" s="17" t="s">
        <v>125</v>
      </c>
      <c r="AU239" s="17" t="s">
        <v>85</v>
      </c>
    </row>
    <row r="240" spans="2:65" s="1" customFormat="1" ht="33" customHeight="1">
      <c r="B240" s="32"/>
      <c r="C240" s="123" t="s">
        <v>395</v>
      </c>
      <c r="D240" s="123" t="s">
        <v>118</v>
      </c>
      <c r="E240" s="124" t="s">
        <v>396</v>
      </c>
      <c r="F240" s="125" t="s">
        <v>397</v>
      </c>
      <c r="G240" s="126" t="s">
        <v>121</v>
      </c>
      <c r="H240" s="127">
        <v>4.7</v>
      </c>
      <c r="I240" s="128"/>
      <c r="J240" s="129">
        <f>ROUND(I240*H240,2)</f>
        <v>0</v>
      </c>
      <c r="K240" s="125" t="s">
        <v>122</v>
      </c>
      <c r="L240" s="32"/>
      <c r="M240" s="130" t="s">
        <v>19</v>
      </c>
      <c r="N240" s="131" t="s">
        <v>46</v>
      </c>
      <c r="P240" s="132">
        <f>O240*H240</f>
        <v>0</v>
      </c>
      <c r="Q240" s="132">
        <v>0.1295</v>
      </c>
      <c r="R240" s="132">
        <f>Q240*H240</f>
        <v>0.60865000000000002</v>
      </c>
      <c r="S240" s="132">
        <v>0</v>
      </c>
      <c r="T240" s="133">
        <f>S240*H240</f>
        <v>0</v>
      </c>
      <c r="AR240" s="134" t="s">
        <v>123</v>
      </c>
      <c r="AT240" s="134" t="s">
        <v>118</v>
      </c>
      <c r="AU240" s="134" t="s">
        <v>85</v>
      </c>
      <c r="AY240" s="17" t="s">
        <v>116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7" t="s">
        <v>83</v>
      </c>
      <c r="BK240" s="135">
        <f>ROUND(I240*H240,2)</f>
        <v>0</v>
      </c>
      <c r="BL240" s="17" t="s">
        <v>123</v>
      </c>
      <c r="BM240" s="134" t="s">
        <v>398</v>
      </c>
    </row>
    <row r="241" spans="2:65" s="1" customFormat="1" ht="29.25">
      <c r="B241" s="32"/>
      <c r="D241" s="136" t="s">
        <v>125</v>
      </c>
      <c r="F241" s="137" t="s">
        <v>399</v>
      </c>
      <c r="I241" s="138"/>
      <c r="L241" s="32"/>
      <c r="M241" s="139"/>
      <c r="T241" s="53"/>
      <c r="AT241" s="17" t="s">
        <v>125</v>
      </c>
      <c r="AU241" s="17" t="s">
        <v>85</v>
      </c>
    </row>
    <row r="242" spans="2:65" s="1" customFormat="1">
      <c r="B242" s="32"/>
      <c r="D242" s="140" t="s">
        <v>127</v>
      </c>
      <c r="F242" s="141" t="s">
        <v>400</v>
      </c>
      <c r="I242" s="138"/>
      <c r="L242" s="32"/>
      <c r="M242" s="139"/>
      <c r="T242" s="53"/>
      <c r="AT242" s="17" t="s">
        <v>127</v>
      </c>
      <c r="AU242" s="17" t="s">
        <v>85</v>
      </c>
    </row>
    <row r="243" spans="2:65" s="13" customFormat="1">
      <c r="B243" s="150"/>
      <c r="D243" s="136" t="s">
        <v>131</v>
      </c>
      <c r="E243" s="151" t="s">
        <v>19</v>
      </c>
      <c r="F243" s="152" t="s">
        <v>401</v>
      </c>
      <c r="H243" s="151" t="s">
        <v>19</v>
      </c>
      <c r="I243" s="153"/>
      <c r="L243" s="150"/>
      <c r="M243" s="154"/>
      <c r="T243" s="155"/>
      <c r="AT243" s="151" t="s">
        <v>131</v>
      </c>
      <c r="AU243" s="151" t="s">
        <v>85</v>
      </c>
      <c r="AV243" s="13" t="s">
        <v>83</v>
      </c>
      <c r="AW243" s="13" t="s">
        <v>35</v>
      </c>
      <c r="AX243" s="13" t="s">
        <v>75</v>
      </c>
      <c r="AY243" s="151" t="s">
        <v>116</v>
      </c>
    </row>
    <row r="244" spans="2:65" s="13" customFormat="1">
      <c r="B244" s="150"/>
      <c r="D244" s="136" t="s">
        <v>131</v>
      </c>
      <c r="E244" s="151" t="s">
        <v>19</v>
      </c>
      <c r="F244" s="152" t="s">
        <v>402</v>
      </c>
      <c r="H244" s="151" t="s">
        <v>19</v>
      </c>
      <c r="I244" s="153"/>
      <c r="L244" s="150"/>
      <c r="M244" s="154"/>
      <c r="T244" s="155"/>
      <c r="AT244" s="151" t="s">
        <v>131</v>
      </c>
      <c r="AU244" s="151" t="s">
        <v>85</v>
      </c>
      <c r="AV244" s="13" t="s">
        <v>83</v>
      </c>
      <c r="AW244" s="13" t="s">
        <v>35</v>
      </c>
      <c r="AX244" s="13" t="s">
        <v>75</v>
      </c>
      <c r="AY244" s="151" t="s">
        <v>116</v>
      </c>
    </row>
    <row r="245" spans="2:65" s="13" customFormat="1">
      <c r="B245" s="150"/>
      <c r="D245" s="136" t="s">
        <v>131</v>
      </c>
      <c r="E245" s="151" t="s">
        <v>19</v>
      </c>
      <c r="F245" s="152" t="s">
        <v>403</v>
      </c>
      <c r="H245" s="151" t="s">
        <v>19</v>
      </c>
      <c r="I245" s="153"/>
      <c r="L245" s="150"/>
      <c r="M245" s="154"/>
      <c r="T245" s="155"/>
      <c r="AT245" s="151" t="s">
        <v>131</v>
      </c>
      <c r="AU245" s="151" t="s">
        <v>85</v>
      </c>
      <c r="AV245" s="13" t="s">
        <v>83</v>
      </c>
      <c r="AW245" s="13" t="s">
        <v>35</v>
      </c>
      <c r="AX245" s="13" t="s">
        <v>75</v>
      </c>
      <c r="AY245" s="151" t="s">
        <v>116</v>
      </c>
    </row>
    <row r="246" spans="2:65" s="12" customFormat="1">
      <c r="B246" s="143"/>
      <c r="D246" s="136" t="s">
        <v>131</v>
      </c>
      <c r="E246" s="144" t="s">
        <v>19</v>
      </c>
      <c r="F246" s="145" t="s">
        <v>404</v>
      </c>
      <c r="H246" s="146">
        <v>4.7</v>
      </c>
      <c r="I246" s="147"/>
      <c r="L246" s="143"/>
      <c r="M246" s="148"/>
      <c r="T246" s="149"/>
      <c r="AT246" s="144" t="s">
        <v>131</v>
      </c>
      <c r="AU246" s="144" t="s">
        <v>85</v>
      </c>
      <c r="AV246" s="12" t="s">
        <v>85</v>
      </c>
      <c r="AW246" s="12" t="s">
        <v>35</v>
      </c>
      <c r="AX246" s="12" t="s">
        <v>83</v>
      </c>
      <c r="AY246" s="144" t="s">
        <v>116</v>
      </c>
    </row>
    <row r="247" spans="2:65" s="1" customFormat="1" ht="24.2" customHeight="1">
      <c r="B247" s="32"/>
      <c r="C247" s="123" t="s">
        <v>405</v>
      </c>
      <c r="D247" s="123" t="s">
        <v>118</v>
      </c>
      <c r="E247" s="124" t="s">
        <v>406</v>
      </c>
      <c r="F247" s="125" t="s">
        <v>407</v>
      </c>
      <c r="G247" s="126" t="s">
        <v>142</v>
      </c>
      <c r="H247" s="127">
        <v>6.0129999999999999</v>
      </c>
      <c r="I247" s="128"/>
      <c r="J247" s="129">
        <f>ROUND(I247*H247,2)</f>
        <v>0</v>
      </c>
      <c r="K247" s="125" t="s">
        <v>122</v>
      </c>
      <c r="L247" s="32"/>
      <c r="M247" s="130" t="s">
        <v>19</v>
      </c>
      <c r="N247" s="131" t="s">
        <v>46</v>
      </c>
      <c r="P247" s="132">
        <f>O247*H247</f>
        <v>0</v>
      </c>
      <c r="Q247" s="132">
        <v>2.2563399999999998</v>
      </c>
      <c r="R247" s="132">
        <f>Q247*H247</f>
        <v>13.567372419999998</v>
      </c>
      <c r="S247" s="132">
        <v>0</v>
      </c>
      <c r="T247" s="133">
        <f>S247*H247</f>
        <v>0</v>
      </c>
      <c r="AR247" s="134" t="s">
        <v>123</v>
      </c>
      <c r="AT247" s="134" t="s">
        <v>118</v>
      </c>
      <c r="AU247" s="134" t="s">
        <v>85</v>
      </c>
      <c r="AY247" s="17" t="s">
        <v>116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7" t="s">
        <v>83</v>
      </c>
      <c r="BK247" s="135">
        <f>ROUND(I247*H247,2)</f>
        <v>0</v>
      </c>
      <c r="BL247" s="17" t="s">
        <v>123</v>
      </c>
      <c r="BM247" s="134" t="s">
        <v>408</v>
      </c>
    </row>
    <row r="248" spans="2:65" s="1" customFormat="1" ht="19.5">
      <c r="B248" s="32"/>
      <c r="D248" s="136" t="s">
        <v>125</v>
      </c>
      <c r="F248" s="137" t="s">
        <v>407</v>
      </c>
      <c r="I248" s="138"/>
      <c r="L248" s="32"/>
      <c r="M248" s="139"/>
      <c r="T248" s="53"/>
      <c r="AT248" s="17" t="s">
        <v>125</v>
      </c>
      <c r="AU248" s="17" t="s">
        <v>85</v>
      </c>
    </row>
    <row r="249" spans="2:65" s="1" customFormat="1">
      <c r="B249" s="32"/>
      <c r="D249" s="140" t="s">
        <v>127</v>
      </c>
      <c r="F249" s="141" t="s">
        <v>409</v>
      </c>
      <c r="I249" s="138"/>
      <c r="L249" s="32"/>
      <c r="M249" s="139"/>
      <c r="T249" s="53"/>
      <c r="AT249" s="17" t="s">
        <v>127</v>
      </c>
      <c r="AU249" s="17" t="s">
        <v>85</v>
      </c>
    </row>
    <row r="250" spans="2:65" s="13" customFormat="1">
      <c r="B250" s="150"/>
      <c r="D250" s="136" t="s">
        <v>131</v>
      </c>
      <c r="E250" s="151" t="s">
        <v>19</v>
      </c>
      <c r="F250" s="152" t="s">
        <v>410</v>
      </c>
      <c r="H250" s="151" t="s">
        <v>19</v>
      </c>
      <c r="I250" s="153"/>
      <c r="L250" s="150"/>
      <c r="M250" s="154"/>
      <c r="T250" s="155"/>
      <c r="AT250" s="151" t="s">
        <v>131</v>
      </c>
      <c r="AU250" s="151" t="s">
        <v>85</v>
      </c>
      <c r="AV250" s="13" t="s">
        <v>83</v>
      </c>
      <c r="AW250" s="13" t="s">
        <v>35</v>
      </c>
      <c r="AX250" s="13" t="s">
        <v>75</v>
      </c>
      <c r="AY250" s="151" t="s">
        <v>116</v>
      </c>
    </row>
    <row r="251" spans="2:65" s="12" customFormat="1">
      <c r="B251" s="143"/>
      <c r="D251" s="136" t="s">
        <v>131</v>
      </c>
      <c r="E251" s="144" t="s">
        <v>19</v>
      </c>
      <c r="F251" s="145" t="s">
        <v>411</v>
      </c>
      <c r="H251" s="146">
        <v>5.9130000000000003</v>
      </c>
      <c r="I251" s="147"/>
      <c r="L251" s="143"/>
      <c r="M251" s="148"/>
      <c r="T251" s="149"/>
      <c r="AT251" s="144" t="s">
        <v>131</v>
      </c>
      <c r="AU251" s="144" t="s">
        <v>85</v>
      </c>
      <c r="AV251" s="12" t="s">
        <v>85</v>
      </c>
      <c r="AW251" s="12" t="s">
        <v>35</v>
      </c>
      <c r="AX251" s="12" t="s">
        <v>75</v>
      </c>
      <c r="AY251" s="144" t="s">
        <v>116</v>
      </c>
    </row>
    <row r="252" spans="2:65" s="13" customFormat="1">
      <c r="B252" s="150"/>
      <c r="D252" s="136" t="s">
        <v>131</v>
      </c>
      <c r="E252" s="151" t="s">
        <v>19</v>
      </c>
      <c r="F252" s="152" t="s">
        <v>412</v>
      </c>
      <c r="H252" s="151" t="s">
        <v>19</v>
      </c>
      <c r="I252" s="153"/>
      <c r="L252" s="150"/>
      <c r="M252" s="154"/>
      <c r="T252" s="155"/>
      <c r="AT252" s="151" t="s">
        <v>131</v>
      </c>
      <c r="AU252" s="151" t="s">
        <v>85</v>
      </c>
      <c r="AV252" s="13" t="s">
        <v>83</v>
      </c>
      <c r="AW252" s="13" t="s">
        <v>35</v>
      </c>
      <c r="AX252" s="13" t="s">
        <v>75</v>
      </c>
      <c r="AY252" s="151" t="s">
        <v>116</v>
      </c>
    </row>
    <row r="253" spans="2:65" s="12" customFormat="1">
      <c r="B253" s="143"/>
      <c r="D253" s="136" t="s">
        <v>131</v>
      </c>
      <c r="E253" s="144" t="s">
        <v>19</v>
      </c>
      <c r="F253" s="145" t="s">
        <v>413</v>
      </c>
      <c r="H253" s="146">
        <v>0.1</v>
      </c>
      <c r="I253" s="147"/>
      <c r="L253" s="143"/>
      <c r="M253" s="148"/>
      <c r="T253" s="149"/>
      <c r="AT253" s="144" t="s">
        <v>131</v>
      </c>
      <c r="AU253" s="144" t="s">
        <v>85</v>
      </c>
      <c r="AV253" s="12" t="s">
        <v>85</v>
      </c>
      <c r="AW253" s="12" t="s">
        <v>35</v>
      </c>
      <c r="AX253" s="12" t="s">
        <v>75</v>
      </c>
      <c r="AY253" s="144" t="s">
        <v>116</v>
      </c>
    </row>
    <row r="254" spans="2:65" s="14" customFormat="1">
      <c r="B254" s="169"/>
      <c r="D254" s="136" t="s">
        <v>131</v>
      </c>
      <c r="E254" s="170" t="s">
        <v>19</v>
      </c>
      <c r="F254" s="171" t="s">
        <v>294</v>
      </c>
      <c r="H254" s="172">
        <v>6.0129999999999999</v>
      </c>
      <c r="I254" s="173"/>
      <c r="L254" s="169"/>
      <c r="M254" s="174"/>
      <c r="T254" s="175"/>
      <c r="AT254" s="170" t="s">
        <v>131</v>
      </c>
      <c r="AU254" s="170" t="s">
        <v>85</v>
      </c>
      <c r="AV254" s="14" t="s">
        <v>123</v>
      </c>
      <c r="AW254" s="14" t="s">
        <v>35</v>
      </c>
      <c r="AX254" s="14" t="s">
        <v>83</v>
      </c>
      <c r="AY254" s="170" t="s">
        <v>116</v>
      </c>
    </row>
    <row r="255" spans="2:65" s="1" customFormat="1" ht="24.2" customHeight="1">
      <c r="B255" s="32"/>
      <c r="C255" s="123" t="s">
        <v>414</v>
      </c>
      <c r="D255" s="123" t="s">
        <v>118</v>
      </c>
      <c r="E255" s="124" t="s">
        <v>415</v>
      </c>
      <c r="F255" s="125" t="s">
        <v>416</v>
      </c>
      <c r="G255" s="126" t="s">
        <v>386</v>
      </c>
      <c r="H255" s="127">
        <v>2</v>
      </c>
      <c r="I255" s="128"/>
      <c r="J255" s="129">
        <f>ROUND(I255*H255,2)</f>
        <v>0</v>
      </c>
      <c r="K255" s="125" t="s">
        <v>122</v>
      </c>
      <c r="L255" s="32"/>
      <c r="M255" s="130" t="s">
        <v>19</v>
      </c>
      <c r="N255" s="131" t="s">
        <v>46</v>
      </c>
      <c r="P255" s="132">
        <f>O255*H255</f>
        <v>0</v>
      </c>
      <c r="Q255" s="132">
        <v>0</v>
      </c>
      <c r="R255" s="132">
        <f>Q255*H255</f>
        <v>0</v>
      </c>
      <c r="S255" s="132">
        <v>0</v>
      </c>
      <c r="T255" s="133">
        <f>S255*H255</f>
        <v>0</v>
      </c>
      <c r="AR255" s="134" t="s">
        <v>123</v>
      </c>
      <c r="AT255" s="134" t="s">
        <v>118</v>
      </c>
      <c r="AU255" s="134" t="s">
        <v>85</v>
      </c>
      <c r="AY255" s="17" t="s">
        <v>116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7" t="s">
        <v>83</v>
      </c>
      <c r="BK255" s="135">
        <f>ROUND(I255*H255,2)</f>
        <v>0</v>
      </c>
      <c r="BL255" s="17" t="s">
        <v>123</v>
      </c>
      <c r="BM255" s="134" t="s">
        <v>417</v>
      </c>
    </row>
    <row r="256" spans="2:65" s="1" customFormat="1" ht="29.25">
      <c r="B256" s="32"/>
      <c r="D256" s="136" t="s">
        <v>125</v>
      </c>
      <c r="F256" s="137" t="s">
        <v>418</v>
      </c>
      <c r="I256" s="138"/>
      <c r="L256" s="32"/>
      <c r="M256" s="139"/>
      <c r="T256" s="53"/>
      <c r="AT256" s="17" t="s">
        <v>125</v>
      </c>
      <c r="AU256" s="17" t="s">
        <v>85</v>
      </c>
    </row>
    <row r="257" spans="2:65" s="1" customFormat="1">
      <c r="B257" s="32"/>
      <c r="D257" s="140" t="s">
        <v>127</v>
      </c>
      <c r="F257" s="141" t="s">
        <v>419</v>
      </c>
      <c r="I257" s="138"/>
      <c r="L257" s="32"/>
      <c r="M257" s="139"/>
      <c r="T257" s="53"/>
      <c r="AT257" s="17" t="s">
        <v>127</v>
      </c>
      <c r="AU257" s="17" t="s">
        <v>85</v>
      </c>
    </row>
    <row r="258" spans="2:65" s="1" customFormat="1" ht="19.5">
      <c r="B258" s="32"/>
      <c r="D258" s="136" t="s">
        <v>129</v>
      </c>
      <c r="F258" s="142" t="s">
        <v>420</v>
      </c>
      <c r="I258" s="138"/>
      <c r="L258" s="32"/>
      <c r="M258" s="139"/>
      <c r="T258" s="53"/>
      <c r="AT258" s="17" t="s">
        <v>129</v>
      </c>
      <c r="AU258" s="17" t="s">
        <v>85</v>
      </c>
    </row>
    <row r="259" spans="2:65" s="13" customFormat="1">
      <c r="B259" s="150"/>
      <c r="D259" s="136" t="s">
        <v>131</v>
      </c>
      <c r="E259" s="151" t="s">
        <v>19</v>
      </c>
      <c r="F259" s="152" t="s">
        <v>390</v>
      </c>
      <c r="H259" s="151" t="s">
        <v>19</v>
      </c>
      <c r="I259" s="153"/>
      <c r="L259" s="150"/>
      <c r="M259" s="154"/>
      <c r="T259" s="155"/>
      <c r="AT259" s="151" t="s">
        <v>131</v>
      </c>
      <c r="AU259" s="151" t="s">
        <v>85</v>
      </c>
      <c r="AV259" s="13" t="s">
        <v>83</v>
      </c>
      <c r="AW259" s="13" t="s">
        <v>35</v>
      </c>
      <c r="AX259" s="13" t="s">
        <v>75</v>
      </c>
      <c r="AY259" s="151" t="s">
        <v>116</v>
      </c>
    </row>
    <row r="260" spans="2:65" s="12" customFormat="1">
      <c r="B260" s="143"/>
      <c r="D260" s="136" t="s">
        <v>131</v>
      </c>
      <c r="E260" s="144" t="s">
        <v>19</v>
      </c>
      <c r="F260" s="145" t="s">
        <v>85</v>
      </c>
      <c r="H260" s="146">
        <v>2</v>
      </c>
      <c r="I260" s="147"/>
      <c r="L260" s="143"/>
      <c r="M260" s="148"/>
      <c r="T260" s="149"/>
      <c r="AT260" s="144" t="s">
        <v>131</v>
      </c>
      <c r="AU260" s="144" t="s">
        <v>85</v>
      </c>
      <c r="AV260" s="12" t="s">
        <v>85</v>
      </c>
      <c r="AW260" s="12" t="s">
        <v>35</v>
      </c>
      <c r="AX260" s="12" t="s">
        <v>83</v>
      </c>
      <c r="AY260" s="144" t="s">
        <v>116</v>
      </c>
    </row>
    <row r="261" spans="2:65" s="1" customFormat="1" ht="24.2" customHeight="1">
      <c r="B261" s="32"/>
      <c r="C261" s="123" t="s">
        <v>421</v>
      </c>
      <c r="D261" s="123" t="s">
        <v>118</v>
      </c>
      <c r="E261" s="124" t="s">
        <v>422</v>
      </c>
      <c r="F261" s="125" t="s">
        <v>423</v>
      </c>
      <c r="G261" s="126" t="s">
        <v>121</v>
      </c>
      <c r="H261" s="127">
        <v>4.7</v>
      </c>
      <c r="I261" s="128"/>
      <c r="J261" s="129">
        <f>ROUND(I261*H261,2)</f>
        <v>0</v>
      </c>
      <c r="K261" s="125" t="s">
        <v>122</v>
      </c>
      <c r="L261" s="32"/>
      <c r="M261" s="130" t="s">
        <v>19</v>
      </c>
      <c r="N261" s="131" t="s">
        <v>46</v>
      </c>
      <c r="P261" s="132">
        <f>O261*H261</f>
        <v>0</v>
      </c>
      <c r="Q261" s="132">
        <v>0</v>
      </c>
      <c r="R261" s="132">
        <f>Q261*H261</f>
        <v>0</v>
      </c>
      <c r="S261" s="132">
        <v>0</v>
      </c>
      <c r="T261" s="133">
        <f>S261*H261</f>
        <v>0</v>
      </c>
      <c r="AR261" s="134" t="s">
        <v>123</v>
      </c>
      <c r="AT261" s="134" t="s">
        <v>118</v>
      </c>
      <c r="AU261" s="134" t="s">
        <v>85</v>
      </c>
      <c r="AY261" s="17" t="s">
        <v>116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7" t="s">
        <v>83</v>
      </c>
      <c r="BK261" s="135">
        <f>ROUND(I261*H261,2)</f>
        <v>0</v>
      </c>
      <c r="BL261" s="17" t="s">
        <v>123</v>
      </c>
      <c r="BM261" s="134" t="s">
        <v>424</v>
      </c>
    </row>
    <row r="262" spans="2:65" s="1" customFormat="1" ht="39">
      <c r="B262" s="32"/>
      <c r="D262" s="136" t="s">
        <v>125</v>
      </c>
      <c r="F262" s="137" t="s">
        <v>425</v>
      </c>
      <c r="I262" s="138"/>
      <c r="L262" s="32"/>
      <c r="M262" s="139"/>
      <c r="T262" s="53"/>
      <c r="AT262" s="17" t="s">
        <v>125</v>
      </c>
      <c r="AU262" s="17" t="s">
        <v>85</v>
      </c>
    </row>
    <row r="263" spans="2:65" s="1" customFormat="1">
      <c r="B263" s="32"/>
      <c r="D263" s="140" t="s">
        <v>127</v>
      </c>
      <c r="F263" s="141" t="s">
        <v>426</v>
      </c>
      <c r="I263" s="138"/>
      <c r="L263" s="32"/>
      <c r="M263" s="139"/>
      <c r="T263" s="53"/>
      <c r="AT263" s="17" t="s">
        <v>127</v>
      </c>
      <c r="AU263" s="17" t="s">
        <v>85</v>
      </c>
    </row>
    <row r="264" spans="2:65" s="13" customFormat="1">
      <c r="B264" s="150"/>
      <c r="D264" s="136" t="s">
        <v>131</v>
      </c>
      <c r="E264" s="151" t="s">
        <v>19</v>
      </c>
      <c r="F264" s="152" t="s">
        <v>401</v>
      </c>
      <c r="H264" s="151" t="s">
        <v>19</v>
      </c>
      <c r="I264" s="153"/>
      <c r="L264" s="150"/>
      <c r="M264" s="154"/>
      <c r="T264" s="155"/>
      <c r="AT264" s="151" t="s">
        <v>131</v>
      </c>
      <c r="AU264" s="151" t="s">
        <v>85</v>
      </c>
      <c r="AV264" s="13" t="s">
        <v>83</v>
      </c>
      <c r="AW264" s="13" t="s">
        <v>35</v>
      </c>
      <c r="AX264" s="13" t="s">
        <v>75</v>
      </c>
      <c r="AY264" s="151" t="s">
        <v>116</v>
      </c>
    </row>
    <row r="265" spans="2:65" s="13" customFormat="1">
      <c r="B265" s="150"/>
      <c r="D265" s="136" t="s">
        <v>131</v>
      </c>
      <c r="E265" s="151" t="s">
        <v>19</v>
      </c>
      <c r="F265" s="152" t="s">
        <v>402</v>
      </c>
      <c r="H265" s="151" t="s">
        <v>19</v>
      </c>
      <c r="I265" s="153"/>
      <c r="L265" s="150"/>
      <c r="M265" s="154"/>
      <c r="T265" s="155"/>
      <c r="AT265" s="151" t="s">
        <v>131</v>
      </c>
      <c r="AU265" s="151" t="s">
        <v>85</v>
      </c>
      <c r="AV265" s="13" t="s">
        <v>83</v>
      </c>
      <c r="AW265" s="13" t="s">
        <v>35</v>
      </c>
      <c r="AX265" s="13" t="s">
        <v>75</v>
      </c>
      <c r="AY265" s="151" t="s">
        <v>116</v>
      </c>
    </row>
    <row r="266" spans="2:65" s="12" customFormat="1">
      <c r="B266" s="143"/>
      <c r="D266" s="136" t="s">
        <v>131</v>
      </c>
      <c r="E266" s="144" t="s">
        <v>19</v>
      </c>
      <c r="F266" s="145" t="s">
        <v>404</v>
      </c>
      <c r="H266" s="146">
        <v>4.7</v>
      </c>
      <c r="I266" s="147"/>
      <c r="L266" s="143"/>
      <c r="M266" s="148"/>
      <c r="T266" s="149"/>
      <c r="AT266" s="144" t="s">
        <v>131</v>
      </c>
      <c r="AU266" s="144" t="s">
        <v>85</v>
      </c>
      <c r="AV266" s="12" t="s">
        <v>85</v>
      </c>
      <c r="AW266" s="12" t="s">
        <v>35</v>
      </c>
      <c r="AX266" s="12" t="s">
        <v>83</v>
      </c>
      <c r="AY266" s="144" t="s">
        <v>116</v>
      </c>
    </row>
    <row r="267" spans="2:65" s="11" customFormat="1" ht="22.7" customHeight="1">
      <c r="B267" s="111"/>
      <c r="D267" s="112" t="s">
        <v>74</v>
      </c>
      <c r="E267" s="121" t="s">
        <v>427</v>
      </c>
      <c r="F267" s="121" t="s">
        <v>428</v>
      </c>
      <c r="I267" s="114"/>
      <c r="J267" s="122">
        <f>BK267</f>
        <v>0</v>
      </c>
      <c r="L267" s="111"/>
      <c r="M267" s="116"/>
      <c r="P267" s="117">
        <f>SUM(P268:P285)</f>
        <v>0</v>
      </c>
      <c r="R267" s="117">
        <f>SUM(R268:R285)</f>
        <v>0</v>
      </c>
      <c r="T267" s="118">
        <f>SUM(T268:T285)</f>
        <v>0</v>
      </c>
      <c r="AR267" s="112" t="s">
        <v>83</v>
      </c>
      <c r="AT267" s="119" t="s">
        <v>74</v>
      </c>
      <c r="AU267" s="119" t="s">
        <v>83</v>
      </c>
      <c r="AY267" s="112" t="s">
        <v>116</v>
      </c>
      <c r="BK267" s="120">
        <f>SUM(BK268:BK285)</f>
        <v>0</v>
      </c>
    </row>
    <row r="268" spans="2:65" s="1" customFormat="1" ht="16.5" customHeight="1">
      <c r="B268" s="32"/>
      <c r="C268" s="123" t="s">
        <v>429</v>
      </c>
      <c r="D268" s="123" t="s">
        <v>118</v>
      </c>
      <c r="E268" s="124" t="s">
        <v>430</v>
      </c>
      <c r="F268" s="125" t="s">
        <v>431</v>
      </c>
      <c r="G268" s="126" t="s">
        <v>258</v>
      </c>
      <c r="H268" s="127">
        <v>230.51</v>
      </c>
      <c r="I268" s="128"/>
      <c r="J268" s="129">
        <f>ROUND(I268*H268,2)</f>
        <v>0</v>
      </c>
      <c r="K268" s="125" t="s">
        <v>122</v>
      </c>
      <c r="L268" s="32"/>
      <c r="M268" s="130" t="s">
        <v>19</v>
      </c>
      <c r="N268" s="131" t="s">
        <v>46</v>
      </c>
      <c r="P268" s="132">
        <f>O268*H268</f>
        <v>0</v>
      </c>
      <c r="Q268" s="132">
        <v>0</v>
      </c>
      <c r="R268" s="132">
        <f>Q268*H268</f>
        <v>0</v>
      </c>
      <c r="S268" s="132">
        <v>0</v>
      </c>
      <c r="T268" s="133">
        <f>S268*H268</f>
        <v>0</v>
      </c>
      <c r="AR268" s="134" t="s">
        <v>123</v>
      </c>
      <c r="AT268" s="134" t="s">
        <v>118</v>
      </c>
      <c r="AU268" s="134" t="s">
        <v>85</v>
      </c>
      <c r="AY268" s="17" t="s">
        <v>116</v>
      </c>
      <c r="BE268" s="135">
        <f>IF(N268="základní",J268,0)</f>
        <v>0</v>
      </c>
      <c r="BF268" s="135">
        <f>IF(N268="snížená",J268,0)</f>
        <v>0</v>
      </c>
      <c r="BG268" s="135">
        <f>IF(N268="zákl. přenesená",J268,0)</f>
        <v>0</v>
      </c>
      <c r="BH268" s="135">
        <f>IF(N268="sníž. přenesená",J268,0)</f>
        <v>0</v>
      </c>
      <c r="BI268" s="135">
        <f>IF(N268="nulová",J268,0)</f>
        <v>0</v>
      </c>
      <c r="BJ268" s="17" t="s">
        <v>83</v>
      </c>
      <c r="BK268" s="135">
        <f>ROUND(I268*H268,2)</f>
        <v>0</v>
      </c>
      <c r="BL268" s="17" t="s">
        <v>123</v>
      </c>
      <c r="BM268" s="134" t="s">
        <v>432</v>
      </c>
    </row>
    <row r="269" spans="2:65" s="1" customFormat="1" ht="19.5">
      <c r="B269" s="32"/>
      <c r="D269" s="136" t="s">
        <v>125</v>
      </c>
      <c r="F269" s="137" t="s">
        <v>433</v>
      </c>
      <c r="I269" s="138"/>
      <c r="L269" s="32"/>
      <c r="M269" s="139"/>
      <c r="T269" s="53"/>
      <c r="AT269" s="17" t="s">
        <v>125</v>
      </c>
      <c r="AU269" s="17" t="s">
        <v>85</v>
      </c>
    </row>
    <row r="270" spans="2:65" s="1" customFormat="1">
      <c r="B270" s="32"/>
      <c r="D270" s="140" t="s">
        <v>127</v>
      </c>
      <c r="F270" s="141" t="s">
        <v>434</v>
      </c>
      <c r="I270" s="138"/>
      <c r="L270" s="32"/>
      <c r="M270" s="139"/>
      <c r="T270" s="53"/>
      <c r="AT270" s="17" t="s">
        <v>127</v>
      </c>
      <c r="AU270" s="17" t="s">
        <v>85</v>
      </c>
    </row>
    <row r="271" spans="2:65" s="1" customFormat="1" ht="24.2" customHeight="1">
      <c r="B271" s="32"/>
      <c r="C271" s="123" t="s">
        <v>435</v>
      </c>
      <c r="D271" s="123" t="s">
        <v>118</v>
      </c>
      <c r="E271" s="124" t="s">
        <v>436</v>
      </c>
      <c r="F271" s="125" t="s">
        <v>437</v>
      </c>
      <c r="G271" s="126" t="s">
        <v>258</v>
      </c>
      <c r="H271" s="127">
        <v>4379.6899999999996</v>
      </c>
      <c r="I271" s="128"/>
      <c r="J271" s="129">
        <f>ROUND(I271*H271,2)</f>
        <v>0</v>
      </c>
      <c r="K271" s="125" t="s">
        <v>122</v>
      </c>
      <c r="L271" s="32"/>
      <c r="M271" s="130" t="s">
        <v>19</v>
      </c>
      <c r="N271" s="131" t="s">
        <v>46</v>
      </c>
      <c r="P271" s="132">
        <f>O271*H271</f>
        <v>0</v>
      </c>
      <c r="Q271" s="132">
        <v>0</v>
      </c>
      <c r="R271" s="132">
        <f>Q271*H271</f>
        <v>0</v>
      </c>
      <c r="S271" s="132">
        <v>0</v>
      </c>
      <c r="T271" s="133">
        <f>S271*H271</f>
        <v>0</v>
      </c>
      <c r="AR271" s="134" t="s">
        <v>123</v>
      </c>
      <c r="AT271" s="134" t="s">
        <v>118</v>
      </c>
      <c r="AU271" s="134" t="s">
        <v>85</v>
      </c>
      <c r="AY271" s="17" t="s">
        <v>116</v>
      </c>
      <c r="BE271" s="135">
        <f>IF(N271="základní",J271,0)</f>
        <v>0</v>
      </c>
      <c r="BF271" s="135">
        <f>IF(N271="snížená",J271,0)</f>
        <v>0</v>
      </c>
      <c r="BG271" s="135">
        <f>IF(N271="zákl. přenesená",J271,0)</f>
        <v>0</v>
      </c>
      <c r="BH271" s="135">
        <f>IF(N271="sníž. přenesená",J271,0)</f>
        <v>0</v>
      </c>
      <c r="BI271" s="135">
        <f>IF(N271="nulová",J271,0)</f>
        <v>0</v>
      </c>
      <c r="BJ271" s="17" t="s">
        <v>83</v>
      </c>
      <c r="BK271" s="135">
        <f>ROUND(I271*H271,2)</f>
        <v>0</v>
      </c>
      <c r="BL271" s="17" t="s">
        <v>123</v>
      </c>
      <c r="BM271" s="134" t="s">
        <v>438</v>
      </c>
    </row>
    <row r="272" spans="2:65" s="1" customFormat="1" ht="29.25">
      <c r="B272" s="32"/>
      <c r="D272" s="136" t="s">
        <v>125</v>
      </c>
      <c r="F272" s="137" t="s">
        <v>439</v>
      </c>
      <c r="I272" s="138"/>
      <c r="L272" s="32"/>
      <c r="M272" s="139"/>
      <c r="T272" s="53"/>
      <c r="AT272" s="17" t="s">
        <v>125</v>
      </c>
      <c r="AU272" s="17" t="s">
        <v>85</v>
      </c>
    </row>
    <row r="273" spans="2:65" s="1" customFormat="1">
      <c r="B273" s="32"/>
      <c r="D273" s="140" t="s">
        <v>127</v>
      </c>
      <c r="F273" s="141" t="s">
        <v>440</v>
      </c>
      <c r="I273" s="138"/>
      <c r="L273" s="32"/>
      <c r="M273" s="139"/>
      <c r="T273" s="53"/>
      <c r="AT273" s="17" t="s">
        <v>127</v>
      </c>
      <c r="AU273" s="17" t="s">
        <v>85</v>
      </c>
    </row>
    <row r="274" spans="2:65" s="12" customFormat="1">
      <c r="B274" s="143"/>
      <c r="D274" s="136" t="s">
        <v>131</v>
      </c>
      <c r="F274" s="145" t="s">
        <v>441</v>
      </c>
      <c r="H274" s="146">
        <v>4379.6899999999996</v>
      </c>
      <c r="I274" s="147"/>
      <c r="L274" s="143"/>
      <c r="M274" s="148"/>
      <c r="T274" s="149"/>
      <c r="AT274" s="144" t="s">
        <v>131</v>
      </c>
      <c r="AU274" s="144" t="s">
        <v>85</v>
      </c>
      <c r="AV274" s="12" t="s">
        <v>85</v>
      </c>
      <c r="AW274" s="12" t="s">
        <v>4</v>
      </c>
      <c r="AX274" s="12" t="s">
        <v>83</v>
      </c>
      <c r="AY274" s="144" t="s">
        <v>116</v>
      </c>
    </row>
    <row r="275" spans="2:65" s="1" customFormat="1" ht="24.2" customHeight="1">
      <c r="B275" s="32"/>
      <c r="C275" s="123" t="s">
        <v>442</v>
      </c>
      <c r="D275" s="123" t="s">
        <v>118</v>
      </c>
      <c r="E275" s="124" t="s">
        <v>443</v>
      </c>
      <c r="F275" s="125" t="s">
        <v>444</v>
      </c>
      <c r="G275" s="126" t="s">
        <v>258</v>
      </c>
      <c r="H275" s="127">
        <v>230.51</v>
      </c>
      <c r="I275" s="128"/>
      <c r="J275" s="129">
        <f>ROUND(I275*H275,2)</f>
        <v>0</v>
      </c>
      <c r="K275" s="125" t="s">
        <v>122</v>
      </c>
      <c r="L275" s="32"/>
      <c r="M275" s="130" t="s">
        <v>19</v>
      </c>
      <c r="N275" s="131" t="s">
        <v>46</v>
      </c>
      <c r="P275" s="132">
        <f>O275*H275</f>
        <v>0</v>
      </c>
      <c r="Q275" s="132">
        <v>0</v>
      </c>
      <c r="R275" s="132">
        <f>Q275*H275</f>
        <v>0</v>
      </c>
      <c r="S275" s="132">
        <v>0</v>
      </c>
      <c r="T275" s="133">
        <f>S275*H275</f>
        <v>0</v>
      </c>
      <c r="AR275" s="134" t="s">
        <v>123</v>
      </c>
      <c r="AT275" s="134" t="s">
        <v>118</v>
      </c>
      <c r="AU275" s="134" t="s">
        <v>85</v>
      </c>
      <c r="AY275" s="17" t="s">
        <v>116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7" t="s">
        <v>83</v>
      </c>
      <c r="BK275" s="135">
        <f>ROUND(I275*H275,2)</f>
        <v>0</v>
      </c>
      <c r="BL275" s="17" t="s">
        <v>123</v>
      </c>
      <c r="BM275" s="134" t="s">
        <v>445</v>
      </c>
    </row>
    <row r="276" spans="2:65" s="1" customFormat="1">
      <c r="B276" s="32"/>
      <c r="D276" s="136" t="s">
        <v>125</v>
      </c>
      <c r="F276" s="137" t="s">
        <v>446</v>
      </c>
      <c r="I276" s="138"/>
      <c r="L276" s="32"/>
      <c r="M276" s="139"/>
      <c r="T276" s="53"/>
      <c r="AT276" s="17" t="s">
        <v>125</v>
      </c>
      <c r="AU276" s="17" t="s">
        <v>85</v>
      </c>
    </row>
    <row r="277" spans="2:65" s="1" customFormat="1">
      <c r="B277" s="32"/>
      <c r="D277" s="140" t="s">
        <v>127</v>
      </c>
      <c r="F277" s="141" t="s">
        <v>447</v>
      </c>
      <c r="I277" s="138"/>
      <c r="L277" s="32"/>
      <c r="M277" s="139"/>
      <c r="T277" s="53"/>
      <c r="AT277" s="17" t="s">
        <v>127</v>
      </c>
      <c r="AU277" s="17" t="s">
        <v>85</v>
      </c>
    </row>
    <row r="278" spans="2:65" s="1" customFormat="1" ht="44.25" customHeight="1">
      <c r="B278" s="32"/>
      <c r="C278" s="123" t="s">
        <v>448</v>
      </c>
      <c r="D278" s="123" t="s">
        <v>118</v>
      </c>
      <c r="E278" s="124" t="s">
        <v>449</v>
      </c>
      <c r="F278" s="125" t="s">
        <v>450</v>
      </c>
      <c r="G278" s="126" t="s">
        <v>258</v>
      </c>
      <c r="H278" s="127">
        <v>113.96</v>
      </c>
      <c r="I278" s="128"/>
      <c r="J278" s="129">
        <f>ROUND(I278*H278,2)</f>
        <v>0</v>
      </c>
      <c r="K278" s="125" t="s">
        <v>122</v>
      </c>
      <c r="L278" s="32"/>
      <c r="M278" s="130" t="s">
        <v>19</v>
      </c>
      <c r="N278" s="131" t="s">
        <v>46</v>
      </c>
      <c r="P278" s="132">
        <f>O278*H278</f>
        <v>0</v>
      </c>
      <c r="Q278" s="132">
        <v>0</v>
      </c>
      <c r="R278" s="132">
        <f>Q278*H278</f>
        <v>0</v>
      </c>
      <c r="S278" s="132">
        <v>0</v>
      </c>
      <c r="T278" s="133">
        <f>S278*H278</f>
        <v>0</v>
      </c>
      <c r="AR278" s="134" t="s">
        <v>123</v>
      </c>
      <c r="AT278" s="134" t="s">
        <v>118</v>
      </c>
      <c r="AU278" s="134" t="s">
        <v>85</v>
      </c>
      <c r="AY278" s="17" t="s">
        <v>116</v>
      </c>
      <c r="BE278" s="135">
        <f>IF(N278="základní",J278,0)</f>
        <v>0</v>
      </c>
      <c r="BF278" s="135">
        <f>IF(N278="snížená",J278,0)</f>
        <v>0</v>
      </c>
      <c r="BG278" s="135">
        <f>IF(N278="zákl. přenesená",J278,0)</f>
        <v>0</v>
      </c>
      <c r="BH278" s="135">
        <f>IF(N278="sníž. přenesená",J278,0)</f>
        <v>0</v>
      </c>
      <c r="BI278" s="135">
        <f>IF(N278="nulová",J278,0)</f>
        <v>0</v>
      </c>
      <c r="BJ278" s="17" t="s">
        <v>83</v>
      </c>
      <c r="BK278" s="135">
        <f>ROUND(I278*H278,2)</f>
        <v>0</v>
      </c>
      <c r="BL278" s="17" t="s">
        <v>123</v>
      </c>
      <c r="BM278" s="134" t="s">
        <v>451</v>
      </c>
    </row>
    <row r="279" spans="2:65" s="1" customFormat="1" ht="29.25">
      <c r="B279" s="32"/>
      <c r="D279" s="136" t="s">
        <v>125</v>
      </c>
      <c r="F279" s="137" t="s">
        <v>260</v>
      </c>
      <c r="I279" s="138"/>
      <c r="L279" s="32"/>
      <c r="M279" s="139"/>
      <c r="T279" s="53"/>
      <c r="AT279" s="17" t="s">
        <v>125</v>
      </c>
      <c r="AU279" s="17" t="s">
        <v>85</v>
      </c>
    </row>
    <row r="280" spans="2:65" s="1" customFormat="1">
      <c r="B280" s="32"/>
      <c r="D280" s="140" t="s">
        <v>127</v>
      </c>
      <c r="F280" s="141" t="s">
        <v>452</v>
      </c>
      <c r="I280" s="138"/>
      <c r="L280" s="32"/>
      <c r="M280" s="139"/>
      <c r="T280" s="53"/>
      <c r="AT280" s="17" t="s">
        <v>127</v>
      </c>
      <c r="AU280" s="17" t="s">
        <v>85</v>
      </c>
    </row>
    <row r="281" spans="2:65" s="12" customFormat="1">
      <c r="B281" s="143"/>
      <c r="D281" s="136" t="s">
        <v>131</v>
      </c>
      <c r="E281" s="144" t="s">
        <v>19</v>
      </c>
      <c r="F281" s="145" t="s">
        <v>453</v>
      </c>
      <c r="H281" s="146">
        <v>113.96</v>
      </c>
      <c r="I281" s="147"/>
      <c r="L281" s="143"/>
      <c r="M281" s="148"/>
      <c r="T281" s="149"/>
      <c r="AT281" s="144" t="s">
        <v>131</v>
      </c>
      <c r="AU281" s="144" t="s">
        <v>85</v>
      </c>
      <c r="AV281" s="12" t="s">
        <v>85</v>
      </c>
      <c r="AW281" s="12" t="s">
        <v>35</v>
      </c>
      <c r="AX281" s="12" t="s">
        <v>83</v>
      </c>
      <c r="AY281" s="144" t="s">
        <v>116</v>
      </c>
    </row>
    <row r="282" spans="2:65" s="1" customFormat="1" ht="44.25" customHeight="1">
      <c r="B282" s="32"/>
      <c r="C282" s="123" t="s">
        <v>454</v>
      </c>
      <c r="D282" s="123" t="s">
        <v>118</v>
      </c>
      <c r="E282" s="124" t="s">
        <v>455</v>
      </c>
      <c r="F282" s="125" t="s">
        <v>456</v>
      </c>
      <c r="G282" s="126" t="s">
        <v>258</v>
      </c>
      <c r="H282" s="127">
        <v>116.55</v>
      </c>
      <c r="I282" s="128"/>
      <c r="J282" s="129">
        <f>ROUND(I282*H282,2)</f>
        <v>0</v>
      </c>
      <c r="K282" s="125" t="s">
        <v>122</v>
      </c>
      <c r="L282" s="32"/>
      <c r="M282" s="130" t="s">
        <v>19</v>
      </c>
      <c r="N282" s="131" t="s">
        <v>46</v>
      </c>
      <c r="P282" s="132">
        <f>O282*H282</f>
        <v>0</v>
      </c>
      <c r="Q282" s="132">
        <v>0</v>
      </c>
      <c r="R282" s="132">
        <f>Q282*H282</f>
        <v>0</v>
      </c>
      <c r="S282" s="132">
        <v>0</v>
      </c>
      <c r="T282" s="133">
        <f>S282*H282</f>
        <v>0</v>
      </c>
      <c r="AR282" s="134" t="s">
        <v>123</v>
      </c>
      <c r="AT282" s="134" t="s">
        <v>118</v>
      </c>
      <c r="AU282" s="134" t="s">
        <v>85</v>
      </c>
      <c r="AY282" s="17" t="s">
        <v>116</v>
      </c>
      <c r="BE282" s="135">
        <f>IF(N282="základní",J282,0)</f>
        <v>0</v>
      </c>
      <c r="BF282" s="135">
        <f>IF(N282="snížená",J282,0)</f>
        <v>0</v>
      </c>
      <c r="BG282" s="135">
        <f>IF(N282="zákl. přenesená",J282,0)</f>
        <v>0</v>
      </c>
      <c r="BH282" s="135">
        <f>IF(N282="sníž. přenesená",J282,0)</f>
        <v>0</v>
      </c>
      <c r="BI282" s="135">
        <f>IF(N282="nulová",J282,0)</f>
        <v>0</v>
      </c>
      <c r="BJ282" s="17" t="s">
        <v>83</v>
      </c>
      <c r="BK282" s="135">
        <f>ROUND(I282*H282,2)</f>
        <v>0</v>
      </c>
      <c r="BL282" s="17" t="s">
        <v>123</v>
      </c>
      <c r="BM282" s="134" t="s">
        <v>457</v>
      </c>
    </row>
    <row r="283" spans="2:65" s="1" customFormat="1" ht="29.25">
      <c r="B283" s="32"/>
      <c r="D283" s="136" t="s">
        <v>125</v>
      </c>
      <c r="F283" s="137" t="s">
        <v>458</v>
      </c>
      <c r="I283" s="138"/>
      <c r="L283" s="32"/>
      <c r="M283" s="139"/>
      <c r="T283" s="53"/>
      <c r="AT283" s="17" t="s">
        <v>125</v>
      </c>
      <c r="AU283" s="17" t="s">
        <v>85</v>
      </c>
    </row>
    <row r="284" spans="2:65" s="1" customFormat="1">
      <c r="B284" s="32"/>
      <c r="D284" s="140" t="s">
        <v>127</v>
      </c>
      <c r="F284" s="141" t="s">
        <v>459</v>
      </c>
      <c r="I284" s="138"/>
      <c r="L284" s="32"/>
      <c r="M284" s="139"/>
      <c r="T284" s="53"/>
      <c r="AT284" s="17" t="s">
        <v>127</v>
      </c>
      <c r="AU284" s="17" t="s">
        <v>85</v>
      </c>
    </row>
    <row r="285" spans="2:65" s="12" customFormat="1">
      <c r="B285" s="143"/>
      <c r="D285" s="136" t="s">
        <v>131</v>
      </c>
      <c r="E285" s="144" t="s">
        <v>19</v>
      </c>
      <c r="F285" s="145" t="s">
        <v>460</v>
      </c>
      <c r="H285" s="146">
        <v>116.55</v>
      </c>
      <c r="I285" s="147"/>
      <c r="L285" s="143"/>
      <c r="M285" s="148"/>
      <c r="T285" s="149"/>
      <c r="AT285" s="144" t="s">
        <v>131</v>
      </c>
      <c r="AU285" s="144" t="s">
        <v>85</v>
      </c>
      <c r="AV285" s="12" t="s">
        <v>85</v>
      </c>
      <c r="AW285" s="12" t="s">
        <v>35</v>
      </c>
      <c r="AX285" s="12" t="s">
        <v>83</v>
      </c>
      <c r="AY285" s="144" t="s">
        <v>116</v>
      </c>
    </row>
    <row r="286" spans="2:65" s="11" customFormat="1" ht="22.7" customHeight="1">
      <c r="B286" s="111"/>
      <c r="D286" s="112" t="s">
        <v>74</v>
      </c>
      <c r="E286" s="121" t="s">
        <v>461</v>
      </c>
      <c r="F286" s="121" t="s">
        <v>462</v>
      </c>
      <c r="I286" s="114"/>
      <c r="J286" s="122">
        <f>BK286</f>
        <v>0</v>
      </c>
      <c r="L286" s="111"/>
      <c r="M286" s="116"/>
      <c r="P286" s="117">
        <f>SUM(P287:P289)</f>
        <v>0</v>
      </c>
      <c r="R286" s="117">
        <f>SUM(R287:R289)</f>
        <v>0</v>
      </c>
      <c r="T286" s="118">
        <f>SUM(T287:T289)</f>
        <v>0</v>
      </c>
      <c r="AR286" s="112" t="s">
        <v>83</v>
      </c>
      <c r="AT286" s="119" t="s">
        <v>74</v>
      </c>
      <c r="AU286" s="119" t="s">
        <v>83</v>
      </c>
      <c r="AY286" s="112" t="s">
        <v>116</v>
      </c>
      <c r="BK286" s="120">
        <f>SUM(BK287:BK289)</f>
        <v>0</v>
      </c>
    </row>
    <row r="287" spans="2:65" s="1" customFormat="1" ht="24.2" customHeight="1">
      <c r="B287" s="32"/>
      <c r="C287" s="123" t="s">
        <v>463</v>
      </c>
      <c r="D287" s="123" t="s">
        <v>118</v>
      </c>
      <c r="E287" s="124" t="s">
        <v>464</v>
      </c>
      <c r="F287" s="125" t="s">
        <v>465</v>
      </c>
      <c r="G287" s="126" t="s">
        <v>258</v>
      </c>
      <c r="H287" s="127">
        <v>201.25899999999999</v>
      </c>
      <c r="I287" s="128"/>
      <c r="J287" s="129">
        <f>ROUND(I287*H287,2)</f>
        <v>0</v>
      </c>
      <c r="K287" s="125" t="s">
        <v>122</v>
      </c>
      <c r="L287" s="32"/>
      <c r="M287" s="130" t="s">
        <v>19</v>
      </c>
      <c r="N287" s="131" t="s">
        <v>46</v>
      </c>
      <c r="P287" s="132">
        <f>O287*H287</f>
        <v>0</v>
      </c>
      <c r="Q287" s="132">
        <v>0</v>
      </c>
      <c r="R287" s="132">
        <f>Q287*H287</f>
        <v>0</v>
      </c>
      <c r="S287" s="132">
        <v>0</v>
      </c>
      <c r="T287" s="133">
        <f>S287*H287</f>
        <v>0</v>
      </c>
      <c r="AR287" s="134" t="s">
        <v>123</v>
      </c>
      <c r="AT287" s="134" t="s">
        <v>118</v>
      </c>
      <c r="AU287" s="134" t="s">
        <v>85</v>
      </c>
      <c r="AY287" s="17" t="s">
        <v>116</v>
      </c>
      <c r="BE287" s="135">
        <f>IF(N287="základní",J287,0)</f>
        <v>0</v>
      </c>
      <c r="BF287" s="135">
        <f>IF(N287="snížená",J287,0)</f>
        <v>0</v>
      </c>
      <c r="BG287" s="135">
        <f>IF(N287="zákl. přenesená",J287,0)</f>
        <v>0</v>
      </c>
      <c r="BH287" s="135">
        <f>IF(N287="sníž. přenesená",J287,0)</f>
        <v>0</v>
      </c>
      <c r="BI287" s="135">
        <f>IF(N287="nulová",J287,0)</f>
        <v>0</v>
      </c>
      <c r="BJ287" s="17" t="s">
        <v>83</v>
      </c>
      <c r="BK287" s="135">
        <f>ROUND(I287*H287,2)</f>
        <v>0</v>
      </c>
      <c r="BL287" s="17" t="s">
        <v>123</v>
      </c>
      <c r="BM287" s="134" t="s">
        <v>466</v>
      </c>
    </row>
    <row r="288" spans="2:65" s="1" customFormat="1" ht="19.5">
      <c r="B288" s="32"/>
      <c r="D288" s="136" t="s">
        <v>125</v>
      </c>
      <c r="F288" s="137" t="s">
        <v>467</v>
      </c>
      <c r="I288" s="138"/>
      <c r="L288" s="32"/>
      <c r="M288" s="139"/>
      <c r="T288" s="53"/>
      <c r="AT288" s="17" t="s">
        <v>125</v>
      </c>
      <c r="AU288" s="17" t="s">
        <v>85</v>
      </c>
    </row>
    <row r="289" spans="2:65" s="1" customFormat="1">
      <c r="B289" s="32"/>
      <c r="D289" s="140" t="s">
        <v>127</v>
      </c>
      <c r="F289" s="141" t="s">
        <v>468</v>
      </c>
      <c r="I289" s="138"/>
      <c r="L289" s="32"/>
      <c r="M289" s="139"/>
      <c r="T289" s="53"/>
      <c r="AT289" s="17" t="s">
        <v>127</v>
      </c>
      <c r="AU289" s="17" t="s">
        <v>85</v>
      </c>
    </row>
    <row r="290" spans="2:65" s="11" customFormat="1" ht="26.1" customHeight="1">
      <c r="B290" s="111"/>
      <c r="D290" s="112" t="s">
        <v>74</v>
      </c>
      <c r="E290" s="113" t="s">
        <v>270</v>
      </c>
      <c r="F290" s="113" t="s">
        <v>469</v>
      </c>
      <c r="I290" s="114"/>
      <c r="J290" s="115">
        <f>BK290</f>
        <v>0</v>
      </c>
      <c r="L290" s="111"/>
      <c r="M290" s="116"/>
      <c r="P290" s="117">
        <f>P291</f>
        <v>0</v>
      </c>
      <c r="R290" s="117">
        <f>R291</f>
        <v>0</v>
      </c>
      <c r="T290" s="118">
        <f>T291</f>
        <v>0</v>
      </c>
      <c r="AR290" s="112" t="s">
        <v>139</v>
      </c>
      <c r="AT290" s="119" t="s">
        <v>74</v>
      </c>
      <c r="AU290" s="119" t="s">
        <v>75</v>
      </c>
      <c r="AY290" s="112" t="s">
        <v>116</v>
      </c>
      <c r="BK290" s="120">
        <f>BK291</f>
        <v>0</v>
      </c>
    </row>
    <row r="291" spans="2:65" s="11" customFormat="1" ht="22.7" customHeight="1">
      <c r="B291" s="111"/>
      <c r="D291" s="112" t="s">
        <v>74</v>
      </c>
      <c r="E291" s="121" t="s">
        <v>470</v>
      </c>
      <c r="F291" s="121" t="s">
        <v>471</v>
      </c>
      <c r="I291" s="114"/>
      <c r="J291" s="122">
        <f>BK291</f>
        <v>0</v>
      </c>
      <c r="L291" s="111"/>
      <c r="M291" s="116"/>
      <c r="P291" s="117">
        <f>SUM(P292:P303)</f>
        <v>0</v>
      </c>
      <c r="R291" s="117">
        <f>SUM(R292:R303)</f>
        <v>0</v>
      </c>
      <c r="T291" s="118">
        <f>SUM(T292:T303)</f>
        <v>0</v>
      </c>
      <c r="AR291" s="112" t="s">
        <v>139</v>
      </c>
      <c r="AT291" s="119" t="s">
        <v>74</v>
      </c>
      <c r="AU291" s="119" t="s">
        <v>83</v>
      </c>
      <c r="AY291" s="112" t="s">
        <v>116</v>
      </c>
      <c r="BK291" s="120">
        <f>SUM(BK292:BK303)</f>
        <v>0</v>
      </c>
    </row>
    <row r="292" spans="2:65" s="1" customFormat="1" ht="24.2" customHeight="1">
      <c r="B292" s="32"/>
      <c r="C292" s="123" t="s">
        <v>472</v>
      </c>
      <c r="D292" s="123" t="s">
        <v>118</v>
      </c>
      <c r="E292" s="124" t="s">
        <v>473</v>
      </c>
      <c r="F292" s="125" t="s">
        <v>474</v>
      </c>
      <c r="G292" s="126" t="s">
        <v>121</v>
      </c>
      <c r="H292" s="127">
        <v>99.8</v>
      </c>
      <c r="I292" s="128"/>
      <c r="J292" s="129">
        <f>ROUND(I292*H292,2)</f>
        <v>0</v>
      </c>
      <c r="K292" s="125" t="s">
        <v>122</v>
      </c>
      <c r="L292" s="32"/>
      <c r="M292" s="130" t="s">
        <v>19</v>
      </c>
      <c r="N292" s="131" t="s">
        <v>46</v>
      </c>
      <c r="P292" s="132">
        <f>O292*H292</f>
        <v>0</v>
      </c>
      <c r="Q292" s="132">
        <v>0</v>
      </c>
      <c r="R292" s="132">
        <f>Q292*H292</f>
        <v>0</v>
      </c>
      <c r="S292" s="132">
        <v>0</v>
      </c>
      <c r="T292" s="133">
        <f>S292*H292</f>
        <v>0</v>
      </c>
      <c r="AR292" s="134" t="s">
        <v>475</v>
      </c>
      <c r="AT292" s="134" t="s">
        <v>118</v>
      </c>
      <c r="AU292" s="134" t="s">
        <v>85</v>
      </c>
      <c r="AY292" s="17" t="s">
        <v>116</v>
      </c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7" t="s">
        <v>83</v>
      </c>
      <c r="BK292" s="135">
        <f>ROUND(I292*H292,2)</f>
        <v>0</v>
      </c>
      <c r="BL292" s="17" t="s">
        <v>475</v>
      </c>
      <c r="BM292" s="134" t="s">
        <v>476</v>
      </c>
    </row>
    <row r="293" spans="2:65" s="1" customFormat="1" ht="19.5">
      <c r="B293" s="32"/>
      <c r="D293" s="136" t="s">
        <v>125</v>
      </c>
      <c r="F293" s="137" t="s">
        <v>477</v>
      </c>
      <c r="I293" s="138"/>
      <c r="L293" s="32"/>
      <c r="M293" s="139"/>
      <c r="T293" s="53"/>
      <c r="AT293" s="17" t="s">
        <v>125</v>
      </c>
      <c r="AU293" s="17" t="s">
        <v>85</v>
      </c>
    </row>
    <row r="294" spans="2:65" s="1" customFormat="1">
      <c r="B294" s="32"/>
      <c r="D294" s="140" t="s">
        <v>127</v>
      </c>
      <c r="F294" s="141" t="s">
        <v>478</v>
      </c>
      <c r="I294" s="138"/>
      <c r="L294" s="32"/>
      <c r="M294" s="139"/>
      <c r="T294" s="53"/>
      <c r="AT294" s="17" t="s">
        <v>127</v>
      </c>
      <c r="AU294" s="17" t="s">
        <v>85</v>
      </c>
    </row>
    <row r="295" spans="2:65" s="13" customFormat="1">
      <c r="B295" s="150"/>
      <c r="D295" s="136" t="s">
        <v>131</v>
      </c>
      <c r="E295" s="151" t="s">
        <v>19</v>
      </c>
      <c r="F295" s="152" t="s">
        <v>479</v>
      </c>
      <c r="H295" s="151" t="s">
        <v>19</v>
      </c>
      <c r="I295" s="153"/>
      <c r="L295" s="150"/>
      <c r="M295" s="154"/>
      <c r="T295" s="155"/>
      <c r="AT295" s="151" t="s">
        <v>131</v>
      </c>
      <c r="AU295" s="151" t="s">
        <v>85</v>
      </c>
      <c r="AV295" s="13" t="s">
        <v>83</v>
      </c>
      <c r="AW295" s="13" t="s">
        <v>35</v>
      </c>
      <c r="AX295" s="13" t="s">
        <v>75</v>
      </c>
      <c r="AY295" s="151" t="s">
        <v>116</v>
      </c>
    </row>
    <row r="296" spans="2:65" s="13" customFormat="1">
      <c r="B296" s="150"/>
      <c r="D296" s="136" t="s">
        <v>131</v>
      </c>
      <c r="E296" s="151" t="s">
        <v>19</v>
      </c>
      <c r="F296" s="152" t="s">
        <v>480</v>
      </c>
      <c r="H296" s="151" t="s">
        <v>19</v>
      </c>
      <c r="I296" s="153"/>
      <c r="L296" s="150"/>
      <c r="M296" s="154"/>
      <c r="T296" s="155"/>
      <c r="AT296" s="151" t="s">
        <v>131</v>
      </c>
      <c r="AU296" s="151" t="s">
        <v>85</v>
      </c>
      <c r="AV296" s="13" t="s">
        <v>83</v>
      </c>
      <c r="AW296" s="13" t="s">
        <v>35</v>
      </c>
      <c r="AX296" s="13" t="s">
        <v>75</v>
      </c>
      <c r="AY296" s="151" t="s">
        <v>116</v>
      </c>
    </row>
    <row r="297" spans="2:65" s="12" customFormat="1">
      <c r="B297" s="143"/>
      <c r="D297" s="136" t="s">
        <v>131</v>
      </c>
      <c r="E297" s="144" t="s">
        <v>19</v>
      </c>
      <c r="F297" s="145" t="s">
        <v>481</v>
      </c>
      <c r="H297" s="146">
        <v>99.8</v>
      </c>
      <c r="I297" s="147"/>
      <c r="L297" s="143"/>
      <c r="M297" s="148"/>
      <c r="T297" s="149"/>
      <c r="AT297" s="144" t="s">
        <v>131</v>
      </c>
      <c r="AU297" s="144" t="s">
        <v>85</v>
      </c>
      <c r="AV297" s="12" t="s">
        <v>85</v>
      </c>
      <c r="AW297" s="12" t="s">
        <v>35</v>
      </c>
      <c r="AX297" s="12" t="s">
        <v>83</v>
      </c>
      <c r="AY297" s="144" t="s">
        <v>116</v>
      </c>
    </row>
    <row r="298" spans="2:65" s="1" customFormat="1" ht="24.2" customHeight="1">
      <c r="B298" s="32"/>
      <c r="C298" s="123" t="s">
        <v>482</v>
      </c>
      <c r="D298" s="123" t="s">
        <v>118</v>
      </c>
      <c r="E298" s="124" t="s">
        <v>483</v>
      </c>
      <c r="F298" s="125" t="s">
        <v>484</v>
      </c>
      <c r="G298" s="126" t="s">
        <v>121</v>
      </c>
      <c r="H298" s="127">
        <v>99.8</v>
      </c>
      <c r="I298" s="128"/>
      <c r="J298" s="129">
        <f>ROUND(I298*H298,2)</f>
        <v>0</v>
      </c>
      <c r="K298" s="125" t="s">
        <v>122</v>
      </c>
      <c r="L298" s="32"/>
      <c r="M298" s="130" t="s">
        <v>19</v>
      </c>
      <c r="N298" s="131" t="s">
        <v>46</v>
      </c>
      <c r="P298" s="132">
        <f>O298*H298</f>
        <v>0</v>
      </c>
      <c r="Q298" s="132">
        <v>0</v>
      </c>
      <c r="R298" s="132">
        <f>Q298*H298</f>
        <v>0</v>
      </c>
      <c r="S298" s="132">
        <v>0</v>
      </c>
      <c r="T298" s="133">
        <f>S298*H298</f>
        <v>0</v>
      </c>
      <c r="AR298" s="134" t="s">
        <v>475</v>
      </c>
      <c r="AT298" s="134" t="s">
        <v>118</v>
      </c>
      <c r="AU298" s="134" t="s">
        <v>85</v>
      </c>
      <c r="AY298" s="17" t="s">
        <v>116</v>
      </c>
      <c r="BE298" s="135">
        <f>IF(N298="základní",J298,0)</f>
        <v>0</v>
      </c>
      <c r="BF298" s="135">
        <f>IF(N298="snížená",J298,0)</f>
        <v>0</v>
      </c>
      <c r="BG298" s="135">
        <f>IF(N298="zákl. přenesená",J298,0)</f>
        <v>0</v>
      </c>
      <c r="BH298" s="135">
        <f>IF(N298="sníž. přenesená",J298,0)</f>
        <v>0</v>
      </c>
      <c r="BI298" s="135">
        <f>IF(N298="nulová",J298,0)</f>
        <v>0</v>
      </c>
      <c r="BJ298" s="17" t="s">
        <v>83</v>
      </c>
      <c r="BK298" s="135">
        <f>ROUND(I298*H298,2)</f>
        <v>0</v>
      </c>
      <c r="BL298" s="17" t="s">
        <v>475</v>
      </c>
      <c r="BM298" s="134" t="s">
        <v>485</v>
      </c>
    </row>
    <row r="299" spans="2:65" s="1" customFormat="1" ht="19.5">
      <c r="B299" s="32"/>
      <c r="D299" s="136" t="s">
        <v>125</v>
      </c>
      <c r="F299" s="137" t="s">
        <v>486</v>
      </c>
      <c r="I299" s="138"/>
      <c r="L299" s="32"/>
      <c r="M299" s="139"/>
      <c r="T299" s="53"/>
      <c r="AT299" s="17" t="s">
        <v>125</v>
      </c>
      <c r="AU299" s="17" t="s">
        <v>85</v>
      </c>
    </row>
    <row r="300" spans="2:65" s="1" customFormat="1">
      <c r="B300" s="32"/>
      <c r="D300" s="140" t="s">
        <v>127</v>
      </c>
      <c r="F300" s="141" t="s">
        <v>487</v>
      </c>
      <c r="I300" s="138"/>
      <c r="L300" s="32"/>
      <c r="M300" s="139"/>
      <c r="T300" s="53"/>
      <c r="AT300" s="17" t="s">
        <v>127</v>
      </c>
      <c r="AU300" s="17" t="s">
        <v>85</v>
      </c>
    </row>
    <row r="301" spans="2:65" s="13" customFormat="1">
      <c r="B301" s="150"/>
      <c r="D301" s="136" t="s">
        <v>131</v>
      </c>
      <c r="E301" s="151" t="s">
        <v>19</v>
      </c>
      <c r="F301" s="152" t="s">
        <v>479</v>
      </c>
      <c r="H301" s="151" t="s">
        <v>19</v>
      </c>
      <c r="I301" s="153"/>
      <c r="L301" s="150"/>
      <c r="M301" s="154"/>
      <c r="T301" s="155"/>
      <c r="AT301" s="151" t="s">
        <v>131</v>
      </c>
      <c r="AU301" s="151" t="s">
        <v>85</v>
      </c>
      <c r="AV301" s="13" t="s">
        <v>83</v>
      </c>
      <c r="AW301" s="13" t="s">
        <v>35</v>
      </c>
      <c r="AX301" s="13" t="s">
        <v>75</v>
      </c>
      <c r="AY301" s="151" t="s">
        <v>116</v>
      </c>
    </row>
    <row r="302" spans="2:65" s="13" customFormat="1">
      <c r="B302" s="150"/>
      <c r="D302" s="136" t="s">
        <v>131</v>
      </c>
      <c r="E302" s="151" t="s">
        <v>19</v>
      </c>
      <c r="F302" s="152" t="s">
        <v>480</v>
      </c>
      <c r="H302" s="151" t="s">
        <v>19</v>
      </c>
      <c r="I302" s="153"/>
      <c r="L302" s="150"/>
      <c r="M302" s="154"/>
      <c r="T302" s="155"/>
      <c r="AT302" s="151" t="s">
        <v>131</v>
      </c>
      <c r="AU302" s="151" t="s">
        <v>85</v>
      </c>
      <c r="AV302" s="13" t="s">
        <v>83</v>
      </c>
      <c r="AW302" s="13" t="s">
        <v>35</v>
      </c>
      <c r="AX302" s="13" t="s">
        <v>75</v>
      </c>
      <c r="AY302" s="151" t="s">
        <v>116</v>
      </c>
    </row>
    <row r="303" spans="2:65" s="12" customFormat="1">
      <c r="B303" s="143"/>
      <c r="D303" s="136" t="s">
        <v>131</v>
      </c>
      <c r="E303" s="144" t="s">
        <v>19</v>
      </c>
      <c r="F303" s="145" t="s">
        <v>481</v>
      </c>
      <c r="H303" s="146">
        <v>99.8</v>
      </c>
      <c r="I303" s="147"/>
      <c r="L303" s="143"/>
      <c r="M303" s="176"/>
      <c r="N303" s="177"/>
      <c r="O303" s="177"/>
      <c r="P303" s="177"/>
      <c r="Q303" s="177"/>
      <c r="R303" s="177"/>
      <c r="S303" s="177"/>
      <c r="T303" s="178"/>
      <c r="AT303" s="144" t="s">
        <v>131</v>
      </c>
      <c r="AU303" s="144" t="s">
        <v>85</v>
      </c>
      <c r="AV303" s="12" t="s">
        <v>85</v>
      </c>
      <c r="AW303" s="12" t="s">
        <v>35</v>
      </c>
      <c r="AX303" s="12" t="s">
        <v>83</v>
      </c>
      <c r="AY303" s="144" t="s">
        <v>116</v>
      </c>
    </row>
    <row r="304" spans="2:65" s="1" customFormat="1" ht="6.95" customHeight="1">
      <c r="B304" s="41"/>
      <c r="C304" s="42"/>
      <c r="D304" s="42"/>
      <c r="E304" s="42"/>
      <c r="F304" s="42"/>
      <c r="G304" s="42"/>
      <c r="H304" s="42"/>
      <c r="I304" s="42"/>
      <c r="J304" s="42"/>
      <c r="K304" s="42"/>
      <c r="L304" s="32"/>
    </row>
  </sheetData>
  <sheetProtection algorithmName="SHA-512" hashValue="vplSWTVXDsnnk+XN61nASG01jEZi+VT8NuaaZYy8+0/LC+TlLd1DZqEGgOMpDt+ue7ODd9cnLeEY9mSQr24Usg==" saltValue="K1cT4DaQbEbdwxPSShHcvF4m5PE4fCF9btGrzzUf1T/Tg10hi4RfAsu3GuEut2L+V+W7o2GM1MG8GdoPWuCI8w==" spinCount="100000" sheet="1" objects="1" scenarios="1" formatColumns="0" formatRows="0" autoFilter="0"/>
  <autoFilter ref="C88:K303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100" r:id="rId2" xr:uid="{00000000-0004-0000-0200-000001000000}"/>
    <hyperlink ref="F105" r:id="rId3" xr:uid="{00000000-0004-0000-0200-000002000000}"/>
    <hyperlink ref="F110" r:id="rId4" xr:uid="{00000000-0004-0000-0200-000003000000}"/>
    <hyperlink ref="F117" r:id="rId5" xr:uid="{00000000-0004-0000-0200-000004000000}"/>
    <hyperlink ref="F122" r:id="rId6" xr:uid="{00000000-0004-0000-0200-000005000000}"/>
    <hyperlink ref="F128" r:id="rId7" xr:uid="{00000000-0004-0000-0200-000006000000}"/>
    <hyperlink ref="F134" r:id="rId8" xr:uid="{00000000-0004-0000-0200-000007000000}"/>
    <hyperlink ref="F138" r:id="rId9" xr:uid="{00000000-0004-0000-0200-000008000000}"/>
    <hyperlink ref="F149" r:id="rId10" xr:uid="{00000000-0004-0000-0200-000009000000}"/>
    <hyperlink ref="F157" r:id="rId11" xr:uid="{00000000-0004-0000-0200-00000A000000}"/>
    <hyperlink ref="F166" r:id="rId12" xr:uid="{00000000-0004-0000-0200-00000B000000}"/>
    <hyperlink ref="F174" r:id="rId13" xr:uid="{00000000-0004-0000-0200-00000C000000}"/>
    <hyperlink ref="F179" r:id="rId14" xr:uid="{00000000-0004-0000-0200-00000D000000}"/>
    <hyperlink ref="F188" r:id="rId15" xr:uid="{00000000-0004-0000-0200-00000E000000}"/>
    <hyperlink ref="F195" r:id="rId16" xr:uid="{00000000-0004-0000-0200-00000F000000}"/>
    <hyperlink ref="F203" r:id="rId17" xr:uid="{00000000-0004-0000-0200-000010000000}"/>
    <hyperlink ref="F209" r:id="rId18" xr:uid="{00000000-0004-0000-0200-000011000000}"/>
    <hyperlink ref="F214" r:id="rId19" xr:uid="{00000000-0004-0000-0200-000012000000}"/>
    <hyperlink ref="F219" r:id="rId20" xr:uid="{00000000-0004-0000-0200-000013000000}"/>
    <hyperlink ref="F229" r:id="rId21" xr:uid="{00000000-0004-0000-0200-000014000000}"/>
    <hyperlink ref="F235" r:id="rId22" xr:uid="{00000000-0004-0000-0200-000015000000}"/>
    <hyperlink ref="F242" r:id="rId23" xr:uid="{00000000-0004-0000-0200-000016000000}"/>
    <hyperlink ref="F249" r:id="rId24" xr:uid="{00000000-0004-0000-0200-000017000000}"/>
    <hyperlink ref="F257" r:id="rId25" xr:uid="{00000000-0004-0000-0200-000018000000}"/>
    <hyperlink ref="F263" r:id="rId26" xr:uid="{00000000-0004-0000-0200-000019000000}"/>
    <hyperlink ref="F270" r:id="rId27" xr:uid="{00000000-0004-0000-0200-00001A000000}"/>
    <hyperlink ref="F273" r:id="rId28" xr:uid="{00000000-0004-0000-0200-00001B000000}"/>
    <hyperlink ref="F277" r:id="rId29" xr:uid="{00000000-0004-0000-0200-00001C000000}"/>
    <hyperlink ref="F280" r:id="rId30" xr:uid="{00000000-0004-0000-0200-00001D000000}"/>
    <hyperlink ref="F284" r:id="rId31" xr:uid="{00000000-0004-0000-0200-00001E000000}"/>
    <hyperlink ref="F289" r:id="rId32" xr:uid="{00000000-0004-0000-0200-00001F000000}"/>
    <hyperlink ref="F294" r:id="rId33" xr:uid="{00000000-0004-0000-0200-000020000000}"/>
    <hyperlink ref="F300" r:id="rId34" xr:uid="{00000000-0004-0000-02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121" zoomScale="110" zoomScaleNormal="110" workbookViewId="0"/>
  </sheetViews>
  <sheetFormatPr defaultRowHeight="11.2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customFormat="1" ht="37.5" customHeight="1"/>
    <row r="2" spans="2:1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5" customFormat="1" ht="45" customHeight="1">
      <c r="B3" s="183"/>
      <c r="C3" s="307" t="s">
        <v>488</v>
      </c>
      <c r="D3" s="307"/>
      <c r="E3" s="307"/>
      <c r="F3" s="307"/>
      <c r="G3" s="307"/>
      <c r="H3" s="307"/>
      <c r="I3" s="307"/>
      <c r="J3" s="307"/>
      <c r="K3" s="184"/>
    </row>
    <row r="4" spans="2:11" customFormat="1" ht="25.5" customHeight="1">
      <c r="B4" s="185"/>
      <c r="C4" s="306" t="s">
        <v>489</v>
      </c>
      <c r="D4" s="306"/>
      <c r="E4" s="306"/>
      <c r="F4" s="306"/>
      <c r="G4" s="306"/>
      <c r="H4" s="306"/>
      <c r="I4" s="306"/>
      <c r="J4" s="306"/>
      <c r="K4" s="186"/>
    </row>
    <row r="5" spans="2:1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customFormat="1" ht="15" customHeight="1">
      <c r="B6" s="185"/>
      <c r="C6" s="305" t="s">
        <v>490</v>
      </c>
      <c r="D6" s="305"/>
      <c r="E6" s="305"/>
      <c r="F6" s="305"/>
      <c r="G6" s="305"/>
      <c r="H6" s="305"/>
      <c r="I6" s="305"/>
      <c r="J6" s="305"/>
      <c r="K6" s="186"/>
    </row>
    <row r="7" spans="2:11" customFormat="1" ht="15" customHeight="1">
      <c r="B7" s="189"/>
      <c r="C7" s="305" t="s">
        <v>491</v>
      </c>
      <c r="D7" s="305"/>
      <c r="E7" s="305"/>
      <c r="F7" s="305"/>
      <c r="G7" s="305"/>
      <c r="H7" s="305"/>
      <c r="I7" s="305"/>
      <c r="J7" s="305"/>
      <c r="K7" s="186"/>
    </row>
    <row r="8" spans="2:1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customFormat="1" ht="15" customHeight="1">
      <c r="B9" s="189"/>
      <c r="C9" s="305" t="s">
        <v>492</v>
      </c>
      <c r="D9" s="305"/>
      <c r="E9" s="305"/>
      <c r="F9" s="305"/>
      <c r="G9" s="305"/>
      <c r="H9" s="305"/>
      <c r="I9" s="305"/>
      <c r="J9" s="305"/>
      <c r="K9" s="186"/>
    </row>
    <row r="10" spans="2:11" customFormat="1" ht="15" customHeight="1">
      <c r="B10" s="189"/>
      <c r="C10" s="188"/>
      <c r="D10" s="305" t="s">
        <v>493</v>
      </c>
      <c r="E10" s="305"/>
      <c r="F10" s="305"/>
      <c r="G10" s="305"/>
      <c r="H10" s="305"/>
      <c r="I10" s="305"/>
      <c r="J10" s="305"/>
      <c r="K10" s="186"/>
    </row>
    <row r="11" spans="2:11" customFormat="1" ht="15" customHeight="1">
      <c r="B11" s="189"/>
      <c r="C11" s="190"/>
      <c r="D11" s="305" t="s">
        <v>494</v>
      </c>
      <c r="E11" s="305"/>
      <c r="F11" s="305"/>
      <c r="G11" s="305"/>
      <c r="H11" s="305"/>
      <c r="I11" s="305"/>
      <c r="J11" s="305"/>
      <c r="K11" s="186"/>
    </row>
    <row r="12" spans="2:1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customFormat="1" ht="15" customHeight="1">
      <c r="B13" s="189"/>
      <c r="C13" s="190"/>
      <c r="D13" s="191" t="s">
        <v>495</v>
      </c>
      <c r="E13" s="188"/>
      <c r="F13" s="188"/>
      <c r="G13" s="188"/>
      <c r="H13" s="188"/>
      <c r="I13" s="188"/>
      <c r="J13" s="188"/>
      <c r="K13" s="186"/>
    </row>
    <row r="14" spans="2:1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customFormat="1" ht="15" customHeight="1">
      <c r="B15" s="189"/>
      <c r="C15" s="190"/>
      <c r="D15" s="305" t="s">
        <v>496</v>
      </c>
      <c r="E15" s="305"/>
      <c r="F15" s="305"/>
      <c r="G15" s="305"/>
      <c r="H15" s="305"/>
      <c r="I15" s="305"/>
      <c r="J15" s="305"/>
      <c r="K15" s="186"/>
    </row>
    <row r="16" spans="2:11" customFormat="1" ht="15" customHeight="1">
      <c r="B16" s="189"/>
      <c r="C16" s="190"/>
      <c r="D16" s="305" t="s">
        <v>497</v>
      </c>
      <c r="E16" s="305"/>
      <c r="F16" s="305"/>
      <c r="G16" s="305"/>
      <c r="H16" s="305"/>
      <c r="I16" s="305"/>
      <c r="J16" s="305"/>
      <c r="K16" s="186"/>
    </row>
    <row r="17" spans="2:11" customFormat="1" ht="15" customHeight="1">
      <c r="B17" s="189"/>
      <c r="C17" s="190"/>
      <c r="D17" s="305" t="s">
        <v>498</v>
      </c>
      <c r="E17" s="305"/>
      <c r="F17" s="305"/>
      <c r="G17" s="305"/>
      <c r="H17" s="305"/>
      <c r="I17" s="305"/>
      <c r="J17" s="305"/>
      <c r="K17" s="186"/>
    </row>
    <row r="18" spans="2:11" customFormat="1" ht="15" customHeight="1">
      <c r="B18" s="189"/>
      <c r="C18" s="190"/>
      <c r="D18" s="190"/>
      <c r="E18" s="192" t="s">
        <v>82</v>
      </c>
      <c r="F18" s="305" t="s">
        <v>499</v>
      </c>
      <c r="G18" s="305"/>
      <c r="H18" s="305"/>
      <c r="I18" s="305"/>
      <c r="J18" s="305"/>
      <c r="K18" s="186"/>
    </row>
    <row r="19" spans="2:11" customFormat="1" ht="15" customHeight="1">
      <c r="B19" s="189"/>
      <c r="C19" s="190"/>
      <c r="D19" s="190"/>
      <c r="E19" s="192" t="s">
        <v>500</v>
      </c>
      <c r="F19" s="305" t="s">
        <v>501</v>
      </c>
      <c r="G19" s="305"/>
      <c r="H19" s="305"/>
      <c r="I19" s="305"/>
      <c r="J19" s="305"/>
      <c r="K19" s="186"/>
    </row>
    <row r="20" spans="2:11" customFormat="1" ht="15" customHeight="1">
      <c r="B20" s="189"/>
      <c r="C20" s="190"/>
      <c r="D20" s="190"/>
      <c r="E20" s="192" t="s">
        <v>502</v>
      </c>
      <c r="F20" s="305" t="s">
        <v>503</v>
      </c>
      <c r="G20" s="305"/>
      <c r="H20" s="305"/>
      <c r="I20" s="305"/>
      <c r="J20" s="305"/>
      <c r="K20" s="186"/>
    </row>
    <row r="21" spans="2:11" customFormat="1" ht="15" customHeight="1">
      <c r="B21" s="189"/>
      <c r="C21" s="190"/>
      <c r="D21" s="190"/>
      <c r="E21" s="192" t="s">
        <v>504</v>
      </c>
      <c r="F21" s="305" t="s">
        <v>505</v>
      </c>
      <c r="G21" s="305"/>
      <c r="H21" s="305"/>
      <c r="I21" s="305"/>
      <c r="J21" s="305"/>
      <c r="K21" s="186"/>
    </row>
    <row r="22" spans="2:11" customFormat="1" ht="15" customHeight="1">
      <c r="B22" s="189"/>
      <c r="C22" s="190"/>
      <c r="D22" s="190"/>
      <c r="E22" s="192" t="s">
        <v>506</v>
      </c>
      <c r="F22" s="305" t="s">
        <v>507</v>
      </c>
      <c r="G22" s="305"/>
      <c r="H22" s="305"/>
      <c r="I22" s="305"/>
      <c r="J22" s="305"/>
      <c r="K22" s="186"/>
    </row>
    <row r="23" spans="2:11" customFormat="1" ht="15" customHeight="1">
      <c r="B23" s="189"/>
      <c r="C23" s="190"/>
      <c r="D23" s="190"/>
      <c r="E23" s="192" t="s">
        <v>508</v>
      </c>
      <c r="F23" s="305" t="s">
        <v>509</v>
      </c>
      <c r="G23" s="305"/>
      <c r="H23" s="305"/>
      <c r="I23" s="305"/>
      <c r="J23" s="305"/>
      <c r="K23" s="186"/>
    </row>
    <row r="24" spans="2:1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customFormat="1" ht="15" customHeight="1">
      <c r="B25" s="189"/>
      <c r="C25" s="305" t="s">
        <v>510</v>
      </c>
      <c r="D25" s="305"/>
      <c r="E25" s="305"/>
      <c r="F25" s="305"/>
      <c r="G25" s="305"/>
      <c r="H25" s="305"/>
      <c r="I25" s="305"/>
      <c r="J25" s="305"/>
      <c r="K25" s="186"/>
    </row>
    <row r="26" spans="2:11" customFormat="1" ht="15" customHeight="1">
      <c r="B26" s="189"/>
      <c r="C26" s="305" t="s">
        <v>511</v>
      </c>
      <c r="D26" s="305"/>
      <c r="E26" s="305"/>
      <c r="F26" s="305"/>
      <c r="G26" s="305"/>
      <c r="H26" s="305"/>
      <c r="I26" s="305"/>
      <c r="J26" s="305"/>
      <c r="K26" s="186"/>
    </row>
    <row r="27" spans="2:11" customFormat="1" ht="15" customHeight="1">
      <c r="B27" s="189"/>
      <c r="C27" s="188"/>
      <c r="D27" s="305" t="s">
        <v>512</v>
      </c>
      <c r="E27" s="305"/>
      <c r="F27" s="305"/>
      <c r="G27" s="305"/>
      <c r="H27" s="305"/>
      <c r="I27" s="305"/>
      <c r="J27" s="305"/>
      <c r="K27" s="186"/>
    </row>
    <row r="28" spans="2:11" customFormat="1" ht="15" customHeight="1">
      <c r="B28" s="189"/>
      <c r="C28" s="190"/>
      <c r="D28" s="305" t="s">
        <v>513</v>
      </c>
      <c r="E28" s="305"/>
      <c r="F28" s="305"/>
      <c r="G28" s="305"/>
      <c r="H28" s="305"/>
      <c r="I28" s="305"/>
      <c r="J28" s="305"/>
      <c r="K28" s="186"/>
    </row>
    <row r="29" spans="2:1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customFormat="1" ht="15" customHeight="1">
      <c r="B30" s="189"/>
      <c r="C30" s="190"/>
      <c r="D30" s="305" t="s">
        <v>514</v>
      </c>
      <c r="E30" s="305"/>
      <c r="F30" s="305"/>
      <c r="G30" s="305"/>
      <c r="H30" s="305"/>
      <c r="I30" s="305"/>
      <c r="J30" s="305"/>
      <c r="K30" s="186"/>
    </row>
    <row r="31" spans="2:11" customFormat="1" ht="15" customHeight="1">
      <c r="B31" s="189"/>
      <c r="C31" s="190"/>
      <c r="D31" s="305" t="s">
        <v>515</v>
      </c>
      <c r="E31" s="305"/>
      <c r="F31" s="305"/>
      <c r="G31" s="305"/>
      <c r="H31" s="305"/>
      <c r="I31" s="305"/>
      <c r="J31" s="305"/>
      <c r="K31" s="186"/>
    </row>
    <row r="32" spans="2:1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customFormat="1" ht="15" customHeight="1">
      <c r="B33" s="189"/>
      <c r="C33" s="190"/>
      <c r="D33" s="305" t="s">
        <v>516</v>
      </c>
      <c r="E33" s="305"/>
      <c r="F33" s="305"/>
      <c r="G33" s="305"/>
      <c r="H33" s="305"/>
      <c r="I33" s="305"/>
      <c r="J33" s="305"/>
      <c r="K33" s="186"/>
    </row>
    <row r="34" spans="2:11" customFormat="1" ht="15" customHeight="1">
      <c r="B34" s="189"/>
      <c r="C34" s="190"/>
      <c r="D34" s="305" t="s">
        <v>517</v>
      </c>
      <c r="E34" s="305"/>
      <c r="F34" s="305"/>
      <c r="G34" s="305"/>
      <c r="H34" s="305"/>
      <c r="I34" s="305"/>
      <c r="J34" s="305"/>
      <c r="K34" s="186"/>
    </row>
    <row r="35" spans="2:11" customFormat="1" ht="15" customHeight="1">
      <c r="B35" s="189"/>
      <c r="C35" s="190"/>
      <c r="D35" s="305" t="s">
        <v>518</v>
      </c>
      <c r="E35" s="305"/>
      <c r="F35" s="305"/>
      <c r="G35" s="305"/>
      <c r="H35" s="305"/>
      <c r="I35" s="305"/>
      <c r="J35" s="305"/>
      <c r="K35" s="186"/>
    </row>
    <row r="36" spans="2:11" customFormat="1" ht="15" customHeight="1">
      <c r="B36" s="189"/>
      <c r="C36" s="190"/>
      <c r="D36" s="188"/>
      <c r="E36" s="191" t="s">
        <v>102</v>
      </c>
      <c r="F36" s="188"/>
      <c r="G36" s="305" t="s">
        <v>519</v>
      </c>
      <c r="H36" s="305"/>
      <c r="I36" s="305"/>
      <c r="J36" s="305"/>
      <c r="K36" s="186"/>
    </row>
    <row r="37" spans="2:11" customFormat="1" ht="30.75" customHeight="1">
      <c r="B37" s="189"/>
      <c r="C37" s="190"/>
      <c r="D37" s="188"/>
      <c r="E37" s="191" t="s">
        <v>520</v>
      </c>
      <c r="F37" s="188"/>
      <c r="G37" s="305" t="s">
        <v>521</v>
      </c>
      <c r="H37" s="305"/>
      <c r="I37" s="305"/>
      <c r="J37" s="305"/>
      <c r="K37" s="186"/>
    </row>
    <row r="38" spans="2:11" customFormat="1" ht="15" customHeight="1">
      <c r="B38" s="189"/>
      <c r="C38" s="190"/>
      <c r="D38" s="188"/>
      <c r="E38" s="191" t="s">
        <v>56</v>
      </c>
      <c r="F38" s="188"/>
      <c r="G38" s="305" t="s">
        <v>522</v>
      </c>
      <c r="H38" s="305"/>
      <c r="I38" s="305"/>
      <c r="J38" s="305"/>
      <c r="K38" s="186"/>
    </row>
    <row r="39" spans="2:11" customFormat="1" ht="15" customHeight="1">
      <c r="B39" s="189"/>
      <c r="C39" s="190"/>
      <c r="D39" s="188"/>
      <c r="E39" s="191" t="s">
        <v>57</v>
      </c>
      <c r="F39" s="188"/>
      <c r="G39" s="305" t="s">
        <v>523</v>
      </c>
      <c r="H39" s="305"/>
      <c r="I39" s="305"/>
      <c r="J39" s="305"/>
      <c r="K39" s="186"/>
    </row>
    <row r="40" spans="2:11" customFormat="1" ht="15" customHeight="1">
      <c r="B40" s="189"/>
      <c r="C40" s="190"/>
      <c r="D40" s="188"/>
      <c r="E40" s="191" t="s">
        <v>103</v>
      </c>
      <c r="F40" s="188"/>
      <c r="G40" s="305" t="s">
        <v>524</v>
      </c>
      <c r="H40" s="305"/>
      <c r="I40" s="305"/>
      <c r="J40" s="305"/>
      <c r="K40" s="186"/>
    </row>
    <row r="41" spans="2:11" customFormat="1" ht="15" customHeight="1">
      <c r="B41" s="189"/>
      <c r="C41" s="190"/>
      <c r="D41" s="188"/>
      <c r="E41" s="191" t="s">
        <v>104</v>
      </c>
      <c r="F41" s="188"/>
      <c r="G41" s="305" t="s">
        <v>525</v>
      </c>
      <c r="H41" s="305"/>
      <c r="I41" s="305"/>
      <c r="J41" s="305"/>
      <c r="K41" s="186"/>
    </row>
    <row r="42" spans="2:11" customFormat="1" ht="15" customHeight="1">
      <c r="B42" s="189"/>
      <c r="C42" s="190"/>
      <c r="D42" s="188"/>
      <c r="E42" s="191" t="s">
        <v>526</v>
      </c>
      <c r="F42" s="188"/>
      <c r="G42" s="305" t="s">
        <v>527</v>
      </c>
      <c r="H42" s="305"/>
      <c r="I42" s="305"/>
      <c r="J42" s="305"/>
      <c r="K42" s="186"/>
    </row>
    <row r="43" spans="2:11" customFormat="1" ht="15" customHeight="1">
      <c r="B43" s="189"/>
      <c r="C43" s="190"/>
      <c r="D43" s="188"/>
      <c r="E43" s="191"/>
      <c r="F43" s="188"/>
      <c r="G43" s="305" t="s">
        <v>528</v>
      </c>
      <c r="H43" s="305"/>
      <c r="I43" s="305"/>
      <c r="J43" s="305"/>
      <c r="K43" s="186"/>
    </row>
    <row r="44" spans="2:11" customFormat="1" ht="15" customHeight="1">
      <c r="B44" s="189"/>
      <c r="C44" s="190"/>
      <c r="D44" s="188"/>
      <c r="E44" s="191" t="s">
        <v>529</v>
      </c>
      <c r="F44" s="188"/>
      <c r="G44" s="305" t="s">
        <v>530</v>
      </c>
      <c r="H44" s="305"/>
      <c r="I44" s="305"/>
      <c r="J44" s="305"/>
      <c r="K44" s="186"/>
    </row>
    <row r="45" spans="2:11" customFormat="1" ht="15" customHeight="1">
      <c r="B45" s="189"/>
      <c r="C45" s="190"/>
      <c r="D45" s="188"/>
      <c r="E45" s="191" t="s">
        <v>106</v>
      </c>
      <c r="F45" s="188"/>
      <c r="G45" s="305" t="s">
        <v>531</v>
      </c>
      <c r="H45" s="305"/>
      <c r="I45" s="305"/>
      <c r="J45" s="305"/>
      <c r="K45" s="186"/>
    </row>
    <row r="46" spans="2:1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customFormat="1" ht="15" customHeight="1">
      <c r="B47" s="189"/>
      <c r="C47" s="190"/>
      <c r="D47" s="305" t="s">
        <v>532</v>
      </c>
      <c r="E47" s="305"/>
      <c r="F47" s="305"/>
      <c r="G47" s="305"/>
      <c r="H47" s="305"/>
      <c r="I47" s="305"/>
      <c r="J47" s="305"/>
      <c r="K47" s="186"/>
    </row>
    <row r="48" spans="2:11" customFormat="1" ht="15" customHeight="1">
      <c r="B48" s="189"/>
      <c r="C48" s="190"/>
      <c r="D48" s="190"/>
      <c r="E48" s="305" t="s">
        <v>533</v>
      </c>
      <c r="F48" s="305"/>
      <c r="G48" s="305"/>
      <c r="H48" s="305"/>
      <c r="I48" s="305"/>
      <c r="J48" s="305"/>
      <c r="K48" s="186"/>
    </row>
    <row r="49" spans="2:11" customFormat="1" ht="15" customHeight="1">
      <c r="B49" s="189"/>
      <c r="C49" s="190"/>
      <c r="D49" s="190"/>
      <c r="E49" s="305" t="s">
        <v>534</v>
      </c>
      <c r="F49" s="305"/>
      <c r="G49" s="305"/>
      <c r="H49" s="305"/>
      <c r="I49" s="305"/>
      <c r="J49" s="305"/>
      <c r="K49" s="186"/>
    </row>
    <row r="50" spans="2:11" customFormat="1" ht="15" customHeight="1">
      <c r="B50" s="189"/>
      <c r="C50" s="190"/>
      <c r="D50" s="190"/>
      <c r="E50" s="305" t="s">
        <v>535</v>
      </c>
      <c r="F50" s="305"/>
      <c r="G50" s="305"/>
      <c r="H50" s="305"/>
      <c r="I50" s="305"/>
      <c r="J50" s="305"/>
      <c r="K50" s="186"/>
    </row>
    <row r="51" spans="2:11" customFormat="1" ht="15" customHeight="1">
      <c r="B51" s="189"/>
      <c r="C51" s="190"/>
      <c r="D51" s="305" t="s">
        <v>536</v>
      </c>
      <c r="E51" s="305"/>
      <c r="F51" s="305"/>
      <c r="G51" s="305"/>
      <c r="H51" s="305"/>
      <c r="I51" s="305"/>
      <c r="J51" s="305"/>
      <c r="K51" s="186"/>
    </row>
    <row r="52" spans="2:11" customFormat="1" ht="25.5" customHeight="1">
      <c r="B52" s="185"/>
      <c r="C52" s="306" t="s">
        <v>537</v>
      </c>
      <c r="D52" s="306"/>
      <c r="E52" s="306"/>
      <c r="F52" s="306"/>
      <c r="G52" s="306"/>
      <c r="H52" s="306"/>
      <c r="I52" s="306"/>
      <c r="J52" s="306"/>
      <c r="K52" s="186"/>
    </row>
    <row r="53" spans="2:1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customFormat="1" ht="15" customHeight="1">
      <c r="B54" s="185"/>
      <c r="C54" s="305" t="s">
        <v>538</v>
      </c>
      <c r="D54" s="305"/>
      <c r="E54" s="305"/>
      <c r="F54" s="305"/>
      <c r="G54" s="305"/>
      <c r="H54" s="305"/>
      <c r="I54" s="305"/>
      <c r="J54" s="305"/>
      <c r="K54" s="186"/>
    </row>
    <row r="55" spans="2:11" customFormat="1" ht="15" customHeight="1">
      <c r="B55" s="185"/>
      <c r="C55" s="305" t="s">
        <v>539</v>
      </c>
      <c r="D55" s="305"/>
      <c r="E55" s="305"/>
      <c r="F55" s="305"/>
      <c r="G55" s="305"/>
      <c r="H55" s="305"/>
      <c r="I55" s="305"/>
      <c r="J55" s="305"/>
      <c r="K55" s="186"/>
    </row>
    <row r="56" spans="2:1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customFormat="1" ht="15" customHeight="1">
      <c r="B57" s="185"/>
      <c r="C57" s="305" t="s">
        <v>540</v>
      </c>
      <c r="D57" s="305"/>
      <c r="E57" s="305"/>
      <c r="F57" s="305"/>
      <c r="G57" s="305"/>
      <c r="H57" s="305"/>
      <c r="I57" s="305"/>
      <c r="J57" s="305"/>
      <c r="K57" s="186"/>
    </row>
    <row r="58" spans="2:11" customFormat="1" ht="15" customHeight="1">
      <c r="B58" s="185"/>
      <c r="C58" s="190"/>
      <c r="D58" s="305" t="s">
        <v>541</v>
      </c>
      <c r="E58" s="305"/>
      <c r="F58" s="305"/>
      <c r="G58" s="305"/>
      <c r="H58" s="305"/>
      <c r="I58" s="305"/>
      <c r="J58" s="305"/>
      <c r="K58" s="186"/>
    </row>
    <row r="59" spans="2:11" customFormat="1" ht="15" customHeight="1">
      <c r="B59" s="185"/>
      <c r="C59" s="190"/>
      <c r="D59" s="305" t="s">
        <v>542</v>
      </c>
      <c r="E59" s="305"/>
      <c r="F59" s="305"/>
      <c r="G59" s="305"/>
      <c r="H59" s="305"/>
      <c r="I59" s="305"/>
      <c r="J59" s="305"/>
      <c r="K59" s="186"/>
    </row>
    <row r="60" spans="2:11" customFormat="1" ht="15" customHeight="1">
      <c r="B60" s="185"/>
      <c r="C60" s="190"/>
      <c r="D60" s="305" t="s">
        <v>543</v>
      </c>
      <c r="E60" s="305"/>
      <c r="F60" s="305"/>
      <c r="G60" s="305"/>
      <c r="H60" s="305"/>
      <c r="I60" s="305"/>
      <c r="J60" s="305"/>
      <c r="K60" s="186"/>
    </row>
    <row r="61" spans="2:11" customFormat="1" ht="15" customHeight="1">
      <c r="B61" s="185"/>
      <c r="C61" s="190"/>
      <c r="D61" s="305" t="s">
        <v>544</v>
      </c>
      <c r="E61" s="305"/>
      <c r="F61" s="305"/>
      <c r="G61" s="305"/>
      <c r="H61" s="305"/>
      <c r="I61" s="305"/>
      <c r="J61" s="305"/>
      <c r="K61" s="186"/>
    </row>
    <row r="62" spans="2:11" customFormat="1" ht="15" customHeight="1">
      <c r="B62" s="185"/>
      <c r="C62" s="190"/>
      <c r="D62" s="308" t="s">
        <v>545</v>
      </c>
      <c r="E62" s="308"/>
      <c r="F62" s="308"/>
      <c r="G62" s="308"/>
      <c r="H62" s="308"/>
      <c r="I62" s="308"/>
      <c r="J62" s="308"/>
      <c r="K62" s="186"/>
    </row>
    <row r="63" spans="2:11" customFormat="1" ht="15" customHeight="1">
      <c r="B63" s="185"/>
      <c r="C63" s="190"/>
      <c r="D63" s="305" t="s">
        <v>546</v>
      </c>
      <c r="E63" s="305"/>
      <c r="F63" s="305"/>
      <c r="G63" s="305"/>
      <c r="H63" s="305"/>
      <c r="I63" s="305"/>
      <c r="J63" s="305"/>
      <c r="K63" s="186"/>
    </row>
    <row r="64" spans="2:1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customFormat="1" ht="15" customHeight="1">
      <c r="B65" s="185"/>
      <c r="C65" s="190"/>
      <c r="D65" s="305" t="s">
        <v>547</v>
      </c>
      <c r="E65" s="305"/>
      <c r="F65" s="305"/>
      <c r="G65" s="305"/>
      <c r="H65" s="305"/>
      <c r="I65" s="305"/>
      <c r="J65" s="305"/>
      <c r="K65" s="186"/>
    </row>
    <row r="66" spans="2:11" customFormat="1" ht="15" customHeight="1">
      <c r="B66" s="185"/>
      <c r="C66" s="190"/>
      <c r="D66" s="308" t="s">
        <v>548</v>
      </c>
      <c r="E66" s="308"/>
      <c r="F66" s="308"/>
      <c r="G66" s="308"/>
      <c r="H66" s="308"/>
      <c r="I66" s="308"/>
      <c r="J66" s="308"/>
      <c r="K66" s="186"/>
    </row>
    <row r="67" spans="2:11" customFormat="1" ht="15" customHeight="1">
      <c r="B67" s="185"/>
      <c r="C67" s="190"/>
      <c r="D67" s="305" t="s">
        <v>549</v>
      </c>
      <c r="E67" s="305"/>
      <c r="F67" s="305"/>
      <c r="G67" s="305"/>
      <c r="H67" s="305"/>
      <c r="I67" s="305"/>
      <c r="J67" s="305"/>
      <c r="K67" s="186"/>
    </row>
    <row r="68" spans="2:11" customFormat="1" ht="15" customHeight="1">
      <c r="B68" s="185"/>
      <c r="C68" s="190"/>
      <c r="D68" s="305" t="s">
        <v>550</v>
      </c>
      <c r="E68" s="305"/>
      <c r="F68" s="305"/>
      <c r="G68" s="305"/>
      <c r="H68" s="305"/>
      <c r="I68" s="305"/>
      <c r="J68" s="305"/>
      <c r="K68" s="186"/>
    </row>
    <row r="69" spans="2:11" customFormat="1" ht="15" customHeight="1">
      <c r="B69" s="185"/>
      <c r="C69" s="190"/>
      <c r="D69" s="305" t="s">
        <v>551</v>
      </c>
      <c r="E69" s="305"/>
      <c r="F69" s="305"/>
      <c r="G69" s="305"/>
      <c r="H69" s="305"/>
      <c r="I69" s="305"/>
      <c r="J69" s="305"/>
      <c r="K69" s="186"/>
    </row>
    <row r="70" spans="2:11" customFormat="1" ht="15" customHeight="1">
      <c r="B70" s="185"/>
      <c r="C70" s="190"/>
      <c r="D70" s="305" t="s">
        <v>552</v>
      </c>
      <c r="E70" s="305"/>
      <c r="F70" s="305"/>
      <c r="G70" s="305"/>
      <c r="H70" s="305"/>
      <c r="I70" s="305"/>
      <c r="J70" s="305"/>
      <c r="K70" s="186"/>
    </row>
    <row r="71" spans="2:1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customFormat="1" ht="45" customHeight="1">
      <c r="B75" s="202"/>
      <c r="C75" s="309" t="s">
        <v>553</v>
      </c>
      <c r="D75" s="309"/>
      <c r="E75" s="309"/>
      <c r="F75" s="309"/>
      <c r="G75" s="309"/>
      <c r="H75" s="309"/>
      <c r="I75" s="309"/>
      <c r="J75" s="309"/>
      <c r="K75" s="203"/>
    </row>
    <row r="76" spans="2:11" customFormat="1" ht="17.25" customHeight="1">
      <c r="B76" s="202"/>
      <c r="C76" s="204" t="s">
        <v>554</v>
      </c>
      <c r="D76" s="204"/>
      <c r="E76" s="204"/>
      <c r="F76" s="204" t="s">
        <v>555</v>
      </c>
      <c r="G76" s="205"/>
      <c r="H76" s="204" t="s">
        <v>57</v>
      </c>
      <c r="I76" s="204" t="s">
        <v>60</v>
      </c>
      <c r="J76" s="204" t="s">
        <v>556</v>
      </c>
      <c r="K76" s="203"/>
    </row>
    <row r="77" spans="2:11" customFormat="1" ht="17.25" customHeight="1">
      <c r="B77" s="202"/>
      <c r="C77" s="206" t="s">
        <v>557</v>
      </c>
      <c r="D77" s="206"/>
      <c r="E77" s="206"/>
      <c r="F77" s="207" t="s">
        <v>558</v>
      </c>
      <c r="G77" s="208"/>
      <c r="H77" s="206"/>
      <c r="I77" s="206"/>
      <c r="J77" s="206" t="s">
        <v>559</v>
      </c>
      <c r="K77" s="203"/>
    </row>
    <row r="78" spans="2:1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customFormat="1" ht="15" customHeight="1">
      <c r="B79" s="202"/>
      <c r="C79" s="191" t="s">
        <v>56</v>
      </c>
      <c r="D79" s="211"/>
      <c r="E79" s="211"/>
      <c r="F79" s="212" t="s">
        <v>560</v>
      </c>
      <c r="G79" s="213"/>
      <c r="H79" s="191" t="s">
        <v>561</v>
      </c>
      <c r="I79" s="191" t="s">
        <v>562</v>
      </c>
      <c r="J79" s="191">
        <v>20</v>
      </c>
      <c r="K79" s="203"/>
    </row>
    <row r="80" spans="2:11" customFormat="1" ht="15" customHeight="1">
      <c r="B80" s="202"/>
      <c r="C80" s="191" t="s">
        <v>563</v>
      </c>
      <c r="D80" s="191"/>
      <c r="E80" s="191"/>
      <c r="F80" s="212" t="s">
        <v>560</v>
      </c>
      <c r="G80" s="213"/>
      <c r="H80" s="191" t="s">
        <v>564</v>
      </c>
      <c r="I80" s="191" t="s">
        <v>562</v>
      </c>
      <c r="J80" s="191">
        <v>120</v>
      </c>
      <c r="K80" s="203"/>
    </row>
    <row r="81" spans="2:11" customFormat="1" ht="15" customHeight="1">
      <c r="B81" s="214"/>
      <c r="C81" s="191" t="s">
        <v>565</v>
      </c>
      <c r="D81" s="191"/>
      <c r="E81" s="191"/>
      <c r="F81" s="212" t="s">
        <v>566</v>
      </c>
      <c r="G81" s="213"/>
      <c r="H81" s="191" t="s">
        <v>567</v>
      </c>
      <c r="I81" s="191" t="s">
        <v>562</v>
      </c>
      <c r="J81" s="191">
        <v>50</v>
      </c>
      <c r="K81" s="203"/>
    </row>
    <row r="82" spans="2:11" customFormat="1" ht="15" customHeight="1">
      <c r="B82" s="214"/>
      <c r="C82" s="191" t="s">
        <v>568</v>
      </c>
      <c r="D82" s="191"/>
      <c r="E82" s="191"/>
      <c r="F82" s="212" t="s">
        <v>560</v>
      </c>
      <c r="G82" s="213"/>
      <c r="H82" s="191" t="s">
        <v>569</v>
      </c>
      <c r="I82" s="191" t="s">
        <v>570</v>
      </c>
      <c r="J82" s="191"/>
      <c r="K82" s="203"/>
    </row>
    <row r="83" spans="2:11" customFormat="1" ht="15" customHeight="1">
      <c r="B83" s="214"/>
      <c r="C83" s="191" t="s">
        <v>571</v>
      </c>
      <c r="D83" s="191"/>
      <c r="E83" s="191"/>
      <c r="F83" s="212" t="s">
        <v>566</v>
      </c>
      <c r="G83" s="191"/>
      <c r="H83" s="191" t="s">
        <v>572</v>
      </c>
      <c r="I83" s="191" t="s">
        <v>562</v>
      </c>
      <c r="J83" s="191">
        <v>15</v>
      </c>
      <c r="K83" s="203"/>
    </row>
    <row r="84" spans="2:11" customFormat="1" ht="15" customHeight="1">
      <c r="B84" s="214"/>
      <c r="C84" s="191" t="s">
        <v>573</v>
      </c>
      <c r="D84" s="191"/>
      <c r="E84" s="191"/>
      <c r="F84" s="212" t="s">
        <v>566</v>
      </c>
      <c r="G84" s="191"/>
      <c r="H84" s="191" t="s">
        <v>574</v>
      </c>
      <c r="I84" s="191" t="s">
        <v>562</v>
      </c>
      <c r="J84" s="191">
        <v>15</v>
      </c>
      <c r="K84" s="203"/>
    </row>
    <row r="85" spans="2:11" customFormat="1" ht="15" customHeight="1">
      <c r="B85" s="214"/>
      <c r="C85" s="191" t="s">
        <v>575</v>
      </c>
      <c r="D85" s="191"/>
      <c r="E85" s="191"/>
      <c r="F85" s="212" t="s">
        <v>566</v>
      </c>
      <c r="G85" s="191"/>
      <c r="H85" s="191" t="s">
        <v>576</v>
      </c>
      <c r="I85" s="191" t="s">
        <v>562</v>
      </c>
      <c r="J85" s="191">
        <v>20</v>
      </c>
      <c r="K85" s="203"/>
    </row>
    <row r="86" spans="2:11" customFormat="1" ht="15" customHeight="1">
      <c r="B86" s="214"/>
      <c r="C86" s="191" t="s">
        <v>577</v>
      </c>
      <c r="D86" s="191"/>
      <c r="E86" s="191"/>
      <c r="F86" s="212" t="s">
        <v>566</v>
      </c>
      <c r="G86" s="191"/>
      <c r="H86" s="191" t="s">
        <v>578</v>
      </c>
      <c r="I86" s="191" t="s">
        <v>562</v>
      </c>
      <c r="J86" s="191">
        <v>20</v>
      </c>
      <c r="K86" s="203"/>
    </row>
    <row r="87" spans="2:11" customFormat="1" ht="15" customHeight="1">
      <c r="B87" s="214"/>
      <c r="C87" s="191" t="s">
        <v>579</v>
      </c>
      <c r="D87" s="191"/>
      <c r="E87" s="191"/>
      <c r="F87" s="212" t="s">
        <v>566</v>
      </c>
      <c r="G87" s="213"/>
      <c r="H87" s="191" t="s">
        <v>580</v>
      </c>
      <c r="I87" s="191" t="s">
        <v>562</v>
      </c>
      <c r="J87" s="191">
        <v>50</v>
      </c>
      <c r="K87" s="203"/>
    </row>
    <row r="88" spans="2:11" customFormat="1" ht="15" customHeight="1">
      <c r="B88" s="214"/>
      <c r="C88" s="191" t="s">
        <v>581</v>
      </c>
      <c r="D88" s="191"/>
      <c r="E88" s="191"/>
      <c r="F88" s="212" t="s">
        <v>566</v>
      </c>
      <c r="G88" s="213"/>
      <c r="H88" s="191" t="s">
        <v>582</v>
      </c>
      <c r="I88" s="191" t="s">
        <v>562</v>
      </c>
      <c r="J88" s="191">
        <v>20</v>
      </c>
      <c r="K88" s="203"/>
    </row>
    <row r="89" spans="2:11" customFormat="1" ht="15" customHeight="1">
      <c r="B89" s="214"/>
      <c r="C89" s="191" t="s">
        <v>583</v>
      </c>
      <c r="D89" s="191"/>
      <c r="E89" s="191"/>
      <c r="F89" s="212" t="s">
        <v>566</v>
      </c>
      <c r="G89" s="213"/>
      <c r="H89" s="191" t="s">
        <v>584</v>
      </c>
      <c r="I89" s="191" t="s">
        <v>562</v>
      </c>
      <c r="J89" s="191">
        <v>20</v>
      </c>
      <c r="K89" s="203"/>
    </row>
    <row r="90" spans="2:11" customFormat="1" ht="15" customHeight="1">
      <c r="B90" s="214"/>
      <c r="C90" s="191" t="s">
        <v>585</v>
      </c>
      <c r="D90" s="191"/>
      <c r="E90" s="191"/>
      <c r="F90" s="212" t="s">
        <v>566</v>
      </c>
      <c r="G90" s="213"/>
      <c r="H90" s="191" t="s">
        <v>586</v>
      </c>
      <c r="I90" s="191" t="s">
        <v>562</v>
      </c>
      <c r="J90" s="191">
        <v>50</v>
      </c>
      <c r="K90" s="203"/>
    </row>
    <row r="91" spans="2:11" customFormat="1" ht="15" customHeight="1">
      <c r="B91" s="214"/>
      <c r="C91" s="191" t="s">
        <v>587</v>
      </c>
      <c r="D91" s="191"/>
      <c r="E91" s="191"/>
      <c r="F91" s="212" t="s">
        <v>566</v>
      </c>
      <c r="G91" s="213"/>
      <c r="H91" s="191" t="s">
        <v>587</v>
      </c>
      <c r="I91" s="191" t="s">
        <v>562</v>
      </c>
      <c r="J91" s="191">
        <v>50</v>
      </c>
      <c r="K91" s="203"/>
    </row>
    <row r="92" spans="2:11" customFormat="1" ht="15" customHeight="1">
      <c r="B92" s="214"/>
      <c r="C92" s="191" t="s">
        <v>588</v>
      </c>
      <c r="D92" s="191"/>
      <c r="E92" s="191"/>
      <c r="F92" s="212" t="s">
        <v>566</v>
      </c>
      <c r="G92" s="213"/>
      <c r="H92" s="191" t="s">
        <v>589</v>
      </c>
      <c r="I92" s="191" t="s">
        <v>562</v>
      </c>
      <c r="J92" s="191">
        <v>255</v>
      </c>
      <c r="K92" s="203"/>
    </row>
    <row r="93" spans="2:11" customFormat="1" ht="15" customHeight="1">
      <c r="B93" s="214"/>
      <c r="C93" s="191" t="s">
        <v>590</v>
      </c>
      <c r="D93" s="191"/>
      <c r="E93" s="191"/>
      <c r="F93" s="212" t="s">
        <v>560</v>
      </c>
      <c r="G93" s="213"/>
      <c r="H93" s="191" t="s">
        <v>591</v>
      </c>
      <c r="I93" s="191" t="s">
        <v>592</v>
      </c>
      <c r="J93" s="191"/>
      <c r="K93" s="203"/>
    </row>
    <row r="94" spans="2:11" customFormat="1" ht="15" customHeight="1">
      <c r="B94" s="214"/>
      <c r="C94" s="191" t="s">
        <v>593</v>
      </c>
      <c r="D94" s="191"/>
      <c r="E94" s="191"/>
      <c r="F94" s="212" t="s">
        <v>560</v>
      </c>
      <c r="G94" s="213"/>
      <c r="H94" s="191" t="s">
        <v>594</v>
      </c>
      <c r="I94" s="191" t="s">
        <v>595</v>
      </c>
      <c r="J94" s="191"/>
      <c r="K94" s="203"/>
    </row>
    <row r="95" spans="2:11" customFormat="1" ht="15" customHeight="1">
      <c r="B95" s="214"/>
      <c r="C95" s="191" t="s">
        <v>596</v>
      </c>
      <c r="D95" s="191"/>
      <c r="E95" s="191"/>
      <c r="F95" s="212" t="s">
        <v>560</v>
      </c>
      <c r="G95" s="213"/>
      <c r="H95" s="191" t="s">
        <v>596</v>
      </c>
      <c r="I95" s="191" t="s">
        <v>595</v>
      </c>
      <c r="J95" s="191"/>
      <c r="K95" s="203"/>
    </row>
    <row r="96" spans="2:11" customFormat="1" ht="15" customHeight="1">
      <c r="B96" s="214"/>
      <c r="C96" s="191" t="s">
        <v>41</v>
      </c>
      <c r="D96" s="191"/>
      <c r="E96" s="191"/>
      <c r="F96" s="212" t="s">
        <v>560</v>
      </c>
      <c r="G96" s="213"/>
      <c r="H96" s="191" t="s">
        <v>597</v>
      </c>
      <c r="I96" s="191" t="s">
        <v>595</v>
      </c>
      <c r="J96" s="191"/>
      <c r="K96" s="203"/>
    </row>
    <row r="97" spans="2:11" customFormat="1" ht="15" customHeight="1">
      <c r="B97" s="214"/>
      <c r="C97" s="191" t="s">
        <v>51</v>
      </c>
      <c r="D97" s="191"/>
      <c r="E97" s="191"/>
      <c r="F97" s="212" t="s">
        <v>560</v>
      </c>
      <c r="G97" s="213"/>
      <c r="H97" s="191" t="s">
        <v>598</v>
      </c>
      <c r="I97" s="191" t="s">
        <v>595</v>
      </c>
      <c r="J97" s="191"/>
      <c r="K97" s="203"/>
    </row>
    <row r="98" spans="2:11" customFormat="1" ht="15" customHeight="1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customFormat="1" ht="18.75" customHeight="1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customFormat="1" ht="45" customHeight="1">
      <c r="B102" s="202"/>
      <c r="C102" s="309" t="s">
        <v>599</v>
      </c>
      <c r="D102" s="309"/>
      <c r="E102" s="309"/>
      <c r="F102" s="309"/>
      <c r="G102" s="309"/>
      <c r="H102" s="309"/>
      <c r="I102" s="309"/>
      <c r="J102" s="309"/>
      <c r="K102" s="203"/>
    </row>
    <row r="103" spans="2:11" customFormat="1" ht="17.25" customHeight="1">
      <c r="B103" s="202"/>
      <c r="C103" s="204" t="s">
        <v>554</v>
      </c>
      <c r="D103" s="204"/>
      <c r="E103" s="204"/>
      <c r="F103" s="204" t="s">
        <v>555</v>
      </c>
      <c r="G103" s="205"/>
      <c r="H103" s="204" t="s">
        <v>57</v>
      </c>
      <c r="I103" s="204" t="s">
        <v>60</v>
      </c>
      <c r="J103" s="204" t="s">
        <v>556</v>
      </c>
      <c r="K103" s="203"/>
    </row>
    <row r="104" spans="2:11" customFormat="1" ht="17.25" customHeight="1">
      <c r="B104" s="202"/>
      <c r="C104" s="206" t="s">
        <v>557</v>
      </c>
      <c r="D104" s="206"/>
      <c r="E104" s="206"/>
      <c r="F104" s="207" t="s">
        <v>558</v>
      </c>
      <c r="G104" s="208"/>
      <c r="H104" s="206"/>
      <c r="I104" s="206"/>
      <c r="J104" s="206" t="s">
        <v>559</v>
      </c>
      <c r="K104" s="203"/>
    </row>
    <row r="105" spans="2:11" customFormat="1" ht="5.25" customHeight="1">
      <c r="B105" s="202"/>
      <c r="C105" s="204"/>
      <c r="D105" s="204"/>
      <c r="E105" s="204"/>
      <c r="F105" s="204"/>
      <c r="G105" s="220"/>
      <c r="H105" s="204"/>
      <c r="I105" s="204"/>
      <c r="J105" s="204"/>
      <c r="K105" s="203"/>
    </row>
    <row r="106" spans="2:11" customFormat="1" ht="15" customHeight="1">
      <c r="B106" s="202"/>
      <c r="C106" s="191" t="s">
        <v>56</v>
      </c>
      <c r="D106" s="211"/>
      <c r="E106" s="211"/>
      <c r="F106" s="212" t="s">
        <v>560</v>
      </c>
      <c r="G106" s="191"/>
      <c r="H106" s="191" t="s">
        <v>600</v>
      </c>
      <c r="I106" s="191" t="s">
        <v>562</v>
      </c>
      <c r="J106" s="191">
        <v>20</v>
      </c>
      <c r="K106" s="203"/>
    </row>
    <row r="107" spans="2:11" customFormat="1" ht="15" customHeight="1">
      <c r="B107" s="202"/>
      <c r="C107" s="191" t="s">
        <v>563</v>
      </c>
      <c r="D107" s="191"/>
      <c r="E107" s="191"/>
      <c r="F107" s="212" t="s">
        <v>560</v>
      </c>
      <c r="G107" s="191"/>
      <c r="H107" s="191" t="s">
        <v>600</v>
      </c>
      <c r="I107" s="191" t="s">
        <v>562</v>
      </c>
      <c r="J107" s="191">
        <v>120</v>
      </c>
      <c r="K107" s="203"/>
    </row>
    <row r="108" spans="2:11" customFormat="1" ht="15" customHeight="1">
      <c r="B108" s="214"/>
      <c r="C108" s="191" t="s">
        <v>565</v>
      </c>
      <c r="D108" s="191"/>
      <c r="E108" s="191"/>
      <c r="F108" s="212" t="s">
        <v>566</v>
      </c>
      <c r="G108" s="191"/>
      <c r="H108" s="191" t="s">
        <v>600</v>
      </c>
      <c r="I108" s="191" t="s">
        <v>562</v>
      </c>
      <c r="J108" s="191">
        <v>50</v>
      </c>
      <c r="K108" s="203"/>
    </row>
    <row r="109" spans="2:11" customFormat="1" ht="15" customHeight="1">
      <c r="B109" s="214"/>
      <c r="C109" s="191" t="s">
        <v>568</v>
      </c>
      <c r="D109" s="191"/>
      <c r="E109" s="191"/>
      <c r="F109" s="212" t="s">
        <v>560</v>
      </c>
      <c r="G109" s="191"/>
      <c r="H109" s="191" t="s">
        <v>600</v>
      </c>
      <c r="I109" s="191" t="s">
        <v>570</v>
      </c>
      <c r="J109" s="191"/>
      <c r="K109" s="203"/>
    </row>
    <row r="110" spans="2:11" customFormat="1" ht="15" customHeight="1">
      <c r="B110" s="214"/>
      <c r="C110" s="191" t="s">
        <v>579</v>
      </c>
      <c r="D110" s="191"/>
      <c r="E110" s="191"/>
      <c r="F110" s="212" t="s">
        <v>566</v>
      </c>
      <c r="G110" s="191"/>
      <c r="H110" s="191" t="s">
        <v>600</v>
      </c>
      <c r="I110" s="191" t="s">
        <v>562</v>
      </c>
      <c r="J110" s="191">
        <v>50</v>
      </c>
      <c r="K110" s="203"/>
    </row>
    <row r="111" spans="2:11" customFormat="1" ht="15" customHeight="1">
      <c r="B111" s="214"/>
      <c r="C111" s="191" t="s">
        <v>587</v>
      </c>
      <c r="D111" s="191"/>
      <c r="E111" s="191"/>
      <c r="F111" s="212" t="s">
        <v>566</v>
      </c>
      <c r="G111" s="191"/>
      <c r="H111" s="191" t="s">
        <v>600</v>
      </c>
      <c r="I111" s="191" t="s">
        <v>562</v>
      </c>
      <c r="J111" s="191">
        <v>50</v>
      </c>
      <c r="K111" s="203"/>
    </row>
    <row r="112" spans="2:11" customFormat="1" ht="15" customHeight="1">
      <c r="B112" s="214"/>
      <c r="C112" s="191" t="s">
        <v>585</v>
      </c>
      <c r="D112" s="191"/>
      <c r="E112" s="191"/>
      <c r="F112" s="212" t="s">
        <v>566</v>
      </c>
      <c r="G112" s="191"/>
      <c r="H112" s="191" t="s">
        <v>600</v>
      </c>
      <c r="I112" s="191" t="s">
        <v>562</v>
      </c>
      <c r="J112" s="191">
        <v>50</v>
      </c>
      <c r="K112" s="203"/>
    </row>
    <row r="113" spans="2:11" customFormat="1" ht="15" customHeight="1">
      <c r="B113" s="214"/>
      <c r="C113" s="191" t="s">
        <v>56</v>
      </c>
      <c r="D113" s="191"/>
      <c r="E113" s="191"/>
      <c r="F113" s="212" t="s">
        <v>560</v>
      </c>
      <c r="G113" s="191"/>
      <c r="H113" s="191" t="s">
        <v>601</v>
      </c>
      <c r="I113" s="191" t="s">
        <v>562</v>
      </c>
      <c r="J113" s="191">
        <v>20</v>
      </c>
      <c r="K113" s="203"/>
    </row>
    <row r="114" spans="2:11" customFormat="1" ht="15" customHeight="1">
      <c r="B114" s="214"/>
      <c r="C114" s="191" t="s">
        <v>602</v>
      </c>
      <c r="D114" s="191"/>
      <c r="E114" s="191"/>
      <c r="F114" s="212" t="s">
        <v>560</v>
      </c>
      <c r="G114" s="191"/>
      <c r="H114" s="191" t="s">
        <v>603</v>
      </c>
      <c r="I114" s="191" t="s">
        <v>562</v>
      </c>
      <c r="J114" s="191">
        <v>120</v>
      </c>
      <c r="K114" s="203"/>
    </row>
    <row r="115" spans="2:11" customFormat="1" ht="15" customHeight="1">
      <c r="B115" s="214"/>
      <c r="C115" s="191" t="s">
        <v>41</v>
      </c>
      <c r="D115" s="191"/>
      <c r="E115" s="191"/>
      <c r="F115" s="212" t="s">
        <v>560</v>
      </c>
      <c r="G115" s="191"/>
      <c r="H115" s="191" t="s">
        <v>604</v>
      </c>
      <c r="I115" s="191" t="s">
        <v>595</v>
      </c>
      <c r="J115" s="191"/>
      <c r="K115" s="203"/>
    </row>
    <row r="116" spans="2:11" customFormat="1" ht="15" customHeight="1">
      <c r="B116" s="214"/>
      <c r="C116" s="191" t="s">
        <v>51</v>
      </c>
      <c r="D116" s="191"/>
      <c r="E116" s="191"/>
      <c r="F116" s="212" t="s">
        <v>560</v>
      </c>
      <c r="G116" s="191"/>
      <c r="H116" s="191" t="s">
        <v>605</v>
      </c>
      <c r="I116" s="191" t="s">
        <v>595</v>
      </c>
      <c r="J116" s="191"/>
      <c r="K116" s="203"/>
    </row>
    <row r="117" spans="2:11" customFormat="1" ht="15" customHeight="1">
      <c r="B117" s="214"/>
      <c r="C117" s="191" t="s">
        <v>60</v>
      </c>
      <c r="D117" s="191"/>
      <c r="E117" s="191"/>
      <c r="F117" s="212" t="s">
        <v>560</v>
      </c>
      <c r="G117" s="191"/>
      <c r="H117" s="191" t="s">
        <v>606</v>
      </c>
      <c r="I117" s="191" t="s">
        <v>607</v>
      </c>
      <c r="J117" s="191"/>
      <c r="K117" s="203"/>
    </row>
    <row r="118" spans="2:11" customFormat="1" ht="15" customHeight="1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customFormat="1" ht="18.75" customHeight="1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customFormat="1" ht="7.5" customHeight="1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customFormat="1" ht="45" customHeight="1">
      <c r="B122" s="228"/>
      <c r="C122" s="307" t="s">
        <v>608</v>
      </c>
      <c r="D122" s="307"/>
      <c r="E122" s="307"/>
      <c r="F122" s="307"/>
      <c r="G122" s="307"/>
      <c r="H122" s="307"/>
      <c r="I122" s="307"/>
      <c r="J122" s="307"/>
      <c r="K122" s="229"/>
    </row>
    <row r="123" spans="2:11" customFormat="1" ht="17.25" customHeight="1">
      <c r="B123" s="230"/>
      <c r="C123" s="204" t="s">
        <v>554</v>
      </c>
      <c r="D123" s="204"/>
      <c r="E123" s="204"/>
      <c r="F123" s="204" t="s">
        <v>555</v>
      </c>
      <c r="G123" s="205"/>
      <c r="H123" s="204" t="s">
        <v>57</v>
      </c>
      <c r="I123" s="204" t="s">
        <v>60</v>
      </c>
      <c r="J123" s="204" t="s">
        <v>556</v>
      </c>
      <c r="K123" s="231"/>
    </row>
    <row r="124" spans="2:11" customFormat="1" ht="17.25" customHeight="1">
      <c r="B124" s="230"/>
      <c r="C124" s="206" t="s">
        <v>557</v>
      </c>
      <c r="D124" s="206"/>
      <c r="E124" s="206"/>
      <c r="F124" s="207" t="s">
        <v>558</v>
      </c>
      <c r="G124" s="208"/>
      <c r="H124" s="206"/>
      <c r="I124" s="206"/>
      <c r="J124" s="206" t="s">
        <v>559</v>
      </c>
      <c r="K124" s="231"/>
    </row>
    <row r="125" spans="2:11" customFormat="1" ht="5.25" customHeight="1">
      <c r="B125" s="232"/>
      <c r="C125" s="209"/>
      <c r="D125" s="209"/>
      <c r="E125" s="209"/>
      <c r="F125" s="209"/>
      <c r="G125" s="233"/>
      <c r="H125" s="209"/>
      <c r="I125" s="209"/>
      <c r="J125" s="209"/>
      <c r="K125" s="234"/>
    </row>
    <row r="126" spans="2:11" customFormat="1" ht="15" customHeight="1">
      <c r="B126" s="232"/>
      <c r="C126" s="191" t="s">
        <v>563</v>
      </c>
      <c r="D126" s="211"/>
      <c r="E126" s="211"/>
      <c r="F126" s="212" t="s">
        <v>560</v>
      </c>
      <c r="G126" s="191"/>
      <c r="H126" s="191" t="s">
        <v>600</v>
      </c>
      <c r="I126" s="191" t="s">
        <v>562</v>
      </c>
      <c r="J126" s="191">
        <v>120</v>
      </c>
      <c r="K126" s="235"/>
    </row>
    <row r="127" spans="2:11" customFormat="1" ht="15" customHeight="1">
      <c r="B127" s="232"/>
      <c r="C127" s="191" t="s">
        <v>609</v>
      </c>
      <c r="D127" s="191"/>
      <c r="E127" s="191"/>
      <c r="F127" s="212" t="s">
        <v>560</v>
      </c>
      <c r="G127" s="191"/>
      <c r="H127" s="191" t="s">
        <v>610</v>
      </c>
      <c r="I127" s="191" t="s">
        <v>562</v>
      </c>
      <c r="J127" s="191" t="s">
        <v>611</v>
      </c>
      <c r="K127" s="235"/>
    </row>
    <row r="128" spans="2:11" customFormat="1" ht="15" customHeight="1">
      <c r="B128" s="232"/>
      <c r="C128" s="191" t="s">
        <v>508</v>
      </c>
      <c r="D128" s="191"/>
      <c r="E128" s="191"/>
      <c r="F128" s="212" t="s">
        <v>560</v>
      </c>
      <c r="G128" s="191"/>
      <c r="H128" s="191" t="s">
        <v>612</v>
      </c>
      <c r="I128" s="191" t="s">
        <v>562</v>
      </c>
      <c r="J128" s="191" t="s">
        <v>611</v>
      </c>
      <c r="K128" s="235"/>
    </row>
    <row r="129" spans="2:11" customFormat="1" ht="15" customHeight="1">
      <c r="B129" s="232"/>
      <c r="C129" s="191" t="s">
        <v>571</v>
      </c>
      <c r="D129" s="191"/>
      <c r="E129" s="191"/>
      <c r="F129" s="212" t="s">
        <v>566</v>
      </c>
      <c r="G129" s="191"/>
      <c r="H129" s="191" t="s">
        <v>572</v>
      </c>
      <c r="I129" s="191" t="s">
        <v>562</v>
      </c>
      <c r="J129" s="191">
        <v>15</v>
      </c>
      <c r="K129" s="235"/>
    </row>
    <row r="130" spans="2:11" customFormat="1" ht="15" customHeight="1">
      <c r="B130" s="232"/>
      <c r="C130" s="191" t="s">
        <v>573</v>
      </c>
      <c r="D130" s="191"/>
      <c r="E130" s="191"/>
      <c r="F130" s="212" t="s">
        <v>566</v>
      </c>
      <c r="G130" s="191"/>
      <c r="H130" s="191" t="s">
        <v>574</v>
      </c>
      <c r="I130" s="191" t="s">
        <v>562</v>
      </c>
      <c r="J130" s="191">
        <v>15</v>
      </c>
      <c r="K130" s="235"/>
    </row>
    <row r="131" spans="2:11" customFormat="1" ht="15" customHeight="1">
      <c r="B131" s="232"/>
      <c r="C131" s="191" t="s">
        <v>575</v>
      </c>
      <c r="D131" s="191"/>
      <c r="E131" s="191"/>
      <c r="F131" s="212" t="s">
        <v>566</v>
      </c>
      <c r="G131" s="191"/>
      <c r="H131" s="191" t="s">
        <v>576</v>
      </c>
      <c r="I131" s="191" t="s">
        <v>562</v>
      </c>
      <c r="J131" s="191">
        <v>20</v>
      </c>
      <c r="K131" s="235"/>
    </row>
    <row r="132" spans="2:11" customFormat="1" ht="15" customHeight="1">
      <c r="B132" s="232"/>
      <c r="C132" s="191" t="s">
        <v>577</v>
      </c>
      <c r="D132" s="191"/>
      <c r="E132" s="191"/>
      <c r="F132" s="212" t="s">
        <v>566</v>
      </c>
      <c r="G132" s="191"/>
      <c r="H132" s="191" t="s">
        <v>578</v>
      </c>
      <c r="I132" s="191" t="s">
        <v>562</v>
      </c>
      <c r="J132" s="191">
        <v>20</v>
      </c>
      <c r="K132" s="235"/>
    </row>
    <row r="133" spans="2:11" customFormat="1" ht="15" customHeight="1">
      <c r="B133" s="232"/>
      <c r="C133" s="191" t="s">
        <v>565</v>
      </c>
      <c r="D133" s="191"/>
      <c r="E133" s="191"/>
      <c r="F133" s="212" t="s">
        <v>566</v>
      </c>
      <c r="G133" s="191"/>
      <c r="H133" s="191" t="s">
        <v>600</v>
      </c>
      <c r="I133" s="191" t="s">
        <v>562</v>
      </c>
      <c r="J133" s="191">
        <v>50</v>
      </c>
      <c r="K133" s="235"/>
    </row>
    <row r="134" spans="2:11" customFormat="1" ht="15" customHeight="1">
      <c r="B134" s="232"/>
      <c r="C134" s="191" t="s">
        <v>579</v>
      </c>
      <c r="D134" s="191"/>
      <c r="E134" s="191"/>
      <c r="F134" s="212" t="s">
        <v>566</v>
      </c>
      <c r="G134" s="191"/>
      <c r="H134" s="191" t="s">
        <v>600</v>
      </c>
      <c r="I134" s="191" t="s">
        <v>562</v>
      </c>
      <c r="J134" s="191">
        <v>50</v>
      </c>
      <c r="K134" s="235"/>
    </row>
    <row r="135" spans="2:11" customFormat="1" ht="15" customHeight="1">
      <c r="B135" s="232"/>
      <c r="C135" s="191" t="s">
        <v>585</v>
      </c>
      <c r="D135" s="191"/>
      <c r="E135" s="191"/>
      <c r="F135" s="212" t="s">
        <v>566</v>
      </c>
      <c r="G135" s="191"/>
      <c r="H135" s="191" t="s">
        <v>600</v>
      </c>
      <c r="I135" s="191" t="s">
        <v>562</v>
      </c>
      <c r="J135" s="191">
        <v>50</v>
      </c>
      <c r="K135" s="235"/>
    </row>
    <row r="136" spans="2:11" customFormat="1" ht="15" customHeight="1">
      <c r="B136" s="232"/>
      <c r="C136" s="191" t="s">
        <v>587</v>
      </c>
      <c r="D136" s="191"/>
      <c r="E136" s="191"/>
      <c r="F136" s="212" t="s">
        <v>566</v>
      </c>
      <c r="G136" s="191"/>
      <c r="H136" s="191" t="s">
        <v>600</v>
      </c>
      <c r="I136" s="191" t="s">
        <v>562</v>
      </c>
      <c r="J136" s="191">
        <v>50</v>
      </c>
      <c r="K136" s="235"/>
    </row>
    <row r="137" spans="2:11" customFormat="1" ht="15" customHeight="1">
      <c r="B137" s="232"/>
      <c r="C137" s="191" t="s">
        <v>588</v>
      </c>
      <c r="D137" s="191"/>
      <c r="E137" s="191"/>
      <c r="F137" s="212" t="s">
        <v>566</v>
      </c>
      <c r="G137" s="191"/>
      <c r="H137" s="191" t="s">
        <v>613</v>
      </c>
      <c r="I137" s="191" t="s">
        <v>562</v>
      </c>
      <c r="J137" s="191">
        <v>255</v>
      </c>
      <c r="K137" s="235"/>
    </row>
    <row r="138" spans="2:11" customFormat="1" ht="15" customHeight="1">
      <c r="B138" s="232"/>
      <c r="C138" s="191" t="s">
        <v>590</v>
      </c>
      <c r="D138" s="191"/>
      <c r="E138" s="191"/>
      <c r="F138" s="212" t="s">
        <v>560</v>
      </c>
      <c r="G138" s="191"/>
      <c r="H138" s="191" t="s">
        <v>614</v>
      </c>
      <c r="I138" s="191" t="s">
        <v>592</v>
      </c>
      <c r="J138" s="191"/>
      <c r="K138" s="235"/>
    </row>
    <row r="139" spans="2:11" customFormat="1" ht="15" customHeight="1">
      <c r="B139" s="232"/>
      <c r="C139" s="191" t="s">
        <v>593</v>
      </c>
      <c r="D139" s="191"/>
      <c r="E139" s="191"/>
      <c r="F139" s="212" t="s">
        <v>560</v>
      </c>
      <c r="G139" s="191"/>
      <c r="H139" s="191" t="s">
        <v>615</v>
      </c>
      <c r="I139" s="191" t="s">
        <v>595</v>
      </c>
      <c r="J139" s="191"/>
      <c r="K139" s="235"/>
    </row>
    <row r="140" spans="2:11" customFormat="1" ht="15" customHeight="1">
      <c r="B140" s="232"/>
      <c r="C140" s="191" t="s">
        <v>596</v>
      </c>
      <c r="D140" s="191"/>
      <c r="E140" s="191"/>
      <c r="F140" s="212" t="s">
        <v>560</v>
      </c>
      <c r="G140" s="191"/>
      <c r="H140" s="191" t="s">
        <v>596</v>
      </c>
      <c r="I140" s="191" t="s">
        <v>595</v>
      </c>
      <c r="J140" s="191"/>
      <c r="K140" s="235"/>
    </row>
    <row r="141" spans="2:11" customFormat="1" ht="15" customHeight="1">
      <c r="B141" s="232"/>
      <c r="C141" s="191" t="s">
        <v>41</v>
      </c>
      <c r="D141" s="191"/>
      <c r="E141" s="191"/>
      <c r="F141" s="212" t="s">
        <v>560</v>
      </c>
      <c r="G141" s="191"/>
      <c r="H141" s="191" t="s">
        <v>616</v>
      </c>
      <c r="I141" s="191" t="s">
        <v>595</v>
      </c>
      <c r="J141" s="191"/>
      <c r="K141" s="235"/>
    </row>
    <row r="142" spans="2:11" customFormat="1" ht="15" customHeight="1">
      <c r="B142" s="232"/>
      <c r="C142" s="191" t="s">
        <v>617</v>
      </c>
      <c r="D142" s="191"/>
      <c r="E142" s="191"/>
      <c r="F142" s="212" t="s">
        <v>560</v>
      </c>
      <c r="G142" s="191"/>
      <c r="H142" s="191" t="s">
        <v>618</v>
      </c>
      <c r="I142" s="191" t="s">
        <v>595</v>
      </c>
      <c r="J142" s="191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customFormat="1" ht="45" customHeight="1">
      <c r="B147" s="202"/>
      <c r="C147" s="309" t="s">
        <v>619</v>
      </c>
      <c r="D147" s="309"/>
      <c r="E147" s="309"/>
      <c r="F147" s="309"/>
      <c r="G147" s="309"/>
      <c r="H147" s="309"/>
      <c r="I147" s="309"/>
      <c r="J147" s="309"/>
      <c r="K147" s="203"/>
    </row>
    <row r="148" spans="2:11" customFormat="1" ht="17.25" customHeight="1">
      <c r="B148" s="202"/>
      <c r="C148" s="204" t="s">
        <v>554</v>
      </c>
      <c r="D148" s="204"/>
      <c r="E148" s="204"/>
      <c r="F148" s="204" t="s">
        <v>555</v>
      </c>
      <c r="G148" s="205"/>
      <c r="H148" s="204" t="s">
        <v>57</v>
      </c>
      <c r="I148" s="204" t="s">
        <v>60</v>
      </c>
      <c r="J148" s="204" t="s">
        <v>556</v>
      </c>
      <c r="K148" s="203"/>
    </row>
    <row r="149" spans="2:11" customFormat="1" ht="17.25" customHeight="1">
      <c r="B149" s="202"/>
      <c r="C149" s="206" t="s">
        <v>557</v>
      </c>
      <c r="D149" s="206"/>
      <c r="E149" s="206"/>
      <c r="F149" s="207" t="s">
        <v>558</v>
      </c>
      <c r="G149" s="208"/>
      <c r="H149" s="206"/>
      <c r="I149" s="206"/>
      <c r="J149" s="206" t="s">
        <v>559</v>
      </c>
      <c r="K149" s="203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5"/>
    </row>
    <row r="151" spans="2:11" customFormat="1" ht="15" customHeight="1">
      <c r="B151" s="214"/>
      <c r="C151" s="239" t="s">
        <v>563</v>
      </c>
      <c r="D151" s="191"/>
      <c r="E151" s="191"/>
      <c r="F151" s="240" t="s">
        <v>560</v>
      </c>
      <c r="G151" s="191"/>
      <c r="H151" s="239" t="s">
        <v>600</v>
      </c>
      <c r="I151" s="239" t="s">
        <v>562</v>
      </c>
      <c r="J151" s="239">
        <v>120</v>
      </c>
      <c r="K151" s="235"/>
    </row>
    <row r="152" spans="2:11" customFormat="1" ht="15" customHeight="1">
      <c r="B152" s="214"/>
      <c r="C152" s="239" t="s">
        <v>609</v>
      </c>
      <c r="D152" s="191"/>
      <c r="E152" s="191"/>
      <c r="F152" s="240" t="s">
        <v>560</v>
      </c>
      <c r="G152" s="191"/>
      <c r="H152" s="239" t="s">
        <v>620</v>
      </c>
      <c r="I152" s="239" t="s">
        <v>562</v>
      </c>
      <c r="J152" s="239" t="s">
        <v>611</v>
      </c>
      <c r="K152" s="235"/>
    </row>
    <row r="153" spans="2:11" customFormat="1" ht="15" customHeight="1">
      <c r="B153" s="214"/>
      <c r="C153" s="239" t="s">
        <v>508</v>
      </c>
      <c r="D153" s="191"/>
      <c r="E153" s="191"/>
      <c r="F153" s="240" t="s">
        <v>560</v>
      </c>
      <c r="G153" s="191"/>
      <c r="H153" s="239" t="s">
        <v>621</v>
      </c>
      <c r="I153" s="239" t="s">
        <v>562</v>
      </c>
      <c r="J153" s="239" t="s">
        <v>611</v>
      </c>
      <c r="K153" s="235"/>
    </row>
    <row r="154" spans="2:11" customFormat="1" ht="15" customHeight="1">
      <c r="B154" s="214"/>
      <c r="C154" s="239" t="s">
        <v>565</v>
      </c>
      <c r="D154" s="191"/>
      <c r="E154" s="191"/>
      <c r="F154" s="240" t="s">
        <v>566</v>
      </c>
      <c r="G154" s="191"/>
      <c r="H154" s="239" t="s">
        <v>600</v>
      </c>
      <c r="I154" s="239" t="s">
        <v>562</v>
      </c>
      <c r="J154" s="239">
        <v>50</v>
      </c>
      <c r="K154" s="235"/>
    </row>
    <row r="155" spans="2:11" customFormat="1" ht="15" customHeight="1">
      <c r="B155" s="214"/>
      <c r="C155" s="239" t="s">
        <v>568</v>
      </c>
      <c r="D155" s="191"/>
      <c r="E155" s="191"/>
      <c r="F155" s="240" t="s">
        <v>560</v>
      </c>
      <c r="G155" s="191"/>
      <c r="H155" s="239" t="s">
        <v>600</v>
      </c>
      <c r="I155" s="239" t="s">
        <v>570</v>
      </c>
      <c r="J155" s="239"/>
      <c r="K155" s="235"/>
    </row>
    <row r="156" spans="2:11" customFormat="1" ht="15" customHeight="1">
      <c r="B156" s="214"/>
      <c r="C156" s="239" t="s">
        <v>579</v>
      </c>
      <c r="D156" s="191"/>
      <c r="E156" s="191"/>
      <c r="F156" s="240" t="s">
        <v>566</v>
      </c>
      <c r="G156" s="191"/>
      <c r="H156" s="239" t="s">
        <v>600</v>
      </c>
      <c r="I156" s="239" t="s">
        <v>562</v>
      </c>
      <c r="J156" s="239">
        <v>50</v>
      </c>
      <c r="K156" s="235"/>
    </row>
    <row r="157" spans="2:11" customFormat="1" ht="15" customHeight="1">
      <c r="B157" s="214"/>
      <c r="C157" s="239" t="s">
        <v>587</v>
      </c>
      <c r="D157" s="191"/>
      <c r="E157" s="191"/>
      <c r="F157" s="240" t="s">
        <v>566</v>
      </c>
      <c r="G157" s="191"/>
      <c r="H157" s="239" t="s">
        <v>600</v>
      </c>
      <c r="I157" s="239" t="s">
        <v>562</v>
      </c>
      <c r="J157" s="239">
        <v>50</v>
      </c>
      <c r="K157" s="235"/>
    </row>
    <row r="158" spans="2:11" customFormat="1" ht="15" customHeight="1">
      <c r="B158" s="214"/>
      <c r="C158" s="239" t="s">
        <v>585</v>
      </c>
      <c r="D158" s="191"/>
      <c r="E158" s="191"/>
      <c r="F158" s="240" t="s">
        <v>566</v>
      </c>
      <c r="G158" s="191"/>
      <c r="H158" s="239" t="s">
        <v>600</v>
      </c>
      <c r="I158" s="239" t="s">
        <v>562</v>
      </c>
      <c r="J158" s="239">
        <v>50</v>
      </c>
      <c r="K158" s="235"/>
    </row>
    <row r="159" spans="2:11" customFormat="1" ht="15" customHeight="1">
      <c r="B159" s="214"/>
      <c r="C159" s="239" t="s">
        <v>93</v>
      </c>
      <c r="D159" s="191"/>
      <c r="E159" s="191"/>
      <c r="F159" s="240" t="s">
        <v>560</v>
      </c>
      <c r="G159" s="191"/>
      <c r="H159" s="239" t="s">
        <v>622</v>
      </c>
      <c r="I159" s="239" t="s">
        <v>562</v>
      </c>
      <c r="J159" s="239" t="s">
        <v>623</v>
      </c>
      <c r="K159" s="235"/>
    </row>
    <row r="160" spans="2:11" customFormat="1" ht="15" customHeight="1">
      <c r="B160" s="214"/>
      <c r="C160" s="239" t="s">
        <v>624</v>
      </c>
      <c r="D160" s="191"/>
      <c r="E160" s="191"/>
      <c r="F160" s="240" t="s">
        <v>560</v>
      </c>
      <c r="G160" s="191"/>
      <c r="H160" s="239" t="s">
        <v>625</v>
      </c>
      <c r="I160" s="239" t="s">
        <v>595</v>
      </c>
      <c r="J160" s="239"/>
      <c r="K160" s="235"/>
    </row>
    <row r="161" spans="2:11" customFormat="1" ht="15" customHeight="1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customFormat="1" ht="18.75" customHeight="1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customFormat="1" ht="45" customHeight="1">
      <c r="B165" s="183"/>
      <c r="C165" s="307" t="s">
        <v>626</v>
      </c>
      <c r="D165" s="307"/>
      <c r="E165" s="307"/>
      <c r="F165" s="307"/>
      <c r="G165" s="307"/>
      <c r="H165" s="307"/>
      <c r="I165" s="307"/>
      <c r="J165" s="307"/>
      <c r="K165" s="184"/>
    </row>
    <row r="166" spans="2:11" customFormat="1" ht="17.25" customHeight="1">
      <c r="B166" s="183"/>
      <c r="C166" s="204" t="s">
        <v>554</v>
      </c>
      <c r="D166" s="204"/>
      <c r="E166" s="204"/>
      <c r="F166" s="204" t="s">
        <v>555</v>
      </c>
      <c r="G166" s="244"/>
      <c r="H166" s="245" t="s">
        <v>57</v>
      </c>
      <c r="I166" s="245" t="s">
        <v>60</v>
      </c>
      <c r="J166" s="204" t="s">
        <v>556</v>
      </c>
      <c r="K166" s="184"/>
    </row>
    <row r="167" spans="2:11" customFormat="1" ht="17.25" customHeight="1">
      <c r="B167" s="185"/>
      <c r="C167" s="206" t="s">
        <v>557</v>
      </c>
      <c r="D167" s="206"/>
      <c r="E167" s="206"/>
      <c r="F167" s="207" t="s">
        <v>558</v>
      </c>
      <c r="G167" s="246"/>
      <c r="H167" s="247"/>
      <c r="I167" s="247"/>
      <c r="J167" s="206" t="s">
        <v>559</v>
      </c>
      <c r="K167" s="186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5"/>
    </row>
    <row r="169" spans="2:11" customFormat="1" ht="15" customHeight="1">
      <c r="B169" s="214"/>
      <c r="C169" s="191" t="s">
        <v>563</v>
      </c>
      <c r="D169" s="191"/>
      <c r="E169" s="191"/>
      <c r="F169" s="212" t="s">
        <v>560</v>
      </c>
      <c r="G169" s="191"/>
      <c r="H169" s="191" t="s">
        <v>600</v>
      </c>
      <c r="I169" s="191" t="s">
        <v>562</v>
      </c>
      <c r="J169" s="191">
        <v>120</v>
      </c>
      <c r="K169" s="235"/>
    </row>
    <row r="170" spans="2:11" customFormat="1" ht="15" customHeight="1">
      <c r="B170" s="214"/>
      <c r="C170" s="191" t="s">
        <v>609</v>
      </c>
      <c r="D170" s="191"/>
      <c r="E170" s="191"/>
      <c r="F170" s="212" t="s">
        <v>560</v>
      </c>
      <c r="G170" s="191"/>
      <c r="H170" s="191" t="s">
        <v>610</v>
      </c>
      <c r="I170" s="191" t="s">
        <v>562</v>
      </c>
      <c r="J170" s="191" t="s">
        <v>611</v>
      </c>
      <c r="K170" s="235"/>
    </row>
    <row r="171" spans="2:11" customFormat="1" ht="15" customHeight="1">
      <c r="B171" s="214"/>
      <c r="C171" s="191" t="s">
        <v>508</v>
      </c>
      <c r="D171" s="191"/>
      <c r="E171" s="191"/>
      <c r="F171" s="212" t="s">
        <v>560</v>
      </c>
      <c r="G171" s="191"/>
      <c r="H171" s="191" t="s">
        <v>627</v>
      </c>
      <c r="I171" s="191" t="s">
        <v>562</v>
      </c>
      <c r="J171" s="191" t="s">
        <v>611</v>
      </c>
      <c r="K171" s="235"/>
    </row>
    <row r="172" spans="2:11" customFormat="1" ht="15" customHeight="1">
      <c r="B172" s="214"/>
      <c r="C172" s="191" t="s">
        <v>565</v>
      </c>
      <c r="D172" s="191"/>
      <c r="E172" s="191"/>
      <c r="F172" s="212" t="s">
        <v>566</v>
      </c>
      <c r="G172" s="191"/>
      <c r="H172" s="191" t="s">
        <v>627</v>
      </c>
      <c r="I172" s="191" t="s">
        <v>562</v>
      </c>
      <c r="J172" s="191">
        <v>50</v>
      </c>
      <c r="K172" s="235"/>
    </row>
    <row r="173" spans="2:11" customFormat="1" ht="15" customHeight="1">
      <c r="B173" s="214"/>
      <c r="C173" s="191" t="s">
        <v>568</v>
      </c>
      <c r="D173" s="191"/>
      <c r="E173" s="191"/>
      <c r="F173" s="212" t="s">
        <v>560</v>
      </c>
      <c r="G173" s="191"/>
      <c r="H173" s="191" t="s">
        <v>627</v>
      </c>
      <c r="I173" s="191" t="s">
        <v>570</v>
      </c>
      <c r="J173" s="191"/>
      <c r="K173" s="235"/>
    </row>
    <row r="174" spans="2:11" customFormat="1" ht="15" customHeight="1">
      <c r="B174" s="214"/>
      <c r="C174" s="191" t="s">
        <v>579</v>
      </c>
      <c r="D174" s="191"/>
      <c r="E174" s="191"/>
      <c r="F174" s="212" t="s">
        <v>566</v>
      </c>
      <c r="G174" s="191"/>
      <c r="H174" s="191" t="s">
        <v>627</v>
      </c>
      <c r="I174" s="191" t="s">
        <v>562</v>
      </c>
      <c r="J174" s="191">
        <v>50</v>
      </c>
      <c r="K174" s="235"/>
    </row>
    <row r="175" spans="2:11" customFormat="1" ht="15" customHeight="1">
      <c r="B175" s="214"/>
      <c r="C175" s="191" t="s">
        <v>587</v>
      </c>
      <c r="D175" s="191"/>
      <c r="E175" s="191"/>
      <c r="F175" s="212" t="s">
        <v>566</v>
      </c>
      <c r="G175" s="191"/>
      <c r="H175" s="191" t="s">
        <v>627</v>
      </c>
      <c r="I175" s="191" t="s">
        <v>562</v>
      </c>
      <c r="J175" s="191">
        <v>50</v>
      </c>
      <c r="K175" s="235"/>
    </row>
    <row r="176" spans="2:11" customFormat="1" ht="15" customHeight="1">
      <c r="B176" s="214"/>
      <c r="C176" s="191" t="s">
        <v>585</v>
      </c>
      <c r="D176" s="191"/>
      <c r="E176" s="191"/>
      <c r="F176" s="212" t="s">
        <v>566</v>
      </c>
      <c r="G176" s="191"/>
      <c r="H176" s="191" t="s">
        <v>627</v>
      </c>
      <c r="I176" s="191" t="s">
        <v>562</v>
      </c>
      <c r="J176" s="191">
        <v>50</v>
      </c>
      <c r="K176" s="235"/>
    </row>
    <row r="177" spans="2:11" customFormat="1" ht="15" customHeight="1">
      <c r="B177" s="214"/>
      <c r="C177" s="191" t="s">
        <v>102</v>
      </c>
      <c r="D177" s="191"/>
      <c r="E177" s="191"/>
      <c r="F177" s="212" t="s">
        <v>560</v>
      </c>
      <c r="G177" s="191"/>
      <c r="H177" s="191" t="s">
        <v>628</v>
      </c>
      <c r="I177" s="191" t="s">
        <v>629</v>
      </c>
      <c r="J177" s="191"/>
      <c r="K177" s="235"/>
    </row>
    <row r="178" spans="2:11" customFormat="1" ht="15" customHeight="1">
      <c r="B178" s="214"/>
      <c r="C178" s="191" t="s">
        <v>60</v>
      </c>
      <c r="D178" s="191"/>
      <c r="E178" s="191"/>
      <c r="F178" s="212" t="s">
        <v>560</v>
      </c>
      <c r="G178" s="191"/>
      <c r="H178" s="191" t="s">
        <v>630</v>
      </c>
      <c r="I178" s="191" t="s">
        <v>631</v>
      </c>
      <c r="J178" s="191">
        <v>1</v>
      </c>
      <c r="K178" s="235"/>
    </row>
    <row r="179" spans="2:11" customFormat="1" ht="15" customHeight="1">
      <c r="B179" s="214"/>
      <c r="C179" s="191" t="s">
        <v>56</v>
      </c>
      <c r="D179" s="191"/>
      <c r="E179" s="191"/>
      <c r="F179" s="212" t="s">
        <v>560</v>
      </c>
      <c r="G179" s="191"/>
      <c r="H179" s="191" t="s">
        <v>632</v>
      </c>
      <c r="I179" s="191" t="s">
        <v>562</v>
      </c>
      <c r="J179" s="191">
        <v>20</v>
      </c>
      <c r="K179" s="235"/>
    </row>
    <row r="180" spans="2:11" customFormat="1" ht="15" customHeight="1">
      <c r="B180" s="214"/>
      <c r="C180" s="191" t="s">
        <v>57</v>
      </c>
      <c r="D180" s="191"/>
      <c r="E180" s="191"/>
      <c r="F180" s="212" t="s">
        <v>560</v>
      </c>
      <c r="G180" s="191"/>
      <c r="H180" s="191" t="s">
        <v>633</v>
      </c>
      <c r="I180" s="191" t="s">
        <v>562</v>
      </c>
      <c r="J180" s="191">
        <v>255</v>
      </c>
      <c r="K180" s="235"/>
    </row>
    <row r="181" spans="2:11" customFormat="1" ht="15" customHeight="1">
      <c r="B181" s="214"/>
      <c r="C181" s="191" t="s">
        <v>103</v>
      </c>
      <c r="D181" s="191"/>
      <c r="E181" s="191"/>
      <c r="F181" s="212" t="s">
        <v>560</v>
      </c>
      <c r="G181" s="191"/>
      <c r="H181" s="191" t="s">
        <v>524</v>
      </c>
      <c r="I181" s="191" t="s">
        <v>562</v>
      </c>
      <c r="J181" s="191">
        <v>10</v>
      </c>
      <c r="K181" s="235"/>
    </row>
    <row r="182" spans="2:11" customFormat="1" ht="15" customHeight="1">
      <c r="B182" s="214"/>
      <c r="C182" s="191" t="s">
        <v>104</v>
      </c>
      <c r="D182" s="191"/>
      <c r="E182" s="191"/>
      <c r="F182" s="212" t="s">
        <v>560</v>
      </c>
      <c r="G182" s="191"/>
      <c r="H182" s="191" t="s">
        <v>634</v>
      </c>
      <c r="I182" s="191" t="s">
        <v>595</v>
      </c>
      <c r="J182" s="191"/>
      <c r="K182" s="235"/>
    </row>
    <row r="183" spans="2:11" customFormat="1" ht="15" customHeight="1">
      <c r="B183" s="214"/>
      <c r="C183" s="191" t="s">
        <v>635</v>
      </c>
      <c r="D183" s="191"/>
      <c r="E183" s="191"/>
      <c r="F183" s="212" t="s">
        <v>560</v>
      </c>
      <c r="G183" s="191"/>
      <c r="H183" s="191" t="s">
        <v>636</v>
      </c>
      <c r="I183" s="191" t="s">
        <v>595</v>
      </c>
      <c r="J183" s="191"/>
      <c r="K183" s="235"/>
    </row>
    <row r="184" spans="2:11" customFormat="1" ht="15" customHeight="1">
      <c r="B184" s="214"/>
      <c r="C184" s="191" t="s">
        <v>624</v>
      </c>
      <c r="D184" s="191"/>
      <c r="E184" s="191"/>
      <c r="F184" s="212" t="s">
        <v>560</v>
      </c>
      <c r="G184" s="191"/>
      <c r="H184" s="191" t="s">
        <v>637</v>
      </c>
      <c r="I184" s="191" t="s">
        <v>595</v>
      </c>
      <c r="J184" s="191"/>
      <c r="K184" s="235"/>
    </row>
    <row r="185" spans="2:11" customFormat="1" ht="15" customHeight="1">
      <c r="B185" s="214"/>
      <c r="C185" s="191" t="s">
        <v>106</v>
      </c>
      <c r="D185" s="191"/>
      <c r="E185" s="191"/>
      <c r="F185" s="212" t="s">
        <v>566</v>
      </c>
      <c r="G185" s="191"/>
      <c r="H185" s="191" t="s">
        <v>638</v>
      </c>
      <c r="I185" s="191" t="s">
        <v>562</v>
      </c>
      <c r="J185" s="191">
        <v>50</v>
      </c>
      <c r="K185" s="235"/>
    </row>
    <row r="186" spans="2:11" customFormat="1" ht="15" customHeight="1">
      <c r="B186" s="214"/>
      <c r="C186" s="191" t="s">
        <v>639</v>
      </c>
      <c r="D186" s="191"/>
      <c r="E186" s="191"/>
      <c r="F186" s="212" t="s">
        <v>566</v>
      </c>
      <c r="G186" s="191"/>
      <c r="H186" s="191" t="s">
        <v>640</v>
      </c>
      <c r="I186" s="191" t="s">
        <v>641</v>
      </c>
      <c r="J186" s="191"/>
      <c r="K186" s="235"/>
    </row>
    <row r="187" spans="2:11" customFormat="1" ht="15" customHeight="1">
      <c r="B187" s="214"/>
      <c r="C187" s="191" t="s">
        <v>642</v>
      </c>
      <c r="D187" s="191"/>
      <c r="E187" s="191"/>
      <c r="F187" s="212" t="s">
        <v>566</v>
      </c>
      <c r="G187" s="191"/>
      <c r="H187" s="191" t="s">
        <v>643</v>
      </c>
      <c r="I187" s="191" t="s">
        <v>641</v>
      </c>
      <c r="J187" s="191"/>
      <c r="K187" s="235"/>
    </row>
    <row r="188" spans="2:11" customFormat="1" ht="15" customHeight="1">
      <c r="B188" s="214"/>
      <c r="C188" s="191" t="s">
        <v>644</v>
      </c>
      <c r="D188" s="191"/>
      <c r="E188" s="191"/>
      <c r="F188" s="212" t="s">
        <v>566</v>
      </c>
      <c r="G188" s="191"/>
      <c r="H188" s="191" t="s">
        <v>645</v>
      </c>
      <c r="I188" s="191" t="s">
        <v>641</v>
      </c>
      <c r="J188" s="191"/>
      <c r="K188" s="235"/>
    </row>
    <row r="189" spans="2:11" customFormat="1" ht="15" customHeight="1">
      <c r="B189" s="214"/>
      <c r="C189" s="248" t="s">
        <v>646</v>
      </c>
      <c r="D189" s="191"/>
      <c r="E189" s="191"/>
      <c r="F189" s="212" t="s">
        <v>566</v>
      </c>
      <c r="G189" s="191"/>
      <c r="H189" s="191" t="s">
        <v>647</v>
      </c>
      <c r="I189" s="191" t="s">
        <v>648</v>
      </c>
      <c r="J189" s="249" t="s">
        <v>649</v>
      </c>
      <c r="K189" s="235"/>
    </row>
    <row r="190" spans="2:11" customFormat="1" ht="15" customHeight="1">
      <c r="B190" s="250"/>
      <c r="C190" s="251" t="s">
        <v>650</v>
      </c>
      <c r="D190" s="252"/>
      <c r="E190" s="252"/>
      <c r="F190" s="253" t="s">
        <v>566</v>
      </c>
      <c r="G190" s="252"/>
      <c r="H190" s="252" t="s">
        <v>651</v>
      </c>
      <c r="I190" s="252" t="s">
        <v>648</v>
      </c>
      <c r="J190" s="254" t="s">
        <v>649</v>
      </c>
      <c r="K190" s="255"/>
    </row>
    <row r="191" spans="2:11" customFormat="1" ht="15" customHeight="1">
      <c r="B191" s="214"/>
      <c r="C191" s="248" t="s">
        <v>45</v>
      </c>
      <c r="D191" s="191"/>
      <c r="E191" s="191"/>
      <c r="F191" s="212" t="s">
        <v>560</v>
      </c>
      <c r="G191" s="191"/>
      <c r="H191" s="188" t="s">
        <v>652</v>
      </c>
      <c r="I191" s="191" t="s">
        <v>653</v>
      </c>
      <c r="J191" s="191"/>
      <c r="K191" s="235"/>
    </row>
    <row r="192" spans="2:11" customFormat="1" ht="15" customHeight="1">
      <c r="B192" s="214"/>
      <c r="C192" s="248" t="s">
        <v>654</v>
      </c>
      <c r="D192" s="191"/>
      <c r="E192" s="191"/>
      <c r="F192" s="212" t="s">
        <v>560</v>
      </c>
      <c r="G192" s="191"/>
      <c r="H192" s="191" t="s">
        <v>655</v>
      </c>
      <c r="I192" s="191" t="s">
        <v>595</v>
      </c>
      <c r="J192" s="191"/>
      <c r="K192" s="235"/>
    </row>
    <row r="193" spans="2:11" customFormat="1" ht="15" customHeight="1">
      <c r="B193" s="214"/>
      <c r="C193" s="248" t="s">
        <v>656</v>
      </c>
      <c r="D193" s="191"/>
      <c r="E193" s="191"/>
      <c r="F193" s="212" t="s">
        <v>560</v>
      </c>
      <c r="G193" s="191"/>
      <c r="H193" s="191" t="s">
        <v>657</v>
      </c>
      <c r="I193" s="191" t="s">
        <v>595</v>
      </c>
      <c r="J193" s="191"/>
      <c r="K193" s="235"/>
    </row>
    <row r="194" spans="2:11" customFormat="1" ht="15" customHeight="1">
      <c r="B194" s="214"/>
      <c r="C194" s="248" t="s">
        <v>658</v>
      </c>
      <c r="D194" s="191"/>
      <c r="E194" s="191"/>
      <c r="F194" s="212" t="s">
        <v>566</v>
      </c>
      <c r="G194" s="191"/>
      <c r="H194" s="191" t="s">
        <v>659</v>
      </c>
      <c r="I194" s="191" t="s">
        <v>595</v>
      </c>
      <c r="J194" s="191"/>
      <c r="K194" s="235"/>
    </row>
    <row r="195" spans="2:11" customFormat="1" ht="15" customHeight="1">
      <c r="B195" s="241"/>
      <c r="C195" s="256"/>
      <c r="D195" s="221"/>
      <c r="E195" s="221"/>
      <c r="F195" s="221"/>
      <c r="G195" s="221"/>
      <c r="H195" s="221"/>
      <c r="I195" s="221"/>
      <c r="J195" s="221"/>
      <c r="K195" s="242"/>
    </row>
    <row r="196" spans="2:11" customFormat="1" ht="18.75" customHeight="1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customFormat="1" ht="18.75" customHeight="1">
      <c r="B197" s="223"/>
      <c r="C197" s="233"/>
      <c r="D197" s="233"/>
      <c r="E197" s="233"/>
      <c r="F197" s="243"/>
      <c r="G197" s="233"/>
      <c r="H197" s="233"/>
      <c r="I197" s="233"/>
      <c r="J197" s="233"/>
      <c r="K197" s="223"/>
    </row>
    <row r="198" spans="2:11" customFormat="1" ht="18.75" customHeight="1"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</row>
    <row r="199" spans="2:11" customFormat="1" ht="13.5">
      <c r="B199" s="180"/>
      <c r="C199" s="181"/>
      <c r="D199" s="181"/>
      <c r="E199" s="181"/>
      <c r="F199" s="181"/>
      <c r="G199" s="181"/>
      <c r="H199" s="181"/>
      <c r="I199" s="181"/>
      <c r="J199" s="181"/>
      <c r="K199" s="182"/>
    </row>
    <row r="200" spans="2:11" customFormat="1" ht="21">
      <c r="B200" s="183"/>
      <c r="C200" s="307" t="s">
        <v>660</v>
      </c>
      <c r="D200" s="307"/>
      <c r="E200" s="307"/>
      <c r="F200" s="307"/>
      <c r="G200" s="307"/>
      <c r="H200" s="307"/>
      <c r="I200" s="307"/>
      <c r="J200" s="307"/>
      <c r="K200" s="184"/>
    </row>
    <row r="201" spans="2:11" customFormat="1" ht="25.5" customHeight="1">
      <c r="B201" s="183"/>
      <c r="C201" s="257" t="s">
        <v>661</v>
      </c>
      <c r="D201" s="257"/>
      <c r="E201" s="257"/>
      <c r="F201" s="257" t="s">
        <v>662</v>
      </c>
      <c r="G201" s="258"/>
      <c r="H201" s="310" t="s">
        <v>663</v>
      </c>
      <c r="I201" s="310"/>
      <c r="J201" s="310"/>
      <c r="K201" s="184"/>
    </row>
    <row r="202" spans="2:11" customFormat="1" ht="5.25" customHeight="1">
      <c r="B202" s="214"/>
      <c r="C202" s="209"/>
      <c r="D202" s="209"/>
      <c r="E202" s="209"/>
      <c r="F202" s="209"/>
      <c r="G202" s="233"/>
      <c r="H202" s="209"/>
      <c r="I202" s="209"/>
      <c r="J202" s="209"/>
      <c r="K202" s="235"/>
    </row>
    <row r="203" spans="2:11" customFormat="1" ht="15" customHeight="1">
      <c r="B203" s="214"/>
      <c r="C203" s="191" t="s">
        <v>653</v>
      </c>
      <c r="D203" s="191"/>
      <c r="E203" s="191"/>
      <c r="F203" s="212" t="s">
        <v>46</v>
      </c>
      <c r="G203" s="191"/>
      <c r="H203" s="311" t="s">
        <v>664</v>
      </c>
      <c r="I203" s="311"/>
      <c r="J203" s="311"/>
      <c r="K203" s="235"/>
    </row>
    <row r="204" spans="2:11" customFormat="1" ht="15" customHeight="1">
      <c r="B204" s="214"/>
      <c r="C204" s="191"/>
      <c r="D204" s="191"/>
      <c r="E204" s="191"/>
      <c r="F204" s="212" t="s">
        <v>47</v>
      </c>
      <c r="G204" s="191"/>
      <c r="H204" s="311" t="s">
        <v>665</v>
      </c>
      <c r="I204" s="311"/>
      <c r="J204" s="311"/>
      <c r="K204" s="235"/>
    </row>
    <row r="205" spans="2:11" customFormat="1" ht="15" customHeight="1">
      <c r="B205" s="214"/>
      <c r="C205" s="191"/>
      <c r="D205" s="191"/>
      <c r="E205" s="191"/>
      <c r="F205" s="212" t="s">
        <v>50</v>
      </c>
      <c r="G205" s="191"/>
      <c r="H205" s="311" t="s">
        <v>666</v>
      </c>
      <c r="I205" s="311"/>
      <c r="J205" s="311"/>
      <c r="K205" s="235"/>
    </row>
    <row r="206" spans="2:11" customFormat="1" ht="15" customHeight="1">
      <c r="B206" s="214"/>
      <c r="C206" s="191"/>
      <c r="D206" s="191"/>
      <c r="E206" s="191"/>
      <c r="F206" s="212" t="s">
        <v>48</v>
      </c>
      <c r="G206" s="191"/>
      <c r="H206" s="311" t="s">
        <v>667</v>
      </c>
      <c r="I206" s="311"/>
      <c r="J206" s="311"/>
      <c r="K206" s="235"/>
    </row>
    <row r="207" spans="2:11" customFormat="1" ht="15" customHeight="1">
      <c r="B207" s="214"/>
      <c r="C207" s="191"/>
      <c r="D207" s="191"/>
      <c r="E207" s="191"/>
      <c r="F207" s="212" t="s">
        <v>49</v>
      </c>
      <c r="G207" s="191"/>
      <c r="H207" s="311" t="s">
        <v>668</v>
      </c>
      <c r="I207" s="311"/>
      <c r="J207" s="311"/>
      <c r="K207" s="235"/>
    </row>
    <row r="208" spans="2:11" customFormat="1" ht="15" customHeight="1">
      <c r="B208" s="214"/>
      <c r="C208" s="191"/>
      <c r="D208" s="191"/>
      <c r="E208" s="191"/>
      <c r="F208" s="212"/>
      <c r="G208" s="191"/>
      <c r="H208" s="191"/>
      <c r="I208" s="191"/>
      <c r="J208" s="191"/>
      <c r="K208" s="235"/>
    </row>
    <row r="209" spans="2:11" customFormat="1" ht="15" customHeight="1">
      <c r="B209" s="214"/>
      <c r="C209" s="191" t="s">
        <v>607</v>
      </c>
      <c r="D209" s="191"/>
      <c r="E209" s="191"/>
      <c r="F209" s="212" t="s">
        <v>82</v>
      </c>
      <c r="G209" s="191"/>
      <c r="H209" s="311" t="s">
        <v>669</v>
      </c>
      <c r="I209" s="311"/>
      <c r="J209" s="311"/>
      <c r="K209" s="235"/>
    </row>
    <row r="210" spans="2:11" customFormat="1" ht="15" customHeight="1">
      <c r="B210" s="214"/>
      <c r="C210" s="191"/>
      <c r="D210" s="191"/>
      <c r="E210" s="191"/>
      <c r="F210" s="212" t="s">
        <v>502</v>
      </c>
      <c r="G210" s="191"/>
      <c r="H210" s="311" t="s">
        <v>503</v>
      </c>
      <c r="I210" s="311"/>
      <c r="J210" s="311"/>
      <c r="K210" s="235"/>
    </row>
    <row r="211" spans="2:11" customFormat="1" ht="15" customHeight="1">
      <c r="B211" s="214"/>
      <c r="C211" s="191"/>
      <c r="D211" s="191"/>
      <c r="E211" s="191"/>
      <c r="F211" s="212" t="s">
        <v>500</v>
      </c>
      <c r="G211" s="191"/>
      <c r="H211" s="311" t="s">
        <v>670</v>
      </c>
      <c r="I211" s="311"/>
      <c r="J211" s="311"/>
      <c r="K211" s="235"/>
    </row>
    <row r="212" spans="2:11" customFormat="1" ht="15" customHeight="1">
      <c r="B212" s="259"/>
      <c r="C212" s="191"/>
      <c r="D212" s="191"/>
      <c r="E212" s="191"/>
      <c r="F212" s="212" t="s">
        <v>504</v>
      </c>
      <c r="G212" s="248"/>
      <c r="H212" s="312" t="s">
        <v>505</v>
      </c>
      <c r="I212" s="312"/>
      <c r="J212" s="312"/>
      <c r="K212" s="260"/>
    </row>
    <row r="213" spans="2:11" customFormat="1" ht="15" customHeight="1">
      <c r="B213" s="259"/>
      <c r="C213" s="191"/>
      <c r="D213" s="191"/>
      <c r="E213" s="191"/>
      <c r="F213" s="212" t="s">
        <v>506</v>
      </c>
      <c r="G213" s="248"/>
      <c r="H213" s="312" t="s">
        <v>671</v>
      </c>
      <c r="I213" s="312"/>
      <c r="J213" s="312"/>
      <c r="K213" s="260"/>
    </row>
    <row r="214" spans="2:11" customFormat="1" ht="15" customHeight="1">
      <c r="B214" s="259"/>
      <c r="C214" s="191"/>
      <c r="D214" s="191"/>
      <c r="E214" s="191"/>
      <c r="F214" s="212"/>
      <c r="G214" s="248"/>
      <c r="H214" s="239"/>
      <c r="I214" s="239"/>
      <c r="J214" s="239"/>
      <c r="K214" s="260"/>
    </row>
    <row r="215" spans="2:11" customFormat="1" ht="15" customHeight="1">
      <c r="B215" s="259"/>
      <c r="C215" s="191" t="s">
        <v>631</v>
      </c>
      <c r="D215" s="191"/>
      <c r="E215" s="191"/>
      <c r="F215" s="212">
        <v>1</v>
      </c>
      <c r="G215" s="248"/>
      <c r="H215" s="312" t="s">
        <v>672</v>
      </c>
      <c r="I215" s="312"/>
      <c r="J215" s="312"/>
      <c r="K215" s="260"/>
    </row>
    <row r="216" spans="2:11" customFormat="1" ht="15" customHeight="1">
      <c r="B216" s="259"/>
      <c r="C216" s="191"/>
      <c r="D216" s="191"/>
      <c r="E216" s="191"/>
      <c r="F216" s="212">
        <v>2</v>
      </c>
      <c r="G216" s="248"/>
      <c r="H216" s="312" t="s">
        <v>673</v>
      </c>
      <c r="I216" s="312"/>
      <c r="J216" s="312"/>
      <c r="K216" s="260"/>
    </row>
    <row r="217" spans="2:11" customFormat="1" ht="15" customHeight="1">
      <c r="B217" s="259"/>
      <c r="C217" s="191"/>
      <c r="D217" s="191"/>
      <c r="E217" s="191"/>
      <c r="F217" s="212">
        <v>3</v>
      </c>
      <c r="G217" s="248"/>
      <c r="H217" s="312" t="s">
        <v>674</v>
      </c>
      <c r="I217" s="312"/>
      <c r="J217" s="312"/>
      <c r="K217" s="260"/>
    </row>
    <row r="218" spans="2:11" customFormat="1" ht="15" customHeight="1">
      <c r="B218" s="259"/>
      <c r="C218" s="191"/>
      <c r="D218" s="191"/>
      <c r="E218" s="191"/>
      <c r="F218" s="212">
        <v>4</v>
      </c>
      <c r="G218" s="248"/>
      <c r="H218" s="312" t="s">
        <v>675</v>
      </c>
      <c r="I218" s="312"/>
      <c r="J218" s="312"/>
      <c r="K218" s="260"/>
    </row>
    <row r="219" spans="2:11" customFormat="1" ht="12.75" customHeight="1">
      <c r="B219" s="261"/>
      <c r="C219" s="262"/>
      <c r="D219" s="262"/>
      <c r="E219" s="262"/>
      <c r="F219" s="262"/>
      <c r="G219" s="262"/>
      <c r="H219" s="262"/>
      <c r="I219" s="262"/>
      <c r="J219" s="262"/>
      <c r="K219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VRN - Vedlejší rozpočtové...</vt:lpstr>
      <vt:lpstr>ARS - Stavebně konstrukčn...</vt:lpstr>
      <vt:lpstr>Pokyny pro vyplnění</vt:lpstr>
      <vt:lpstr>'ARS - Stavebně konstrukčn...'!Názvy_tisku</vt:lpstr>
      <vt:lpstr>'Rekapitulace stavby'!Názvy_tisku</vt:lpstr>
      <vt:lpstr>'VRN - Vedlejší rozpočtové...'!Názvy_tisku</vt:lpstr>
      <vt:lpstr>'ARS - Stavebně konstrukčn...'!Oblast_tisku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Jiří Šlesarik</cp:lastModifiedBy>
  <dcterms:created xsi:type="dcterms:W3CDTF">2024-02-19T13:11:35Z</dcterms:created>
  <dcterms:modified xsi:type="dcterms:W3CDTF">2024-07-03T13:18:45Z</dcterms:modified>
</cp:coreProperties>
</file>